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_rels/sheet9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11.xml.rels" ContentType="application/vnd.openxmlformats-package.relationships+xml"/>
  <Override PartName="/xl/worksheets/_rels/sheet4.xml.rels" ContentType="application/vnd.openxmlformats-package.relationships+xml"/>
  <Override PartName="/xl/worksheets/_rels/sheet6.xml.rels" ContentType="application/vnd.openxmlformats-package.relationships+xml"/>
  <Override PartName="/xl/worksheets/_rels/sheet8.xml.rels" ContentType="application/vnd.openxmlformats-package.relationships+xml"/>
  <Override PartName="/xl/worksheets/_rels/sheet12.xml.rels" ContentType="application/vnd.openxmlformats-package.relationships+xml"/>
  <Override PartName="/xl/worksheets/_rels/sheet13.xml.rels" ContentType="application/vnd.openxmlformats-package.relationship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comments11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media/image3.wmf" ContentType="image/x-wmf"/>
  <Override PartName="/xl/media/image4.wmf" ContentType="image/x-wmf"/>
  <Override PartName="/xl/charts/chart39.xml" ContentType="application/vnd.openxmlformats-officedocument.drawingml.chart+xml"/>
  <Override PartName="/xl/charts/chart44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comments13.xml" ContentType="application/vnd.openxmlformats-officedocument.spreadsheetml.comments+xml"/>
  <Override PartName="/xl/comments1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7"/>
  </bookViews>
  <sheets>
    <sheet name="GDP evolution by scenario" sheetId="1" state="visible" r:id="rId2"/>
    <sheet name="Central macro hypothesis" sheetId="2" state="visible" r:id="rId3"/>
    <sheet name="Central scenario" sheetId="3" state="visible" r:id="rId4"/>
    <sheet name="Pessimist macro hypothesis" sheetId="4" state="visible" r:id="rId5"/>
    <sheet name="Low scenario" sheetId="5" state="visible" r:id="rId6"/>
    <sheet name="Optimist macro hypothesis" sheetId="6" state="visible" r:id="rId7"/>
    <sheet name="High scenario" sheetId="7" state="visible" r:id="rId8"/>
    <sheet name="Graphiques déficit" sheetId="8" state="visible" r:id="rId9"/>
    <sheet name="Bismarckian Deficit" sheetId="9" state="visible" r:id="rId10"/>
    <sheet name="Economic result" sheetId="10" state="visible" r:id="rId11"/>
    <sheet name="High pensions" sheetId="11" state="visible" r:id="rId12"/>
    <sheet name="Low pensions" sheetId="12" state="visible" r:id="rId13"/>
    <sheet name="Central pensions" sheetId="13" state="visible" r:id="rId14"/>
    <sheet name="Central SIPA income" sheetId="14" state="visible" r:id="rId15"/>
    <sheet name="Low SIPA income" sheetId="15" state="visible" r:id="rId16"/>
    <sheet name="High SIPA income" sheetId="16" state="visible" r:id="rId17"/>
    <sheet name="workers_and_wage_central" sheetId="17" state="visible" r:id="rId18"/>
    <sheet name="workers_and_wage_high" sheetId="18" state="visible" r:id="rId19"/>
    <sheet name="workers_and_wage_low" sheetId="19" state="visible" r:id="rId20"/>
    <sheet name="central_v2_m" sheetId="20" state="visible" r:id="rId21"/>
    <sheet name="low_v2_m" sheetId="21" state="visible" r:id="rId22"/>
    <sheet name="high_v2_m" sheetId="22" state="visible" r:id="rId23"/>
    <sheet name="central_v5_m" sheetId="23" state="visible" r:id="rId24"/>
    <sheet name="low_v5_m" sheetId="24" state="visible" r:id="rId25"/>
    <sheet name="high_v5_m" sheetId="25" state="visible" r:id="rId26"/>
    <sheet name="central_SIPA_income" sheetId="26" state="visible" r:id="rId27"/>
    <sheet name="low_SIPA_income" sheetId="27" state="visible" r:id="rId28"/>
    <sheet name="high_SIPA_income" sheetId="28" state="visible" r:id="rId29"/>
    <sheet name="temporary_pension_bonus_central" sheetId="29" state="visible" r:id="rId30"/>
    <sheet name="temporary_pension_bonus_low" sheetId="30" state="visible" r:id="rId31"/>
    <sheet name="temporary_pension_bonus_high" sheetId="31" state="visible" r:id="rId32"/>
    <sheet name="IFE_cost_central" sheetId="32" state="visible" r:id="rId33"/>
    <sheet name="IFE_cost_low" sheetId="33" state="visible" r:id="rId34"/>
    <sheet name="IFE_cost_high" sheetId="34" state="visible" r:id="rId35"/>
  </sheets>
  <externalReferences>
    <externalReference r:id="rId36"/>
  </externalReferenc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1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 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1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F2" authorId="0">
      <text>
        <r>
          <rPr>
            <sz val="10"/>
            <rFont val="Arial"/>
            <family val="2"/>
            <charset val="1"/>
          </rPr>
          <t xml:space="preserve">Use total pensions, post-2016 cost from period2 167 (third quarter of 2016) onwards.</t>
        </r>
      </text>
    </comment>
    <comment ref="G2" authorId="0">
      <text>
        <r>
          <rPr>
            <sz val="10"/>
            <rFont val="Arial"/>
            <family val="2"/>
            <charset val="1"/>
          </rPr>
          <t xml:space="preserve">Use total net pensions, post-2016 from period2 167 (third quarter of 2016) onwards.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LC</author>
  </authors>
  <commentList>
    <comment ref="AQ1" authorId="0">
      <text>
        <r>
          <rPr>
            <sz val="10"/>
            <rFont val="Arial"/>
            <family val="2"/>
            <charset val="1"/>
          </rPr>
          <t xml:space="preserve">El valor de 2019 es el estimado a 30 de septiembre 2019, menos el stock de letras ANSES que había a 30 de septiembre 2019. Se saca ese stock para que no se cuenten dos veces los fondos del blanqueo disponibles.
</t>
        </r>
      </text>
    </comment>
  </commentList>
</comments>
</file>

<file path=xl/sharedStrings.xml><?xml version="1.0" encoding="utf-8"?>
<sst xmlns="http://schemas.openxmlformats.org/spreadsheetml/2006/main" count="912" uniqueCount="280">
  <si>
    <t xml:space="preserve">Central scenario</t>
  </si>
  <si>
    <t xml:space="preserve">High Scenario</t>
  </si>
  <si>
    <t xml:space="preserve">Real GDP, base 2014 = 100</t>
  </si>
  <si>
    <t xml:space="preserve">Real GDP growth</t>
  </si>
  <si>
    <t xml:space="preserve">Wage share of GDP</t>
  </si>
  <si>
    <t xml:space="preserve">PIB en pesos constantes noviembre 2014</t>
  </si>
  <si>
    <t xml:space="preserve">PIB real, base 2014=100</t>
  </si>
  <si>
    <t xml:space="preserve">Crecimiento real del PIB</t>
  </si>
  <si>
    <t xml:space="preserve">Central</t>
  </si>
  <si>
    <t xml:space="preserve">High</t>
  </si>
  <si>
    <t xml:space="preserve">Low</t>
  </si>
  <si>
    <t xml:space="preserve">PIB real</t>
  </si>
  <si>
    <t xml:space="preserve">Crecimiento mensual real promedio</t>
  </si>
  <si>
    <t xml:space="preserve">IPC</t>
  </si>
  <si>
    <t xml:space="preserve">Inflación mensual promedio</t>
  </si>
  <si>
    <t xml:space="preserve">Salarios</t>
  </si>
  <si>
    <t xml:space="preserve">Aumento salarial mensual promedio</t>
  </si>
  <si>
    <t xml:space="preserve">I 17</t>
  </si>
  <si>
    <t xml:space="preserve">II</t>
  </si>
  <si>
    <t xml:space="preserve">II 17</t>
  </si>
  <si>
    <t xml:space="preserve">III</t>
  </si>
  <si>
    <t xml:space="preserve">III 17</t>
  </si>
  <si>
    <t xml:space="preserve">IPC (eje der.)</t>
  </si>
  <si>
    <t xml:space="preserve">Salarios reales</t>
  </si>
  <si>
    <t xml:space="preserve">IV</t>
  </si>
  <si>
    <t xml:space="preserve">IV 17</t>
  </si>
  <si>
    <t xml:space="preserve">I 18</t>
  </si>
  <si>
    <t xml:space="preserve">II 18</t>
  </si>
  <si>
    <t xml:space="preserve">III 18</t>
  </si>
  <si>
    <t xml:space="preserve">IV 18</t>
  </si>
  <si>
    <t xml:space="preserve">I 19</t>
  </si>
  <si>
    <t xml:space="preserve">II 19</t>
  </si>
  <si>
    <t xml:space="preserve">III 19</t>
  </si>
  <si>
    <t xml:space="preserve">IV 19</t>
  </si>
  <si>
    <t xml:space="preserve">I 20</t>
  </si>
  <si>
    <t xml:space="preserve">II 20</t>
  </si>
  <si>
    <t xml:space="preserve">III 20</t>
  </si>
  <si>
    <t xml:space="preserve">IV 20</t>
  </si>
  <si>
    <t xml:space="preserve">I 21</t>
  </si>
  <si>
    <t xml:space="preserve">II 21</t>
  </si>
  <si>
    <t xml:space="preserve">III 21</t>
  </si>
  <si>
    <t xml:space="preserve">IV 21</t>
  </si>
  <si>
    <t xml:space="preserve">I 22</t>
  </si>
  <si>
    <t xml:space="preserve">II 22</t>
  </si>
  <si>
    <t xml:space="preserve">III 22</t>
  </si>
  <si>
    <t xml:space="preserve">IV 22</t>
  </si>
  <si>
    <t xml:space="preserve">I 23</t>
  </si>
  <si>
    <t xml:space="preserve">II 23</t>
  </si>
  <si>
    <t xml:space="preserve">III 23</t>
  </si>
  <si>
    <t xml:space="preserve">IV 23</t>
  </si>
  <si>
    <t xml:space="preserve">I 24</t>
  </si>
  <si>
    <t xml:space="preserve">II 24</t>
  </si>
  <si>
    <t xml:space="preserve">III 24</t>
  </si>
  <si>
    <t xml:space="preserve">IV 24</t>
  </si>
  <si>
    <t xml:space="preserve">I 25</t>
  </si>
  <si>
    <t xml:space="preserve">Año</t>
  </si>
  <si>
    <t xml:space="preserve">PIB anual promedio</t>
  </si>
  <si>
    <t xml:space="preserve">Crecimiento PIB anual</t>
  </si>
  <si>
    <t xml:space="preserve">Crecimiento PIB IV Trim interanual</t>
  </si>
  <si>
    <t xml:space="preserve">Trimestre</t>
  </si>
  <si>
    <t xml:space="preserve">Prestaciones seguridad social, harmonizadas (sin pensión universal)</t>
  </si>
  <si>
    <t xml:space="preserve">Prestaciones seguridad social (sin pensión universal)</t>
  </si>
  <si>
    <t xml:space="preserve">Pensión universal neta</t>
  </si>
  <si>
    <t xml:space="preserve">Transferencias PAMI por pensión universal neta</t>
  </si>
  <si>
    <t xml:space="preserve">Asignaciones familiares</t>
  </si>
  <si>
    <t xml:space="preserve">Transferencias PAMI desde ANSES</t>
  </si>
  <si>
    <t xml:space="preserve">Transferencias corrientes al sector privado, harmonizadas</t>
  </si>
  <si>
    <t xml:space="preserve">Contribuciones a ANSES</t>
  </si>
  <si>
    <t xml:space="preserve">Contribuciones a ANSES, harmonizadas</t>
  </si>
  <si>
    <t xml:space="preserve">Impuesto integrado monotributo</t>
  </si>
  <si>
    <t xml:space="preserve">Impuesto integrado monotributo, harmonizado</t>
  </si>
  <si>
    <t xml:space="preserve">Déficit simulado, no harmonizado</t>
  </si>
  <si>
    <t xml:space="preserve">Déficit simulado, harmonizado (sin el impuesto integrado)</t>
  </si>
  <si>
    <t xml:space="preserve">PIB en pesos corrientes (precio de mercado)</t>
  </si>
  <si>
    <t xml:space="preserve">PIB en millones de pesos constantes de 2004</t>
  </si>
  <si>
    <t xml:space="preserve">IPC 2014 noviembre</t>
  </si>
  <si>
    <t xml:space="preserve">Déficit trimestral bismarckiano</t>
  </si>
  <si>
    <t xml:space="preserve">Deficit annual bismarckiano</t>
  </si>
  <si>
    <t xml:space="preserve">Costo reparación histórica estimado,miles de pesos de noviembre 2014</t>
  </si>
  <si>
    <t xml:space="preserve">Crecimiento anual PIB (4to trim a 4to trim)</t>
  </si>
  <si>
    <t xml:space="preserve">Fondos blanqueo disponibles (Diciembre)</t>
  </si>
  <si>
    <t xml:space="preserve">Evolución futura del FGS, financiando reparación histórica (valores Diciembre)</t>
  </si>
  <si>
    <t xml:space="preserve">Evolución futura del FGS, financiando reparación histórica (valores Diciembre) % PIB</t>
  </si>
  <si>
    <t xml:space="preserve">Crecimiento anual del PIB</t>
  </si>
  <si>
    <t xml:space="preserve">total_active</t>
  </si>
  <si>
    <t xml:space="preserve">Crecimiento población activa</t>
  </si>
  <si>
    <t xml:space="preserve">Crecimiento salarios reales simulados</t>
  </si>
  <si>
    <t xml:space="preserve">Remuneración del Trabajo Asalariado en porcentjae del Valor Agregado Bruto (VAB)</t>
  </si>
  <si>
    <t xml:space="preserve">Ingresos Brutos Mixtos en porcentaje VAB</t>
  </si>
  <si>
    <t xml:space="preserve">Remuneración del trabajo en % VAB</t>
  </si>
  <si>
    <t xml:space="preserve">Crecimiento PIB real, función de alza población, salarios y participación en el producto</t>
  </si>
  <si>
    <t xml:space="preserve">Contribuciones a SIPA en porcentaje PIB, simulado</t>
  </si>
  <si>
    <t xml:space="preserve">Contribuciones anuales en % PIB</t>
  </si>
  <si>
    <t xml:space="preserve">Asignaciones familiares + transferencias a PAMI en % PIB</t>
  </si>
  <si>
    <t xml:space="preserve">Prestaciones de seguridad social en % PIB</t>
  </si>
  <si>
    <t xml:space="preserve">Costo de la pensión universal en % del PIB</t>
  </si>
  <si>
    <t xml:space="preserve">Déficit incluyendo el costo de la pensión unviersal</t>
  </si>
  <si>
    <t xml:space="preserve">Medidas EPH</t>
  </si>
  <si>
    <t xml:space="preserve">Simuladas</t>
  </si>
  <si>
    <t xml:space="preserve">Simulado</t>
  </si>
  <si>
    <t xml:space="preserve">A escala</t>
  </si>
  <si>
    <t xml:space="preserve">Medido EPH</t>
  </si>
  <si>
    <t xml:space="preserve">Crecimiento</t>
  </si>
  <si>
    <t xml:space="preserve">Sin financiar</t>
  </si>
  <si>
    <t xml:space="preserve">Financiando</t>
  </si>
  <si>
    <t xml:space="preserve">Hay que relajar la hipótesis de que no cambia reparto capital trabajo PBI: momento en que suben salarios, pero no sube linearmente el PBI en consecuencia. Quizás también hacer proyecciones de salarios menos optimistas, o postergar el crecimiento esperado para 2020. </t>
  </si>
  <si>
    <t xml:space="preserve">158 vs 160</t>
  </si>
  <si>
    <t xml:space="preserve">Pessimistic</t>
  </si>
  <si>
    <t xml:space="preserve">II 25</t>
  </si>
  <si>
    <t xml:space="preserve">III 25</t>
  </si>
  <si>
    <t xml:space="preserve">IV 25</t>
  </si>
  <si>
    <t xml:space="preserve">Pesimista</t>
  </si>
  <si>
    <t xml:space="preserve">Prestaciones seguridad social, harmonizadas</t>
  </si>
  <si>
    <t xml:space="preserve">Prestaciones seguridad social</t>
  </si>
  <si>
    <t xml:space="preserve">Optimista</t>
  </si>
  <si>
    <t xml:space="preserve">Optimista, 20% más que central, 10% más para 2020</t>
  </si>
  <si>
    <t xml:space="preserve">Déficit incluyendo el costo de la pensión universal</t>
  </si>
  <si>
    <t xml:space="preserve">197 vs 208!</t>
  </si>
  <si>
    <t xml:space="preserve">CENTRAL</t>
  </si>
  <si>
    <t xml:space="preserve">LOW</t>
  </si>
  <si>
    <t xml:space="preserve">HIGH</t>
  </si>
  <si>
    <t xml:space="preserve">Central scenario, ANSES bismarckian deficit</t>
  </si>
  <si>
    <t xml:space="preserve">Central scenario, bismarckian deficit including universal pension</t>
  </si>
  <si>
    <t xml:space="preserve">Low scenario, ANSES bismarckian deficit</t>
  </si>
  <si>
    <t xml:space="preserve">Low scenario, bismarckian deficit including universal pension</t>
  </si>
  <si>
    <t xml:space="preserve">High scenario, ANSES bismarckian deficit</t>
  </si>
  <si>
    <t xml:space="preserve">High scenario, bismarckian deficit including universal pension</t>
  </si>
  <si>
    <t xml:space="preserve">Historical values</t>
  </si>
  <si>
    <t xml:space="preserve">Central scenario, including universal pension</t>
  </si>
  <si>
    <t xml:space="preserve">Low scenario</t>
  </si>
  <si>
    <t xml:space="preserve">Low scenario, including universal pension</t>
  </si>
  <si>
    <t xml:space="preserve">High scenario</t>
  </si>
  <si>
    <t xml:space="preserve">High scenario, including universal pension</t>
  </si>
  <si>
    <t xml:space="preserve">Valores Históricos</t>
  </si>
  <si>
    <t xml:space="preserve">Escenario central</t>
  </si>
  <si>
    <t xml:space="preserve">Extrapolación presupuesto</t>
  </si>
  <si>
    <t xml:space="preserve">Escenario optimista</t>
  </si>
  <si>
    <t xml:space="preserve">Central scenario, including universal pension and without coparticipation</t>
  </si>
  <si>
    <t xml:space="preserve">Low scenario, including universal pension and without coparticipation</t>
  </si>
  <si>
    <t xml:space="preserve">High scenario, including universal pension and without coparticipation</t>
  </si>
  <si>
    <t xml:space="preserve">Table from ANSES measured economic result, found in \Git_MISSAR_model\MISSAR\Excel_files_for_MISSAR</t>
  </si>
  <si>
    <t xml:space="preserve">Non contributive income</t>
  </si>
  <si>
    <t xml:space="preserve">Non contributive expenses</t>
  </si>
  <si>
    <t xml:space="preserve">Ingresos fiscales y coparticipación</t>
  </si>
  <si>
    <t xml:space="preserve">Gastos figurativos + sentencias</t>
  </si>
  <si>
    <t xml:space="preserve">Ganancias ANSES</t>
  </si>
  <si>
    <t xml:space="preserve">Componente impositivo del monotributo a ANSES</t>
  </si>
  <si>
    <t xml:space="preserve">IVA ANSES</t>
  </si>
  <si>
    <t xml:space="preserve">Líquidos totales</t>
  </si>
  <si>
    <t xml:space="preserve">Adicional cigarrillos</t>
  </si>
  <si>
    <t xml:space="preserve">Cheque</t>
  </si>
  <si>
    <t xml:space="preserve">15 % coparticipación</t>
  </si>
  <si>
    <t xml:space="preserve">Líquidos que van a ANSES</t>
  </si>
  <si>
    <t xml:space="preserve">Gastos operativos</t>
  </si>
  <si>
    <t xml:space="preserve">Comisiones por recaudación (fuente: ANSES transparencia ISSFinanciero)</t>
  </si>
  <si>
    <t xml:space="preserve">ISS</t>
  </si>
  <si>
    <t xml:space="preserve">Otras dependencias (Min. Desarrollo social) no financiados por rentas generales + gastos capital</t>
  </si>
  <si>
    <t xml:space="preserve">Sentencias ANSES</t>
  </si>
  <si>
    <t xml:space="preserve">PNC</t>
  </si>
  <si>
    <t xml:space="preserve">Transferencias a gobiernos provinciales</t>
  </si>
  <si>
    <t xml:space="preserve">Devolución coparticipación a provincias</t>
  </si>
  <si>
    <t xml:space="preserve">Average non-contributive income and expense</t>
  </si>
  <si>
    <t xml:space="preserve">New taxes: dollar tax and export tariffs increase</t>
  </si>
  <si>
    <t xml:space="preserve">Family benefits</t>
  </si>
  <si>
    <t xml:space="preserve">Pensions</t>
  </si>
  <si>
    <t xml:space="preserve">Social security contributions</t>
  </si>
  <si>
    <t xml:space="preserve">Fiscal income net of non-simulated expenses</t>
  </si>
  <si>
    <t xml:space="preserve">Economic result</t>
  </si>
  <si>
    <t xml:space="preserve">IFE cost</t>
  </si>
  <si>
    <t xml:space="preserve">Fiscal ANSES income, MECON hypothesis</t>
  </si>
  <si>
    <t xml:space="preserve">Jubilaciones y pensiones</t>
  </si>
  <si>
    <t xml:space="preserve">Aportes y contribuciones</t>
  </si>
  <si>
    <t xml:space="preserve">Ingresos fiscales netos de gastos (figurativos y no simulados)</t>
  </si>
  <si>
    <t xml:space="preserve">Resultado económico</t>
  </si>
  <si>
    <t xml:space="preserve">total pensions, pre-2016, cost</t>
  </si>
  <si>
    <t xml:space="preserve">total net pensions, pre-2016</t>
  </si>
  <si>
    <t xml:space="preserve">total universal pensions, cost</t>
  </si>
  <si>
    <t xml:space="preserve">total net universal pensions</t>
  </si>
  <si>
    <t xml:space="preserve">Sum of columns from v5_m.xlsx file, except total family benefits</t>
  </si>
  <si>
    <t xml:space="preserve">total pensions, post-2016, cost</t>
  </si>
  <si>
    <t xml:space="preserve">total net pensions, post-2016</t>
  </si>
  <si>
    <t xml:space="preserve">Copy here</t>
  </si>
  <si>
    <t xml:space="preserve">Thousands of constant November 2014 pesos</t>
  </si>
  <si>
    <t xml:space="preserve">Year</t>
  </si>
  <si>
    <t xml:space="preserve">Quarter</t>
  </si>
  <si>
    <t xml:space="preserve">Period2</t>
  </si>
  <si>
    <t xml:space="preserve">Total retirement benefits cost (including universal pension)</t>
  </si>
  <si>
    <t xml:space="preserve">Retirement benefits paid by ANSES net of PAMI transfer (with universal pension)</t>
  </si>
  <si>
    <t xml:space="preserve">Total retirement benefits cost (excluding universal pension, with transfers to PAMI)</t>
  </si>
  <si>
    <t xml:space="preserve">Total retirement benefits (excluding universal pension and transfers to PAMI)</t>
  </si>
  <si>
    <t xml:space="preserve">Universal pension's cost (including transfers to PAMI)</t>
  </si>
  <si>
    <t xml:space="preserve">Universal pensions net of transfers to PAMI</t>
  </si>
  <si>
    <t xml:space="preserve">Healthcare transfers to the PAMI by ANSES</t>
  </si>
  <si>
    <t xml:space="preserve">Healtchare transfers to the PAMI by universal pension</t>
  </si>
  <si>
    <t xml:space="preserve">Total family benefits</t>
  </si>
  <si>
    <t xml:space="preserve">Social security benefits, source: seguimiento físico financiero</t>
  </si>
  <si>
    <t xml:space="preserve">Coefficient to scale computed retirement benefits to actual social security benefits paid by ANSES</t>
  </si>
  <si>
    <t xml:space="preserve">Social security payments by ANSES, to scale</t>
  </si>
  <si>
    <t xml:space="preserve">Family benefits, source: seguimiento físico financiero</t>
  </si>
  <si>
    <t xml:space="preserve">Transfers to the PAMI (3.62% of social security benefits. 3.62% is current health transfers by ANSES in the Cuenta de Inversión divided by social security benefits in the Cuenta de Inversión).</t>
  </si>
  <si>
    <t xml:space="preserve">Current transfers to the private sector as depicted in the seguimiento físico financiero</t>
  </si>
  <si>
    <t xml:space="preserve">Coefficient to scale computed family benefits</t>
  </si>
  <si>
    <t xml:space="preserve">Net universal pension , to scale</t>
  </si>
  <si>
    <t xml:space="preserve">PAMI transfers due to the universal pension, to scale</t>
  </si>
  <si>
    <t xml:space="preserve">Current transfers by ANSES to the private sector (including PAMI contributions), to scale</t>
  </si>
  <si>
    <t xml:space="preserve">Family benefits up to scale</t>
  </si>
  <si>
    <t xml:space="preserve">PAMI transfers up to scale, excluding universal pension</t>
  </si>
  <si>
    <t xml:space="preserve">Total IFE expenditure, simulated</t>
  </si>
  <si>
    <t xml:space="preserve">Total IFE expenditure, to scale</t>
  </si>
  <si>
    <t xml:space="preserve">Measured values (EPH)</t>
  </si>
  <si>
    <t xml:space="preserve">Extrapolation factor</t>
  </si>
  <si>
    <t xml:space="preserve">2020 I</t>
  </si>
  <si>
    <t xml:space="preserve">We consider benefits paid on March, April and May</t>
  </si>
  <si>
    <t xml:space="preserve">Here, those paid on June, July and August</t>
  </si>
  <si>
    <t xml:space="preserve">Average (2014-2015)</t>
  </si>
  <si>
    <t xml:space="preserve">And here, those paid on September</t>
  </si>
  <si>
    <t xml:space="preserve">Simulated values</t>
  </si>
  <si>
    <t xml:space="preserve">Decreto 807 2016: los nuevos indices de actualización son de aplicación para las nuevas jubilaciones a partir de agosto 2016. Ergo, se aplica el cálculo de jubilaciones con índice ₂ a partir del tercer trimestre 2016, período 55</t>
  </si>
  <si>
    <t xml:space="preserve">Total_SIPA_income</t>
  </si>
  <si>
    <t xml:space="preserve">Monotributo_integrated_tax</t>
  </si>
  <si>
    <t xml:space="preserve">THOUSANDS OF NOVEMBER 2014 PESOS</t>
  </si>
  <si>
    <t xml:space="preserve">period2</t>
  </si>
  <si>
    <t xml:space="preserve">Total contributions + integrated tax for ANSES</t>
  </si>
  <si>
    <t xml:space="preserve">Total monotributo integrated tax</t>
  </si>
  <si>
    <t xml:space="preserve">Total social security contributions</t>
  </si>
  <si>
    <t xml:space="preserve">Total social security contributions for ANSES, AFIP data</t>
  </si>
  <si>
    <t xml:space="preserve">Coefficient to scale computed social security contributions to actual social security contributions given to ANSES, AFIP data</t>
  </si>
  <si>
    <t xml:space="preserve">Simulated social security contributions for ANSES, to scale</t>
  </si>
  <si>
    <t xml:space="preserve">Monotributo integrated tax, AFIP data</t>
  </si>
  <si>
    <t xml:space="preserve">Coefficient to scale computed monotributo integrated tax to actual monotributo integrated tax, AFIP data</t>
  </si>
  <si>
    <t xml:space="preserve">Monotributo integrated tax, to scale</t>
  </si>
  <si>
    <t xml:space="preserve">Measured data  (EPH)</t>
  </si>
  <si>
    <t xml:space="preserve">average?</t>
  </si>
  <si>
    <t xml:space="preserve">Simulated data</t>
  </si>
  <si>
    <t xml:space="preserve">Period</t>
  </si>
  <si>
    <t xml:space="preserve">Mean_real_labour_income</t>
  </si>
  <si>
    <t xml:space="preserve">Total_workers</t>
  </si>
  <si>
    <t xml:space="preserve">period</t>
  </si>
  <si>
    <t xml:space="preserve">Total_pensions_pre-2016_cost</t>
  </si>
  <si>
    <t xml:space="preserve">Total_net_pensions_pre-2016</t>
  </si>
  <si>
    <t xml:space="preserve">Total_pensions_post-2016_cost</t>
  </si>
  <si>
    <t xml:space="preserve">Total_net_pensions_post-2016</t>
  </si>
  <si>
    <t xml:space="preserve">Total_retirement_benefits_pre-2016</t>
  </si>
  <si>
    <t xml:space="preserve">Total_survivors_pensions_pre-2016</t>
  </si>
  <si>
    <t xml:space="preserve">Total_retirement_benefits_post-2016</t>
  </si>
  <si>
    <t xml:space="preserve">Total_survivors_pensions_post-2016</t>
  </si>
  <si>
    <t xml:space="preserve">Total_universal_pensions_cost</t>
  </si>
  <si>
    <t xml:space="preserve">Total_net_universal_pensions</t>
  </si>
  <si>
    <t xml:space="preserve">Total_thirteenth_month_of_pension_pre-2016_cost</t>
  </si>
  <si>
    <t xml:space="preserve">Total_net_thirteenth_month_of_pension_pre-2016</t>
  </si>
  <si>
    <t xml:space="preserve">Total_thirteenth_month_of_pension_post-2016_cost</t>
  </si>
  <si>
    <t xml:space="preserve">Total_net_thirteenth_month_of_pension_post-2016</t>
  </si>
  <si>
    <t xml:space="preserve">Total_thirteenth_month_of_universal_pension_cost</t>
  </si>
  <si>
    <t xml:space="preserve">Total_net_thirteenth_month_of_universal_pension</t>
  </si>
  <si>
    <t xml:space="preserve">Total_family_benefits</t>
  </si>
  <si>
    <t xml:space="preserve">Total_contributive_child_benefits</t>
  </si>
  <si>
    <t xml:space="preserve">Total_auh</t>
  </si>
  <si>
    <t xml:space="preserve">Total_spouse_benefit</t>
  </si>
  <si>
    <t xml:space="preserve">Total_school_aid</t>
  </si>
  <si>
    <t xml:space="preserve">Total_wedding_benefit</t>
  </si>
  <si>
    <t xml:space="preserve">Total_prenatal_benefit</t>
  </si>
  <si>
    <t xml:space="preserve">Total_pregnancy_benefit</t>
  </si>
  <si>
    <t xml:space="preserve">Total_birth_benefit</t>
  </si>
  <si>
    <t xml:space="preserve">Total_wage-earners_SIPA_contributions</t>
  </si>
  <si>
    <t xml:space="preserve">Total_taxable_income</t>
  </si>
  <si>
    <t xml:space="preserve">Total_gross_wages</t>
  </si>
  <si>
    <t xml:space="preserve">Total_SAC</t>
  </si>
  <si>
    <t xml:space="preserve">Total_autonomous_workers_SIPA_contributions</t>
  </si>
  <si>
    <t xml:space="preserve">Total_Monotributo_SIPA_contributions</t>
  </si>
  <si>
    <t xml:space="preserve">All_pensions</t>
  </si>
  <si>
    <t xml:space="preserve">Contributory_pensions</t>
  </si>
  <si>
    <t xml:space="preserve">Moratorium_and_PUAM</t>
  </si>
  <si>
    <t xml:space="preserve">Total_IFE_expenditure</t>
  </si>
  <si>
    <t xml:space="preserve">Total_pension_expenditure</t>
  </si>
  <si>
    <t xml:space="preserve">Total_labour_income</t>
  </si>
  <si>
    <t xml:space="preserve">Total_fam_benefits</t>
  </si>
  <si>
    <t xml:space="preserve">Total_IFE_coverage</t>
  </si>
  <si>
    <t xml:space="preserve">No_labour_or_pen_income_hh</t>
  </si>
  <si>
    <t xml:space="preserve">IFE_ben_18_65</t>
  </si>
  <si>
    <t xml:space="preserve">pop_18_65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</si>
</sst>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#,##0.00\ [$€-C0A];[RED]\-#,##0.00\ [$€-C0A]"/>
    <numFmt numFmtId="166" formatCode="#,##0"/>
    <numFmt numFmtId="167" formatCode="0.00%"/>
    <numFmt numFmtId="168" formatCode="0.00"/>
    <numFmt numFmtId="169" formatCode="0%"/>
    <numFmt numFmtId="170" formatCode="0"/>
    <numFmt numFmtId="171" formatCode="#,##0.00"/>
    <numFmt numFmtId="172" formatCode="General"/>
    <numFmt numFmtId="173" formatCode="0.00000"/>
    <numFmt numFmtId="174" formatCode="* #,##0.00&quot;    &quot;;\-* #,##0.00&quot;    &quot;;* \-#&quot;    &quot;;@\ "/>
    <numFmt numFmtId="175" formatCode="0.0%"/>
    <numFmt numFmtId="176" formatCode="#,##0.000"/>
  </numFmts>
  <fonts count="3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name val="Arial"/>
      <family val="2"/>
      <charset val="1"/>
    </font>
    <font>
      <b val="true"/>
      <i val="true"/>
      <u val="single"/>
      <sz val="10"/>
      <name val="Arial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color rgb="FFFF0000"/>
      <name val="Calibri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0"/>
      <charset val="1"/>
    </font>
    <font>
      <sz val="8"/>
      <name val="Arial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</font>
    <font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2"/>
      <name val="Arial"/>
      <family val="2"/>
      <charset val="1"/>
    </font>
    <font>
      <sz val="20"/>
      <color rgb="FF000000"/>
      <name val="Calibri"/>
      <family val="2"/>
    </font>
    <font>
      <sz val="16"/>
      <color rgb="FF333333"/>
      <name val="Arial"/>
      <family val="2"/>
    </font>
    <font>
      <sz val="16"/>
      <name val="Arial"/>
      <family val="2"/>
    </font>
    <font>
      <sz val="20"/>
      <color rgb="FF000000"/>
      <name val="Arial"/>
      <family val="2"/>
    </font>
    <font>
      <sz val="20"/>
      <name val="Arial"/>
      <family val="2"/>
    </font>
    <font>
      <b val="true"/>
      <sz val="17"/>
      <name val="Helvetica neue"/>
      <family val="2"/>
    </font>
    <font>
      <b val="true"/>
      <sz val="18"/>
      <name val="Helvetica neue"/>
      <family val="2"/>
    </font>
    <font>
      <b val="true"/>
      <sz val="18"/>
      <color rgb="FF333333"/>
      <name val="Helvetica neue"/>
      <family val="2"/>
    </font>
    <font>
      <sz val="14"/>
      <name val="Helvetica neue"/>
      <family val="2"/>
    </font>
    <font>
      <b val="true"/>
      <i val="true"/>
      <sz val="10"/>
      <name val="Arial"/>
      <family val="2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D320"/>
        <bgColor rgb="FFFFFF00"/>
      </patternFill>
    </fill>
    <fill>
      <patternFill patternType="solid">
        <fgColor rgb="FFDDDDDD"/>
        <bgColor rgb="FFD9D9D9"/>
      </patternFill>
    </fill>
    <fill>
      <patternFill patternType="solid">
        <fgColor rgb="FFFFFFFF"/>
        <bgColor rgb="FFF2F2F2"/>
      </patternFill>
    </fill>
    <fill>
      <patternFill patternType="solid">
        <fgColor rgb="FF66CCFF"/>
        <bgColor rgb="FF83CAFF"/>
      </patternFill>
    </fill>
    <fill>
      <patternFill patternType="solid">
        <fgColor rgb="FFF2F2F2"/>
        <bgColor rgb="FFEEEEEE"/>
      </patternFill>
    </fill>
    <fill>
      <patternFill patternType="solid">
        <fgColor rgb="FFEEEEEE"/>
        <bgColor rgb="FFF2F2F2"/>
      </patternFill>
    </fill>
    <fill>
      <patternFill patternType="solid">
        <fgColor rgb="FF99CCFF"/>
        <bgColor rgb="FF83CAFF"/>
      </patternFill>
    </fill>
    <fill>
      <patternFill patternType="solid">
        <fgColor rgb="FFCCFFFF"/>
        <bgColor rgb="FFCFE7F5"/>
      </patternFill>
    </fill>
    <fill>
      <patternFill patternType="solid">
        <fgColor rgb="FF33CCCC"/>
        <bgColor rgb="FF66CCFF"/>
      </patternFill>
    </fill>
    <fill>
      <patternFill patternType="solid">
        <fgColor rgb="FFFF8080"/>
        <bgColor rgb="FFFF9999"/>
      </patternFill>
    </fill>
    <fill>
      <patternFill patternType="solid">
        <fgColor rgb="FFFF00FF"/>
        <bgColor rgb="FFFF00FF"/>
      </patternFill>
    </fill>
    <fill>
      <patternFill patternType="solid">
        <fgColor rgb="FF3366FF"/>
        <bgColor rgb="FF3465A4"/>
      </patternFill>
    </fill>
    <fill>
      <patternFill patternType="solid">
        <fgColor rgb="FFFF99FF"/>
        <bgColor rgb="FFFF9999"/>
      </patternFill>
    </fill>
    <fill>
      <patternFill patternType="solid">
        <fgColor rgb="FF99FF33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99FFFF"/>
        <bgColor rgb="FFCCFFFF"/>
      </patternFill>
    </fill>
    <fill>
      <patternFill patternType="solid">
        <fgColor rgb="FFCFE7F5"/>
        <bgColor rgb="FFDDDDDD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thin"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thin"/>
      <top style="hair"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4" fontId="13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4" xfId="0" applyFont="true" applyBorder="true" applyAlignment="true" applyProtection="false">
      <alignment horizontal="justify" vertical="center" textRotation="0" wrapText="false" indent="0" shrinkToFit="false"/>
      <protection locked="true" hidden="false"/>
    </xf>
    <xf numFmtId="170" fontId="8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8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0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center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3" fillId="0" borderId="0" xfId="19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9" fontId="0" fillId="4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15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6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0" fontId="0" fillId="5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73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7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9" fillId="5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11" fillId="5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1" fillId="7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4" fontId="13" fillId="0" borderId="0" xfId="15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9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1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16" fillId="5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9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19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20" fillId="10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20" fillId="5" borderId="10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9" fillId="2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9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4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19" fillId="5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9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7" fontId="19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0" xfId="2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13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3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14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6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4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15" borderId="0" xfId="22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2" fillId="1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30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18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6" fontId="0" fillId="6" borderId="0" xfId="0" applyFont="true" applyBorder="false" applyAlignment="true" applyProtection="false">
      <alignment horizontal="justify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12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3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3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8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18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1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1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NCLAS,REZONES Y SUS PARTES,DE FUNDICION,DE HIERRO O DE ACERO 2 2" xfId="20"/>
    <cellStyle name="Heading1" xfId="21"/>
    <cellStyle name="Normal 2" xfId="22"/>
    <cellStyle name="Result" xfId="23"/>
    <cellStyle name="Result2" xfId="24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99FFFF"/>
      <rgbColor rgb="FF7E0021"/>
      <rgbColor rgb="FF008000"/>
      <rgbColor rgb="FF000080"/>
      <rgbColor rgb="FF548235"/>
      <rgbColor rgb="FF800080"/>
      <rgbColor rgb="FF008080"/>
      <rgbColor rgb="FFB3B3B3"/>
      <rgbColor rgb="FF808080"/>
      <rgbColor rgb="FF83CA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C5000B"/>
      <rgbColor rgb="FF008080"/>
      <rgbColor rgb="FF0000FF"/>
      <rgbColor rgb="FF66CCFF"/>
      <rgbColor rgb="FFCFE7F5"/>
      <rgbColor rgb="FFEEEEEE"/>
      <rgbColor rgb="FFF2F2F2"/>
      <rgbColor rgb="FF99CCFF"/>
      <rgbColor rgb="FFFF9999"/>
      <rgbColor rgb="FFFF99FF"/>
      <rgbColor rgb="FFCCCC99"/>
      <rgbColor rgb="FF3366FF"/>
      <rgbColor rgb="FF33CCCC"/>
      <rgbColor rgb="FF99FF33"/>
      <rgbColor rgb="FFFFD320"/>
      <rgbColor rgb="FFFF950E"/>
      <rgbColor rgb="FFFF420E"/>
      <rgbColor rgb="FF3465A4"/>
      <rgbColor rgb="FFDDDDDD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externalLink" Target="externalLinks/externalLink1.xml"/><Relationship Id="rId37" Type="http://schemas.openxmlformats.org/officeDocument/2006/relationships/sharedStrings" Target="sharedStrings.xml"/>
</Relationships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scenario'!$F$6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scenario'!$F$7:$F$114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88.0547759009109</c:v>
                </c:pt>
                <c:pt idx="27">
                  <c:v>91.714108053359</c:v>
                </c:pt>
                <c:pt idx="28">
                  <c:v>93.5459387714709</c:v>
                </c:pt>
                <c:pt idx="29">
                  <c:v>94.1362260203656</c:v>
                </c:pt>
                <c:pt idx="30">
                  <c:v>95.9797057319932</c:v>
                </c:pt>
                <c:pt idx="31">
                  <c:v>96.9442647937857</c:v>
                </c:pt>
                <c:pt idx="32">
                  <c:v>98.2232357100446</c:v>
                </c:pt>
                <c:pt idx="33">
                  <c:v>99.7843995815874</c:v>
                </c:pt>
                <c:pt idx="34">
                  <c:v>100.778691018592</c:v>
                </c:pt>
                <c:pt idx="35">
                  <c:v>103.133752585177</c:v>
                </c:pt>
                <c:pt idx="36">
                  <c:v>103.134397495547</c:v>
                </c:pt>
                <c:pt idx="37">
                  <c:v>103.775775564851</c:v>
                </c:pt>
                <c:pt idx="38">
                  <c:v>104.809838659336</c:v>
                </c:pt>
                <c:pt idx="39">
                  <c:v>106.276870331484</c:v>
                </c:pt>
                <c:pt idx="40">
                  <c:v>107.259773395369</c:v>
                </c:pt>
                <c:pt idx="41">
                  <c:v>107.926806587445</c:v>
                </c:pt>
                <c:pt idx="42">
                  <c:v>108.478183012413</c:v>
                </c:pt>
                <c:pt idx="43">
                  <c:v>108.962009927784</c:v>
                </c:pt>
                <c:pt idx="44">
                  <c:v>110.477566597229</c:v>
                </c:pt>
                <c:pt idx="45">
                  <c:v>111.164610785068</c:v>
                </c:pt>
                <c:pt idx="46">
                  <c:v>111.732528502785</c:v>
                </c:pt>
                <c:pt idx="47">
                  <c:v>112.230870225617</c:v>
                </c:pt>
                <c:pt idx="48">
                  <c:v>112.982750446108</c:v>
                </c:pt>
                <c:pt idx="49">
                  <c:v>114.290511548894</c:v>
                </c:pt>
                <c:pt idx="50">
                  <c:v>115.405664550829</c:v>
                </c:pt>
                <c:pt idx="51">
                  <c:v>116.4310189527</c:v>
                </c:pt>
                <c:pt idx="52">
                  <c:v>117.562335328649</c:v>
                </c:pt>
                <c:pt idx="53">
                  <c:v>118.738655628723</c:v>
                </c:pt>
                <c:pt idx="54">
                  <c:v>119.339639687964</c:v>
                </c:pt>
                <c:pt idx="55">
                  <c:v>120.96678035733</c:v>
                </c:pt>
                <c:pt idx="56">
                  <c:v>122.109951394296</c:v>
                </c:pt>
                <c:pt idx="57">
                  <c:v>123.014927415502</c:v>
                </c:pt>
                <c:pt idx="58">
                  <c:v>123.912511022223</c:v>
                </c:pt>
                <c:pt idx="59">
                  <c:v>124.709848231122</c:v>
                </c:pt>
                <c:pt idx="60">
                  <c:v>125.588226833852</c:v>
                </c:pt>
                <c:pt idx="61">
                  <c:v>126.55924624022</c:v>
                </c:pt>
                <c:pt idx="62">
                  <c:v>126.880846299626</c:v>
                </c:pt>
                <c:pt idx="63">
                  <c:v>127.405658727273</c:v>
                </c:pt>
                <c:pt idx="64">
                  <c:v>128.580743469002</c:v>
                </c:pt>
                <c:pt idx="65">
                  <c:v>129.249025029353</c:v>
                </c:pt>
                <c:pt idx="66">
                  <c:v>129.510233835518</c:v>
                </c:pt>
                <c:pt idx="67">
                  <c:v>130.917209568939</c:v>
                </c:pt>
                <c:pt idx="68">
                  <c:v>131.117823957777</c:v>
                </c:pt>
                <c:pt idx="69">
                  <c:v>132.191569936105</c:v>
                </c:pt>
                <c:pt idx="70">
                  <c:v>132.392030409372</c:v>
                </c:pt>
                <c:pt idx="71">
                  <c:v>133.142669401509</c:v>
                </c:pt>
                <c:pt idx="72">
                  <c:v>133.855633147218</c:v>
                </c:pt>
                <c:pt idx="73">
                  <c:v>133.575368042203</c:v>
                </c:pt>
                <c:pt idx="74">
                  <c:v>134.650486612969</c:v>
                </c:pt>
                <c:pt idx="75">
                  <c:v>135.566656994314</c:v>
                </c:pt>
                <c:pt idx="76">
                  <c:v>136.248768975007</c:v>
                </c:pt>
                <c:pt idx="77">
                  <c:v>137.341122129705</c:v>
                </c:pt>
                <c:pt idx="78">
                  <c:v>137.421084761422</c:v>
                </c:pt>
                <c:pt idx="79">
                  <c:v>138.07610877652</c:v>
                </c:pt>
                <c:pt idx="80">
                  <c:v>139.416823885274</c:v>
                </c:pt>
                <c:pt idx="81">
                  <c:v>139.682673914933</c:v>
                </c:pt>
                <c:pt idx="82">
                  <c:v>139.253158968841</c:v>
                </c:pt>
                <c:pt idx="83">
                  <c:v>139.737366179142</c:v>
                </c:pt>
                <c:pt idx="84">
                  <c:v>140.696030444351</c:v>
                </c:pt>
                <c:pt idx="85">
                  <c:v>142.027261230985</c:v>
                </c:pt>
                <c:pt idx="86">
                  <c:v>142.394037228826</c:v>
                </c:pt>
                <c:pt idx="87">
                  <c:v>143.131431579768</c:v>
                </c:pt>
                <c:pt idx="88">
                  <c:v>143.741935592956</c:v>
                </c:pt>
                <c:pt idx="89">
                  <c:v>144.438383078948</c:v>
                </c:pt>
                <c:pt idx="90">
                  <c:v>145.8396825784</c:v>
                </c:pt>
                <c:pt idx="91">
                  <c:v>146.432306645296</c:v>
                </c:pt>
                <c:pt idx="92">
                  <c:v>147.930038404173</c:v>
                </c:pt>
                <c:pt idx="93">
                  <c:v>148.299176203119</c:v>
                </c:pt>
                <c:pt idx="94">
                  <c:v>148.106480998677</c:v>
                </c:pt>
                <c:pt idx="95">
                  <c:v>149.20764116795</c:v>
                </c:pt>
                <c:pt idx="96">
                  <c:v>150.217488510584</c:v>
                </c:pt>
                <c:pt idx="97">
                  <c:v>150.780276870192</c:v>
                </c:pt>
                <c:pt idx="98">
                  <c:v>151.859419198988</c:v>
                </c:pt>
                <c:pt idx="99">
                  <c:v>151.460857374355</c:v>
                </c:pt>
                <c:pt idx="100">
                  <c:v>152.325013175914</c:v>
                </c:pt>
                <c:pt idx="101">
                  <c:v>153.295182380016</c:v>
                </c:pt>
                <c:pt idx="102">
                  <c:v>154.262460261546</c:v>
                </c:pt>
                <c:pt idx="103">
                  <c:v>155.299610610328</c:v>
                </c:pt>
                <c:pt idx="104">
                  <c:v>155.478068510704</c:v>
                </c:pt>
                <c:pt idx="105">
                  <c:v>155.662627437781</c:v>
                </c:pt>
                <c:pt idx="106">
                  <c:v>156.391972763342</c:v>
                </c:pt>
                <c:pt idx="107">
                  <c:v>156.165008050812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857107"/>
        <c:axId val="3994451"/>
      </c:lineChart>
      <c:lineChart>
        <c:grouping val="standard"/>
        <c:varyColors val="0"/>
        <c:ser>
          <c:idx val="1"/>
          <c:order val="1"/>
          <c:tx>
            <c:strRef>
              <c:f>'GDP evolution by scenario'!$G$6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scenario'!$G$7:$G$114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-0.108757605416629</c:v>
                </c:pt>
                <c:pt idx="30">
                  <c:v>0.0820000000000023</c:v>
                </c:pt>
                <c:pt idx="34">
                  <c:v>0.0559999999999969</c:v>
                </c:pt>
                <c:pt idx="38">
                  <c:v>0.040000000000002</c:v>
                </c:pt>
                <c:pt idx="42">
                  <c:v>0.0350000000000004</c:v>
                </c:pt>
                <c:pt idx="46">
                  <c:v>0.0299999999999976</c:v>
                </c:pt>
                <c:pt idx="50">
                  <c:v>0.0303056561942061</c:v>
                </c:pt>
                <c:pt idx="54">
                  <c:v>0.0381117108781757</c:v>
                </c:pt>
                <c:pt idx="58">
                  <c:v>0.0359621496955298</c:v>
                </c:pt>
                <c:pt idx="62">
                  <c:v>0.025694807099266</c:v>
                </c:pt>
                <c:pt idx="66">
                  <c:v>0.0233460516337698</c:v>
                </c:pt>
                <c:pt idx="70">
                  <c:v>0.0204278523459047</c:v>
                </c:pt>
                <c:pt idx="74">
                  <c:v>0.0166477250984596</c:v>
                </c:pt>
                <c:pt idx="78">
                  <c:v>0.0212758845290466</c:v>
                </c:pt>
                <c:pt idx="82">
                  <c:v>0.0163961938959023</c:v>
                </c:pt>
                <c:pt idx="86">
                  <c:v>0.0182026861581819</c:v>
                </c:pt>
                <c:pt idx="90">
                  <c:v>0.021475713209262</c:v>
                </c:pt>
                <c:pt idx="94">
                  <c:v>0.022553151568609</c:v>
                </c:pt>
                <c:pt idx="98">
                  <c:v>0.018153190361403</c:v>
                </c:pt>
                <c:pt idx="102">
                  <c:v>0.0179776603037618</c:v>
                </c:pt>
                <c:pt idx="106">
                  <c:v>0.0138420933104622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3452297"/>
        <c:axId val="71684123"/>
      </c:lineChart>
      <c:catAx>
        <c:axId val="885710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994451"/>
        <c:crosses val="autoZero"/>
        <c:auto val="1"/>
        <c:lblAlgn val="ctr"/>
        <c:lblOffset val="100"/>
      </c:catAx>
      <c:valAx>
        <c:axId val="3994451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857107"/>
        <c:crossesAt val="1"/>
        <c:crossBetween val="midCat"/>
      </c:valAx>
      <c:catAx>
        <c:axId val="8345229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1684123"/>
        <c:auto val="1"/>
        <c:lblAlgn val="ctr"/>
        <c:lblOffset val="100"/>
      </c:catAx>
      <c:valAx>
        <c:axId val="71684123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3452297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scenario'!$L$6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scenario'!$L$7:$L$114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88.8510294568169</c:v>
                </c:pt>
                <c:pt idx="27">
                  <c:v>92.367955048273</c:v>
                </c:pt>
                <c:pt idx="28">
                  <c:v>94.3792536538427</c:v>
                </c:pt>
                <c:pt idx="29">
                  <c:v>95.9616378808852</c:v>
                </c:pt>
                <c:pt idx="30">
                  <c:v>99.5131529916351</c:v>
                </c:pt>
                <c:pt idx="31">
                  <c:v>101.151394044577</c:v>
                </c:pt>
                <c:pt idx="32">
                  <c:v>102.40149021442</c:v>
                </c:pt>
                <c:pt idx="33">
                  <c:v>103.638568911356</c:v>
                </c:pt>
                <c:pt idx="34">
                  <c:v>104.986376406175</c:v>
                </c:pt>
                <c:pt idx="35">
                  <c:v>105.785361984672</c:v>
                </c:pt>
                <c:pt idx="36">
                  <c:v>107.009557274068</c:v>
                </c:pt>
                <c:pt idx="37">
                  <c:v>108.820497356924</c:v>
                </c:pt>
                <c:pt idx="38">
                  <c:v>109.185831462422</c:v>
                </c:pt>
                <c:pt idx="39">
                  <c:v>110.552442311456</c:v>
                </c:pt>
                <c:pt idx="40">
                  <c:v>111.824987351402</c:v>
                </c:pt>
                <c:pt idx="41">
                  <c:v>112.629214764416</c:v>
                </c:pt>
                <c:pt idx="42">
                  <c:v>113.553264720919</c:v>
                </c:pt>
                <c:pt idx="43">
                  <c:v>114.983594704328</c:v>
                </c:pt>
                <c:pt idx="44">
                  <c:v>115.738861908701</c:v>
                </c:pt>
                <c:pt idx="45">
                  <c:v>116.57123728117</c:v>
                </c:pt>
                <c:pt idx="46">
                  <c:v>117.527628986151</c:v>
                </c:pt>
                <c:pt idx="47">
                  <c:v>119.00802051898</c:v>
                </c:pt>
                <c:pt idx="48">
                  <c:v>120.442881168197</c:v>
                </c:pt>
                <c:pt idx="49">
                  <c:v>120.842222578142</c:v>
                </c:pt>
                <c:pt idx="50">
                  <c:v>122.316176233953</c:v>
                </c:pt>
                <c:pt idx="51">
                  <c:v>123.194792586377</c:v>
                </c:pt>
                <c:pt idx="52">
                  <c:v>124.691612156953</c:v>
                </c:pt>
                <c:pt idx="53">
                  <c:v>125.633640753902</c:v>
                </c:pt>
                <c:pt idx="54">
                  <c:v>127.34321315741</c:v>
                </c:pt>
                <c:pt idx="55">
                  <c:v>128.418863385598</c:v>
                </c:pt>
                <c:pt idx="56">
                  <c:v>130.003900214858</c:v>
                </c:pt>
                <c:pt idx="57">
                  <c:v>130.679589549015</c:v>
                </c:pt>
                <c:pt idx="58">
                  <c:v>131.838453341224</c:v>
                </c:pt>
                <c:pt idx="59">
                  <c:v>132.829663961498</c:v>
                </c:pt>
                <c:pt idx="60">
                  <c:v>134.576747694959</c:v>
                </c:pt>
                <c:pt idx="61">
                  <c:v>136.113683640002</c:v>
                </c:pt>
                <c:pt idx="62">
                  <c:v>137.195148814139</c:v>
                </c:pt>
                <c:pt idx="63">
                  <c:v>138.050248744191</c:v>
                </c:pt>
                <c:pt idx="64">
                  <c:v>139.190463934855</c:v>
                </c:pt>
                <c:pt idx="65">
                  <c:v>139.763473255549</c:v>
                </c:pt>
                <c:pt idx="66">
                  <c:v>140.142534601607</c:v>
                </c:pt>
                <c:pt idx="67">
                  <c:v>141.211990040501</c:v>
                </c:pt>
                <c:pt idx="68">
                  <c:v>142.057033696009</c:v>
                </c:pt>
                <c:pt idx="69">
                  <c:v>142.900471873152</c:v>
                </c:pt>
                <c:pt idx="70">
                  <c:v>143.721889864539</c:v>
                </c:pt>
                <c:pt idx="71">
                  <c:v>144.653808001188</c:v>
                </c:pt>
                <c:pt idx="72">
                  <c:v>145.656350863272</c:v>
                </c:pt>
                <c:pt idx="73">
                  <c:v>146.447987375836</c:v>
                </c:pt>
                <c:pt idx="74">
                  <c:v>147.564023762879</c:v>
                </c:pt>
                <c:pt idx="75">
                  <c:v>148.513821244848</c:v>
                </c:pt>
                <c:pt idx="76">
                  <c:v>149.911712192604</c:v>
                </c:pt>
                <c:pt idx="77">
                  <c:v>150.573533253913</c:v>
                </c:pt>
                <c:pt idx="78">
                  <c:v>151.713915117255</c:v>
                </c:pt>
                <c:pt idx="79">
                  <c:v>152.866887691436</c:v>
                </c:pt>
                <c:pt idx="80">
                  <c:v>153.771936275477</c:v>
                </c:pt>
                <c:pt idx="81">
                  <c:v>155.532913337623</c:v>
                </c:pt>
                <c:pt idx="82">
                  <c:v>155.609698264863</c:v>
                </c:pt>
                <c:pt idx="83">
                  <c:v>156.438227237628</c:v>
                </c:pt>
                <c:pt idx="84">
                  <c:v>157.444665351262</c:v>
                </c:pt>
                <c:pt idx="85">
                  <c:v>158.281074327798</c:v>
                </c:pt>
                <c:pt idx="86">
                  <c:v>159.560472558705</c:v>
                </c:pt>
                <c:pt idx="87">
                  <c:v>160.846370616557</c:v>
                </c:pt>
                <c:pt idx="88">
                  <c:v>162.182801433971</c:v>
                </c:pt>
                <c:pt idx="89">
                  <c:v>163.618768638777</c:v>
                </c:pt>
                <c:pt idx="90">
                  <c:v>163.741853355725</c:v>
                </c:pt>
                <c:pt idx="91">
                  <c:v>165.032494794489</c:v>
                </c:pt>
                <c:pt idx="92">
                  <c:v>166.06672207624</c:v>
                </c:pt>
                <c:pt idx="93">
                  <c:v>167.301505629325</c:v>
                </c:pt>
                <c:pt idx="94">
                  <c:v>168.402627311622</c:v>
                </c:pt>
                <c:pt idx="95">
                  <c:v>169.155154158407</c:v>
                </c:pt>
                <c:pt idx="96">
                  <c:v>171.313017903945</c:v>
                </c:pt>
                <c:pt idx="97">
                  <c:v>171.845172554028</c:v>
                </c:pt>
                <c:pt idx="98">
                  <c:v>173.194035464934</c:v>
                </c:pt>
                <c:pt idx="99">
                  <c:v>174.166163797545</c:v>
                </c:pt>
                <c:pt idx="100">
                  <c:v>175.214643525885</c:v>
                </c:pt>
                <c:pt idx="101">
                  <c:v>175.868910371111</c:v>
                </c:pt>
                <c:pt idx="102">
                  <c:v>176.549113648986</c:v>
                </c:pt>
                <c:pt idx="103">
                  <c:v>178.126122139619</c:v>
                </c:pt>
                <c:pt idx="104">
                  <c:v>179.284457824534</c:v>
                </c:pt>
                <c:pt idx="105">
                  <c:v>180.872261402335</c:v>
                </c:pt>
                <c:pt idx="106">
                  <c:v>182.161037089717</c:v>
                </c:pt>
                <c:pt idx="107">
                  <c:v>182.132530992834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1660873"/>
        <c:axId val="60894942"/>
      </c:lineChart>
      <c:lineChart>
        <c:grouping val="standard"/>
        <c:varyColors val="0"/>
        <c:ser>
          <c:idx val="1"/>
          <c:order val="1"/>
          <c:tx>
            <c:strRef>
              <c:f>'GDP evolution by scenario'!$M$6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scenario'!$M$7:$M$114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-0.10508355230319</c:v>
                </c:pt>
                <c:pt idx="30">
                  <c:v>0.107000000000001</c:v>
                </c:pt>
                <c:pt idx="34">
                  <c:v>0.0660000000000012</c:v>
                </c:pt>
                <c:pt idx="38">
                  <c:v>0.0449999999999975</c:v>
                </c:pt>
                <c:pt idx="42">
                  <c:v>0.0400000000000018</c:v>
                </c:pt>
                <c:pt idx="46">
                  <c:v>0.0349999999999993</c:v>
                </c:pt>
                <c:pt idx="50">
                  <c:v>0.0382862037709195</c:v>
                </c:pt>
                <c:pt idx="54">
                  <c:v>0.0396290314863896</c:v>
                </c:pt>
                <c:pt idx="58">
                  <c:v>0.0380651253085498</c:v>
                </c:pt>
                <c:pt idx="62">
                  <c:v>0.0391818004357751</c:v>
                </c:pt>
                <c:pt idx="66">
                  <c:v>0.026326597703539</c:v>
                </c:pt>
                <c:pt idx="70">
                  <c:v>0.0232456628618036</c:v>
                </c:pt>
                <c:pt idx="74">
                  <c:v>0.0258993892608799</c:v>
                </c:pt>
                <c:pt idx="78">
                  <c:v>0.0287051622597143</c:v>
                </c:pt>
                <c:pt idx="82">
                  <c:v>0.0269172711100687</c:v>
                </c:pt>
                <c:pt idx="86">
                  <c:v>0.0237864999250725</c:v>
                </c:pt>
                <c:pt idx="90">
                  <c:v>0.02899291101532</c:v>
                </c:pt>
                <c:pt idx="94">
                  <c:v>0.0249781430960956</c:v>
                </c:pt>
                <c:pt idx="98">
                  <c:v>0.0292019988447505</c:v>
                </c:pt>
                <c:pt idx="102">
                  <c:v>0.022070954506104</c:v>
                </c:pt>
                <c:pt idx="106">
                  <c:v>0.0264842576486293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2725783"/>
        <c:axId val="72066824"/>
      </c:lineChart>
      <c:catAx>
        <c:axId val="4166087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0894942"/>
        <c:crosses val="autoZero"/>
        <c:auto val="1"/>
        <c:lblAlgn val="ctr"/>
        <c:lblOffset val="100"/>
      </c:catAx>
      <c:valAx>
        <c:axId val="60894942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1660873"/>
        <c:crossesAt val="1"/>
        <c:crossBetween val="midCat"/>
      </c:valAx>
      <c:catAx>
        <c:axId val="4272578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2066824"/>
        <c:auto val="1"/>
        <c:lblAlgn val="ctr"/>
        <c:lblOffset val="100"/>
      </c:catAx>
      <c:valAx>
        <c:axId val="72066824"/>
        <c:scaling>
          <c:orientation val="minMax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2725783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'GDP evolution by scenario'!$Q$6</c:f>
              <c:strCache>
                <c:ptCount val="1"/>
                <c:pt idx="0">
                  <c:v>PIB real, base 2014=100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scenario'!$Q$7:$Q$114</c:f>
              <c:numCache>
                <c:formatCode>General</c:formatCode>
                <c:ptCount val="108"/>
                <c:pt idx="0">
                  <c:v>95.5517968971135</c:v>
                </c:pt>
                <c:pt idx="1">
                  <c:v>108.297069734706</c:v>
                </c:pt>
                <c:pt idx="2">
                  <c:v>98.3730386805929</c:v>
                </c:pt>
                <c:pt idx="3">
                  <c:v>97.7780946875875</c:v>
                </c:pt>
                <c:pt idx="4">
                  <c:v>101.320812129523</c:v>
                </c:pt>
                <c:pt idx="5">
                  <c:v>103.624494552282</c:v>
                </c:pt>
                <c:pt idx="6">
                  <c:v>103.552390712943</c:v>
                </c:pt>
                <c:pt idx="7">
                  <c:v>102.426941961511</c:v>
                </c:pt>
                <c:pt idx="8">
                  <c:v>101.574812975605</c:v>
                </c:pt>
                <c:pt idx="9">
                  <c:v>99.8005185448702</c:v>
                </c:pt>
                <c:pt idx="10">
                  <c:v>100.159590770044</c:v>
                </c:pt>
                <c:pt idx="11">
                  <c:v>100.84113735372</c:v>
                </c:pt>
                <c:pt idx="12">
                  <c:v>101.892517403618</c:v>
                </c:pt>
                <c:pt idx="13">
                  <c:v>102.632826285816</c:v>
                </c:pt>
                <c:pt idx="14">
                  <c:v>103.995020582637</c:v>
                </c:pt>
                <c:pt idx="15">
                  <c:v>105.196676575226</c:v>
                </c:pt>
                <c:pt idx="16">
                  <c:v>105.073839147018</c:v>
                </c:pt>
                <c:pt idx="17">
                  <c:v>99.7295637217999</c:v>
                </c:pt>
                <c:pt idx="18">
                  <c:v>99.6630162204772</c:v>
                </c:pt>
                <c:pt idx="19">
                  <c:v>98.6373238852105</c:v>
                </c:pt>
                <c:pt idx="20">
                  <c:v>98.7735795699829</c:v>
                </c:pt>
                <c:pt idx="21">
                  <c:v>98.4011159101486</c:v>
                </c:pt>
                <c:pt idx="22">
                  <c:v>99.2039412325065</c:v>
                </c:pt>
                <c:pt idx="23">
                  <c:v>98.3082407076738</c:v>
                </c:pt>
                <c:pt idx="24">
                  <c:v>93.5459387714709</c:v>
                </c:pt>
                <c:pt idx="25">
                  <c:v>78.4468550169711</c:v>
                </c:pt>
                <c:pt idx="26">
                  <c:v>87.1083906758409</c:v>
                </c:pt>
                <c:pt idx="27">
                  <c:v>91.9898699161297</c:v>
                </c:pt>
                <c:pt idx="28">
                  <c:v>90.7395606083266</c:v>
                </c:pt>
                <c:pt idx="29">
                  <c:v>90.2138832695169</c:v>
                </c:pt>
                <c:pt idx="30">
                  <c:v>93.2059780231497</c:v>
                </c:pt>
                <c:pt idx="31">
                  <c:v>96.2416404703418</c:v>
                </c:pt>
                <c:pt idx="32">
                  <c:v>94.3691430326601</c:v>
                </c:pt>
                <c:pt idx="33">
                  <c:v>93.8224386002976</c:v>
                </c:pt>
                <c:pt idx="34">
                  <c:v>97.8662769243071</c:v>
                </c:pt>
                <c:pt idx="35">
                  <c:v>101.01125162078</c:v>
                </c:pt>
                <c:pt idx="36">
                  <c:v>99.0876001842927</c:v>
                </c:pt>
                <c:pt idx="37">
                  <c:v>97.5753361443097</c:v>
                </c:pt>
                <c:pt idx="38">
                  <c:v>100.802265232036</c:v>
                </c:pt>
                <c:pt idx="39">
                  <c:v>103.151327473638</c:v>
                </c:pt>
                <c:pt idx="40">
                  <c:v>102.060228189822</c:v>
                </c:pt>
                <c:pt idx="41">
                  <c:v>100.502596228638</c:v>
                </c:pt>
                <c:pt idx="42">
                  <c:v>103.826333188997</c:v>
                </c:pt>
                <c:pt idx="43">
                  <c:v>106.245867297847</c:v>
                </c:pt>
                <c:pt idx="44">
                  <c:v>104.611733894567</c:v>
                </c:pt>
                <c:pt idx="45">
                  <c:v>102.512648153211</c:v>
                </c:pt>
                <c:pt idx="46">
                  <c:v>106.421991518723</c:v>
                </c:pt>
                <c:pt idx="47">
                  <c:v>109.404526961437</c:v>
                </c:pt>
                <c:pt idx="48">
                  <c:v>109.659306784809</c:v>
                </c:pt>
                <c:pt idx="49">
                  <c:v>110.460036081963</c:v>
                </c:pt>
                <c:pt idx="50">
                  <c:v>111.091838644367</c:v>
                </c:pt>
                <c:pt idx="51">
                  <c:v>112.057257716364</c:v>
                </c:pt>
                <c:pt idx="52">
                  <c:v>112.591587628847</c:v>
                </c:pt>
                <c:pt idx="53">
                  <c:v>113.102398085628</c:v>
                </c:pt>
                <c:pt idx="54">
                  <c:v>113.704348859484</c:v>
                </c:pt>
                <c:pt idx="55">
                  <c:v>114.364058943644</c:v>
                </c:pt>
                <c:pt idx="56">
                  <c:v>115.149987808239</c:v>
                </c:pt>
                <c:pt idx="57">
                  <c:v>115.584734319152</c:v>
                </c:pt>
                <c:pt idx="58">
                  <c:v>116.559369080937</c:v>
                </c:pt>
                <c:pt idx="59">
                  <c:v>116.767418701479</c:v>
                </c:pt>
                <c:pt idx="60">
                  <c:v>117.364541013738</c:v>
                </c:pt>
                <c:pt idx="61">
                  <c:v>118.255071489554</c:v>
                </c:pt>
                <c:pt idx="62">
                  <c:v>118.647995166235</c:v>
                </c:pt>
                <c:pt idx="63">
                  <c:v>119.462958602861</c:v>
                </c:pt>
                <c:pt idx="64">
                  <c:v>119.483410807829</c:v>
                </c:pt>
                <c:pt idx="65">
                  <c:v>119.705248956215</c:v>
                </c:pt>
                <c:pt idx="66">
                  <c:v>120.642726424026</c:v>
                </c:pt>
                <c:pt idx="67">
                  <c:v>120.50077797767</c:v>
                </c:pt>
                <c:pt idx="68">
                  <c:v>120.577914261312</c:v>
                </c:pt>
                <c:pt idx="69">
                  <c:v>121.202213151224</c:v>
                </c:pt>
                <c:pt idx="70">
                  <c:v>121.565351116959</c:v>
                </c:pt>
                <c:pt idx="71">
                  <c:v>121.815975034872</c:v>
                </c:pt>
                <c:pt idx="72">
                  <c:v>121.721640385468</c:v>
                </c:pt>
                <c:pt idx="73">
                  <c:v>122.403124028316</c:v>
                </c:pt>
                <c:pt idx="74">
                  <c:v>122.782410685776</c:v>
                </c:pt>
                <c:pt idx="75">
                  <c:v>123.399782753798</c:v>
                </c:pt>
                <c:pt idx="76">
                  <c:v>123.576398983266</c:v>
                </c:pt>
                <c:pt idx="77">
                  <c:v>124.327369071192</c:v>
                </c:pt>
                <c:pt idx="78">
                  <c:v>125.027399015286</c:v>
                </c:pt>
                <c:pt idx="79">
                  <c:v>125.563876500059</c:v>
                </c:pt>
                <c:pt idx="80">
                  <c:v>126.416783278557</c:v>
                </c:pt>
                <c:pt idx="81">
                  <c:v>126.877241101557</c:v>
                </c:pt>
                <c:pt idx="82">
                  <c:v>126.522388431119</c:v>
                </c:pt>
                <c:pt idx="83">
                  <c:v>126.630363745748</c:v>
                </c:pt>
                <c:pt idx="84">
                  <c:v>126.73591124606</c:v>
                </c:pt>
                <c:pt idx="85">
                  <c:v>127.268124737577</c:v>
                </c:pt>
                <c:pt idx="86">
                  <c:v>127.968945505657</c:v>
                </c:pt>
                <c:pt idx="87">
                  <c:v>128.647407841245</c:v>
                </c:pt>
                <c:pt idx="88">
                  <c:v>128.86566977827</c:v>
                </c:pt>
                <c:pt idx="89">
                  <c:v>128.913595784434</c:v>
                </c:pt>
                <c:pt idx="90">
                  <c:v>129.542740395756</c:v>
                </c:pt>
                <c:pt idx="91">
                  <c:v>129.755008619011</c:v>
                </c:pt>
                <c:pt idx="92">
                  <c:v>130.729614531643</c:v>
                </c:pt>
                <c:pt idx="93">
                  <c:v>130.61375621283</c:v>
                </c:pt>
                <c:pt idx="94">
                  <c:v>131.427851266572</c:v>
                </c:pt>
                <c:pt idx="95">
                  <c:v>131.079693757437</c:v>
                </c:pt>
                <c:pt idx="96">
                  <c:v>131.431332120284</c:v>
                </c:pt>
                <c:pt idx="97">
                  <c:v>131.757683486113</c:v>
                </c:pt>
                <c:pt idx="98">
                  <c:v>132.581453731249</c:v>
                </c:pt>
                <c:pt idx="99">
                  <c:v>132.971709326299</c:v>
                </c:pt>
                <c:pt idx="100">
                  <c:v>133.369352975563</c:v>
                </c:pt>
                <c:pt idx="101">
                  <c:v>133.225238356885</c:v>
                </c:pt>
                <c:pt idx="102">
                  <c:v>133.815536043526</c:v>
                </c:pt>
                <c:pt idx="103">
                  <c:v>134.641253548373</c:v>
                </c:pt>
                <c:pt idx="104">
                  <c:v>134.163717747273</c:v>
                </c:pt>
                <c:pt idx="105">
                  <c:v>134.659883662978</c:v>
                </c:pt>
                <c:pt idx="106">
                  <c:v>135.876428587847</c:v>
                </c:pt>
                <c:pt idx="107">
                  <c:v>136.272798908702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838030"/>
        <c:axId val="95725104"/>
      </c:lineChart>
      <c:lineChart>
        <c:grouping val="standard"/>
        <c:varyColors val="0"/>
        <c:ser>
          <c:idx val="1"/>
          <c:order val="1"/>
          <c:tx>
            <c:strRef>
              <c:f>'GDP evolution by scenario'!$R$6</c:f>
              <c:strCache>
                <c:ptCount val="1"/>
                <c:pt idx="0">
                  <c:v>Crecimiento real del PIB</c:v>
                </c:pt>
              </c:strCache>
            </c:strRef>
          </c:tx>
          <c:spPr>
            <a:solidFill>
              <a:srgbClr val="00cc33"/>
            </a:solidFill>
            <a:ln w="28800">
              <a:solidFill>
                <a:srgbClr val="00cc33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'GDP evolution by scenario'!$D$7:$D$114</c:f>
              <c:strCache>
                <c:ptCount val="108"/>
                <c:pt idx="0">
                  <c:v>2014</c:v>
                </c:pt>
                <c:pt idx="1">
                  <c:v>2014</c:v>
                </c:pt>
                <c:pt idx="2">
                  <c:v>2014</c:v>
                </c:pt>
                <c:pt idx="3">
                  <c:v>2014</c:v>
                </c:pt>
                <c:pt idx="4">
                  <c:v>2015</c:v>
                </c:pt>
                <c:pt idx="5">
                  <c:v>2015</c:v>
                </c:pt>
                <c:pt idx="6">
                  <c:v>2015</c:v>
                </c:pt>
                <c:pt idx="7">
                  <c:v>2015</c:v>
                </c:pt>
                <c:pt idx="8">
                  <c:v>2016</c:v>
                </c:pt>
                <c:pt idx="9">
                  <c:v>2016</c:v>
                </c:pt>
                <c:pt idx="10">
                  <c:v>2016</c:v>
                </c:pt>
                <c:pt idx="11">
                  <c:v>2016</c:v>
                </c:pt>
                <c:pt idx="12">
                  <c:v>2017</c:v>
                </c:pt>
                <c:pt idx="13">
                  <c:v>2017</c:v>
                </c:pt>
                <c:pt idx="14">
                  <c:v>2017</c:v>
                </c:pt>
                <c:pt idx="15">
                  <c:v>2017</c:v>
                </c:pt>
                <c:pt idx="16">
                  <c:v>2018</c:v>
                </c:pt>
                <c:pt idx="17">
                  <c:v>2018</c:v>
                </c:pt>
                <c:pt idx="18">
                  <c:v>2018</c:v>
                </c:pt>
                <c:pt idx="19">
                  <c:v>2018</c:v>
                </c:pt>
                <c:pt idx="20">
                  <c:v>2019</c:v>
                </c:pt>
                <c:pt idx="21">
                  <c:v>2019</c:v>
                </c:pt>
                <c:pt idx="22">
                  <c:v>2019</c:v>
                </c:pt>
                <c:pt idx="23">
                  <c:v>2019</c:v>
                </c:pt>
                <c:pt idx="24">
                  <c:v>2020</c:v>
                </c:pt>
                <c:pt idx="25">
                  <c:v>2020</c:v>
                </c:pt>
                <c:pt idx="26">
                  <c:v>2020</c:v>
                </c:pt>
                <c:pt idx="27">
                  <c:v>2020</c:v>
                </c:pt>
                <c:pt idx="28">
                  <c:v>2021</c:v>
                </c:pt>
                <c:pt idx="29">
                  <c:v>2021</c:v>
                </c:pt>
                <c:pt idx="30">
                  <c:v>2021</c:v>
                </c:pt>
                <c:pt idx="31">
                  <c:v>2021</c:v>
                </c:pt>
                <c:pt idx="32">
                  <c:v>2022</c:v>
                </c:pt>
                <c:pt idx="33">
                  <c:v>2022</c:v>
                </c:pt>
                <c:pt idx="34">
                  <c:v>2022</c:v>
                </c:pt>
                <c:pt idx="35">
                  <c:v>2022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2024</c:v>
                </c:pt>
                <c:pt idx="41">
                  <c:v>2024</c:v>
                </c:pt>
                <c:pt idx="42">
                  <c:v>2024</c:v>
                </c:pt>
                <c:pt idx="43">
                  <c:v>2024</c:v>
                </c:pt>
                <c:pt idx="44">
                  <c:v>2025</c:v>
                </c:pt>
                <c:pt idx="45">
                  <c:v>2025</c:v>
                </c:pt>
                <c:pt idx="46">
                  <c:v>2025</c:v>
                </c:pt>
                <c:pt idx="47">
                  <c:v>2025</c:v>
                </c:pt>
                <c:pt idx="48">
                  <c:v>2026</c:v>
                </c:pt>
                <c:pt idx="49">
                  <c:v>2026</c:v>
                </c:pt>
                <c:pt idx="50">
                  <c:v>2026</c:v>
                </c:pt>
                <c:pt idx="51">
                  <c:v>2026</c:v>
                </c:pt>
                <c:pt idx="52">
                  <c:v>2027</c:v>
                </c:pt>
                <c:pt idx="53">
                  <c:v>2027</c:v>
                </c:pt>
                <c:pt idx="54">
                  <c:v>2027</c:v>
                </c:pt>
                <c:pt idx="55">
                  <c:v>2027</c:v>
                </c:pt>
                <c:pt idx="56">
                  <c:v>2028</c:v>
                </c:pt>
                <c:pt idx="57">
                  <c:v>2028</c:v>
                </c:pt>
                <c:pt idx="58">
                  <c:v>2028</c:v>
                </c:pt>
                <c:pt idx="59">
                  <c:v>2028</c:v>
                </c:pt>
                <c:pt idx="60">
                  <c:v>2029</c:v>
                </c:pt>
                <c:pt idx="61">
                  <c:v>2029</c:v>
                </c:pt>
                <c:pt idx="62">
                  <c:v>2029</c:v>
                </c:pt>
                <c:pt idx="63">
                  <c:v>2029</c:v>
                </c:pt>
                <c:pt idx="64">
                  <c:v>2030</c:v>
                </c:pt>
                <c:pt idx="65">
                  <c:v>2030</c:v>
                </c:pt>
                <c:pt idx="66">
                  <c:v>2030</c:v>
                </c:pt>
                <c:pt idx="67">
                  <c:v>2030</c:v>
                </c:pt>
                <c:pt idx="68">
                  <c:v>2031</c:v>
                </c:pt>
                <c:pt idx="69">
                  <c:v>2031</c:v>
                </c:pt>
                <c:pt idx="70">
                  <c:v>2031</c:v>
                </c:pt>
                <c:pt idx="71">
                  <c:v>2031</c:v>
                </c:pt>
                <c:pt idx="72">
                  <c:v>2032</c:v>
                </c:pt>
                <c:pt idx="73">
                  <c:v>2032</c:v>
                </c:pt>
                <c:pt idx="74">
                  <c:v>2032</c:v>
                </c:pt>
                <c:pt idx="75">
                  <c:v>2032</c:v>
                </c:pt>
                <c:pt idx="76">
                  <c:v>2033</c:v>
                </c:pt>
                <c:pt idx="77">
                  <c:v>2033</c:v>
                </c:pt>
                <c:pt idx="78">
                  <c:v>2033</c:v>
                </c:pt>
                <c:pt idx="79">
                  <c:v>2033</c:v>
                </c:pt>
                <c:pt idx="80">
                  <c:v>2034</c:v>
                </c:pt>
                <c:pt idx="81">
                  <c:v>2034</c:v>
                </c:pt>
                <c:pt idx="82">
                  <c:v>2034</c:v>
                </c:pt>
                <c:pt idx="83">
                  <c:v>2034</c:v>
                </c:pt>
                <c:pt idx="84">
                  <c:v>2035</c:v>
                </c:pt>
                <c:pt idx="85">
                  <c:v>2035</c:v>
                </c:pt>
                <c:pt idx="86">
                  <c:v>2035</c:v>
                </c:pt>
                <c:pt idx="87">
                  <c:v>2035</c:v>
                </c:pt>
                <c:pt idx="88">
                  <c:v>2036</c:v>
                </c:pt>
                <c:pt idx="89">
                  <c:v>2036</c:v>
                </c:pt>
                <c:pt idx="90">
                  <c:v>2036</c:v>
                </c:pt>
                <c:pt idx="91">
                  <c:v>2036</c:v>
                </c:pt>
                <c:pt idx="92">
                  <c:v>2037</c:v>
                </c:pt>
                <c:pt idx="93">
                  <c:v>2037</c:v>
                </c:pt>
                <c:pt idx="94">
                  <c:v>2037</c:v>
                </c:pt>
                <c:pt idx="95">
                  <c:v>2037</c:v>
                </c:pt>
                <c:pt idx="96">
                  <c:v>2038</c:v>
                </c:pt>
                <c:pt idx="97">
                  <c:v>2038</c:v>
                </c:pt>
                <c:pt idx="98">
                  <c:v>2038</c:v>
                </c:pt>
                <c:pt idx="99">
                  <c:v>2038</c:v>
                </c:pt>
                <c:pt idx="100">
                  <c:v>2039</c:v>
                </c:pt>
                <c:pt idx="101">
                  <c:v>2039</c:v>
                </c:pt>
                <c:pt idx="102">
                  <c:v>2039</c:v>
                </c:pt>
                <c:pt idx="103">
                  <c:v>2039</c:v>
                </c:pt>
                <c:pt idx="104">
                  <c:v>2040</c:v>
                </c:pt>
                <c:pt idx="105">
                  <c:v>2040</c:v>
                </c:pt>
                <c:pt idx="106">
                  <c:v>2040</c:v>
                </c:pt>
                <c:pt idx="107">
                  <c:v>2040</c:v>
                </c:pt>
              </c:strCache>
            </c:strRef>
          </c:cat>
          <c:val>
            <c:numRef>
              <c:f>'GDP evolution by scenario'!$R$7:$R$114</c:f>
              <c:numCache>
                <c:formatCode>General</c:formatCode>
                <c:ptCount val="108"/>
                <c:pt idx="6">
                  <c:v>0.0273115983906473</c:v>
                </c:pt>
                <c:pt idx="10">
                  <c:v>-0.02080327849265</c:v>
                </c:pt>
                <c:pt idx="14">
                  <c:v>0.0281850297283734</c:v>
                </c:pt>
                <c:pt idx="18">
                  <c:v>-0.0256535187698732</c:v>
                </c:pt>
                <c:pt idx="22">
                  <c:v>-0.0208801473588046</c:v>
                </c:pt>
                <c:pt idx="26">
                  <c:v>-0.11045673300527</c:v>
                </c:pt>
                <c:pt idx="30">
                  <c:v>0.0550000000000002</c:v>
                </c:pt>
                <c:pt idx="34">
                  <c:v>0.0449999999999997</c:v>
                </c:pt>
                <c:pt idx="38">
                  <c:v>0.0349999999999999</c:v>
                </c:pt>
                <c:pt idx="42">
                  <c:v>0.03</c:v>
                </c:pt>
                <c:pt idx="46">
                  <c:v>0.0249999999999999</c:v>
                </c:pt>
                <c:pt idx="50">
                  <c:v>0.0480375823155952</c:v>
                </c:pt>
                <c:pt idx="54">
                  <c:v>0.0236740389376413</c:v>
                </c:pt>
                <c:pt idx="58">
                  <c:v>0.0226971572332473</c:v>
                </c:pt>
                <c:pt idx="62">
                  <c:v>0.0208357214638653</c:v>
                </c:pt>
                <c:pt idx="66">
                  <c:v>0.0139353429213944</c:v>
                </c:pt>
                <c:pt idx="70">
                  <c:v>0.0100540620822531</c:v>
                </c:pt>
                <c:pt idx="74">
                  <c:v>0.0106057566016202</c:v>
                </c:pt>
                <c:pt idx="78">
                  <c:v>0.0166999174400755</c:v>
                </c:pt>
                <c:pt idx="82">
                  <c:v>0.0159514785347392</c:v>
                </c:pt>
                <c:pt idx="86">
                  <c:v>0.00824097016063941</c:v>
                </c:pt>
                <c:pt idx="90">
                  <c:v>0.012644667901722</c:v>
                </c:pt>
                <c:pt idx="94">
                  <c:v>0.0131003718982665</c:v>
                </c:pt>
                <c:pt idx="98">
                  <c:v>0.0093371276984171</c:v>
                </c:pt>
                <c:pt idx="102">
                  <c:v>0.0119324739258471</c:v>
                </c:pt>
                <c:pt idx="106">
                  <c:v>0.0110670641989965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1773725"/>
        <c:axId val="21250961"/>
      </c:lineChart>
      <c:catAx>
        <c:axId val="683803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95725104"/>
        <c:crosses val="autoZero"/>
        <c:auto val="1"/>
        <c:lblAlgn val="ctr"/>
        <c:lblOffset val="100"/>
      </c:catAx>
      <c:valAx>
        <c:axId val="95725104"/>
        <c:scaling>
          <c:orientation val="minMax"/>
          <c:max val="18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6838030"/>
        <c:crossesAt val="1"/>
        <c:crossBetween val="midCat"/>
      </c:valAx>
      <c:catAx>
        <c:axId val="51773725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1250961"/>
        <c:auto val="1"/>
        <c:lblAlgn val="ctr"/>
        <c:lblOffset val="100"/>
      </c:catAx>
      <c:valAx>
        <c:axId val="21250961"/>
        <c:scaling>
          <c:orientation val="minMax"/>
          <c:max val="0.15"/>
        </c:scaling>
        <c:delete val="0"/>
        <c:axPos val="r"/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1773725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'Central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hypothesis'!$J$7:$J$35</c:f>
              <c:numCache>
                <c:formatCode>General</c:formatCode>
                <c:ptCount val="29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94.1299826131685</c:v>
                </c:pt>
                <c:pt idx="12">
                  <c:v>98.041784878992</c:v>
                </c:pt>
                <c:pt idx="13">
                  <c:v>100</c:v>
                </c:pt>
                <c:pt idx="14">
                  <c:v>100.631013229058</c:v>
                </c:pt>
                <c:pt idx="15">
                  <c:v>102.601681048354</c:v>
                </c:pt>
                <c:pt idx="16">
                  <c:v>103.63278841064</c:v>
                </c:pt>
                <c:pt idx="17">
                  <c:v>105</c:v>
                </c:pt>
                <c:pt idx="18">
                  <c:v>106.668874022801</c:v>
                </c:pt>
                <c:pt idx="19">
                  <c:v>107.731765100771</c:v>
                </c:pt>
                <c:pt idx="20">
                  <c:v>110.24931059501</c:v>
                </c:pt>
                <c:pt idx="21">
                  <c:v>110.25</c:v>
                </c:pt>
                <c:pt idx="22">
                  <c:v>110.935628983714</c:v>
                </c:pt>
                <c:pt idx="23">
                  <c:v>112.041035704802</c:v>
                </c:pt>
                <c:pt idx="24">
                  <c:v>113.60928301881</c:v>
                </c:pt>
                <c:pt idx="25">
                  <c:v>114.66</c:v>
                </c:pt>
                <c:pt idx="26">
                  <c:v>115.373054143062</c:v>
                </c:pt>
                <c:pt idx="27">
                  <c:v>115.962471954471</c:v>
                </c:pt>
                <c:pt idx="28">
                  <c:v>116.47967977955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'Central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hypothesis'!$L$7:$L$35</c:f>
              <c:numCache>
                <c:formatCode>General</c:formatCode>
                <c:ptCount val="29"/>
                <c:pt idx="0">
                  <c:v>113.229417908674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100.127865229094</c:v>
                </c:pt>
                <c:pt idx="5">
                  <c:v>101.432778172836</c:v>
                </c:pt>
                <c:pt idx="6">
                  <c:v>99.0580793711658</c:v>
                </c:pt>
                <c:pt idx="7">
                  <c:v>96.3189676339794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96.2494374569365</c:v>
                </c:pt>
                <c:pt idx="13">
                  <c:v>96.9731144187132</c:v>
                </c:pt>
                <c:pt idx="14">
                  <c:v>97.7022325379538</c:v>
                </c:pt>
                <c:pt idx="15">
                  <c:v>98.4368327254465</c:v>
                </c:pt>
                <c:pt idx="16">
                  <c:v>99.1769561995764</c:v>
                </c:pt>
                <c:pt idx="17">
                  <c:v>99.4747846982203</c:v>
                </c:pt>
                <c:pt idx="18">
                  <c:v>99.7735075761439</c:v>
                </c:pt>
                <c:pt idx="19">
                  <c:v>100.073127519169</c:v>
                </c:pt>
                <c:pt idx="20">
                  <c:v>100.373647221182</c:v>
                </c:pt>
                <c:pt idx="21">
                  <c:v>100.864173486489</c:v>
                </c:pt>
                <c:pt idx="22">
                  <c:v>101.354699751796</c:v>
                </c:pt>
                <c:pt idx="23">
                  <c:v>101.845226017104</c:v>
                </c:pt>
                <c:pt idx="24">
                  <c:v>102.335752282411</c:v>
                </c:pt>
                <c:pt idx="25">
                  <c:v>102.826278547719</c:v>
                </c:pt>
                <c:pt idx="26">
                  <c:v>103.316804813026</c:v>
                </c:pt>
                <c:pt idx="27">
                  <c:v>103.807331078333</c:v>
                </c:pt>
                <c:pt idx="28">
                  <c:v>104.297857343641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8997319"/>
        <c:axId val="18521686"/>
      </c:lineChart>
      <c:lineChart>
        <c:grouping val="standard"/>
        <c:varyColors val="0"/>
        <c:ser>
          <c:idx val="2"/>
          <c:order val="2"/>
          <c:tx>
            <c:strRef>
              <c:f>'Central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'Central macro hypothesis'!$I$7:$I$35</c:f>
              <c:strCache>
                <c:ptCount val="29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</c:strCache>
            </c:strRef>
          </c:cat>
          <c:val>
            <c:numRef>
              <c:f>'Central macro hypothesis'!$K$7:$K$35</c:f>
              <c:numCache>
                <c:formatCode>General</c:formatCode>
                <c:ptCount val="29"/>
                <c:pt idx="0">
                  <c:v>40.8427384581648</c:v>
                </c:pt>
                <c:pt idx="1">
                  <c:v>43.5623454638581</c:v>
                </c:pt>
                <c:pt idx="2">
                  <c:v>47.3914544683956</c:v>
                </c:pt>
                <c:pt idx="3">
                  <c:v>54.0787068628365</c:v>
                </c:pt>
                <c:pt idx="4">
                  <c:v>60.3025021968475</c:v>
                </c:pt>
                <c:pt idx="5">
                  <c:v>67.4050364668474</c:v>
                </c:pt>
                <c:pt idx="6">
                  <c:v>73.8130887919057</c:v>
                </c:pt>
                <c:pt idx="7">
                  <c:v>83.0335311723229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126.290527128815</c:v>
                </c:pt>
                <c:pt idx="13">
                  <c:v>134.973000868921</c:v>
                </c:pt>
                <c:pt idx="14">
                  <c:v>143.655474609027</c:v>
                </c:pt>
                <c:pt idx="15">
                  <c:v>152.337948349132</c:v>
                </c:pt>
                <c:pt idx="16">
                  <c:v>161.020422089238</c:v>
                </c:pt>
                <c:pt idx="17">
                  <c:v>170.077820831758</c:v>
                </c:pt>
                <c:pt idx="18">
                  <c:v>179.135219574278</c:v>
                </c:pt>
                <c:pt idx="19">
                  <c:v>188.192618316797</c:v>
                </c:pt>
                <c:pt idx="20">
                  <c:v>197.250017059318</c:v>
                </c:pt>
                <c:pt idx="21">
                  <c:v>206.372830348311</c:v>
                </c:pt>
                <c:pt idx="22">
                  <c:v>215.495643637304</c:v>
                </c:pt>
                <c:pt idx="23">
                  <c:v>224.618456926298</c:v>
                </c:pt>
                <c:pt idx="24">
                  <c:v>233.741270215291</c:v>
                </c:pt>
                <c:pt idx="25">
                  <c:v>243.148074783072</c:v>
                </c:pt>
                <c:pt idx="26">
                  <c:v>252.554879350852</c:v>
                </c:pt>
                <c:pt idx="27">
                  <c:v>261.961683918634</c:v>
                </c:pt>
                <c:pt idx="28">
                  <c:v>271.368488486414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2496268"/>
        <c:axId val="83577023"/>
      </c:lineChart>
      <c:catAx>
        <c:axId val="78997319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8521686"/>
        <c:crosses val="autoZero"/>
        <c:auto val="1"/>
        <c:lblAlgn val="ctr"/>
        <c:lblOffset val="100"/>
      </c:catAx>
      <c:valAx>
        <c:axId val="18521686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8997319"/>
        <c:crossesAt val="1"/>
        <c:crossBetween val="midCat"/>
      </c:valAx>
      <c:catAx>
        <c:axId val="72496268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3577023"/>
        <c:auto val="1"/>
        <c:lblAlgn val="ctr"/>
        <c:lblOffset val="100"/>
      </c:catAx>
      <c:valAx>
        <c:axId val="83577023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2496268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'Pessimist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hypothesis'!$J$7:$J$39</c:f>
              <c:numCache>
                <c:formatCode>General</c:formatCode>
                <c:ptCount val="33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93.1183029641118</c:v>
                </c:pt>
                <c:pt idx="12">
                  <c:v>98.3365725163732</c:v>
                </c:pt>
                <c:pt idx="13">
                  <c:v>96.9999999999998</c:v>
                </c:pt>
                <c:pt idx="14">
                  <c:v>96.438054344514</c:v>
                </c:pt>
                <c:pt idx="15">
                  <c:v>99.6365841715996</c:v>
                </c:pt>
                <c:pt idx="16">
                  <c:v>102.881687579678</c:v>
                </c:pt>
                <c:pt idx="17">
                  <c:v>100.88</c:v>
                </c:pt>
                <c:pt idx="18">
                  <c:v>100.295576518294</c:v>
                </c:pt>
                <c:pt idx="19">
                  <c:v>104.61841338018</c:v>
                </c:pt>
                <c:pt idx="20">
                  <c:v>107.980370871628</c:v>
                </c:pt>
                <c:pt idx="21">
                  <c:v>105.924</c:v>
                </c:pt>
                <c:pt idx="22">
                  <c:v>104.307399579026</c:v>
                </c:pt>
                <c:pt idx="23">
                  <c:v>107.756965781585</c:v>
                </c:pt>
                <c:pt idx="24">
                  <c:v>110.268098036444</c:v>
                </c:pt>
                <c:pt idx="25">
                  <c:v>109.10172</c:v>
                </c:pt>
                <c:pt idx="26">
                  <c:v>107.436621566397</c:v>
                </c:pt>
                <c:pt idx="27">
                  <c:v>110.989674755033</c:v>
                </c:pt>
                <c:pt idx="28">
                  <c:v>113.576140977538</c:v>
                </c:pt>
                <c:pt idx="29">
                  <c:v>111.829263</c:v>
                </c:pt>
                <c:pt idx="30">
                  <c:v>109.585353997725</c:v>
                </c:pt>
                <c:pt idx="31">
                  <c:v>113.764416623908</c:v>
                </c:pt>
                <c:pt idx="32">
                  <c:v>116.952727609809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'Pessimist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hypothesis'!$L$7:$L$39</c:f>
              <c:numCache>
                <c:formatCode>General</c:formatCode>
                <c:ptCount val="33"/>
                <c:pt idx="0">
                  <c:v>113.229417908674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100.127865229094</c:v>
                </c:pt>
                <c:pt idx="5">
                  <c:v>101.432778172836</c:v>
                </c:pt>
                <c:pt idx="6">
                  <c:v>99.0580793711658</c:v>
                </c:pt>
                <c:pt idx="7">
                  <c:v>96.3189676339794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95.9589108334145</c:v>
                </c:pt>
                <c:pt idx="12">
                  <c:v>94.5381452237446</c:v>
                </c:pt>
                <c:pt idx="13">
                  <c:v>95.6399879855059</c:v>
                </c:pt>
                <c:pt idx="14">
                  <c:v>96.6023028832854</c:v>
                </c:pt>
                <c:pt idx="15">
                  <c:v>97.4499980004488</c:v>
                </c:pt>
                <c:pt idx="16">
                  <c:v>98.2024095579309</c:v>
                </c:pt>
                <c:pt idx="17">
                  <c:v>98.4340221962773</c:v>
                </c:pt>
                <c:pt idx="18">
                  <c:v>98.6408191948014</c:v>
                </c:pt>
                <c:pt idx="19">
                  <c:v>98.8265859900852</c:v>
                </c:pt>
                <c:pt idx="20">
                  <c:v>98.9943666496901</c:v>
                </c:pt>
                <c:pt idx="21">
                  <c:v>99.2300701338285</c:v>
                </c:pt>
                <c:pt idx="22">
                  <c:v>99.4443460285003</c:v>
                </c:pt>
                <c:pt idx="23">
                  <c:v>99.6399816680895</c:v>
                </c:pt>
                <c:pt idx="24">
                  <c:v>99.819321590944</c:v>
                </c:pt>
                <c:pt idx="25">
                  <c:v>99.9801299294089</c:v>
                </c:pt>
                <c:pt idx="26">
                  <c:v>100.141194063321</c:v>
                </c:pt>
                <c:pt idx="27">
                  <c:v>100.302515733875</c:v>
                </c:pt>
                <c:pt idx="28">
                  <c:v>100.464101418376</c:v>
                </c:pt>
                <c:pt idx="29">
                  <c:v>100.594388490801</c:v>
                </c:pt>
                <c:pt idx="30">
                  <c:v>100.72484571894</c:v>
                </c:pt>
                <c:pt idx="31">
                  <c:v>100.855467954407</c:v>
                </c:pt>
                <c:pt idx="32">
                  <c:v>100.986267182208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33659846"/>
        <c:axId val="73134373"/>
      </c:lineChart>
      <c:lineChart>
        <c:grouping val="standard"/>
        <c:varyColors val="0"/>
        <c:ser>
          <c:idx val="2"/>
          <c:order val="2"/>
          <c:tx>
            <c:strRef>
              <c:f>'Pessimist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'Pessimist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'Pessimist macro hypothesis'!$K$7:$K$39</c:f>
              <c:numCache>
                <c:formatCode>General</c:formatCode>
                <c:ptCount val="33"/>
                <c:pt idx="0">
                  <c:v>40.8427384581648</c:v>
                </c:pt>
                <c:pt idx="1">
                  <c:v>43.5623454638581</c:v>
                </c:pt>
                <c:pt idx="2">
                  <c:v>47.3914544683956</c:v>
                </c:pt>
                <c:pt idx="3">
                  <c:v>54.0787068628365</c:v>
                </c:pt>
                <c:pt idx="4">
                  <c:v>60.3025021968475</c:v>
                </c:pt>
                <c:pt idx="5">
                  <c:v>67.4050364668474</c:v>
                </c:pt>
                <c:pt idx="6">
                  <c:v>73.8130887919057</c:v>
                </c:pt>
                <c:pt idx="7">
                  <c:v>83.0335311723229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113.441007489736</c:v>
                </c:pt>
                <c:pt idx="12">
                  <c:v>126.290527128815</c:v>
                </c:pt>
                <c:pt idx="13">
                  <c:v>135.446590345653</c:v>
                </c:pt>
                <c:pt idx="14">
                  <c:v>144.602653562492</c:v>
                </c:pt>
                <c:pt idx="15">
                  <c:v>153.758716779331</c:v>
                </c:pt>
                <c:pt idx="16">
                  <c:v>162.914779996171</c:v>
                </c:pt>
                <c:pt idx="17">
                  <c:v>172.689666795941</c:v>
                </c:pt>
                <c:pt idx="18">
                  <c:v>182.464553595711</c:v>
                </c:pt>
                <c:pt idx="19">
                  <c:v>192.239440395481</c:v>
                </c:pt>
                <c:pt idx="20">
                  <c:v>202.014327195252</c:v>
                </c:pt>
                <c:pt idx="21">
                  <c:v>212.115043555014</c:v>
                </c:pt>
                <c:pt idx="22">
                  <c:v>222.215759914776</c:v>
                </c:pt>
                <c:pt idx="23">
                  <c:v>232.316476274539</c:v>
                </c:pt>
                <c:pt idx="24">
                  <c:v>242.417192634302</c:v>
                </c:pt>
                <c:pt idx="25">
                  <c:v>252.442936335412</c:v>
                </c:pt>
                <c:pt idx="26">
                  <c:v>262.88331868351</c:v>
                </c:pt>
                <c:pt idx="27">
                  <c:v>273.75548805309</c:v>
                </c:pt>
                <c:pt idx="28">
                  <c:v>285.077302030751</c:v>
                </c:pt>
                <c:pt idx="29">
                  <c:v>295.901887633836</c:v>
                </c:pt>
                <c:pt idx="30">
                  <c:v>307.137490363308</c:v>
                </c:pt>
                <c:pt idx="31">
                  <c:v>318.799716828451</c:v>
                </c:pt>
                <c:pt idx="32">
                  <c:v>330.904766232478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6277807"/>
        <c:axId val="73699259"/>
      </c:lineChart>
      <c:catAx>
        <c:axId val="3365984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3134373"/>
        <c:crosses val="autoZero"/>
        <c:auto val="1"/>
        <c:lblAlgn val="ctr"/>
        <c:lblOffset val="100"/>
      </c:catAx>
      <c:valAx>
        <c:axId val="73134373"/>
        <c:scaling>
          <c:orientation val="minMax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3659846"/>
        <c:crossesAt val="1"/>
        <c:crossBetween val="midCat"/>
      </c:valAx>
      <c:catAx>
        <c:axId val="26277807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3699259"/>
        <c:auto val="1"/>
        <c:lblAlgn val="ctr"/>
        <c:lblOffset val="100"/>
      </c:catAx>
      <c:valAx>
        <c:axId val="73699259"/>
        <c:scaling>
          <c:orientation val="minMax"/>
          <c:min val="4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6277807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'Optimist macro hypothesis'!$J$6</c:f>
              <c:strCache>
                <c:ptCount val="1"/>
                <c:pt idx="0">
                  <c:v>PIB real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hypothesis'!$J$7:$J$39</c:f>
              <c:numCache>
                <c:formatCode>General</c:formatCode>
                <c:ptCount val="33"/>
                <c:pt idx="0">
                  <c:v>112.411648685373</c:v>
                </c:pt>
                <c:pt idx="1">
                  <c:v>112.389133683942</c:v>
                </c:pt>
                <c:pt idx="2">
                  <c:v>106.686294233359</c:v>
                </c:pt>
                <c:pt idx="3">
                  <c:v>106.438100070074</c:v>
                </c:pt>
                <c:pt idx="4">
                  <c:v>105.510498132588</c:v>
                </c:pt>
                <c:pt idx="5">
                  <c:v>105.6463859011</c:v>
                </c:pt>
                <c:pt idx="6">
                  <c:v>105.020674901826</c:v>
                </c:pt>
                <c:pt idx="7">
                  <c:v>106.002232672487</c:v>
                </c:pt>
                <c:pt idx="8">
                  <c:v>105.031889863202</c:v>
                </c:pt>
                <c:pt idx="9">
                  <c:v>100</c:v>
                </c:pt>
                <c:pt idx="10">
                  <c:v>83.8591776908816</c:v>
                </c:pt>
                <c:pt idx="11">
                  <c:v>94.9811724845441</c:v>
                </c:pt>
                <c:pt idx="12">
                  <c:v>98.7407430630679</c:v>
                </c:pt>
                <c:pt idx="13">
                  <c:v>100.890808188272</c:v>
                </c:pt>
                <c:pt idx="14">
                  <c:v>102.582366633057</c:v>
                </c:pt>
                <c:pt idx="15">
                  <c:v>106.37891318269</c:v>
                </c:pt>
                <c:pt idx="16">
                  <c:v>108.130182210995</c:v>
                </c:pt>
                <c:pt idx="17">
                  <c:v>109.466526884275</c:v>
                </c:pt>
                <c:pt idx="18">
                  <c:v>110.788955963701</c:v>
                </c:pt>
                <c:pt idx="19">
                  <c:v>112.229753407737</c:v>
                </c:pt>
                <c:pt idx="20">
                  <c:v>113.08386379349</c:v>
                </c:pt>
                <c:pt idx="21">
                  <c:v>114.392520594067</c:v>
                </c:pt>
                <c:pt idx="22">
                  <c:v>116.328403761886</c:v>
                </c:pt>
                <c:pt idx="23">
                  <c:v>116.718943544047</c:v>
                </c:pt>
                <c:pt idx="24">
                  <c:v>118.179841651417</c:v>
                </c:pt>
                <c:pt idx="25">
                  <c:v>119.540184020801</c:v>
                </c:pt>
                <c:pt idx="26">
                  <c:v>120.399897893552</c:v>
                </c:pt>
                <c:pt idx="27">
                  <c:v>121.387701285809</c:v>
                </c:pt>
                <c:pt idx="28">
                  <c:v>122.916714733313</c:v>
                </c:pt>
                <c:pt idx="29">
                  <c:v>123.724090461529</c:v>
                </c:pt>
                <c:pt idx="30">
                  <c:v>124.613894319826</c:v>
                </c:pt>
                <c:pt idx="31">
                  <c:v>125.636270830812</c:v>
                </c:pt>
                <c:pt idx="32">
                  <c:v>127.218799748979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'Optimist macro hypothesis'!$L$6</c:f>
              <c:strCache>
                <c:ptCount val="1"/>
                <c:pt idx="0">
                  <c:v>Salarios reales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hypothesis'!$L$7:$L$39</c:f>
              <c:numCache>
                <c:formatCode>General</c:formatCode>
                <c:ptCount val="33"/>
                <c:pt idx="0">
                  <c:v>113.229417908674</c:v>
                </c:pt>
                <c:pt idx="1">
                  <c:v>113.308327170346</c:v>
                </c:pt>
                <c:pt idx="2">
                  <c:v>109.814331102239</c:v>
                </c:pt>
                <c:pt idx="3">
                  <c:v>102.495285733017</c:v>
                </c:pt>
                <c:pt idx="4">
                  <c:v>100.127865229094</c:v>
                </c:pt>
                <c:pt idx="5">
                  <c:v>101.432778172836</c:v>
                </c:pt>
                <c:pt idx="6">
                  <c:v>99.0580793711658</c:v>
                </c:pt>
                <c:pt idx="7">
                  <c:v>96.3189676339794</c:v>
                </c:pt>
                <c:pt idx="8">
                  <c:v>93.9655435739438</c:v>
                </c:pt>
                <c:pt idx="9">
                  <c:v>100</c:v>
                </c:pt>
                <c:pt idx="10">
                  <c:v>97.3841916645558</c:v>
                </c:pt>
                <c:pt idx="11">
                  <c:v>95.9589108334154</c:v>
                </c:pt>
                <c:pt idx="12">
                  <c:v>95.1879625655911</c:v>
                </c:pt>
                <c:pt idx="13">
                  <c:v>96.6229329997626</c:v>
                </c:pt>
                <c:pt idx="14">
                  <c:v>98.813294875001</c:v>
                </c:pt>
                <c:pt idx="15">
                  <c:v>101.053310440057</c:v>
                </c:pt>
                <c:pt idx="16">
                  <c:v>103.344105302961</c:v>
                </c:pt>
                <c:pt idx="17">
                  <c:v>104.902030608416</c:v>
                </c:pt>
                <c:pt idx="18">
                  <c:v>106.483441832592</c:v>
                </c:pt>
                <c:pt idx="19">
                  <c:v>107.284065874675</c:v>
                </c:pt>
                <c:pt idx="20">
                  <c:v>108.090709621283</c:v>
                </c:pt>
                <c:pt idx="21">
                  <c:v>108.417451789294</c:v>
                </c:pt>
                <c:pt idx="22">
                  <c:v>108.744193957305</c:v>
                </c:pt>
                <c:pt idx="23">
                  <c:v>109.070936125316</c:v>
                </c:pt>
                <c:pt idx="24">
                  <c:v>109.397678293328</c:v>
                </c:pt>
                <c:pt idx="25">
                  <c:v>109.724420461339</c:v>
                </c:pt>
                <c:pt idx="26">
                  <c:v>110.051162629351</c:v>
                </c:pt>
                <c:pt idx="27">
                  <c:v>110.377904797362</c:v>
                </c:pt>
                <c:pt idx="28">
                  <c:v>110.704646965373</c:v>
                </c:pt>
                <c:pt idx="29">
                  <c:v>111.031389133384</c:v>
                </c:pt>
                <c:pt idx="30">
                  <c:v>111.358131301395</c:v>
                </c:pt>
                <c:pt idx="31">
                  <c:v>111.684873469406</c:v>
                </c:pt>
                <c:pt idx="32">
                  <c:v>112.011615637418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3465982"/>
        <c:axId val="35442391"/>
      </c:lineChart>
      <c:lineChart>
        <c:grouping val="standard"/>
        <c:varyColors val="0"/>
        <c:ser>
          <c:idx val="2"/>
          <c:order val="2"/>
          <c:tx>
            <c:strRef>
              <c:f>'Optimist macro hypothesis'!$K$6</c:f>
              <c:strCache>
                <c:ptCount val="1"/>
                <c:pt idx="0">
                  <c:v>IPC (eje der.)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12"/>
            <c:spPr>
              <a:solidFill>
                <a:srgbClr val="ff420e"/>
              </a:solidFill>
            </c:spPr>
          </c:marker>
          <c:dLbls>
            <c:numFmt formatCode="#,##0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'Optimist macro hypothesis'!$I$7:$I$39</c:f>
              <c:strCache>
                <c:ptCount val="33"/>
                <c:pt idx="0">
                  <c:v>IV 17</c:v>
                </c:pt>
                <c:pt idx="1">
                  <c:v>I 18</c:v>
                </c:pt>
                <c:pt idx="2">
                  <c:v>II 18</c:v>
                </c:pt>
                <c:pt idx="3">
                  <c:v>III 18</c:v>
                </c:pt>
                <c:pt idx="4">
                  <c:v>IV 18</c:v>
                </c:pt>
                <c:pt idx="5">
                  <c:v>I 19</c:v>
                </c:pt>
                <c:pt idx="6">
                  <c:v>II 19</c:v>
                </c:pt>
                <c:pt idx="7">
                  <c:v>III 19</c:v>
                </c:pt>
                <c:pt idx="8">
                  <c:v>IV 19</c:v>
                </c:pt>
                <c:pt idx="9">
                  <c:v>I 20</c:v>
                </c:pt>
                <c:pt idx="10">
                  <c:v>II 20</c:v>
                </c:pt>
                <c:pt idx="11">
                  <c:v>III 20</c:v>
                </c:pt>
                <c:pt idx="12">
                  <c:v>IV 20</c:v>
                </c:pt>
                <c:pt idx="13">
                  <c:v>I 21</c:v>
                </c:pt>
                <c:pt idx="14">
                  <c:v>II 21</c:v>
                </c:pt>
                <c:pt idx="15">
                  <c:v>III 21</c:v>
                </c:pt>
                <c:pt idx="16">
                  <c:v>IV 21</c:v>
                </c:pt>
                <c:pt idx="17">
                  <c:v>I 22</c:v>
                </c:pt>
                <c:pt idx="18">
                  <c:v>II 22</c:v>
                </c:pt>
                <c:pt idx="19">
                  <c:v>III 22</c:v>
                </c:pt>
                <c:pt idx="20">
                  <c:v>IV 22</c:v>
                </c:pt>
                <c:pt idx="21">
                  <c:v>I 23</c:v>
                </c:pt>
                <c:pt idx="22">
                  <c:v>II 23</c:v>
                </c:pt>
                <c:pt idx="23">
                  <c:v>III 23</c:v>
                </c:pt>
                <c:pt idx="24">
                  <c:v>IV 23</c:v>
                </c:pt>
                <c:pt idx="25">
                  <c:v>I 24</c:v>
                </c:pt>
                <c:pt idx="26">
                  <c:v>II 24</c:v>
                </c:pt>
                <c:pt idx="27">
                  <c:v>III 24</c:v>
                </c:pt>
                <c:pt idx="28">
                  <c:v>IV 24</c:v>
                </c:pt>
                <c:pt idx="29">
                  <c:v>I 25</c:v>
                </c:pt>
                <c:pt idx="30">
                  <c:v>II 25</c:v>
                </c:pt>
                <c:pt idx="31">
                  <c:v>III 25</c:v>
                </c:pt>
                <c:pt idx="32">
                  <c:v>IV 25</c:v>
                </c:pt>
              </c:strCache>
            </c:strRef>
          </c:cat>
          <c:val>
            <c:numRef>
              <c:f>'Optimist macro hypothesis'!$K$7:$K$39</c:f>
              <c:numCache>
                <c:formatCode>General</c:formatCode>
                <c:ptCount val="33"/>
                <c:pt idx="0">
                  <c:v>40.8427384581648</c:v>
                </c:pt>
                <c:pt idx="1">
                  <c:v>43.5623454638581</c:v>
                </c:pt>
                <c:pt idx="2">
                  <c:v>47.3914544683956</c:v>
                </c:pt>
                <c:pt idx="3">
                  <c:v>54.0787068628365</c:v>
                </c:pt>
                <c:pt idx="4">
                  <c:v>60.3025021968475</c:v>
                </c:pt>
                <c:pt idx="5">
                  <c:v>67.4050364668474</c:v>
                </c:pt>
                <c:pt idx="6">
                  <c:v>73.8130887919057</c:v>
                </c:pt>
                <c:pt idx="7">
                  <c:v>83.0335311723229</c:v>
                </c:pt>
                <c:pt idx="8">
                  <c:v>92.7647876053627</c:v>
                </c:pt>
                <c:pt idx="9">
                  <c:v>100</c:v>
                </c:pt>
                <c:pt idx="10">
                  <c:v>105.374642245252</c:v>
                </c:pt>
                <c:pt idx="11">
                  <c:v>113.441007489735</c:v>
                </c:pt>
                <c:pt idx="12">
                  <c:v>126.290527128815</c:v>
                </c:pt>
                <c:pt idx="13">
                  <c:v>134.499411392188</c:v>
                </c:pt>
                <c:pt idx="14">
                  <c:v>142.708295655561</c:v>
                </c:pt>
                <c:pt idx="15">
                  <c:v>150.917179918934</c:v>
                </c:pt>
                <c:pt idx="16">
                  <c:v>159.126064182307</c:v>
                </c:pt>
                <c:pt idx="17">
                  <c:v>167.480182551878</c:v>
                </c:pt>
                <c:pt idx="18">
                  <c:v>175.834300921449</c:v>
                </c:pt>
                <c:pt idx="19">
                  <c:v>184.18841929102</c:v>
                </c:pt>
                <c:pt idx="20">
                  <c:v>192.542537660591</c:v>
                </c:pt>
                <c:pt idx="21">
                  <c:v>200.725595511166</c:v>
                </c:pt>
                <c:pt idx="22">
                  <c:v>208.908653361741</c:v>
                </c:pt>
                <c:pt idx="23">
                  <c:v>217.091711212316</c:v>
                </c:pt>
                <c:pt idx="24">
                  <c:v>225.274769062891</c:v>
                </c:pt>
                <c:pt idx="25">
                  <c:v>233.496062995497</c:v>
                </c:pt>
                <c:pt idx="26">
                  <c:v>241.717356928104</c:v>
                </c:pt>
                <c:pt idx="27">
                  <c:v>249.938650860711</c:v>
                </c:pt>
                <c:pt idx="28">
                  <c:v>258.159944793318</c:v>
                </c:pt>
                <c:pt idx="29">
                  <c:v>267.244239424512</c:v>
                </c:pt>
                <c:pt idx="30">
                  <c:v>276.328534055708</c:v>
                </c:pt>
                <c:pt idx="31">
                  <c:v>285.412828686903</c:v>
                </c:pt>
                <c:pt idx="32">
                  <c:v>294.497123318097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6608811"/>
        <c:axId val="73662975"/>
      </c:lineChart>
      <c:catAx>
        <c:axId val="1346598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5442391"/>
        <c:crosses val="autoZero"/>
        <c:auto val="1"/>
        <c:lblAlgn val="ctr"/>
        <c:lblOffset val="100"/>
      </c:catAx>
      <c:valAx>
        <c:axId val="35442391"/>
        <c:scaling>
          <c:orientation val="minMax"/>
          <c:max val="130"/>
          <c:min val="8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3465982"/>
        <c:crossesAt val="1"/>
        <c:crossBetween val="midCat"/>
      </c:valAx>
      <c:catAx>
        <c:axId val="26608811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73662975"/>
        <c:auto val="1"/>
        <c:lblAlgn val="ctr"/>
        <c:lblOffset val="100"/>
      </c:catAx>
      <c:valAx>
        <c:axId val="73662975"/>
        <c:scaling>
          <c:orientation val="minMax"/>
          <c:max val="390"/>
          <c:min val="40"/>
        </c:scaling>
        <c:delete val="0"/>
        <c:axPos val="r"/>
        <c:numFmt formatCode="#,##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6608811"/>
        <c:crosses val="max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tx>
            <c:strRef>
              <c:f>'Graphiques déficit'!$B$3:$B$4</c:f>
              <c:strCache>
                <c:ptCount val="1"/>
                <c:pt idx="0">
                  <c:v>Central scenario, ANSES bismarckian deficit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déficit'!$B$5:$B$31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-0.0331795977538116</c:v>
                </c:pt>
                <c:pt idx="3">
                  <c:v>-0.0366051126539165</c:v>
                </c:pt>
                <c:pt idx="4">
                  <c:v>-0.0367867634379302</c:v>
                </c:pt>
                <c:pt idx="5">
                  <c:v>-0.0376961884096758</c:v>
                </c:pt>
                <c:pt idx="6">
                  <c:v>-0.0462320911620017</c:v>
                </c:pt>
                <c:pt idx="7">
                  <c:v>-0.035759855264116</c:v>
                </c:pt>
                <c:pt idx="8">
                  <c:v>-0.0390673677581465</c:v>
                </c:pt>
                <c:pt idx="9">
                  <c:v>-0.0417198371922572</c:v>
                </c:pt>
                <c:pt idx="10">
                  <c:v>-0.0446758170706061</c:v>
                </c:pt>
                <c:pt idx="11">
                  <c:v>-0.0455870920679028</c:v>
                </c:pt>
                <c:pt idx="12">
                  <c:v>-0.0469473427660665</c:v>
                </c:pt>
                <c:pt idx="13">
                  <c:v>-0.0463588253509101</c:v>
                </c:pt>
                <c:pt idx="14">
                  <c:v>-0.0446627943319024</c:v>
                </c:pt>
                <c:pt idx="15">
                  <c:v>-0.0432440065663078</c:v>
                </c:pt>
                <c:pt idx="16">
                  <c:v>-0.041423542338188</c:v>
                </c:pt>
                <c:pt idx="17">
                  <c:v>-0.0402664739690906</c:v>
                </c:pt>
                <c:pt idx="18">
                  <c:v>-0.0396661718806538</c:v>
                </c:pt>
                <c:pt idx="19">
                  <c:v>-0.0380456638157026</c:v>
                </c:pt>
                <c:pt idx="20">
                  <c:v>-0.0378053946714863</c:v>
                </c:pt>
                <c:pt idx="21">
                  <c:v>-0.036569594540475</c:v>
                </c:pt>
                <c:pt idx="22">
                  <c:v>-0.0354131772550561</c:v>
                </c:pt>
                <c:pt idx="23">
                  <c:v>-0.0337190938312954</c:v>
                </c:pt>
                <c:pt idx="24">
                  <c:v>-0.0326946173801239</c:v>
                </c:pt>
                <c:pt idx="25">
                  <c:v>-0.0317352958581623</c:v>
                </c:pt>
                <c:pt idx="26">
                  <c:v>-0.0309814709589126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'Graphiques déficit'!$C$3:$C$4</c:f>
              <c:strCache>
                <c:ptCount val="1"/>
                <c:pt idx="0">
                  <c:v>Central scenario, bismarckian deficit including universal pension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déficit'!$C$5:$C$31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-0.0331995920570141</c:v>
                </c:pt>
                <c:pt idx="3">
                  <c:v>-0.0370530841535637</c:v>
                </c:pt>
                <c:pt idx="4">
                  <c:v>-0.0376732487763681</c:v>
                </c:pt>
                <c:pt idx="5">
                  <c:v>-0.0385800679980238</c:v>
                </c:pt>
                <c:pt idx="6">
                  <c:v>-0.0476115469221648</c:v>
                </c:pt>
                <c:pt idx="7">
                  <c:v>-0.0372633646323233</c:v>
                </c:pt>
                <c:pt idx="8">
                  <c:v>-0.0409151161559603</c:v>
                </c:pt>
                <c:pt idx="9">
                  <c:v>-0.0438904769171707</c:v>
                </c:pt>
                <c:pt idx="10">
                  <c:v>-0.0472552794001756</c:v>
                </c:pt>
                <c:pt idx="11">
                  <c:v>-0.0491871085157208</c:v>
                </c:pt>
                <c:pt idx="12">
                  <c:v>-0.0517279756486415</c:v>
                </c:pt>
                <c:pt idx="13">
                  <c:v>-0.052020146292434</c:v>
                </c:pt>
                <c:pt idx="14">
                  <c:v>-0.051047970615974</c:v>
                </c:pt>
                <c:pt idx="15">
                  <c:v>-0.0505623029545883</c:v>
                </c:pt>
                <c:pt idx="16">
                  <c:v>-0.0492498852599898</c:v>
                </c:pt>
                <c:pt idx="17">
                  <c:v>-0.0489660382145302</c:v>
                </c:pt>
                <c:pt idx="18">
                  <c:v>-0.0492696382053367</c:v>
                </c:pt>
                <c:pt idx="19">
                  <c:v>-0.0484545570842134</c:v>
                </c:pt>
                <c:pt idx="20">
                  <c:v>-0.0488631406203612</c:v>
                </c:pt>
                <c:pt idx="21">
                  <c:v>-0.0484146763279952</c:v>
                </c:pt>
                <c:pt idx="22">
                  <c:v>-0.0478891776525152</c:v>
                </c:pt>
                <c:pt idx="23">
                  <c:v>-0.0470388756870867</c:v>
                </c:pt>
                <c:pt idx="24">
                  <c:v>-0.0467540449216468</c:v>
                </c:pt>
                <c:pt idx="25">
                  <c:v>-0.0466261299078548</c:v>
                </c:pt>
                <c:pt idx="26">
                  <c:v>-0.0463733909039091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'Graphiques déficit'!$D$3:$D$4</c:f>
              <c:strCache>
                <c:ptCount val="1"/>
                <c:pt idx="0">
                  <c:v>Low scenario, ANSES bismarckian deficit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déficit'!$D$5:$D$31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-0.0331795977538116</c:v>
                </c:pt>
                <c:pt idx="3">
                  <c:v>-0.0366051126539165</c:v>
                </c:pt>
                <c:pt idx="4">
                  <c:v>-0.0367867634379302</c:v>
                </c:pt>
                <c:pt idx="5">
                  <c:v>-0.0377389074028458</c:v>
                </c:pt>
                <c:pt idx="6">
                  <c:v>-0.0466246372692781</c:v>
                </c:pt>
                <c:pt idx="7">
                  <c:v>-0.0364442535059123</c:v>
                </c:pt>
                <c:pt idx="8">
                  <c:v>-0.0400361518388693</c:v>
                </c:pt>
                <c:pt idx="9">
                  <c:v>-0.0434557528332204</c:v>
                </c:pt>
                <c:pt idx="10">
                  <c:v>-0.0461657782857347</c:v>
                </c:pt>
                <c:pt idx="11">
                  <c:v>-0.0474605006698574</c:v>
                </c:pt>
                <c:pt idx="12">
                  <c:v>-0.0477471157447285</c:v>
                </c:pt>
                <c:pt idx="13">
                  <c:v>-0.0480646678197337</c:v>
                </c:pt>
                <c:pt idx="14">
                  <c:v>-0.0474772510934471</c:v>
                </c:pt>
                <c:pt idx="15">
                  <c:v>-0.0461790342829228</c:v>
                </c:pt>
                <c:pt idx="16">
                  <c:v>-0.0448564166583969</c:v>
                </c:pt>
                <c:pt idx="17">
                  <c:v>-0.0444723492812223</c:v>
                </c:pt>
                <c:pt idx="18">
                  <c:v>-0.0444087643471402</c:v>
                </c:pt>
                <c:pt idx="19">
                  <c:v>-0.0422972552162282</c:v>
                </c:pt>
                <c:pt idx="20">
                  <c:v>-0.0408829391295532</c:v>
                </c:pt>
                <c:pt idx="21">
                  <c:v>-0.0402043410975102</c:v>
                </c:pt>
                <c:pt idx="22">
                  <c:v>-0.0392933881085889</c:v>
                </c:pt>
                <c:pt idx="23">
                  <c:v>-0.0387224735600888</c:v>
                </c:pt>
                <c:pt idx="24">
                  <c:v>-0.0376607686604036</c:v>
                </c:pt>
                <c:pt idx="25">
                  <c:v>-0.0360320403033302</c:v>
                </c:pt>
                <c:pt idx="26">
                  <c:v>-0.0347010710741716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'Graphiques déficit'!$E$3:$E$4</c:f>
              <c:strCache>
                <c:ptCount val="1"/>
                <c:pt idx="0">
                  <c:v>Low scenario, bismarckian deficit including universal pension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square"/>
            <c:size val="5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déficit'!$E$5:$E$31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-0.0331995920570141</c:v>
                </c:pt>
                <c:pt idx="3">
                  <c:v>-0.0370530841535637</c:v>
                </c:pt>
                <c:pt idx="4">
                  <c:v>-0.0376732487763681</c:v>
                </c:pt>
                <c:pt idx="5">
                  <c:v>-0.0386227869911939</c:v>
                </c:pt>
                <c:pt idx="6">
                  <c:v>-0.0480084102966795</c:v>
                </c:pt>
                <c:pt idx="7">
                  <c:v>-0.0379728725451535</c:v>
                </c:pt>
                <c:pt idx="8">
                  <c:v>-0.0419193691569611</c:v>
                </c:pt>
                <c:pt idx="9">
                  <c:v>-0.0456332037681529</c:v>
                </c:pt>
                <c:pt idx="10">
                  <c:v>-0.0488008932209811</c:v>
                </c:pt>
                <c:pt idx="11">
                  <c:v>-0.0510488198607619</c:v>
                </c:pt>
                <c:pt idx="12">
                  <c:v>-0.0522437416371398</c:v>
                </c:pt>
                <c:pt idx="13">
                  <c:v>-0.0534497920886467</c:v>
                </c:pt>
                <c:pt idx="14">
                  <c:v>-0.053724489321253</c:v>
                </c:pt>
                <c:pt idx="15">
                  <c:v>-0.05332539885593</c:v>
                </c:pt>
                <c:pt idx="16">
                  <c:v>-0.052706416968403</c:v>
                </c:pt>
                <c:pt idx="17">
                  <c:v>-0.0533855200360779</c:v>
                </c:pt>
                <c:pt idx="18">
                  <c:v>-0.0542379711615467</c:v>
                </c:pt>
                <c:pt idx="19">
                  <c:v>-0.0529748530836577</c:v>
                </c:pt>
                <c:pt idx="20">
                  <c:v>-0.0520988149002367</c:v>
                </c:pt>
                <c:pt idx="21">
                  <c:v>-0.0523311811694871</c:v>
                </c:pt>
                <c:pt idx="22">
                  <c:v>-0.0522488135180354</c:v>
                </c:pt>
                <c:pt idx="23">
                  <c:v>-0.0523728778405425</c:v>
                </c:pt>
                <c:pt idx="24">
                  <c:v>-0.0521050979178196</c:v>
                </c:pt>
                <c:pt idx="25">
                  <c:v>-0.0512963248736382</c:v>
                </c:pt>
                <c:pt idx="26">
                  <c:v>-0.0507032179523719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'Graphiques déficit'!$F$3:$F$4</c:f>
              <c:strCache>
                <c:ptCount val="1"/>
                <c:pt idx="0">
                  <c:v>High scenario, ANSES bismarckian deficit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déficit'!$F$5:$F$31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-0.0331795977538116</c:v>
                </c:pt>
                <c:pt idx="3">
                  <c:v>-0.0366051126539165</c:v>
                </c:pt>
                <c:pt idx="4">
                  <c:v>-0.0367865126300305</c:v>
                </c:pt>
                <c:pt idx="5">
                  <c:v>-0.037696040868939</c:v>
                </c:pt>
                <c:pt idx="6">
                  <c:v>-0.0461968123380259</c:v>
                </c:pt>
                <c:pt idx="7">
                  <c:v>-0.0343550601258266</c:v>
                </c:pt>
                <c:pt idx="8">
                  <c:v>-0.036893322158461</c:v>
                </c:pt>
                <c:pt idx="9">
                  <c:v>-0.0409031035024874</c:v>
                </c:pt>
                <c:pt idx="10">
                  <c:v>-0.0421285792450776</c:v>
                </c:pt>
                <c:pt idx="11">
                  <c:v>-0.0432628657615859</c:v>
                </c:pt>
                <c:pt idx="12">
                  <c:v>-0.044952173184315</c:v>
                </c:pt>
                <c:pt idx="13">
                  <c:v>-0.0452354852665885</c:v>
                </c:pt>
                <c:pt idx="14">
                  <c:v>-0.043672809852346</c:v>
                </c:pt>
                <c:pt idx="15">
                  <c:v>-0.0412311695537469</c:v>
                </c:pt>
                <c:pt idx="16">
                  <c:v>-0.0401399297107535</c:v>
                </c:pt>
                <c:pt idx="17">
                  <c:v>-0.039285326031836</c:v>
                </c:pt>
                <c:pt idx="18">
                  <c:v>-0.0377052656445448</c:v>
                </c:pt>
                <c:pt idx="19">
                  <c:v>-0.0358635450317467</c:v>
                </c:pt>
                <c:pt idx="20">
                  <c:v>-0.0348043600540203</c:v>
                </c:pt>
                <c:pt idx="21">
                  <c:v>-0.0336931345402262</c:v>
                </c:pt>
                <c:pt idx="22">
                  <c:v>-0.032170518715312</c:v>
                </c:pt>
                <c:pt idx="23">
                  <c:v>-0.0309653852013639</c:v>
                </c:pt>
                <c:pt idx="24">
                  <c:v>-0.0290754093521534</c:v>
                </c:pt>
                <c:pt idx="25">
                  <c:v>-0.027908950177739</c:v>
                </c:pt>
                <c:pt idx="26">
                  <c:v>-0.0264515152462992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'Graphiques déficit'!$G$3:$G$4</c:f>
              <c:strCache>
                <c:ptCount val="1"/>
                <c:pt idx="0">
                  <c:v>High scenario, bismarckian deficit including universal pension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square"/>
            <c:size val="5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'Graphiques déficit'!$A$5:$A$31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'Graphiques déficit'!$G$5:$G$31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-0.0331995920570141</c:v>
                </c:pt>
                <c:pt idx="3">
                  <c:v>-0.0370530841535637</c:v>
                </c:pt>
                <c:pt idx="4">
                  <c:v>-0.0376729979684684</c:v>
                </c:pt>
                <c:pt idx="5">
                  <c:v>-0.0385799204572871</c:v>
                </c:pt>
                <c:pt idx="6">
                  <c:v>-0.0475706047832018</c:v>
                </c:pt>
                <c:pt idx="7">
                  <c:v>-0.0358301135934957</c:v>
                </c:pt>
                <c:pt idx="8">
                  <c:v>-0.038752383044869</c:v>
                </c:pt>
                <c:pt idx="9">
                  <c:v>-0.0431321499907243</c:v>
                </c:pt>
                <c:pt idx="10">
                  <c:v>-0.0447740202284926</c:v>
                </c:pt>
                <c:pt idx="11">
                  <c:v>-0.0469036012361635</c:v>
                </c:pt>
                <c:pt idx="12">
                  <c:v>-0.0496840613884181</c:v>
                </c:pt>
                <c:pt idx="13">
                  <c:v>-0.0508865190161437</c:v>
                </c:pt>
                <c:pt idx="14">
                  <c:v>-0.0502033667103654</c:v>
                </c:pt>
                <c:pt idx="15">
                  <c:v>-0.0485952127591258</c:v>
                </c:pt>
                <c:pt idx="16">
                  <c:v>-0.0480985872664889</c:v>
                </c:pt>
                <c:pt idx="17">
                  <c:v>-0.0480974057297532</c:v>
                </c:pt>
                <c:pt idx="18">
                  <c:v>-0.0473023997958198</c:v>
                </c:pt>
                <c:pt idx="19">
                  <c:v>-0.0461363291698853</c:v>
                </c:pt>
                <c:pt idx="20">
                  <c:v>-0.0455027344805043</c:v>
                </c:pt>
                <c:pt idx="21">
                  <c:v>-0.0451472405222397</c:v>
                </c:pt>
                <c:pt idx="22">
                  <c:v>-0.0444604399304369</c:v>
                </c:pt>
                <c:pt idx="23">
                  <c:v>-0.0441012735401659</c:v>
                </c:pt>
                <c:pt idx="24">
                  <c:v>-0.0428777940899673</c:v>
                </c:pt>
                <c:pt idx="25">
                  <c:v>-0.0424864174793165</c:v>
                </c:pt>
                <c:pt idx="26">
                  <c:v>-0.0416370812836797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4387328"/>
        <c:axId val="26234801"/>
      </c:lineChart>
      <c:catAx>
        <c:axId val="54387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26234801"/>
        <c:crosses val="autoZero"/>
        <c:auto val="1"/>
        <c:lblAlgn val="ctr"/>
        <c:lblOffset val="100"/>
      </c:catAx>
      <c:valAx>
        <c:axId val="26234801"/>
        <c:scaling>
          <c:orientation val="minMax"/>
        </c:scaling>
        <c:delete val="0"/>
        <c:axPos val="l"/>
        <c:majorGridlines>
          <c:spPr>
            <a:ln w="9360">
              <a:solidFill>
                <a:srgbClr val="b3b3b3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38732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'Bismarckian Deficit'!$B$1</c:f>
              <c:strCache>
                <c:ptCount val="1"/>
                <c:pt idx="0">
                  <c:v>Historical values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Deficit'!$B$2:$B$50</c:f>
              <c:numCache>
                <c:formatCode>General</c:formatCode>
                <c:ptCount val="49"/>
                <c:pt idx="1">
                  <c:v>-0.0176975770327058</c:v>
                </c:pt>
                <c:pt idx="2">
                  <c:v>-0.0265706733334723</c:v>
                </c:pt>
                <c:pt idx="3">
                  <c:v>-0.0223256780195043</c:v>
                </c:pt>
                <c:pt idx="4">
                  <c:v>-0.0232748001171907</c:v>
                </c:pt>
                <c:pt idx="5">
                  <c:v>-0.0208020897656273</c:v>
                </c:pt>
                <c:pt idx="6">
                  <c:v>-0.0271450823041349</c:v>
                </c:pt>
                <c:pt idx="7">
                  <c:v>-0.0321516368666459</c:v>
                </c:pt>
                <c:pt idx="8">
                  <c:v>-0.0337754965366008</c:v>
                </c:pt>
                <c:pt idx="9">
                  <c:v>-0.0343324976529175</c:v>
                </c:pt>
                <c:pt idx="10">
                  <c:v>-0.0297003395722639</c:v>
                </c:pt>
                <c:pt idx="11">
                  <c:v>-0.0277579380361316</c:v>
                </c:pt>
                <c:pt idx="12">
                  <c:v>-0.0218853689158177</c:v>
                </c:pt>
                <c:pt idx="13">
                  <c:v>-0.0179040572743257</c:v>
                </c:pt>
                <c:pt idx="14">
                  <c:v>-0.0165135934957867</c:v>
                </c:pt>
                <c:pt idx="15">
                  <c:v>-0.0158656512635353</c:v>
                </c:pt>
                <c:pt idx="16">
                  <c:v>-0.0183013371636907</c:v>
                </c:pt>
                <c:pt idx="17">
                  <c:v>-0.0156710909032578</c:v>
                </c:pt>
                <c:pt idx="18">
                  <c:v>-0.0158039957303612</c:v>
                </c:pt>
                <c:pt idx="19">
                  <c:v>-0.0158943271566621</c:v>
                </c:pt>
                <c:pt idx="20">
                  <c:v>-0.0195335859314802</c:v>
                </c:pt>
                <c:pt idx="21">
                  <c:v>-0.02109912849421</c:v>
                </c:pt>
                <c:pt idx="22">
                  <c:v>-0.0217418594917814</c:v>
                </c:pt>
                <c:pt idx="23">
                  <c:v>-0.02830905931782</c:v>
                </c:pt>
                <c:pt idx="24">
                  <c:v>-0.031163226932361</c:v>
                </c:pt>
                <c:pt idx="25">
                  <c:v>-0.031311152517781</c:v>
                </c:pt>
                <c:pt idx="26">
                  <c:v>-0.033240002411513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'Bismarckian Deficit'!$C$1</c:f>
              <c:strCache>
                <c:ptCount val="1"/>
                <c:pt idx="0">
                  <c:v>Central scenario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Deficit'!$C$2:$C$50</c:f>
              <c:numCache>
                <c:formatCode>General</c:formatCode>
                <c:ptCount val="49"/>
                <c:pt idx="22">
                  <c:v>-0.0196925047215125</c:v>
                </c:pt>
                <c:pt idx="23">
                  <c:v>-0.0329745750899216</c:v>
                </c:pt>
                <c:pt idx="24">
                  <c:v>-0.0331795977538116</c:v>
                </c:pt>
                <c:pt idx="25">
                  <c:v>-0.0366051126539165</c:v>
                </c:pt>
                <c:pt idx="26">
                  <c:v>-0.0367867634379302</c:v>
                </c:pt>
                <c:pt idx="27">
                  <c:v>-0.0376961884096758</c:v>
                </c:pt>
                <c:pt idx="28">
                  <c:v>-0.0462320911620017</c:v>
                </c:pt>
                <c:pt idx="29">
                  <c:v>-0.035759855264116</c:v>
                </c:pt>
                <c:pt idx="30">
                  <c:v>-0.0390673677581465</c:v>
                </c:pt>
                <c:pt idx="31">
                  <c:v>-0.0417198371922572</c:v>
                </c:pt>
                <c:pt idx="32">
                  <c:v>-0.0446758170706061</c:v>
                </c:pt>
                <c:pt idx="33">
                  <c:v>-0.0455870920679028</c:v>
                </c:pt>
                <c:pt idx="34">
                  <c:v>-0.0469473427660665</c:v>
                </c:pt>
                <c:pt idx="35">
                  <c:v>-0.0463588253509101</c:v>
                </c:pt>
                <c:pt idx="36">
                  <c:v>-0.0446627943319024</c:v>
                </c:pt>
                <c:pt idx="37">
                  <c:v>-0.0432440065663078</c:v>
                </c:pt>
                <c:pt idx="38">
                  <c:v>-0.041423542338188</c:v>
                </c:pt>
                <c:pt idx="39">
                  <c:v>-0.0402664739690906</c:v>
                </c:pt>
                <c:pt idx="40">
                  <c:v>-0.0396661718806538</c:v>
                </c:pt>
                <c:pt idx="41">
                  <c:v>-0.0380456638157026</c:v>
                </c:pt>
                <c:pt idx="42">
                  <c:v>-0.0378053946714863</c:v>
                </c:pt>
                <c:pt idx="43">
                  <c:v>-0.036569594540475</c:v>
                </c:pt>
                <c:pt idx="44">
                  <c:v>-0.0354131772550561</c:v>
                </c:pt>
                <c:pt idx="45">
                  <c:v>-0.0337190938312954</c:v>
                </c:pt>
                <c:pt idx="46">
                  <c:v>-0.0326946173801239</c:v>
                </c:pt>
                <c:pt idx="47">
                  <c:v>-0.0317352958581623</c:v>
                </c:pt>
                <c:pt idx="48">
                  <c:v>-0.0309814709589126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'Bismarckian Deficit'!$D$1</c:f>
              <c:strCache>
                <c:ptCount val="1"/>
                <c:pt idx="0">
                  <c:v>Central scenario, including universal pension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Deficit'!$D$2:$D$50</c:f>
              <c:numCache>
                <c:formatCode>General</c:formatCode>
                <c:ptCount val="49"/>
                <c:pt idx="24">
                  <c:v>-0.0331995920570141</c:v>
                </c:pt>
                <c:pt idx="25">
                  <c:v>-0.0370530841535637</c:v>
                </c:pt>
                <c:pt idx="26">
                  <c:v>-0.0376732487763681</c:v>
                </c:pt>
                <c:pt idx="27">
                  <c:v>-0.0385800679980238</c:v>
                </c:pt>
                <c:pt idx="28">
                  <c:v>-0.0476115469221648</c:v>
                </c:pt>
                <c:pt idx="29">
                  <c:v>-0.0372633646323233</c:v>
                </c:pt>
                <c:pt idx="30">
                  <c:v>-0.0409151161559603</c:v>
                </c:pt>
                <c:pt idx="31">
                  <c:v>-0.0438904769171707</c:v>
                </c:pt>
                <c:pt idx="32">
                  <c:v>-0.0472552794001756</c:v>
                </c:pt>
                <c:pt idx="33">
                  <c:v>-0.0491871085157208</c:v>
                </c:pt>
                <c:pt idx="34">
                  <c:v>-0.0517279756486415</c:v>
                </c:pt>
                <c:pt idx="35">
                  <c:v>-0.052020146292434</c:v>
                </c:pt>
                <c:pt idx="36">
                  <c:v>-0.051047970615974</c:v>
                </c:pt>
                <c:pt idx="37">
                  <c:v>-0.0505623029545883</c:v>
                </c:pt>
                <c:pt idx="38">
                  <c:v>-0.0492498852599898</c:v>
                </c:pt>
                <c:pt idx="39">
                  <c:v>-0.0489660382145302</c:v>
                </c:pt>
                <c:pt idx="40">
                  <c:v>-0.0492696382053367</c:v>
                </c:pt>
                <c:pt idx="41">
                  <c:v>-0.0484545570842134</c:v>
                </c:pt>
                <c:pt idx="42">
                  <c:v>-0.0488631406203612</c:v>
                </c:pt>
                <c:pt idx="43">
                  <c:v>-0.0484146763279952</c:v>
                </c:pt>
                <c:pt idx="44">
                  <c:v>-0.0478891776525152</c:v>
                </c:pt>
                <c:pt idx="45">
                  <c:v>-0.0470388756870867</c:v>
                </c:pt>
                <c:pt idx="46">
                  <c:v>-0.0467540449216468</c:v>
                </c:pt>
                <c:pt idx="47">
                  <c:v>-0.0466261299078548</c:v>
                </c:pt>
                <c:pt idx="48">
                  <c:v>-0.0463733909039091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'Bismarckian Deficit'!$E$1</c:f>
              <c:strCache>
                <c:ptCount val="1"/>
                <c:pt idx="0">
                  <c:v>Low scenario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Deficit'!$E$2:$E$50</c:f>
              <c:numCache>
                <c:formatCode>General</c:formatCode>
                <c:ptCount val="49"/>
                <c:pt idx="25">
                  <c:v>-0.0366051126539165</c:v>
                </c:pt>
                <c:pt idx="26">
                  <c:v>-0.0367867634379302</c:v>
                </c:pt>
                <c:pt idx="27">
                  <c:v>-0.0377389074028458</c:v>
                </c:pt>
                <c:pt idx="28">
                  <c:v>-0.0466246372692781</c:v>
                </c:pt>
                <c:pt idx="29">
                  <c:v>-0.0364442535059123</c:v>
                </c:pt>
                <c:pt idx="30">
                  <c:v>-0.0400361518388693</c:v>
                </c:pt>
                <c:pt idx="31">
                  <c:v>-0.0434557528332204</c:v>
                </c:pt>
                <c:pt idx="32">
                  <c:v>-0.0461657782857347</c:v>
                </c:pt>
                <c:pt idx="33">
                  <c:v>-0.0474605006698574</c:v>
                </c:pt>
                <c:pt idx="34">
                  <c:v>-0.0477471157447285</c:v>
                </c:pt>
                <c:pt idx="35">
                  <c:v>-0.0480646678197337</c:v>
                </c:pt>
                <c:pt idx="36">
                  <c:v>-0.0474772510934471</c:v>
                </c:pt>
                <c:pt idx="37">
                  <c:v>-0.0461790342829228</c:v>
                </c:pt>
                <c:pt idx="38">
                  <c:v>-0.0448564166583969</c:v>
                </c:pt>
                <c:pt idx="39">
                  <c:v>-0.0444723492812223</c:v>
                </c:pt>
                <c:pt idx="40">
                  <c:v>-0.0444087643471402</c:v>
                </c:pt>
                <c:pt idx="41">
                  <c:v>-0.0422972552162282</c:v>
                </c:pt>
                <c:pt idx="42">
                  <c:v>-0.0408829391295532</c:v>
                </c:pt>
                <c:pt idx="43">
                  <c:v>-0.0402043410975102</c:v>
                </c:pt>
                <c:pt idx="44">
                  <c:v>-0.0392933881085889</c:v>
                </c:pt>
                <c:pt idx="45">
                  <c:v>-0.0387224735600888</c:v>
                </c:pt>
                <c:pt idx="46">
                  <c:v>-0.0376607686604036</c:v>
                </c:pt>
                <c:pt idx="47">
                  <c:v>-0.0360320403033302</c:v>
                </c:pt>
                <c:pt idx="48">
                  <c:v>-0.0347010710741716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'Bismarckian Deficit'!$F$1</c:f>
              <c:strCache>
                <c:ptCount val="1"/>
                <c:pt idx="0">
                  <c:v>Low scenario, including universal pension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Deficit'!$F$2:$F$50</c:f>
              <c:numCache>
                <c:formatCode>General</c:formatCode>
                <c:ptCount val="49"/>
                <c:pt idx="25">
                  <c:v>-0.0370530841535637</c:v>
                </c:pt>
                <c:pt idx="26">
                  <c:v>-0.0376732487763681</c:v>
                </c:pt>
                <c:pt idx="27">
                  <c:v>-0.0386227869911939</c:v>
                </c:pt>
                <c:pt idx="28">
                  <c:v>-0.0480084102966795</c:v>
                </c:pt>
                <c:pt idx="29">
                  <c:v>-0.0379728725451535</c:v>
                </c:pt>
                <c:pt idx="30">
                  <c:v>-0.0419193691569611</c:v>
                </c:pt>
                <c:pt idx="31">
                  <c:v>-0.0456332037681529</c:v>
                </c:pt>
                <c:pt idx="32">
                  <c:v>-0.0488008932209811</c:v>
                </c:pt>
                <c:pt idx="33">
                  <c:v>-0.0510488198607619</c:v>
                </c:pt>
                <c:pt idx="34">
                  <c:v>-0.0522437416371398</c:v>
                </c:pt>
                <c:pt idx="35">
                  <c:v>-0.0534497920886467</c:v>
                </c:pt>
                <c:pt idx="36">
                  <c:v>-0.053724489321253</c:v>
                </c:pt>
                <c:pt idx="37">
                  <c:v>-0.05332539885593</c:v>
                </c:pt>
                <c:pt idx="38">
                  <c:v>-0.052706416968403</c:v>
                </c:pt>
                <c:pt idx="39">
                  <c:v>-0.0533855200360779</c:v>
                </c:pt>
                <c:pt idx="40">
                  <c:v>-0.0542379711615467</c:v>
                </c:pt>
                <c:pt idx="41">
                  <c:v>-0.0529748530836577</c:v>
                </c:pt>
                <c:pt idx="42">
                  <c:v>-0.0520988149002367</c:v>
                </c:pt>
                <c:pt idx="43">
                  <c:v>-0.0523311811694871</c:v>
                </c:pt>
                <c:pt idx="44">
                  <c:v>-0.0522488135180354</c:v>
                </c:pt>
                <c:pt idx="45">
                  <c:v>-0.0523728778405425</c:v>
                </c:pt>
                <c:pt idx="46">
                  <c:v>-0.0521050979178196</c:v>
                </c:pt>
                <c:pt idx="47">
                  <c:v>-0.0512963248736382</c:v>
                </c:pt>
                <c:pt idx="48">
                  <c:v>-0.0507032179523719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'Bismarckian Deficit'!$G$1</c:f>
              <c:strCache>
                <c:ptCount val="1"/>
                <c:pt idx="0">
                  <c:v>High scenario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Deficit'!$G$2:$G$50</c:f>
              <c:numCache>
                <c:formatCode>General</c:formatCode>
                <c:ptCount val="49"/>
                <c:pt idx="25">
                  <c:v>-0.0366051126539165</c:v>
                </c:pt>
                <c:pt idx="26">
                  <c:v>-0.0367865126300305</c:v>
                </c:pt>
                <c:pt idx="27">
                  <c:v>-0.037696040868939</c:v>
                </c:pt>
                <c:pt idx="28">
                  <c:v>-0.0461968123380259</c:v>
                </c:pt>
                <c:pt idx="29">
                  <c:v>-0.0343550601258266</c:v>
                </c:pt>
                <c:pt idx="30">
                  <c:v>-0.036893322158461</c:v>
                </c:pt>
                <c:pt idx="31">
                  <c:v>-0.0409031035024874</c:v>
                </c:pt>
                <c:pt idx="32">
                  <c:v>-0.0421285792450776</c:v>
                </c:pt>
                <c:pt idx="33">
                  <c:v>-0.0432628657615859</c:v>
                </c:pt>
                <c:pt idx="34">
                  <c:v>-0.044952173184315</c:v>
                </c:pt>
                <c:pt idx="35">
                  <c:v>-0.0452354852665885</c:v>
                </c:pt>
                <c:pt idx="36">
                  <c:v>-0.043672809852346</c:v>
                </c:pt>
                <c:pt idx="37">
                  <c:v>-0.0412311695537469</c:v>
                </c:pt>
                <c:pt idx="38">
                  <c:v>-0.0401399297107535</c:v>
                </c:pt>
                <c:pt idx="39">
                  <c:v>-0.039285326031836</c:v>
                </c:pt>
                <c:pt idx="40">
                  <c:v>-0.0377052656445448</c:v>
                </c:pt>
                <c:pt idx="41">
                  <c:v>-0.0358635450317467</c:v>
                </c:pt>
                <c:pt idx="42">
                  <c:v>-0.0348043600540203</c:v>
                </c:pt>
                <c:pt idx="43">
                  <c:v>-0.0336931345402262</c:v>
                </c:pt>
                <c:pt idx="44">
                  <c:v>-0.032170518715312</c:v>
                </c:pt>
                <c:pt idx="45">
                  <c:v>-0.0309653852013639</c:v>
                </c:pt>
                <c:pt idx="46">
                  <c:v>-0.0290754093521534</c:v>
                </c:pt>
                <c:pt idx="47">
                  <c:v>-0.027908950177739</c:v>
                </c:pt>
                <c:pt idx="48">
                  <c:v>-0.0264515152462992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'Bismarckian Deficit'!$H$1</c:f>
              <c:strCache>
                <c:ptCount val="1"/>
                <c:pt idx="0">
                  <c:v>High scenario, including universal pension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'Bismarckian Deficit'!$A$2:$A$50</c:f>
              <c:numCache>
                <c:formatCode>General</c:formatCode>
                <c:ptCount val="49"/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2016</c:v>
                </c:pt>
                <c:pt idx="25">
                  <c:v>2017</c:v>
                </c:pt>
                <c:pt idx="26">
                  <c:v>2018</c:v>
                </c:pt>
                <c:pt idx="27">
                  <c:v>2019</c:v>
                </c:pt>
                <c:pt idx="28">
                  <c:v>2020</c:v>
                </c:pt>
                <c:pt idx="29">
                  <c:v>2021</c:v>
                </c:pt>
                <c:pt idx="30">
                  <c:v>2022</c:v>
                </c:pt>
                <c:pt idx="31">
                  <c:v>2023</c:v>
                </c:pt>
                <c:pt idx="32">
                  <c:v>2024</c:v>
                </c:pt>
                <c:pt idx="33">
                  <c:v>2025</c:v>
                </c:pt>
                <c:pt idx="34">
                  <c:v>2026</c:v>
                </c:pt>
                <c:pt idx="35">
                  <c:v>2027</c:v>
                </c:pt>
                <c:pt idx="36">
                  <c:v>2028</c:v>
                </c:pt>
                <c:pt idx="37">
                  <c:v>2029</c:v>
                </c:pt>
                <c:pt idx="38">
                  <c:v>2030</c:v>
                </c:pt>
                <c:pt idx="39">
                  <c:v>2031</c:v>
                </c:pt>
                <c:pt idx="40">
                  <c:v>2032</c:v>
                </c:pt>
                <c:pt idx="41">
                  <c:v>2033</c:v>
                </c:pt>
                <c:pt idx="42">
                  <c:v>2034</c:v>
                </c:pt>
                <c:pt idx="43">
                  <c:v>2035</c:v>
                </c:pt>
                <c:pt idx="44">
                  <c:v>2036</c:v>
                </c:pt>
                <c:pt idx="45">
                  <c:v>2037</c:v>
                </c:pt>
                <c:pt idx="46">
                  <c:v>2038</c:v>
                </c:pt>
                <c:pt idx="47">
                  <c:v>2039</c:v>
                </c:pt>
                <c:pt idx="48">
                  <c:v>2040</c:v>
                </c:pt>
              </c:numCache>
            </c:numRef>
          </c:xVal>
          <c:yVal>
            <c:numRef>
              <c:f>'Bismarckian Deficit'!$H$2:$H$50</c:f>
              <c:numCache>
                <c:formatCode>General</c:formatCode>
                <c:ptCount val="49"/>
                <c:pt idx="25">
                  <c:v>-0.0370530841535637</c:v>
                </c:pt>
                <c:pt idx="26">
                  <c:v>-0.0376729979684684</c:v>
                </c:pt>
                <c:pt idx="27">
                  <c:v>-0.0385799204572871</c:v>
                </c:pt>
                <c:pt idx="28">
                  <c:v>-0.0475706047832018</c:v>
                </c:pt>
                <c:pt idx="29">
                  <c:v>-0.0358301135934957</c:v>
                </c:pt>
                <c:pt idx="30">
                  <c:v>-0.038752383044869</c:v>
                </c:pt>
                <c:pt idx="31">
                  <c:v>-0.0431321499907243</c:v>
                </c:pt>
                <c:pt idx="32">
                  <c:v>-0.0447740202284926</c:v>
                </c:pt>
                <c:pt idx="33">
                  <c:v>-0.0469036012361635</c:v>
                </c:pt>
                <c:pt idx="34">
                  <c:v>-0.0496840613884181</c:v>
                </c:pt>
                <c:pt idx="35">
                  <c:v>-0.0508865190161437</c:v>
                </c:pt>
                <c:pt idx="36">
                  <c:v>-0.0502033667103654</c:v>
                </c:pt>
                <c:pt idx="37">
                  <c:v>-0.0485952127591258</c:v>
                </c:pt>
                <c:pt idx="38">
                  <c:v>-0.0480985872664889</c:v>
                </c:pt>
                <c:pt idx="39">
                  <c:v>-0.0480974057297532</c:v>
                </c:pt>
                <c:pt idx="40">
                  <c:v>-0.0473023997958198</c:v>
                </c:pt>
                <c:pt idx="41">
                  <c:v>-0.0461363291698853</c:v>
                </c:pt>
                <c:pt idx="42">
                  <c:v>-0.0455027344805043</c:v>
                </c:pt>
                <c:pt idx="43">
                  <c:v>-0.0451472405222397</c:v>
                </c:pt>
                <c:pt idx="44">
                  <c:v>-0.0444604399304369</c:v>
                </c:pt>
                <c:pt idx="45">
                  <c:v>-0.0441012735401659</c:v>
                </c:pt>
                <c:pt idx="46">
                  <c:v>-0.0428777940899673</c:v>
                </c:pt>
                <c:pt idx="47">
                  <c:v>-0.0424864174793165</c:v>
                </c:pt>
                <c:pt idx="48">
                  <c:v>-0.0416370812836797</c:v>
                </c:pt>
              </c:numCache>
            </c:numRef>
          </c:yVal>
          <c:smooth val="0"/>
        </c:ser>
        <c:axId val="14157078"/>
        <c:axId val="46117994"/>
      </c:scatterChart>
      <c:valAx>
        <c:axId val="1415707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46117994"/>
        <c:crosses val="autoZero"/>
        <c:crossBetween val="midCat"/>
      </c:valAx>
      <c:valAx>
        <c:axId val="461179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14157078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result'!$C$1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result'!$C$2:$C$50</c:f>
              <c:numCache>
                <c:formatCode>General</c:formatCode>
                <c:ptCount val="49"/>
                <c:pt idx="23">
                  <c:v>0.00115825366281495</c:v>
                </c:pt>
                <c:pt idx="24">
                  <c:v>-0.0117328132990594</c:v>
                </c:pt>
                <c:pt idx="25">
                  <c:v>-0.0157640611870122</c:v>
                </c:pt>
                <c:pt idx="26">
                  <c:v>-0.0182231542809677</c:v>
                </c:pt>
                <c:pt idx="27">
                  <c:v>-0.00936350280989437</c:v>
                </c:pt>
                <c:pt idx="28">
                  <c:v>-0.0133650454132886</c:v>
                </c:pt>
                <c:pt idx="29">
                  <c:v>-0.0219009481656145</c:v>
                </c:pt>
                <c:pt idx="30">
                  <c:v>-0.0114287122677289</c:v>
                </c:pt>
                <c:pt idx="31">
                  <c:v>-0.0147362247617593</c:v>
                </c:pt>
                <c:pt idx="32">
                  <c:v>-0.01738869419587</c:v>
                </c:pt>
                <c:pt idx="33">
                  <c:v>-0.0203446740742189</c:v>
                </c:pt>
                <c:pt idx="34">
                  <c:v>-0.0212559490715156</c:v>
                </c:pt>
                <c:pt idx="35">
                  <c:v>-0.0226161997696793</c:v>
                </c:pt>
                <c:pt idx="36">
                  <c:v>-0.0220276823545229</c:v>
                </c:pt>
                <c:pt idx="37">
                  <c:v>-0.0203316513355152</c:v>
                </c:pt>
                <c:pt idx="38">
                  <c:v>-0.0189128635699206</c:v>
                </c:pt>
                <c:pt idx="39">
                  <c:v>-0.0170923993418008</c:v>
                </c:pt>
                <c:pt idx="40">
                  <c:v>-0.0159353309727034</c:v>
                </c:pt>
                <c:pt idx="41">
                  <c:v>-0.0153350288842666</c:v>
                </c:pt>
                <c:pt idx="42">
                  <c:v>-0.0137145208193154</c:v>
                </c:pt>
                <c:pt idx="43">
                  <c:v>-0.0134742516750991</c:v>
                </c:pt>
                <c:pt idx="44">
                  <c:v>-0.0122384515440878</c:v>
                </c:pt>
                <c:pt idx="45">
                  <c:v>-0.0110820342586689</c:v>
                </c:pt>
                <c:pt idx="46">
                  <c:v>-0.00938795083490821</c:v>
                </c:pt>
                <c:pt idx="47">
                  <c:v>-0.00836347438373676</c:v>
                </c:pt>
                <c:pt idx="48">
                  <c:v>-0.00740415286177509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0.00115825366281495</c:v>
                </c:pt>
                <c:pt idx="24">
                  <c:v>-0.0117328132990594</c:v>
                </c:pt>
                <c:pt idx="25">
                  <c:v>-0.0195881331115993</c:v>
                </c:pt>
                <c:pt idx="26">
                  <c:v>-0.0259966260361925</c:v>
                </c:pt>
                <c:pt idx="27">
                  <c:v>-0.0217929820184041</c:v>
                </c:pt>
                <c:pt idx="28">
                  <c:v>-0.0261186809053806</c:v>
                </c:pt>
                <c:pt idx="29">
                  <c:v>-0.0332953053344538</c:v>
                </c:pt>
                <c:pt idx="30">
                  <c:v>-0.0231780029570857</c:v>
                </c:pt>
                <c:pt idx="31">
                  <c:v>-0.0265539964820726</c:v>
                </c:pt>
                <c:pt idx="32">
                  <c:v>-0.029280646066172</c:v>
                </c:pt>
                <c:pt idx="33">
                  <c:v>-0.0325127339284249</c:v>
                </c:pt>
                <c:pt idx="34">
                  <c:v>-0.0343383695809151</c:v>
                </c:pt>
                <c:pt idx="35">
                  <c:v>-0.0355893597628601</c:v>
                </c:pt>
                <c:pt idx="36">
                  <c:v>-0.0358815304066527</c:v>
                </c:pt>
                <c:pt idx="37">
                  <c:v>-0.0349093547301927</c:v>
                </c:pt>
                <c:pt idx="38">
                  <c:v>-0.0344236870688069</c:v>
                </c:pt>
                <c:pt idx="39">
                  <c:v>-0.0331112693742084</c:v>
                </c:pt>
                <c:pt idx="40">
                  <c:v>-0.0328274223287488</c:v>
                </c:pt>
                <c:pt idx="41">
                  <c:v>-0.0331310223195553</c:v>
                </c:pt>
                <c:pt idx="42">
                  <c:v>-0.032315941198432</c:v>
                </c:pt>
                <c:pt idx="43">
                  <c:v>-0.0327245247345798</c:v>
                </c:pt>
                <c:pt idx="44">
                  <c:v>-0.0322760604422139</c:v>
                </c:pt>
                <c:pt idx="45">
                  <c:v>-0.0317505617667338</c:v>
                </c:pt>
                <c:pt idx="46">
                  <c:v>-0.0309002598013053</c:v>
                </c:pt>
                <c:pt idx="47">
                  <c:v>-0.0306154290358654</c:v>
                </c:pt>
                <c:pt idx="48">
                  <c:v>-0.0304875140220734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result'!$E$1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result'!$E$2:$E$50</c:f>
              <c:numCache>
                <c:formatCode>General</c:formatCode>
                <c:ptCount val="49"/>
                <c:pt idx="29">
                  <c:v>-0.0222934942728909</c:v>
                </c:pt>
                <c:pt idx="30">
                  <c:v>-0.0121131105095251</c:v>
                </c:pt>
                <c:pt idx="31">
                  <c:v>-0.0157050088424822</c:v>
                </c:pt>
                <c:pt idx="32">
                  <c:v>-0.0191246098368332</c:v>
                </c:pt>
                <c:pt idx="33">
                  <c:v>-0.0218346352893475</c:v>
                </c:pt>
                <c:pt idx="34">
                  <c:v>-0.0231293576734702</c:v>
                </c:pt>
                <c:pt idx="35">
                  <c:v>-0.0234159727483413</c:v>
                </c:pt>
                <c:pt idx="36">
                  <c:v>-0.0237335248233465</c:v>
                </c:pt>
                <c:pt idx="37">
                  <c:v>-0.0231461080970599</c:v>
                </c:pt>
                <c:pt idx="38">
                  <c:v>-0.0218478912865356</c:v>
                </c:pt>
                <c:pt idx="39">
                  <c:v>-0.0205252736620097</c:v>
                </c:pt>
                <c:pt idx="40">
                  <c:v>-0.0201412062848352</c:v>
                </c:pt>
                <c:pt idx="41">
                  <c:v>-0.020077621350753</c:v>
                </c:pt>
                <c:pt idx="42">
                  <c:v>-0.017966112219841</c:v>
                </c:pt>
                <c:pt idx="43">
                  <c:v>-0.016551796133166</c:v>
                </c:pt>
                <c:pt idx="44">
                  <c:v>-0.0158731981011231</c:v>
                </c:pt>
                <c:pt idx="45">
                  <c:v>-0.0149622451122017</c:v>
                </c:pt>
                <c:pt idx="46">
                  <c:v>-0.0143913305637016</c:v>
                </c:pt>
                <c:pt idx="47">
                  <c:v>-0.0133296256640164</c:v>
                </c:pt>
                <c:pt idx="48">
                  <c:v>-0.011700897306943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'Economic result'!$F$1</c:f>
              <c:strCache>
                <c:ptCount val="1"/>
                <c:pt idx="0">
                  <c:v>Extrapolación presupuesto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9">
                  <c:v>-0.0336921687089686</c:v>
                </c:pt>
                <c:pt idx="30">
                  <c:v>-0.0238875108699159</c:v>
                </c:pt>
                <c:pt idx="31">
                  <c:v>-0.0275582494830734</c:v>
                </c:pt>
                <c:pt idx="32">
                  <c:v>-0.0310233729171542</c:v>
                </c:pt>
                <c:pt idx="33">
                  <c:v>-0.0340583477492304</c:v>
                </c:pt>
                <c:pt idx="34">
                  <c:v>-0.0362000809259561</c:v>
                </c:pt>
                <c:pt idx="35">
                  <c:v>-0.0361051257513584</c:v>
                </c:pt>
                <c:pt idx="36">
                  <c:v>-0.0373111762028653</c:v>
                </c:pt>
                <c:pt idx="37">
                  <c:v>-0.0375858734354716</c:v>
                </c:pt>
                <c:pt idx="38">
                  <c:v>-0.0371867829701486</c:v>
                </c:pt>
                <c:pt idx="39">
                  <c:v>-0.0365678010826217</c:v>
                </c:pt>
                <c:pt idx="40">
                  <c:v>-0.0372469041502965</c:v>
                </c:pt>
                <c:pt idx="41">
                  <c:v>-0.0380993552757653</c:v>
                </c:pt>
                <c:pt idx="42">
                  <c:v>-0.0368362371978763</c:v>
                </c:pt>
                <c:pt idx="43">
                  <c:v>-0.0359601990144553</c:v>
                </c:pt>
                <c:pt idx="44">
                  <c:v>-0.0361925652837057</c:v>
                </c:pt>
                <c:pt idx="45">
                  <c:v>-0.036110197632254</c:v>
                </c:pt>
                <c:pt idx="46">
                  <c:v>-0.0362342619547611</c:v>
                </c:pt>
                <c:pt idx="47">
                  <c:v>-0.0359664820320382</c:v>
                </c:pt>
                <c:pt idx="48">
                  <c:v>-0.0351577089878568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'Economic result'!$G$1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result'!$G$2:$G$50</c:f>
              <c:numCache>
                <c:formatCode>General</c:formatCode>
                <c:ptCount val="49"/>
                <c:pt idx="29">
                  <c:v>-0.0218656693416387</c:v>
                </c:pt>
                <c:pt idx="30">
                  <c:v>-0.0100239171294394</c:v>
                </c:pt>
                <c:pt idx="31">
                  <c:v>-0.0125621791620739</c:v>
                </c:pt>
                <c:pt idx="32">
                  <c:v>-0.0165719605061002</c:v>
                </c:pt>
                <c:pt idx="33">
                  <c:v>-0.0177974362486904</c:v>
                </c:pt>
                <c:pt idx="34">
                  <c:v>-0.0189317227651987</c:v>
                </c:pt>
                <c:pt idx="35">
                  <c:v>-0.0206210301879279</c:v>
                </c:pt>
                <c:pt idx="36">
                  <c:v>-0.0209043422702013</c:v>
                </c:pt>
                <c:pt idx="37">
                  <c:v>-0.0193416668559588</c:v>
                </c:pt>
                <c:pt idx="38">
                  <c:v>-0.0169000265573597</c:v>
                </c:pt>
                <c:pt idx="39">
                  <c:v>-0.0158087867143664</c:v>
                </c:pt>
                <c:pt idx="40">
                  <c:v>-0.0149541830354488</c:v>
                </c:pt>
                <c:pt idx="41">
                  <c:v>-0.0133741226481577</c:v>
                </c:pt>
                <c:pt idx="42">
                  <c:v>-0.0115324020353595</c:v>
                </c:pt>
                <c:pt idx="43">
                  <c:v>-0.0104732170576331</c:v>
                </c:pt>
                <c:pt idx="44">
                  <c:v>-0.00936199154383898</c:v>
                </c:pt>
                <c:pt idx="45">
                  <c:v>-0.00783937571892486</c:v>
                </c:pt>
                <c:pt idx="46">
                  <c:v>-0.00663424220497673</c:v>
                </c:pt>
                <c:pt idx="47">
                  <c:v>-0.00474426635576618</c:v>
                </c:pt>
                <c:pt idx="48">
                  <c:v>-0.00357780718135184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9">
                  <c:v>-0.0332543631954909</c:v>
                </c:pt>
                <c:pt idx="30">
                  <c:v>-0.0217447519182581</c:v>
                </c:pt>
                <c:pt idx="31">
                  <c:v>-0.0243912633709813</c:v>
                </c:pt>
                <c:pt idx="32">
                  <c:v>-0.0285223191397256</c:v>
                </c:pt>
                <c:pt idx="33">
                  <c:v>-0.0300314747567419</c:v>
                </c:pt>
                <c:pt idx="34">
                  <c:v>-0.0320548623013578</c:v>
                </c:pt>
                <c:pt idx="35">
                  <c:v>-0.0335454455026367</c:v>
                </c:pt>
                <c:pt idx="36">
                  <c:v>-0.0347479031303623</c:v>
                </c:pt>
                <c:pt idx="37">
                  <c:v>-0.034064750824584</c:v>
                </c:pt>
                <c:pt idx="38">
                  <c:v>-0.0324565968733444</c:v>
                </c:pt>
                <c:pt idx="39">
                  <c:v>-0.0319599713807075</c:v>
                </c:pt>
                <c:pt idx="40">
                  <c:v>-0.0319587898439718</c:v>
                </c:pt>
                <c:pt idx="41">
                  <c:v>-0.0311637839100384</c:v>
                </c:pt>
                <c:pt idx="42">
                  <c:v>-0.0299977132841039</c:v>
                </c:pt>
                <c:pt idx="43">
                  <c:v>-0.0293641185947229</c:v>
                </c:pt>
                <c:pt idx="44">
                  <c:v>-0.0290086246364583</c:v>
                </c:pt>
                <c:pt idx="45">
                  <c:v>-0.0283218240446555</c:v>
                </c:pt>
                <c:pt idx="46">
                  <c:v>-0.0279626576543845</c:v>
                </c:pt>
                <c:pt idx="47">
                  <c:v>-0.0267391782041859</c:v>
                </c:pt>
                <c:pt idx="48">
                  <c:v>-0.0263478015935352</c:v>
                </c:pt>
              </c:numCache>
            </c:numRef>
          </c:yVal>
          <c:smooth val="0"/>
        </c:ser>
        <c:axId val="30734026"/>
        <c:axId val="38801464"/>
      </c:scatterChart>
      <c:valAx>
        <c:axId val="3073402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8801464"/>
        <c:crosses val="autoZero"/>
        <c:crossBetween val="midCat"/>
      </c:valAx>
      <c:valAx>
        <c:axId val="3880146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30734026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result'!$C$147</c:f>
              <c:strCache>
                <c:ptCount val="1"/>
                <c:pt idx="0">
                  <c:v>1.13%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result'!$C$148:$C$174</c:f>
              <c:numCache>
                <c:formatCode>General</c:formatCode>
                <c:ptCount val="27"/>
                <c:pt idx="1">
                  <c:v>-0.0100080003976103</c:v>
                </c:pt>
                <c:pt idx="2">
                  <c:v>-0.0109202595021298</c:v>
                </c:pt>
                <c:pt idx="3">
                  <c:v>-0.0120403218026096</c:v>
                </c:pt>
                <c:pt idx="4">
                  <c:v>-0.0152644230272318</c:v>
                </c:pt>
                <c:pt idx="5">
                  <c:v>-0.0142020180814306</c:v>
                </c:pt>
                <c:pt idx="6">
                  <c:v>-0.0137173289663037</c:v>
                </c:pt>
                <c:pt idx="7">
                  <c:v>-0.0145825504311926</c:v>
                </c:pt>
                <c:pt idx="8">
                  <c:v>-0.0132705506279436</c:v>
                </c:pt>
                <c:pt idx="9">
                  <c:v>-0.0138651129510561</c:v>
                </c:pt>
                <c:pt idx="10">
                  <c:v>-0.0142669295153323</c:v>
                </c:pt>
                <c:pt idx="11">
                  <c:v>-0.0147689300100977</c:v>
                </c:pt>
                <c:pt idx="12">
                  <c:v>-0.014960829261233</c:v>
                </c:pt>
                <c:pt idx="13">
                  <c:v>-0.0151822790471134</c:v>
                </c:pt>
                <c:pt idx="14">
                  <c:v>-0.014894636902402</c:v>
                </c:pt>
                <c:pt idx="15">
                  <c:v>-0.0146820657700703</c:v>
                </c:pt>
                <c:pt idx="16">
                  <c:v>-0.0145384318655581</c:v>
                </c:pt>
                <c:pt idx="17">
                  <c:v>-0.0138748887575539</c:v>
                </c:pt>
                <c:pt idx="18">
                  <c:v>-0.013528541010999</c:v>
                </c:pt>
                <c:pt idx="19">
                  <c:v>-0.0132816141555954</c:v>
                </c:pt>
                <c:pt idx="20">
                  <c:v>-0.0129825813454189</c:v>
                </c:pt>
                <c:pt idx="21">
                  <c:v>-0.0127798630855477</c:v>
                </c:pt>
                <c:pt idx="22">
                  <c:v>-0.0125305756184518</c:v>
                </c:pt>
                <c:pt idx="23">
                  <c:v>-0.0124663701384408</c:v>
                </c:pt>
                <c:pt idx="24">
                  <c:v>-0.0120257802940921</c:v>
                </c:pt>
                <c:pt idx="25">
                  <c:v>-0.0117690834183429</c:v>
                </c:pt>
                <c:pt idx="26">
                  <c:v>-0.0116190515130325</c:v>
                </c:pt>
              </c:numCache>
            </c:numRef>
          </c:val>
        </c:ser>
        <c:ser>
          <c:idx val="1"/>
          <c:order val="1"/>
          <c:tx>
            <c:strRef>
              <c:f>'Economic result'!$D$147</c:f>
              <c:strCache>
                <c:ptCount val="1"/>
                <c:pt idx="0">
                  <c:v>10.13%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result'!$D$148:$D$174</c:f>
              <c:numCache>
                <c:formatCode>General</c:formatCode>
                <c:ptCount val="27"/>
                <c:pt idx="1">
                  <c:v>-0.0636642641339579</c:v>
                </c:pt>
                <c:pt idx="2">
                  <c:v>-0.082878117973868</c:v>
                </c:pt>
                <c:pt idx="3">
                  <c:v>-0.0819364794999319</c:v>
                </c:pt>
                <c:pt idx="4">
                  <c:v>-0.0850072793541843</c:v>
                </c:pt>
                <c:pt idx="5">
                  <c:v>-0.0819274924771436</c:v>
                </c:pt>
                <c:pt idx="6">
                  <c:v>-0.0762877740608489</c:v>
                </c:pt>
                <c:pt idx="7">
                  <c:v>-0.0918289547978347</c:v>
                </c:pt>
                <c:pt idx="8">
                  <c:v>-0.0822782350081191</c:v>
                </c:pt>
                <c:pt idx="9">
                  <c:v>-0.0858142810250666</c:v>
                </c:pt>
                <c:pt idx="10">
                  <c:v>-0.0892471791805959</c:v>
                </c:pt>
                <c:pt idx="11">
                  <c:v>-0.0922190837893336</c:v>
                </c:pt>
                <c:pt idx="12">
                  <c:v>-0.0949572171735999</c:v>
                </c:pt>
                <c:pt idx="13">
                  <c:v>-0.0981502930319444</c:v>
                </c:pt>
                <c:pt idx="14">
                  <c:v>-0.0993882685485267</c:v>
                </c:pt>
                <c:pt idx="15">
                  <c:v>-0.0992085561123675</c:v>
                </c:pt>
                <c:pt idx="16">
                  <c:v>-0.0994149938660323</c:v>
                </c:pt>
                <c:pt idx="17">
                  <c:v>-0.0990113054015164</c:v>
                </c:pt>
                <c:pt idx="18">
                  <c:v>-0.0995159805717948</c:v>
                </c:pt>
                <c:pt idx="19">
                  <c:v>-0.100141269077131</c:v>
                </c:pt>
                <c:pt idx="20">
                  <c:v>-0.0998789885692343</c:v>
                </c:pt>
                <c:pt idx="21">
                  <c:v>-0.10063192747959</c:v>
                </c:pt>
                <c:pt idx="22">
                  <c:v>-0.100703858806742</c:v>
                </c:pt>
                <c:pt idx="23">
                  <c:v>-0.100630984644051</c:v>
                </c:pt>
                <c:pt idx="24">
                  <c:v>-0.100566333146421</c:v>
                </c:pt>
                <c:pt idx="25">
                  <c:v>-0.10073676142787</c:v>
                </c:pt>
                <c:pt idx="26">
                  <c:v>-0.101162687996185</c:v>
                </c:pt>
              </c:numCache>
            </c:numRef>
          </c:val>
        </c:ser>
        <c:ser>
          <c:idx val="2"/>
          <c:order val="2"/>
          <c:tx>
            <c:strRef>
              <c:f>'Economic result'!$E$147</c:f>
              <c:strCache>
                <c:ptCount val="1"/>
                <c:pt idx="0">
                  <c:v>6.63%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result'!$E$148:$E$174</c:f>
              <c:numCache>
                <c:formatCode>General</c:formatCode>
                <c:ptCount val="27"/>
                <c:pt idx="1">
                  <c:v>0.0539797598100557</c:v>
                </c:pt>
                <c:pt idx="2">
                  <c:v>0.0608238023860763</c:v>
                </c:pt>
                <c:pt idx="3">
                  <c:v>0.0607772092455274</c:v>
                </c:pt>
                <c:pt idx="4">
                  <c:v>0.0632186182278524</c:v>
                </c:pt>
                <c:pt idx="5">
                  <c:v>0.0584562617822061</c:v>
                </c:pt>
                <c:pt idx="6">
                  <c:v>0.0514250350291287</c:v>
                </c:pt>
                <c:pt idx="7">
                  <c:v>0.0587999583068625</c:v>
                </c:pt>
                <c:pt idx="8">
                  <c:v>0.0582854210037394</c:v>
                </c:pt>
                <c:pt idx="9">
                  <c:v>0.0587642778201624</c:v>
                </c:pt>
                <c:pt idx="10">
                  <c:v>0.0596236317787575</c:v>
                </c:pt>
                <c:pt idx="11">
                  <c:v>0.0597327343992557</c:v>
                </c:pt>
                <c:pt idx="12">
                  <c:v>0.060730937919112</c:v>
                </c:pt>
                <c:pt idx="13">
                  <c:v>0.0616045964304163</c:v>
                </c:pt>
                <c:pt idx="14">
                  <c:v>0.0622627591584946</c:v>
                </c:pt>
                <c:pt idx="15">
                  <c:v>0.0628426512664638</c:v>
                </c:pt>
                <c:pt idx="16">
                  <c:v>0.0633911227770021</c:v>
                </c:pt>
                <c:pt idx="17">
                  <c:v>0.0636363088990806</c:v>
                </c:pt>
                <c:pt idx="18">
                  <c:v>0.0640784833682636</c:v>
                </c:pt>
                <c:pt idx="19">
                  <c:v>0.0641532450273902</c:v>
                </c:pt>
                <c:pt idx="20">
                  <c:v>0.0644070128304398</c:v>
                </c:pt>
                <c:pt idx="21">
                  <c:v>0.0645486499447761</c:v>
                </c:pt>
                <c:pt idx="22">
                  <c:v>0.0648197580971986</c:v>
                </c:pt>
                <c:pt idx="23">
                  <c:v>0.0652081771299768</c:v>
                </c:pt>
                <c:pt idx="24">
                  <c:v>0.0655532377534259</c:v>
                </c:pt>
                <c:pt idx="25">
                  <c:v>0.0657517999245659</c:v>
                </c:pt>
                <c:pt idx="26">
                  <c:v>0.0661556096013629</c:v>
                </c:pt>
              </c:numCache>
            </c:numRef>
          </c:val>
        </c:ser>
        <c:ser>
          <c:idx val="3"/>
          <c:order val="3"/>
          <c:tx>
            <c:strRef>
              <c:f>'Economic result'!$F$147</c:f>
              <c:strCache>
                <c:ptCount val="1"/>
                <c:pt idx="0">
                  <c:v>1.61%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result'!$F$148:$F$174</c:f>
              <c:numCache>
                <c:formatCode>General</c:formatCode>
                <c:ptCount val="27"/>
                <c:pt idx="1">
                  <c:v>0.0208507583843275</c:v>
                </c:pt>
                <c:pt idx="2">
                  <c:v>0.0212417617908622</c:v>
                </c:pt>
                <c:pt idx="3">
                  <c:v>0.0136114589454148</c:v>
                </c:pt>
                <c:pt idx="4">
                  <c:v>0.0110564581173711</c:v>
                </c:pt>
                <c:pt idx="5">
                  <c:v>0.015880266757964</c:v>
                </c:pt>
                <c:pt idx="6">
                  <c:v>0.0124613870926432</c:v>
                </c:pt>
                <c:pt idx="7">
                  <c:v>0.0143162415877109</c:v>
                </c:pt>
                <c:pt idx="8">
                  <c:v>0.0140853616752376</c:v>
                </c:pt>
                <c:pt idx="9">
                  <c:v>0.0143611196738877</c:v>
                </c:pt>
                <c:pt idx="10">
                  <c:v>0.0146098308509987</c:v>
                </c:pt>
                <c:pt idx="11">
                  <c:v>0.0147425454717507</c:v>
                </c:pt>
                <c:pt idx="12">
                  <c:v>0.0148487389348057</c:v>
                </c:pt>
                <c:pt idx="13">
                  <c:v>0.0161386158857814</c:v>
                </c:pt>
                <c:pt idx="14">
                  <c:v>0.0161386158857814</c:v>
                </c:pt>
                <c:pt idx="15">
                  <c:v>0.0161386158857814</c:v>
                </c:pt>
                <c:pt idx="16">
                  <c:v>0.0161386158857814</c:v>
                </c:pt>
                <c:pt idx="17">
                  <c:v>0.0161386158857814</c:v>
                </c:pt>
                <c:pt idx="18">
                  <c:v>0.0161386158857814</c:v>
                </c:pt>
                <c:pt idx="19">
                  <c:v>0.0161386158857814</c:v>
                </c:pt>
                <c:pt idx="20">
                  <c:v>0.0161386158857814</c:v>
                </c:pt>
                <c:pt idx="21">
                  <c:v>0.0161386158857814</c:v>
                </c:pt>
                <c:pt idx="22">
                  <c:v>0.0161386158857814</c:v>
                </c:pt>
                <c:pt idx="23">
                  <c:v>0.0161386158857814</c:v>
                </c:pt>
                <c:pt idx="24">
                  <c:v>0.0161386158857814</c:v>
                </c:pt>
                <c:pt idx="25">
                  <c:v>0.0161386158857814</c:v>
                </c:pt>
                <c:pt idx="26">
                  <c:v>0.0161386158857814</c:v>
                </c:pt>
              </c:numCache>
            </c:numRef>
          </c:val>
        </c:ser>
        <c:gapWidth val="100"/>
        <c:overlap val="100"/>
        <c:axId val="56527008"/>
        <c:axId val="86066089"/>
      </c:barChart>
      <c:lineChart>
        <c:grouping val="stacked"/>
        <c:varyColors val="0"/>
        <c:ser>
          <c:idx val="4"/>
          <c:order val="4"/>
          <c:tx>
            <c:strRef>
              <c:f>'Economic result'!$G$147</c:f>
              <c:strCache>
                <c:ptCount val="1"/>
                <c:pt idx="0">
                  <c:v>-3.02%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'Economic result'!$B$148:$B$174</c:f>
              <c:strCache>
                <c:ptCount val="27"/>
                <c:pt idx="0">
                  <c:v/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  <c:pt idx="11">
                  <c:v>2024</c:v>
                </c:pt>
                <c:pt idx="12">
                  <c:v>2025</c:v>
                </c:pt>
                <c:pt idx="13">
                  <c:v>2026</c:v>
                </c:pt>
                <c:pt idx="14">
                  <c:v>2027</c:v>
                </c:pt>
                <c:pt idx="15">
                  <c:v>2028</c:v>
                </c:pt>
                <c:pt idx="16">
                  <c:v>2029</c:v>
                </c:pt>
                <c:pt idx="17">
                  <c:v>2030</c:v>
                </c:pt>
                <c:pt idx="18">
                  <c:v>2031</c:v>
                </c:pt>
                <c:pt idx="19">
                  <c:v>2032</c:v>
                </c:pt>
                <c:pt idx="20">
                  <c:v>2033</c:v>
                </c:pt>
                <c:pt idx="21">
                  <c:v>2034</c:v>
                </c:pt>
                <c:pt idx="22">
                  <c:v>2035</c:v>
                </c:pt>
                <c:pt idx="23">
                  <c:v>2036</c:v>
                </c:pt>
                <c:pt idx="24">
                  <c:v>2037</c:v>
                </c:pt>
                <c:pt idx="25">
                  <c:v>2038</c:v>
                </c:pt>
                <c:pt idx="26">
                  <c:v>2039</c:v>
                </c:pt>
              </c:strCache>
            </c:strRef>
          </c:cat>
          <c:val>
            <c:numRef>
              <c:f>'Economic result'!$G$148:$G$174</c:f>
              <c:numCache>
                <c:formatCode>General</c:formatCode>
                <c:ptCount val="27"/>
                <c:pt idx="1">
                  <c:v>0.00115825366281501</c:v>
                </c:pt>
                <c:pt idx="2">
                  <c:v>-0.0117328132990594</c:v>
                </c:pt>
                <c:pt idx="3">
                  <c:v>-0.0195881331115993</c:v>
                </c:pt>
                <c:pt idx="4">
                  <c:v>-0.0259966260361926</c:v>
                </c:pt>
                <c:pt idx="5">
                  <c:v>-0.0217929820184041</c:v>
                </c:pt>
                <c:pt idx="6">
                  <c:v>-0.0261186809053806</c:v>
                </c:pt>
                <c:pt idx="7">
                  <c:v>-0.0332953053344539</c:v>
                </c:pt>
                <c:pt idx="8">
                  <c:v>-0.0231780029570856</c:v>
                </c:pt>
                <c:pt idx="9">
                  <c:v>-0.0265539964820726</c:v>
                </c:pt>
                <c:pt idx="10">
                  <c:v>-0.029280646066172</c:v>
                </c:pt>
                <c:pt idx="11">
                  <c:v>-0.0325127339284249</c:v>
                </c:pt>
                <c:pt idx="12">
                  <c:v>-0.0343383695809151</c:v>
                </c:pt>
                <c:pt idx="13">
                  <c:v>-0.0355893597628601</c:v>
                </c:pt>
                <c:pt idx="14">
                  <c:v>-0.0358815304066526</c:v>
                </c:pt>
                <c:pt idx="15">
                  <c:v>-0.0349093547301926</c:v>
                </c:pt>
                <c:pt idx="16">
                  <c:v>-0.0344236870688069</c:v>
                </c:pt>
                <c:pt idx="17">
                  <c:v>-0.0331112693742084</c:v>
                </c:pt>
                <c:pt idx="18">
                  <c:v>-0.0328274223287488</c:v>
                </c:pt>
                <c:pt idx="19">
                  <c:v>-0.0331310223195552</c:v>
                </c:pt>
                <c:pt idx="20">
                  <c:v>-0.032315941198432</c:v>
                </c:pt>
                <c:pt idx="21">
                  <c:v>-0.0327245247345798</c:v>
                </c:pt>
                <c:pt idx="22">
                  <c:v>-0.0322760604422138</c:v>
                </c:pt>
                <c:pt idx="23">
                  <c:v>-0.0317505617667338</c:v>
                </c:pt>
                <c:pt idx="24">
                  <c:v>-0.0309002598013053</c:v>
                </c:pt>
                <c:pt idx="25">
                  <c:v>-0.0306154290358654</c:v>
                </c:pt>
                <c:pt idx="26">
                  <c:v>-0.0304875140220734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6527008"/>
        <c:axId val="86066089"/>
      </c:lineChart>
      <c:catAx>
        <c:axId val="5652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86066089"/>
        <c:crosses val="autoZero"/>
        <c:auto val="1"/>
        <c:lblAlgn val="ctr"/>
        <c:lblOffset val="100"/>
      </c:catAx>
      <c:valAx>
        <c:axId val="8606608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6527008"/>
        <c:crossesAt val="1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es-AR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result'!$B$2:$B$50</c:f>
              <c:numCache>
                <c:formatCode>General</c:formatCode>
                <c:ptCount val="49"/>
                <c:pt idx="2">
                  <c:v>-0.000446069275463893</c:v>
                </c:pt>
                <c:pt idx="3">
                  <c:v>-0.0130853294610615</c:v>
                </c:pt>
                <c:pt idx="4">
                  <c:v>-0.00637934959758819</c:v>
                </c:pt>
                <c:pt idx="5">
                  <c:v>-0.00528730473079139</c:v>
                </c:pt>
                <c:pt idx="6">
                  <c:v>-0.00315594528811225</c:v>
                </c:pt>
                <c:pt idx="7">
                  <c:v>-0.00266006212398561</c:v>
                </c:pt>
                <c:pt idx="8">
                  <c:v>-0.0077596880146275</c:v>
                </c:pt>
                <c:pt idx="9">
                  <c:v>-0.00673854445377408</c:v>
                </c:pt>
                <c:pt idx="10">
                  <c:v>-0.0101649287372602</c:v>
                </c:pt>
                <c:pt idx="11">
                  <c:v>-0.0114398617982835</c:v>
                </c:pt>
                <c:pt idx="12">
                  <c:v>-0.00492707399415027</c:v>
                </c:pt>
                <c:pt idx="13">
                  <c:v>0.00382133245719463</c:v>
                </c:pt>
                <c:pt idx="14">
                  <c:v>0.00757769102751198</c:v>
                </c:pt>
                <c:pt idx="15">
                  <c:v>0.00917791831736937</c:v>
                </c:pt>
                <c:pt idx="16">
                  <c:v>0.0108470293692913</c:v>
                </c:pt>
                <c:pt idx="17">
                  <c:v>0.00473047402209589</c:v>
                </c:pt>
                <c:pt idx="18">
                  <c:v>0.00347884656778641</c:v>
                </c:pt>
                <c:pt idx="19">
                  <c:v>0.00411235591593429</c:v>
                </c:pt>
                <c:pt idx="20">
                  <c:v>0.00326307905881009</c:v>
                </c:pt>
                <c:pt idx="21">
                  <c:v>0.00105161751029002</c:v>
                </c:pt>
                <c:pt idx="22">
                  <c:v>-0.000951668558161176</c:v>
                </c:pt>
                <c:pt idx="23">
                  <c:v>-0.00129286375596846</c:v>
                </c:pt>
                <c:pt idx="24">
                  <c:v>-0.00750733306177321</c:v>
                </c:pt>
                <c:pt idx="25">
                  <c:v>-0.0203467996958489</c:v>
                </c:pt>
                <c:pt idx="26">
                  <c:v>-0.0241047020081896</c:v>
                </c:pt>
                <c:pt idx="27">
                  <c:v>-0.0182717978002125</c:v>
                </c:pt>
                <c:pt idx="28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result'!$D$2:$D$50</c:f>
              <c:numCache>
                <c:formatCode>General</c:formatCode>
                <c:ptCount val="49"/>
                <c:pt idx="23">
                  <c:v>0.00115825366281495</c:v>
                </c:pt>
                <c:pt idx="24">
                  <c:v>-0.0117328132990594</c:v>
                </c:pt>
                <c:pt idx="25">
                  <c:v>-0.0195881331115993</c:v>
                </c:pt>
                <c:pt idx="26">
                  <c:v>-0.0259966260361925</c:v>
                </c:pt>
                <c:pt idx="27">
                  <c:v>-0.0217929820184041</c:v>
                </c:pt>
                <c:pt idx="28">
                  <c:v>-0.0261186809053806</c:v>
                </c:pt>
                <c:pt idx="29">
                  <c:v>-0.0332953053344538</c:v>
                </c:pt>
                <c:pt idx="30">
                  <c:v>-0.0231780029570857</c:v>
                </c:pt>
                <c:pt idx="31">
                  <c:v>-0.0265539964820726</c:v>
                </c:pt>
                <c:pt idx="32">
                  <c:v>-0.029280646066172</c:v>
                </c:pt>
                <c:pt idx="33">
                  <c:v>-0.0325127339284249</c:v>
                </c:pt>
                <c:pt idx="34">
                  <c:v>-0.0343383695809151</c:v>
                </c:pt>
                <c:pt idx="35">
                  <c:v>-0.0355893597628601</c:v>
                </c:pt>
                <c:pt idx="36">
                  <c:v>-0.0358815304066527</c:v>
                </c:pt>
                <c:pt idx="37">
                  <c:v>-0.0349093547301927</c:v>
                </c:pt>
                <c:pt idx="38">
                  <c:v>-0.0344236870688069</c:v>
                </c:pt>
                <c:pt idx="39">
                  <c:v>-0.0331112693742084</c:v>
                </c:pt>
                <c:pt idx="40">
                  <c:v>-0.0328274223287488</c:v>
                </c:pt>
                <c:pt idx="41">
                  <c:v>-0.0331310223195553</c:v>
                </c:pt>
                <c:pt idx="42">
                  <c:v>-0.032315941198432</c:v>
                </c:pt>
                <c:pt idx="43">
                  <c:v>-0.0327245247345798</c:v>
                </c:pt>
                <c:pt idx="44">
                  <c:v>-0.0322760604422139</c:v>
                </c:pt>
                <c:pt idx="45">
                  <c:v>-0.0317505617667338</c:v>
                </c:pt>
                <c:pt idx="46">
                  <c:v>-0.0309002598013053</c:v>
                </c:pt>
                <c:pt idx="47">
                  <c:v>-0.0306154290358654</c:v>
                </c:pt>
                <c:pt idx="48">
                  <c:v>-0.0304875140220734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Extrapolación presupuesto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result'!$F$2:$F$50</c:f>
              <c:numCache>
                <c:formatCode>General</c:formatCode>
                <c:ptCount val="49"/>
                <c:pt idx="29">
                  <c:v>-0.0336921687089686</c:v>
                </c:pt>
                <c:pt idx="30">
                  <c:v>-0.0238875108699159</c:v>
                </c:pt>
                <c:pt idx="31">
                  <c:v>-0.0275582494830734</c:v>
                </c:pt>
                <c:pt idx="32">
                  <c:v>-0.0310233729171542</c:v>
                </c:pt>
                <c:pt idx="33">
                  <c:v>-0.0340583477492304</c:v>
                </c:pt>
                <c:pt idx="34">
                  <c:v>-0.0362000809259561</c:v>
                </c:pt>
                <c:pt idx="35">
                  <c:v>-0.0361051257513584</c:v>
                </c:pt>
                <c:pt idx="36">
                  <c:v>-0.0373111762028653</c:v>
                </c:pt>
                <c:pt idx="37">
                  <c:v>-0.0375858734354716</c:v>
                </c:pt>
                <c:pt idx="38">
                  <c:v>-0.0371867829701486</c:v>
                </c:pt>
                <c:pt idx="39">
                  <c:v>-0.0365678010826217</c:v>
                </c:pt>
                <c:pt idx="40">
                  <c:v>-0.0372469041502965</c:v>
                </c:pt>
                <c:pt idx="41">
                  <c:v>-0.0380993552757653</c:v>
                </c:pt>
                <c:pt idx="42">
                  <c:v>-0.0368362371978763</c:v>
                </c:pt>
                <c:pt idx="43">
                  <c:v>-0.0359601990144553</c:v>
                </c:pt>
                <c:pt idx="44">
                  <c:v>-0.0361925652837057</c:v>
                </c:pt>
                <c:pt idx="45">
                  <c:v>-0.036110197632254</c:v>
                </c:pt>
                <c:pt idx="46">
                  <c:v>-0.0362342619547611</c:v>
                </c:pt>
                <c:pt idx="47">
                  <c:v>-0.0359664820320382</c:v>
                </c:pt>
                <c:pt idx="48">
                  <c:v>-0.0351577089878568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'Economic result'!$H$2:$H$50</c:f>
              <c:numCache>
                <c:formatCode>General</c:formatCode>
                <c:ptCount val="49"/>
                <c:pt idx="29">
                  <c:v>-0.0332543631954909</c:v>
                </c:pt>
                <c:pt idx="30">
                  <c:v>-0.0217447519182581</c:v>
                </c:pt>
                <c:pt idx="31">
                  <c:v>-0.0243912633709813</c:v>
                </c:pt>
                <c:pt idx="32">
                  <c:v>-0.0285223191397256</c:v>
                </c:pt>
                <c:pt idx="33">
                  <c:v>-0.0300314747567419</c:v>
                </c:pt>
                <c:pt idx="34">
                  <c:v>-0.0320548623013578</c:v>
                </c:pt>
                <c:pt idx="35">
                  <c:v>-0.0335454455026367</c:v>
                </c:pt>
                <c:pt idx="36">
                  <c:v>-0.0347479031303623</c:v>
                </c:pt>
                <c:pt idx="37">
                  <c:v>-0.034064750824584</c:v>
                </c:pt>
                <c:pt idx="38">
                  <c:v>-0.0324565968733444</c:v>
                </c:pt>
                <c:pt idx="39">
                  <c:v>-0.0319599713807075</c:v>
                </c:pt>
                <c:pt idx="40">
                  <c:v>-0.0319587898439718</c:v>
                </c:pt>
                <c:pt idx="41">
                  <c:v>-0.0311637839100384</c:v>
                </c:pt>
                <c:pt idx="42">
                  <c:v>-0.0299977132841039</c:v>
                </c:pt>
                <c:pt idx="43">
                  <c:v>-0.0293641185947229</c:v>
                </c:pt>
                <c:pt idx="44">
                  <c:v>-0.0290086246364583</c:v>
                </c:pt>
                <c:pt idx="45">
                  <c:v>-0.0283218240446555</c:v>
                </c:pt>
                <c:pt idx="46">
                  <c:v>-0.0279626576543845</c:v>
                </c:pt>
                <c:pt idx="47">
                  <c:v>-0.0267391782041859</c:v>
                </c:pt>
                <c:pt idx="48">
                  <c:v>-0.0263478015935352</c:v>
                </c:pt>
              </c:numCache>
            </c:numRef>
          </c:yVal>
          <c:smooth val="0"/>
        </c:ser>
        <c:axId val="25631419"/>
        <c:axId val="57207719"/>
      </c:scatterChart>
      <c:valAx>
        <c:axId val="25631419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57207719"/>
        <c:crosses val="autoZero"/>
        <c:crossBetween val="midCat"/>
      </c:valAx>
      <c:valAx>
        <c:axId val="5720771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000" spc="-1" strike="noStrike">
                <a:latin typeface="Arial"/>
              </a:defRPr>
            </a:pPr>
          </a:p>
        </c:txPr>
        <c:crossAx val="25631419"/>
        <c:crosses val="autoZero"/>
        <c:crossBetween val="midCat"/>
      </c:valAx>
      <c:spPr>
        <a:solidFill>
          <a:srgbClr val="d9d9d9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lang="es-AR" sz="2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result'!$C$148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result'!$C$149:$C$175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-0.0109202595021298</c:v>
                </c:pt>
                <c:pt idx="2">
                  <c:v>-0.0120403218026096</c:v>
                </c:pt>
                <c:pt idx="3">
                  <c:v>-0.0152644230272318</c:v>
                </c:pt>
                <c:pt idx="4">
                  <c:v>-0.0142020180814306</c:v>
                </c:pt>
                <c:pt idx="5">
                  <c:v>-0.0137173289663037</c:v>
                </c:pt>
                <c:pt idx="6">
                  <c:v>-0.0145825504311926</c:v>
                </c:pt>
                <c:pt idx="7">
                  <c:v>-0.0132705506279436</c:v>
                </c:pt>
                <c:pt idx="8">
                  <c:v>-0.0138651129510561</c:v>
                </c:pt>
                <c:pt idx="9">
                  <c:v>-0.0142669295153323</c:v>
                </c:pt>
                <c:pt idx="10">
                  <c:v>-0.0147689300100977</c:v>
                </c:pt>
                <c:pt idx="11">
                  <c:v>-0.014960829261233</c:v>
                </c:pt>
                <c:pt idx="12">
                  <c:v>-0.0151822790471134</c:v>
                </c:pt>
                <c:pt idx="13">
                  <c:v>-0.014894636902402</c:v>
                </c:pt>
                <c:pt idx="14">
                  <c:v>-0.0146820657700703</c:v>
                </c:pt>
                <c:pt idx="15">
                  <c:v>-0.0145384318655581</c:v>
                </c:pt>
                <c:pt idx="16">
                  <c:v>-0.0138748887575539</c:v>
                </c:pt>
                <c:pt idx="17">
                  <c:v>-0.013528541010999</c:v>
                </c:pt>
                <c:pt idx="18">
                  <c:v>-0.0132816141555954</c:v>
                </c:pt>
                <c:pt idx="19">
                  <c:v>-0.0129825813454189</c:v>
                </c:pt>
                <c:pt idx="20">
                  <c:v>-0.0127798630855477</c:v>
                </c:pt>
                <c:pt idx="21">
                  <c:v>-0.0125305756184518</c:v>
                </c:pt>
                <c:pt idx="22">
                  <c:v>-0.0124663701384408</c:v>
                </c:pt>
                <c:pt idx="23">
                  <c:v>-0.0120257802940921</c:v>
                </c:pt>
                <c:pt idx="24">
                  <c:v>-0.0117690834183429</c:v>
                </c:pt>
                <c:pt idx="25">
                  <c:v>-0.0116190515130325</c:v>
                </c:pt>
                <c:pt idx="26">
                  <c:v>-0.0113006579273527</c:v>
                </c:pt>
              </c:numCache>
            </c:numRef>
          </c:val>
        </c:ser>
        <c:ser>
          <c:idx val="1"/>
          <c:order val="1"/>
          <c:tx>
            <c:strRef>
              <c:f>'Economic result'!$D$148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result'!$D$149:$D$175</c:f>
              <c:numCache>
                <c:formatCode>General</c:formatCode>
                <c:ptCount val="27"/>
                <c:pt idx="0">
                  <c:v>-0.0636642641339579</c:v>
                </c:pt>
                <c:pt idx="1">
                  <c:v>-0.082878117973868</c:v>
                </c:pt>
                <c:pt idx="2">
                  <c:v>-0.0819364794999319</c:v>
                </c:pt>
                <c:pt idx="3">
                  <c:v>-0.0850072793541843</c:v>
                </c:pt>
                <c:pt idx="4">
                  <c:v>-0.0819274924771436</c:v>
                </c:pt>
                <c:pt idx="5">
                  <c:v>-0.0762877740608489</c:v>
                </c:pt>
                <c:pt idx="6">
                  <c:v>-0.0918289547978347</c:v>
                </c:pt>
                <c:pt idx="7">
                  <c:v>-0.0822782350081191</c:v>
                </c:pt>
                <c:pt idx="8">
                  <c:v>-0.0858142810250666</c:v>
                </c:pt>
                <c:pt idx="9">
                  <c:v>-0.0892471791805959</c:v>
                </c:pt>
                <c:pt idx="10">
                  <c:v>-0.0922190837893336</c:v>
                </c:pt>
                <c:pt idx="11">
                  <c:v>-0.0949572171735999</c:v>
                </c:pt>
                <c:pt idx="12">
                  <c:v>-0.0981502930319444</c:v>
                </c:pt>
                <c:pt idx="13">
                  <c:v>-0.0993882685485267</c:v>
                </c:pt>
                <c:pt idx="14">
                  <c:v>-0.0992085561123675</c:v>
                </c:pt>
                <c:pt idx="15">
                  <c:v>-0.0994149938660323</c:v>
                </c:pt>
                <c:pt idx="16">
                  <c:v>-0.0990113054015164</c:v>
                </c:pt>
                <c:pt idx="17">
                  <c:v>-0.0995159805717948</c:v>
                </c:pt>
                <c:pt idx="18">
                  <c:v>-0.100141269077131</c:v>
                </c:pt>
                <c:pt idx="19">
                  <c:v>-0.0998789885692343</c:v>
                </c:pt>
                <c:pt idx="20">
                  <c:v>-0.10063192747959</c:v>
                </c:pt>
                <c:pt idx="21">
                  <c:v>-0.100703858806742</c:v>
                </c:pt>
                <c:pt idx="22">
                  <c:v>-0.100630984644051</c:v>
                </c:pt>
                <c:pt idx="23">
                  <c:v>-0.100566333146421</c:v>
                </c:pt>
                <c:pt idx="24">
                  <c:v>-0.10073676142787</c:v>
                </c:pt>
                <c:pt idx="25">
                  <c:v>-0.101162687996185</c:v>
                </c:pt>
                <c:pt idx="26">
                  <c:v>-0.101331157016571</c:v>
                </c:pt>
              </c:numCache>
            </c:numRef>
          </c:val>
        </c:ser>
        <c:ser>
          <c:idx val="2"/>
          <c:order val="2"/>
          <c:tx>
            <c:strRef>
              <c:f>'Economic result'!$E$148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result'!$E$149:$E$175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0.0608238023860763</c:v>
                </c:pt>
                <c:pt idx="2">
                  <c:v>0.0607772092455274</c:v>
                </c:pt>
                <c:pt idx="3">
                  <c:v>0.0632186182278524</c:v>
                </c:pt>
                <c:pt idx="4">
                  <c:v>0.0584562617822061</c:v>
                </c:pt>
                <c:pt idx="5">
                  <c:v>0.0514250350291287</c:v>
                </c:pt>
                <c:pt idx="6">
                  <c:v>0.0587999583068625</c:v>
                </c:pt>
                <c:pt idx="7">
                  <c:v>0.0582854210037394</c:v>
                </c:pt>
                <c:pt idx="8">
                  <c:v>0.0587642778201624</c:v>
                </c:pt>
                <c:pt idx="9">
                  <c:v>0.0596236317787575</c:v>
                </c:pt>
                <c:pt idx="10">
                  <c:v>0.0597327343992557</c:v>
                </c:pt>
                <c:pt idx="11">
                  <c:v>0.060730937919112</c:v>
                </c:pt>
                <c:pt idx="12">
                  <c:v>0.0616045964304163</c:v>
                </c:pt>
                <c:pt idx="13">
                  <c:v>0.0622627591584946</c:v>
                </c:pt>
                <c:pt idx="14">
                  <c:v>0.0628426512664638</c:v>
                </c:pt>
                <c:pt idx="15">
                  <c:v>0.0633911227770021</c:v>
                </c:pt>
                <c:pt idx="16">
                  <c:v>0.0636363088990806</c:v>
                </c:pt>
                <c:pt idx="17">
                  <c:v>0.0640784833682636</c:v>
                </c:pt>
                <c:pt idx="18">
                  <c:v>0.0641532450273902</c:v>
                </c:pt>
                <c:pt idx="19">
                  <c:v>0.0644070128304398</c:v>
                </c:pt>
                <c:pt idx="20">
                  <c:v>0.0645486499447761</c:v>
                </c:pt>
                <c:pt idx="21">
                  <c:v>0.0648197580971986</c:v>
                </c:pt>
                <c:pt idx="22">
                  <c:v>0.0652081771299768</c:v>
                </c:pt>
                <c:pt idx="23">
                  <c:v>0.0655532377534259</c:v>
                </c:pt>
                <c:pt idx="24">
                  <c:v>0.0657517999245659</c:v>
                </c:pt>
                <c:pt idx="25">
                  <c:v>0.0661556096013629</c:v>
                </c:pt>
                <c:pt idx="26">
                  <c:v>0.0662584240400146</c:v>
                </c:pt>
              </c:numCache>
            </c:numRef>
          </c:val>
        </c:ser>
        <c:ser>
          <c:idx val="3"/>
          <c:order val="3"/>
          <c:tx>
            <c:strRef>
              <c:f>'Economic result'!$F$148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result'!$F$149:$F$175</c:f>
              <c:numCache>
                <c:formatCode>General</c:formatCode>
                <c:ptCount val="27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0.0124613870926432</c:v>
                </c:pt>
                <c:pt idx="6">
                  <c:v>0.0143162415877109</c:v>
                </c:pt>
                <c:pt idx="7">
                  <c:v>0.0140853616752376</c:v>
                </c:pt>
                <c:pt idx="8">
                  <c:v>0.0143611196738877</c:v>
                </c:pt>
                <c:pt idx="9">
                  <c:v>0.0146098308509987</c:v>
                </c:pt>
                <c:pt idx="10">
                  <c:v>0.0147425454717507</c:v>
                </c:pt>
                <c:pt idx="11">
                  <c:v>0.0148487389348057</c:v>
                </c:pt>
                <c:pt idx="12">
                  <c:v>0.0161386158857814</c:v>
                </c:pt>
                <c:pt idx="13">
                  <c:v>0.0161386158857814</c:v>
                </c:pt>
                <c:pt idx="14">
                  <c:v>0.0161386158857814</c:v>
                </c:pt>
                <c:pt idx="15">
                  <c:v>0.0161386158857814</c:v>
                </c:pt>
                <c:pt idx="16">
                  <c:v>0.0161386158857814</c:v>
                </c:pt>
                <c:pt idx="17">
                  <c:v>0.0161386158857814</c:v>
                </c:pt>
                <c:pt idx="18">
                  <c:v>0.0161386158857814</c:v>
                </c:pt>
                <c:pt idx="19">
                  <c:v>0.0161386158857814</c:v>
                </c:pt>
                <c:pt idx="20">
                  <c:v>0.0161386158857814</c:v>
                </c:pt>
                <c:pt idx="21">
                  <c:v>0.0161386158857814</c:v>
                </c:pt>
                <c:pt idx="22">
                  <c:v>0.0161386158857814</c:v>
                </c:pt>
                <c:pt idx="23">
                  <c:v>0.0161386158857814</c:v>
                </c:pt>
                <c:pt idx="24">
                  <c:v>0.0161386158857814</c:v>
                </c:pt>
                <c:pt idx="25">
                  <c:v>0.0161386158857814</c:v>
                </c:pt>
                <c:pt idx="26">
                  <c:v>0.0161386158857814</c:v>
                </c:pt>
              </c:numCache>
            </c:numRef>
          </c:val>
        </c:ser>
        <c:gapWidth val="100"/>
        <c:overlap val="100"/>
        <c:axId val="57213986"/>
        <c:axId val="81463744"/>
      </c:barChart>
      <c:lineChart>
        <c:grouping val="stacked"/>
        <c:varyColors val="0"/>
        <c:ser>
          <c:idx val="4"/>
          <c:order val="4"/>
          <c:tx>
            <c:strRef>
              <c:f>'Economic result'!$G$148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result'!$B$149:$B$175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result'!$G$149:$G$175</c:f>
              <c:numCache>
                <c:formatCode>General</c:formatCode>
                <c:ptCount val="27"/>
                <c:pt idx="0">
                  <c:v>0.00115825366281501</c:v>
                </c:pt>
                <c:pt idx="1">
                  <c:v>-0.0117328132990594</c:v>
                </c:pt>
                <c:pt idx="2">
                  <c:v>-0.0195881331115993</c:v>
                </c:pt>
                <c:pt idx="3">
                  <c:v>-0.0259966260361926</c:v>
                </c:pt>
                <c:pt idx="4">
                  <c:v>-0.0217929820184041</c:v>
                </c:pt>
                <c:pt idx="5">
                  <c:v>-0.0261186809053806</c:v>
                </c:pt>
                <c:pt idx="6">
                  <c:v>-0.0332953053344539</c:v>
                </c:pt>
                <c:pt idx="7">
                  <c:v>-0.0231780029570856</c:v>
                </c:pt>
                <c:pt idx="8">
                  <c:v>-0.0265539964820726</c:v>
                </c:pt>
                <c:pt idx="9">
                  <c:v>-0.029280646066172</c:v>
                </c:pt>
                <c:pt idx="10">
                  <c:v>-0.0325127339284249</c:v>
                </c:pt>
                <c:pt idx="11">
                  <c:v>-0.0343383695809151</c:v>
                </c:pt>
                <c:pt idx="12">
                  <c:v>-0.0355893597628601</c:v>
                </c:pt>
                <c:pt idx="13">
                  <c:v>-0.0358815304066526</c:v>
                </c:pt>
                <c:pt idx="14">
                  <c:v>-0.0349093547301926</c:v>
                </c:pt>
                <c:pt idx="15">
                  <c:v>-0.0344236870688069</c:v>
                </c:pt>
                <c:pt idx="16">
                  <c:v>-0.0331112693742084</c:v>
                </c:pt>
                <c:pt idx="17">
                  <c:v>-0.0328274223287488</c:v>
                </c:pt>
                <c:pt idx="18">
                  <c:v>-0.0331310223195552</c:v>
                </c:pt>
                <c:pt idx="19">
                  <c:v>-0.032315941198432</c:v>
                </c:pt>
                <c:pt idx="20">
                  <c:v>-0.0327245247345798</c:v>
                </c:pt>
                <c:pt idx="21">
                  <c:v>-0.0322760604422138</c:v>
                </c:pt>
                <c:pt idx="22">
                  <c:v>-0.0317505617667338</c:v>
                </c:pt>
                <c:pt idx="23">
                  <c:v>-0.0309002598013053</c:v>
                </c:pt>
                <c:pt idx="24">
                  <c:v>-0.0306154290358654</c:v>
                </c:pt>
                <c:pt idx="25">
                  <c:v>-0.0304875140220734</c:v>
                </c:pt>
                <c:pt idx="26">
                  <c:v>-0.0302347750181277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57213986"/>
        <c:axId val="81463744"/>
      </c:lineChart>
      <c:catAx>
        <c:axId val="5721398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81463744"/>
        <c:crosses val="autoZero"/>
        <c:auto val="1"/>
        <c:lblAlgn val="ctr"/>
        <c:lblOffset val="100"/>
      </c:catAx>
      <c:valAx>
        <c:axId val="814637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57213986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'Economic result'!$B$1</c:f>
              <c:strCache>
                <c:ptCount val="1"/>
                <c:pt idx="0">
                  <c:v>Valores Históricos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13"/>
            <c:spPr>
              <a:solidFill>
                <a:srgbClr val="004586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result'!$B$4:$B$51</c:f>
              <c:numCache>
                <c:formatCode>General</c:formatCode>
                <c:ptCount val="48"/>
                <c:pt idx="0">
                  <c:v>-0.000446069275463893</c:v>
                </c:pt>
                <c:pt idx="1">
                  <c:v>-0.0130853294610615</c:v>
                </c:pt>
                <c:pt idx="2">
                  <c:v>-0.00637934959758819</c:v>
                </c:pt>
                <c:pt idx="3">
                  <c:v>-0.00528730473079139</c:v>
                </c:pt>
                <c:pt idx="4">
                  <c:v>-0.00315594528811225</c:v>
                </c:pt>
                <c:pt idx="5">
                  <c:v>-0.00266006212398561</c:v>
                </c:pt>
                <c:pt idx="6">
                  <c:v>-0.0077596880146275</c:v>
                </c:pt>
                <c:pt idx="7">
                  <c:v>-0.00673854445377408</c:v>
                </c:pt>
                <c:pt idx="8">
                  <c:v>-0.0101649287372602</c:v>
                </c:pt>
                <c:pt idx="9">
                  <c:v>-0.0114398617982835</c:v>
                </c:pt>
                <c:pt idx="10">
                  <c:v>-0.00492707399415027</c:v>
                </c:pt>
                <c:pt idx="11">
                  <c:v>0.00382133245719463</c:v>
                </c:pt>
                <c:pt idx="12">
                  <c:v>0.00757769102751198</c:v>
                </c:pt>
                <c:pt idx="13">
                  <c:v>0.00917791831736937</c:v>
                </c:pt>
                <c:pt idx="14">
                  <c:v>0.0108470293692913</c:v>
                </c:pt>
                <c:pt idx="15">
                  <c:v>0.00473047402209589</c:v>
                </c:pt>
                <c:pt idx="16">
                  <c:v>0.00347884656778641</c:v>
                </c:pt>
                <c:pt idx="17">
                  <c:v>0.00411235591593429</c:v>
                </c:pt>
                <c:pt idx="18">
                  <c:v>0.00326307905881009</c:v>
                </c:pt>
                <c:pt idx="19">
                  <c:v>0.00105161751029002</c:v>
                </c:pt>
                <c:pt idx="20">
                  <c:v>-0.000951668558161176</c:v>
                </c:pt>
                <c:pt idx="21">
                  <c:v>-0.00129286375596846</c:v>
                </c:pt>
                <c:pt idx="22">
                  <c:v>-0.00750733306177321</c:v>
                </c:pt>
                <c:pt idx="23">
                  <c:v>-0.0203467996958489</c:v>
                </c:pt>
                <c:pt idx="24">
                  <c:v>-0.0241047020081896</c:v>
                </c:pt>
                <c:pt idx="25">
                  <c:v>-0.0182717978002125</c:v>
                </c:pt>
                <c:pt idx="26">
                  <c:v>-0.0257914165391586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'Economic result'!$D$1</c:f>
              <c:strCache>
                <c:ptCount val="1"/>
                <c:pt idx="0">
                  <c:v>Escenario central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14"/>
            <c:spPr>
              <a:solidFill>
                <a:srgbClr val="ffd320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result'!$D$4:$D$51</c:f>
              <c:numCache>
                <c:formatCode>General</c:formatCode>
                <c:ptCount val="48"/>
                <c:pt idx="21">
                  <c:v>0.00115825366281495</c:v>
                </c:pt>
                <c:pt idx="22">
                  <c:v>-0.0117328132990594</c:v>
                </c:pt>
                <c:pt idx="23">
                  <c:v>-0.0195881331115993</c:v>
                </c:pt>
                <c:pt idx="24">
                  <c:v>-0.0259966260361925</c:v>
                </c:pt>
                <c:pt idx="25">
                  <c:v>-0.0217929820184041</c:v>
                </c:pt>
                <c:pt idx="26">
                  <c:v>-0.0261186809053806</c:v>
                </c:pt>
                <c:pt idx="27">
                  <c:v>-0.0332953053344538</c:v>
                </c:pt>
                <c:pt idx="28">
                  <c:v>-0.0231780029570857</c:v>
                </c:pt>
                <c:pt idx="29">
                  <c:v>-0.0265539964820726</c:v>
                </c:pt>
                <c:pt idx="30">
                  <c:v>-0.029280646066172</c:v>
                </c:pt>
                <c:pt idx="31">
                  <c:v>-0.0325127339284249</c:v>
                </c:pt>
                <c:pt idx="32">
                  <c:v>-0.0343383695809151</c:v>
                </c:pt>
                <c:pt idx="33">
                  <c:v>-0.0355893597628601</c:v>
                </c:pt>
                <c:pt idx="34">
                  <c:v>-0.0358815304066527</c:v>
                </c:pt>
                <c:pt idx="35">
                  <c:v>-0.0349093547301927</c:v>
                </c:pt>
                <c:pt idx="36">
                  <c:v>-0.0344236870688069</c:v>
                </c:pt>
                <c:pt idx="37">
                  <c:v>-0.0331112693742084</c:v>
                </c:pt>
                <c:pt idx="38">
                  <c:v>-0.0328274223287488</c:v>
                </c:pt>
                <c:pt idx="39">
                  <c:v>-0.0331310223195553</c:v>
                </c:pt>
                <c:pt idx="40">
                  <c:v>-0.032315941198432</c:v>
                </c:pt>
                <c:pt idx="41">
                  <c:v>-0.0327245247345798</c:v>
                </c:pt>
                <c:pt idx="42">
                  <c:v>-0.0322760604422139</c:v>
                </c:pt>
                <c:pt idx="43">
                  <c:v>-0.0317505617667338</c:v>
                </c:pt>
                <c:pt idx="44">
                  <c:v>-0.0309002598013053</c:v>
                </c:pt>
                <c:pt idx="45">
                  <c:v>-0.0306154290358654</c:v>
                </c:pt>
                <c:pt idx="46">
                  <c:v>-0.0304875140220734</c:v>
                </c:pt>
                <c:pt idx="47">
                  <c:v>-0.0302347750181277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'Economic result'!$F$1</c:f>
              <c:strCache>
                <c:ptCount val="1"/>
                <c:pt idx="0">
                  <c:v>Extrapolación presupuesto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circle"/>
            <c:size val="12"/>
            <c:spPr>
              <a:solidFill>
                <a:srgbClr val="c5000b"/>
              </a:solidFill>
            </c:spPr>
          </c:marker>
          <c:dPt>
            <c:idx val="40"/>
            <c:marker>
              <c:symbol val="circle"/>
              <c:size val="12"/>
              <c:spPr>
                <a:solidFill>
                  <a:srgbClr val="c5000b"/>
                </a:solidFill>
              </c:spPr>
            </c:marker>
          </c:dPt>
          <c:dLbls>
            <c:numFmt formatCode="0.0%" sourceLinked="1"/>
            <c:dLbl>
              <c:idx val="40"/>
              <c:numFmt formatCode="0.0%" sourceLinked="1"/>
              <c:txPr>
                <a:bodyPr/>
                <a:lstStyle/>
                <a:p>
                  <a:pPr>
                    <a:defRPr b="0" lang="es-AR" sz="1000" spc="-1" strike="noStrike">
                      <a:solidFill>
                        <a:srgbClr val="000000"/>
                      </a:solidFill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result'!$F$4:$F$51</c:f>
              <c:numCache>
                <c:formatCode>General</c:formatCode>
                <c:ptCount val="48"/>
                <c:pt idx="27">
                  <c:v>-0.0336921687089686</c:v>
                </c:pt>
                <c:pt idx="28">
                  <c:v>-0.0238875108699159</c:v>
                </c:pt>
                <c:pt idx="29">
                  <c:v>-0.0275582494830734</c:v>
                </c:pt>
                <c:pt idx="30">
                  <c:v>-0.0310233729171542</c:v>
                </c:pt>
                <c:pt idx="31">
                  <c:v>-0.0340583477492304</c:v>
                </c:pt>
                <c:pt idx="32">
                  <c:v>-0.0362000809259561</c:v>
                </c:pt>
                <c:pt idx="33">
                  <c:v>-0.0361051257513584</c:v>
                </c:pt>
                <c:pt idx="34">
                  <c:v>-0.0373111762028653</c:v>
                </c:pt>
                <c:pt idx="35">
                  <c:v>-0.0375858734354716</c:v>
                </c:pt>
                <c:pt idx="36">
                  <c:v>-0.0371867829701486</c:v>
                </c:pt>
                <c:pt idx="37">
                  <c:v>-0.0365678010826217</c:v>
                </c:pt>
                <c:pt idx="38">
                  <c:v>-0.0372469041502965</c:v>
                </c:pt>
                <c:pt idx="39">
                  <c:v>-0.0380993552757653</c:v>
                </c:pt>
                <c:pt idx="40">
                  <c:v>-0.0368362371978763</c:v>
                </c:pt>
                <c:pt idx="41">
                  <c:v>-0.0359601990144553</c:v>
                </c:pt>
                <c:pt idx="42">
                  <c:v>-0.0361925652837057</c:v>
                </c:pt>
                <c:pt idx="43">
                  <c:v>-0.036110197632254</c:v>
                </c:pt>
                <c:pt idx="44">
                  <c:v>-0.0362342619547611</c:v>
                </c:pt>
                <c:pt idx="45">
                  <c:v>-0.0359664820320382</c:v>
                </c:pt>
                <c:pt idx="46">
                  <c:v>-0.0351577089878568</c:v>
                </c:pt>
                <c:pt idx="47">
                  <c:v>-0.0345646020665905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'Economic result'!$H$1</c:f>
              <c:strCache>
                <c:ptCount val="1"/>
                <c:pt idx="0">
                  <c:v>Escenario optimista</c:v>
                </c:pt>
              </c:strCache>
            </c:strRef>
          </c:tx>
          <c:spPr>
            <a:solidFill>
              <a:srgbClr val="548235"/>
            </a:solidFill>
            <a:ln w="28800">
              <a:solidFill>
                <a:srgbClr val="548235"/>
              </a:solidFill>
              <a:round/>
            </a:ln>
          </c:spPr>
          <c:marker>
            <c:symbol val="diamond"/>
            <c:size val="15"/>
            <c:spPr>
              <a:solidFill>
                <a:srgbClr val="548235"/>
              </a:solidFill>
            </c:spPr>
          </c:marker>
          <c:dLbls>
            <c:numFmt formatCode="0.0%" sourceLinked="1"/>
            <c:txPr>
              <a:bodyPr/>
              <a:lstStyle/>
              <a:p>
                <a:pPr>
                  <a:defRPr b="0" lang="es-AR" sz="1000" spc="-1" strike="noStrike">
                    <a:solidFill>
                      <a:srgbClr val="000000"/>
                    </a:solidFill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'Economic result'!$A$4:$A$51</c:f>
              <c:numCache>
                <c:formatCode>General</c:formatCode>
                <c:ptCount val="48"/>
                <c:pt idx="0">
                  <c:v>1993</c:v>
                </c:pt>
                <c:pt idx="1">
                  <c:v>1994</c:v>
                </c:pt>
                <c:pt idx="2">
                  <c:v>1995</c:v>
                </c:pt>
                <c:pt idx="3">
                  <c:v>1996</c:v>
                </c:pt>
                <c:pt idx="4">
                  <c:v>1997</c:v>
                </c:pt>
                <c:pt idx="5">
                  <c:v>1998</c:v>
                </c:pt>
                <c:pt idx="6">
                  <c:v>1999</c:v>
                </c:pt>
                <c:pt idx="7">
                  <c:v>2000</c:v>
                </c:pt>
                <c:pt idx="8">
                  <c:v>2001</c:v>
                </c:pt>
                <c:pt idx="9">
                  <c:v>2002</c:v>
                </c:pt>
                <c:pt idx="10">
                  <c:v>2003</c:v>
                </c:pt>
                <c:pt idx="11">
                  <c:v>2004</c:v>
                </c:pt>
                <c:pt idx="12">
                  <c:v>2005</c:v>
                </c:pt>
                <c:pt idx="13">
                  <c:v>2006</c:v>
                </c:pt>
                <c:pt idx="14">
                  <c:v>2007</c:v>
                </c:pt>
                <c:pt idx="15">
                  <c:v>2008</c:v>
                </c:pt>
                <c:pt idx="16">
                  <c:v>2009</c:v>
                </c:pt>
                <c:pt idx="17">
                  <c:v>2010</c:v>
                </c:pt>
                <c:pt idx="18">
                  <c:v>2011</c:v>
                </c:pt>
                <c:pt idx="19">
                  <c:v>2012</c:v>
                </c:pt>
                <c:pt idx="20">
                  <c:v>2013</c:v>
                </c:pt>
                <c:pt idx="21">
                  <c:v>2014</c:v>
                </c:pt>
                <c:pt idx="22">
                  <c:v>2015</c:v>
                </c:pt>
                <c:pt idx="23">
                  <c:v>2016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  <c:pt idx="29">
                  <c:v>2022</c:v>
                </c:pt>
                <c:pt idx="30">
                  <c:v>2023</c:v>
                </c:pt>
                <c:pt idx="31">
                  <c:v>2024</c:v>
                </c:pt>
                <c:pt idx="32">
                  <c:v>2025</c:v>
                </c:pt>
                <c:pt idx="33">
                  <c:v>2026</c:v>
                </c:pt>
                <c:pt idx="34">
                  <c:v>2027</c:v>
                </c:pt>
                <c:pt idx="35">
                  <c:v>2028</c:v>
                </c:pt>
                <c:pt idx="36">
                  <c:v>2029</c:v>
                </c:pt>
                <c:pt idx="37">
                  <c:v>2030</c:v>
                </c:pt>
                <c:pt idx="38">
                  <c:v>2031</c:v>
                </c:pt>
                <c:pt idx="39">
                  <c:v>2032</c:v>
                </c:pt>
                <c:pt idx="40">
                  <c:v>2033</c:v>
                </c:pt>
                <c:pt idx="41">
                  <c:v>2034</c:v>
                </c:pt>
                <c:pt idx="42">
                  <c:v>2035</c:v>
                </c:pt>
                <c:pt idx="43">
                  <c:v>2036</c:v>
                </c:pt>
                <c:pt idx="44">
                  <c:v>2037</c:v>
                </c:pt>
                <c:pt idx="45">
                  <c:v>2038</c:v>
                </c:pt>
                <c:pt idx="46">
                  <c:v>2039</c:v>
                </c:pt>
                <c:pt idx="47">
                  <c:v>2040</c:v>
                </c:pt>
              </c:numCache>
            </c:numRef>
          </c:xVal>
          <c:yVal>
            <c:numRef>
              <c:f>'Economic result'!$H$4:$H$51</c:f>
              <c:numCache>
                <c:formatCode>General</c:formatCode>
                <c:ptCount val="48"/>
                <c:pt idx="27">
                  <c:v>-0.0332543631954909</c:v>
                </c:pt>
                <c:pt idx="28">
                  <c:v>-0.0217447519182581</c:v>
                </c:pt>
                <c:pt idx="29">
                  <c:v>-0.0243912633709813</c:v>
                </c:pt>
                <c:pt idx="30">
                  <c:v>-0.0285223191397256</c:v>
                </c:pt>
                <c:pt idx="31">
                  <c:v>-0.0300314747567419</c:v>
                </c:pt>
                <c:pt idx="32">
                  <c:v>-0.0320548623013578</c:v>
                </c:pt>
                <c:pt idx="33">
                  <c:v>-0.0335454455026367</c:v>
                </c:pt>
                <c:pt idx="34">
                  <c:v>-0.0347479031303623</c:v>
                </c:pt>
                <c:pt idx="35">
                  <c:v>-0.034064750824584</c:v>
                </c:pt>
                <c:pt idx="36">
                  <c:v>-0.0324565968733444</c:v>
                </c:pt>
                <c:pt idx="37">
                  <c:v>-0.0319599713807075</c:v>
                </c:pt>
                <c:pt idx="38">
                  <c:v>-0.0319587898439718</c:v>
                </c:pt>
                <c:pt idx="39">
                  <c:v>-0.0311637839100384</c:v>
                </c:pt>
                <c:pt idx="40">
                  <c:v>-0.0299977132841039</c:v>
                </c:pt>
                <c:pt idx="41">
                  <c:v>-0.0293641185947229</c:v>
                </c:pt>
                <c:pt idx="42">
                  <c:v>-0.0290086246364583</c:v>
                </c:pt>
                <c:pt idx="43">
                  <c:v>-0.0283218240446555</c:v>
                </c:pt>
                <c:pt idx="44">
                  <c:v>-0.0279626576543845</c:v>
                </c:pt>
                <c:pt idx="45">
                  <c:v>-0.0267391782041859</c:v>
                </c:pt>
                <c:pt idx="46">
                  <c:v>-0.0263478015935352</c:v>
                </c:pt>
                <c:pt idx="47">
                  <c:v>-0.0254984653978983</c:v>
                </c:pt>
              </c:numCache>
            </c:numRef>
          </c:yVal>
          <c:smooth val="0"/>
        </c:ser>
        <c:axId val="80661063"/>
        <c:axId val="77190675"/>
      </c:scatterChart>
      <c:valAx>
        <c:axId val="80661063"/>
        <c:scaling>
          <c:orientation val="minMax"/>
          <c:max val="2040"/>
          <c:min val="1993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 rot="5400000"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77190675"/>
        <c:crosses val="autoZero"/>
        <c:crossBetween val="midCat"/>
        <c:majorUnit val="2"/>
      </c:valAx>
      <c:valAx>
        <c:axId val="77190675"/>
        <c:scaling>
          <c:orientation val="minMax"/>
          <c:min val="-0.06"/>
        </c:scaling>
        <c:delete val="0"/>
        <c:axPos val="l"/>
        <c:majorGridlines>
          <c:spPr>
            <a:ln w="6480">
              <a:solidFill>
                <a:srgbClr val="b3b3b3"/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480">
            <a:solidFill>
              <a:srgbClr val="b3b3b3"/>
            </a:solidFill>
            <a:round/>
          </a:ln>
        </c:spPr>
        <c:txPr>
          <a:bodyPr/>
          <a:lstStyle/>
          <a:p>
            <a:pPr>
              <a:defRPr b="0" lang="es-AR" sz="2000" spc="-1" strike="noStrike">
                <a:solidFill>
                  <a:srgbClr val="000000"/>
                </a:solidFill>
                <a:latin typeface="Arial"/>
              </a:defRPr>
            </a:pPr>
          </a:p>
        </c:txPr>
        <c:crossAx val="80661063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solidFill>
          <a:srgbClr val="ffffff"/>
        </a:solidFill>
        <a:ln>
          <a:noFill/>
        </a:ln>
      </c:spPr>
      <c:txPr>
        <a:bodyPr/>
        <a:lstStyle/>
        <a:p>
          <a:pPr>
            <a:defRPr b="0" lang="es-AR" sz="2000" spc="-1" strike="noStrike">
              <a:latin typeface="Arial"/>
            </a:defRPr>
          </a:pPr>
        </a:p>
      </c:txPr>
    </c:legend>
    <c:plotVisOnly val="0"/>
    <c:dispBlanksAs val="span"/>
  </c:chart>
  <c:spPr>
    <a:solidFill>
      <a:srgbClr val="ffffff"/>
    </a:solidFill>
    <a:ln w="9360">
      <a:noFill/>
    </a:ln>
  </c:spPr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stacked"/>
        <c:varyColors val="0"/>
        <c:ser>
          <c:idx val="0"/>
          <c:order val="0"/>
          <c:tx>
            <c:strRef>
              <c:f>'Economic result'!$C$148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result'!$C$149:$C$160</c:f>
              <c:numCache>
                <c:formatCode>General</c:formatCode>
                <c:ptCount val="12"/>
                <c:pt idx="0">
                  <c:v>-0.0100080003976103</c:v>
                </c:pt>
                <c:pt idx="1">
                  <c:v>-0.0109202595021298</c:v>
                </c:pt>
                <c:pt idx="2">
                  <c:v>-0.0120403218026096</c:v>
                </c:pt>
                <c:pt idx="3">
                  <c:v>-0.0152644230272318</c:v>
                </c:pt>
                <c:pt idx="4">
                  <c:v>-0.0142020180814306</c:v>
                </c:pt>
                <c:pt idx="5">
                  <c:v>-0.0137173289663037</c:v>
                </c:pt>
                <c:pt idx="6">
                  <c:v>-0.0145825504311926</c:v>
                </c:pt>
                <c:pt idx="7">
                  <c:v>-0.0132705506279436</c:v>
                </c:pt>
                <c:pt idx="8">
                  <c:v>-0.0138651129510561</c:v>
                </c:pt>
                <c:pt idx="9">
                  <c:v>-0.0142669295153323</c:v>
                </c:pt>
                <c:pt idx="10">
                  <c:v>-0.0147689300100977</c:v>
                </c:pt>
                <c:pt idx="11">
                  <c:v>-0.014960829261233</c:v>
                </c:pt>
              </c:numCache>
            </c:numRef>
          </c:val>
        </c:ser>
        <c:ser>
          <c:idx val="1"/>
          <c:order val="1"/>
          <c:tx>
            <c:strRef>
              <c:f>'Economic result'!$D$148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result'!$D$149:$D$160</c:f>
              <c:numCache>
                <c:formatCode>General</c:formatCode>
                <c:ptCount val="12"/>
                <c:pt idx="0">
                  <c:v>-0.0636642641339579</c:v>
                </c:pt>
                <c:pt idx="1">
                  <c:v>-0.082878117973868</c:v>
                </c:pt>
                <c:pt idx="2">
                  <c:v>-0.0819364794999319</c:v>
                </c:pt>
                <c:pt idx="3">
                  <c:v>-0.0850072793541843</c:v>
                </c:pt>
                <c:pt idx="4">
                  <c:v>-0.0819274924771436</c:v>
                </c:pt>
                <c:pt idx="5">
                  <c:v>-0.0762877740608489</c:v>
                </c:pt>
                <c:pt idx="6">
                  <c:v>-0.0918289547978347</c:v>
                </c:pt>
                <c:pt idx="7">
                  <c:v>-0.0822782350081191</c:v>
                </c:pt>
                <c:pt idx="8">
                  <c:v>-0.0858142810250666</c:v>
                </c:pt>
                <c:pt idx="9">
                  <c:v>-0.0892471791805959</c:v>
                </c:pt>
                <c:pt idx="10">
                  <c:v>-0.0922190837893336</c:v>
                </c:pt>
                <c:pt idx="11">
                  <c:v>-0.0949572171735999</c:v>
                </c:pt>
              </c:numCache>
            </c:numRef>
          </c:val>
        </c:ser>
        <c:ser>
          <c:idx val="2"/>
          <c:order val="2"/>
          <c:tx>
            <c:strRef>
              <c:f>'Economic result'!$E$148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result'!$E$149:$E$160</c:f>
              <c:numCache>
                <c:formatCode>General</c:formatCode>
                <c:ptCount val="12"/>
                <c:pt idx="0">
                  <c:v>0.0539797598100557</c:v>
                </c:pt>
                <c:pt idx="1">
                  <c:v>0.0608238023860763</c:v>
                </c:pt>
                <c:pt idx="2">
                  <c:v>0.0607772092455274</c:v>
                </c:pt>
                <c:pt idx="3">
                  <c:v>0.0632186182278524</c:v>
                </c:pt>
                <c:pt idx="4">
                  <c:v>0.0584562617822061</c:v>
                </c:pt>
                <c:pt idx="5">
                  <c:v>0.0514250350291287</c:v>
                </c:pt>
                <c:pt idx="6">
                  <c:v>0.0587999583068625</c:v>
                </c:pt>
                <c:pt idx="7">
                  <c:v>0.0582854210037394</c:v>
                </c:pt>
                <c:pt idx="8">
                  <c:v>0.0587642778201624</c:v>
                </c:pt>
                <c:pt idx="9">
                  <c:v>0.0596236317787575</c:v>
                </c:pt>
                <c:pt idx="10">
                  <c:v>0.0597327343992557</c:v>
                </c:pt>
                <c:pt idx="11">
                  <c:v>0.060730937919112</c:v>
                </c:pt>
              </c:numCache>
            </c:numRef>
          </c:val>
        </c:ser>
        <c:ser>
          <c:idx val="3"/>
          <c:order val="3"/>
          <c:tx>
            <c:strRef>
              <c:f>'Economic result'!$F$148</c:f>
              <c:strCache>
                <c:ptCount val="1"/>
                <c:pt idx="0">
                  <c:v>Ingresos fiscales netos de gastos (figurativos y no simulados)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>
              <a:noFill/>
            </a:ln>
          </c:spPr>
          <c:invertIfNegative val="0"/>
          <c:dLbls>
            <c:numFmt formatCode="General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result'!$F$149:$F$160</c:f>
              <c:numCache>
                <c:formatCode>General</c:formatCode>
                <c:ptCount val="12"/>
                <c:pt idx="0">
                  <c:v>0.0208507583843275</c:v>
                </c:pt>
                <c:pt idx="1">
                  <c:v>0.0212417617908622</c:v>
                </c:pt>
                <c:pt idx="2">
                  <c:v>0.0136114589454148</c:v>
                </c:pt>
                <c:pt idx="3">
                  <c:v>0.0110564581173711</c:v>
                </c:pt>
                <c:pt idx="4">
                  <c:v>0.015880266757964</c:v>
                </c:pt>
                <c:pt idx="5">
                  <c:v>0.0124613870926432</c:v>
                </c:pt>
                <c:pt idx="6">
                  <c:v>0.0143162415877109</c:v>
                </c:pt>
                <c:pt idx="7">
                  <c:v>0.0140853616752376</c:v>
                </c:pt>
                <c:pt idx="8">
                  <c:v>0.0143611196738877</c:v>
                </c:pt>
                <c:pt idx="9">
                  <c:v>0.0146098308509987</c:v>
                </c:pt>
                <c:pt idx="10">
                  <c:v>0.0147425454717507</c:v>
                </c:pt>
                <c:pt idx="11">
                  <c:v>0.0148487389348057</c:v>
                </c:pt>
              </c:numCache>
            </c:numRef>
          </c:val>
        </c:ser>
        <c:gapWidth val="100"/>
        <c:overlap val="100"/>
        <c:axId val="16749158"/>
        <c:axId val="66386635"/>
      </c:barChart>
      <c:lineChart>
        <c:grouping val="stacked"/>
        <c:varyColors val="0"/>
        <c:ser>
          <c:idx val="4"/>
          <c:order val="4"/>
          <c:tx>
            <c:strRef>
              <c:f>'Economic result'!$G$148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square"/>
            <c:size val="5"/>
            <c:spPr>
              <a:solidFill>
                <a:srgbClr val="7e0021"/>
              </a:solidFill>
            </c:spPr>
          </c:marker>
          <c:dLbls>
            <c:numFmt formatCode="0.0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result'!$B$149:$B$160</c:f>
              <c:strCache>
                <c:ptCount val="12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</c:strCache>
            </c:strRef>
          </c:cat>
          <c:val>
            <c:numRef>
              <c:f>'Economic result'!$G$149:$G$160</c:f>
              <c:numCache>
                <c:formatCode>General</c:formatCode>
                <c:ptCount val="12"/>
                <c:pt idx="0">
                  <c:v>0.00115825366281501</c:v>
                </c:pt>
                <c:pt idx="1">
                  <c:v>-0.0117328132990594</c:v>
                </c:pt>
                <c:pt idx="2">
                  <c:v>-0.0195881331115993</c:v>
                </c:pt>
                <c:pt idx="3">
                  <c:v>-0.0259966260361926</c:v>
                </c:pt>
                <c:pt idx="4">
                  <c:v>-0.0217929820184041</c:v>
                </c:pt>
                <c:pt idx="5">
                  <c:v>-0.0261186809053806</c:v>
                </c:pt>
                <c:pt idx="6">
                  <c:v>-0.0332953053344539</c:v>
                </c:pt>
                <c:pt idx="7">
                  <c:v>-0.0231780029570856</c:v>
                </c:pt>
                <c:pt idx="8">
                  <c:v>-0.0265539964820726</c:v>
                </c:pt>
                <c:pt idx="9">
                  <c:v>-0.029280646066172</c:v>
                </c:pt>
                <c:pt idx="10">
                  <c:v>-0.0325127339284249</c:v>
                </c:pt>
                <c:pt idx="11">
                  <c:v>-0.0343383695809151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6749158"/>
        <c:axId val="66386635"/>
      </c:lineChart>
      <c:catAx>
        <c:axId val="1674915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0" lang="es-AR" sz="1600" spc="-1" strike="noStrike">
                <a:solidFill>
                  <a:srgbClr val="333333"/>
                </a:solidFill>
                <a:latin typeface="Arial"/>
              </a:defRPr>
            </a:pPr>
          </a:p>
        </c:txPr>
        <c:crossAx val="66386635"/>
        <c:crosses val="autoZero"/>
        <c:auto val="1"/>
        <c:lblAlgn val="ctr"/>
        <c:lblOffset val="100"/>
      </c:catAx>
      <c:valAx>
        <c:axId val="663866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16749158"/>
        <c:crossesAt val="1"/>
      </c:valAx>
      <c:spPr>
        <a:noFill/>
        <a:ln>
          <a:solidFill>
            <a:srgbClr val="b3b3b3"/>
          </a:solidFill>
        </a:ln>
      </c:spPr>
    </c:plotArea>
    <c:plotVisOnly val="1"/>
    <c:dispBlanksAs val="zero"/>
  </c:chart>
  <c:spPr>
    <a:solidFill>
      <a:srgbClr val="ffffff"/>
    </a:solidFill>
    <a:ln w="9360">
      <a:noFill/>
    </a:ln>
  </c:spPr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969347910972276"/>
          <c:y val="0.030945242771977"/>
          <c:w val="0.883053494728622"/>
          <c:h val="0.8777352768875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'Economic result'!$C$178</c:f>
              <c:strCache>
                <c:ptCount val="1"/>
                <c:pt idx="0">
                  <c:v>Asignaciones familiares</c:v>
                </c:pt>
              </c:strCache>
            </c:strRef>
          </c:tx>
          <c:spPr>
            <a:solidFill>
              <a:srgbClr val="cccc99">
                <a:alpha val="70000"/>
              </a:srgbClr>
            </a:solidFill>
            <a:ln>
              <a:noFill/>
            </a:ln>
          </c:spPr>
          <c:invertIfNegative val="0"/>
          <c:dPt>
            <c:idx val="0"/>
            <c:invertIfNegative val="0"/>
            <c:spPr>
              <a:solidFill>
                <a:srgbClr val="cccc99">
                  <a:alpha val="70000"/>
                </a:srgbClr>
              </a:solidFill>
              <a:ln>
                <a:noFill/>
              </a:ln>
            </c:spPr>
          </c:dPt>
          <c:dLbls>
            <c:numFmt formatCode="0.0%" sourceLinked="1"/>
            <c:dLbl>
              <c:idx val="0"/>
              <c:numFmt formatCode="0%" sourceLinked="1"/>
              <c:txPr>
                <a:bodyPr/>
                <a:lstStyle/>
                <a:p>
                  <a:pPr>
                    <a:defRPr b="1" lang="es-AR" sz="1700" spc="-1" strike="noStrike">
                      <a:latin typeface="Helvetica neue"/>
                    </a:defRPr>
                  </a:pPr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 rot="-5400000"/>
              <a:lstStyle/>
              <a:p>
                <a:pPr>
                  <a:defRPr b="1" lang="es-AR" sz="1700" spc="-1" strike="noStrike">
                    <a:latin typeface="Helvetica neue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result'!$B$179:$B$205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result'!$C$179:$C$205</c:f>
              <c:numCache>
                <c:formatCode>General</c:formatCode>
                <c:ptCount val="27"/>
                <c:pt idx="0">
                  <c:v>-0.0100080003976103</c:v>
                </c:pt>
                <c:pt idx="1">
                  <c:v>-0.0109202595021298</c:v>
                </c:pt>
                <c:pt idx="2">
                  <c:v>-0.0120403218026096</c:v>
                </c:pt>
                <c:pt idx="3">
                  <c:v>-0.0152644230272318</c:v>
                </c:pt>
                <c:pt idx="4">
                  <c:v>-0.0142020180814306</c:v>
                </c:pt>
                <c:pt idx="5">
                  <c:v>-0.0137164817797649</c:v>
                </c:pt>
                <c:pt idx="6">
                  <c:v>-0.0146319502763375</c:v>
                </c:pt>
                <c:pt idx="7">
                  <c:v>-0.0134905123311621</c:v>
                </c:pt>
                <c:pt idx="8">
                  <c:v>-0.0141503067308883</c:v>
                </c:pt>
                <c:pt idx="9">
                  <c:v>-0.0145512977600853</c:v>
                </c:pt>
                <c:pt idx="10">
                  <c:v>-0.0148541569744526</c:v>
                </c:pt>
                <c:pt idx="11">
                  <c:v>-0.0148062074835815</c:v>
                </c:pt>
                <c:pt idx="12">
                  <c:v>-0.0146753796690926</c:v>
                </c:pt>
                <c:pt idx="13">
                  <c:v>-0.0146480880904841</c:v>
                </c:pt>
                <c:pt idx="14">
                  <c:v>-0.0145473268707806</c:v>
                </c:pt>
                <c:pt idx="15">
                  <c:v>-0.0141158779040253</c:v>
                </c:pt>
                <c:pt idx="16">
                  <c:v>-0.0136918095498264</c:v>
                </c:pt>
                <c:pt idx="17">
                  <c:v>-0.0133199944323692</c:v>
                </c:pt>
                <c:pt idx="18">
                  <c:v>-0.0131388425310156</c:v>
                </c:pt>
                <c:pt idx="19">
                  <c:v>-0.0129290448155377</c:v>
                </c:pt>
                <c:pt idx="20">
                  <c:v>-0.0127088888243165</c:v>
                </c:pt>
                <c:pt idx="21">
                  <c:v>-0.0127175292921375</c:v>
                </c:pt>
                <c:pt idx="22">
                  <c:v>-0.0123789901233727</c:v>
                </c:pt>
                <c:pt idx="23">
                  <c:v>-0.0122337891694933</c:v>
                </c:pt>
                <c:pt idx="24">
                  <c:v>-0.0121003219026383</c:v>
                </c:pt>
                <c:pt idx="25">
                  <c:v>-0.0118702534572758</c:v>
                </c:pt>
                <c:pt idx="26">
                  <c:v>-0.0117313350290482</c:v>
                </c:pt>
              </c:numCache>
            </c:numRef>
          </c:val>
        </c:ser>
        <c:ser>
          <c:idx val="1"/>
          <c:order val="1"/>
          <c:tx>
            <c:strRef>
              <c:f>'Economic result'!$D$178</c:f>
              <c:strCache>
                <c:ptCount val="1"/>
                <c:pt idx="0">
                  <c:v>Jubilaciones y pensiones</c:v>
                </c:pt>
              </c:strCache>
            </c:strRef>
          </c:tx>
          <c:spPr>
            <a:solidFill>
              <a:srgbClr val="ff950e">
                <a:alpha val="70000"/>
              </a:srgbClr>
            </a:solidFill>
            <a:ln>
              <a:noFill/>
            </a:ln>
          </c:spPr>
          <c:invertIfNegative val="0"/>
          <c:dLbls>
            <c:numFmt formatCode="0.0%" sourceLinked="1"/>
            <c:txPr>
              <a:bodyPr rot="-5400000"/>
              <a:lstStyle/>
              <a:p>
                <a:pPr>
                  <a:defRPr b="1" lang="es-AR" sz="1800" spc="-1" strike="noStrike">
                    <a:latin typeface="Helvetica neue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result'!$B$179:$B$205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result'!$D$179:$D$205</c:f>
              <c:numCache>
                <c:formatCode>General</c:formatCode>
                <c:ptCount val="27"/>
                <c:pt idx="0">
                  <c:v>-0.0636642641339579</c:v>
                </c:pt>
                <c:pt idx="1">
                  <c:v>-0.082878117973868</c:v>
                </c:pt>
                <c:pt idx="2">
                  <c:v>-0.0819364794999319</c:v>
                </c:pt>
                <c:pt idx="3">
                  <c:v>-0.0850072793541843</c:v>
                </c:pt>
                <c:pt idx="4">
                  <c:v>-0.0819274924771436</c:v>
                </c:pt>
                <c:pt idx="5">
                  <c:v>-0.0763314877812945</c:v>
                </c:pt>
                <c:pt idx="6">
                  <c:v>-0.0920800176006709</c:v>
                </c:pt>
                <c:pt idx="7">
                  <c:v>-0.0836372215091151</c:v>
                </c:pt>
                <c:pt idx="8">
                  <c:v>-0.087548451881706</c:v>
                </c:pt>
                <c:pt idx="9">
                  <c:v>-0.0903369591678499</c:v>
                </c:pt>
                <c:pt idx="10">
                  <c:v>-0.092757668494322</c:v>
                </c:pt>
                <c:pt idx="11">
                  <c:v>-0.095150927236429</c:v>
                </c:pt>
                <c:pt idx="12">
                  <c:v>-0.0953278653516796</c:v>
                </c:pt>
                <c:pt idx="13">
                  <c:v>-0.0969160270850225</c:v>
                </c:pt>
                <c:pt idx="14">
                  <c:v>-0.0977083390846879</c:v>
                </c:pt>
                <c:pt idx="15">
                  <c:v>-0.0980261556798311</c:v>
                </c:pt>
                <c:pt idx="16">
                  <c:v>-0.0979530803215787</c:v>
                </c:pt>
                <c:pt idx="17">
                  <c:v>-0.0991081610641952</c:v>
                </c:pt>
                <c:pt idx="18">
                  <c:v>-0.100307505229971</c:v>
                </c:pt>
                <c:pt idx="19">
                  <c:v>-0.0994867431778155</c:v>
                </c:pt>
                <c:pt idx="20">
                  <c:v>-0.0990377698403044</c:v>
                </c:pt>
                <c:pt idx="21">
                  <c:v>-0.0994065802604501</c:v>
                </c:pt>
                <c:pt idx="22">
                  <c:v>-0.0996254255763557</c:v>
                </c:pt>
                <c:pt idx="23">
                  <c:v>-0.0999951467820359</c:v>
                </c:pt>
                <c:pt idx="24">
                  <c:v>-0.100019594396663</c:v>
                </c:pt>
                <c:pt idx="25">
                  <c:v>-0.0995248443123538</c:v>
                </c:pt>
                <c:pt idx="26">
                  <c:v>-0.0993355309461055</c:v>
                </c:pt>
              </c:numCache>
            </c:numRef>
          </c:val>
        </c:ser>
        <c:ser>
          <c:idx val="2"/>
          <c:order val="2"/>
          <c:tx>
            <c:strRef>
              <c:f>'Economic result'!$E$178</c:f>
              <c:strCache>
                <c:ptCount val="1"/>
                <c:pt idx="0">
                  <c:v>Aportes y contribuciones</c:v>
                </c:pt>
              </c:strCache>
            </c:strRef>
          </c:tx>
          <c:spPr>
            <a:solidFill>
              <a:srgbClr val="579d1c">
                <a:alpha val="70000"/>
              </a:srgbClr>
            </a:solidFill>
            <a:ln>
              <a:noFill/>
            </a:ln>
          </c:spPr>
          <c:invertIfNegative val="0"/>
          <c:dLbls>
            <c:numFmt formatCode="0.0%" sourceLinked="1"/>
            <c:txPr>
              <a:bodyPr rot="-5400000"/>
              <a:lstStyle/>
              <a:p>
                <a:pPr>
                  <a:defRPr b="1" lang="es-AR" sz="1800" spc="-1" strike="noStrike">
                    <a:latin typeface="Helvetica neue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result'!$B$179:$B$205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result'!$E$179:$E$205</c:f>
              <c:numCache>
                <c:formatCode>General</c:formatCode>
                <c:ptCount val="27"/>
                <c:pt idx="0">
                  <c:v>0.0539797598100557</c:v>
                </c:pt>
                <c:pt idx="1">
                  <c:v>0.0608238023860763</c:v>
                </c:pt>
                <c:pt idx="2">
                  <c:v>0.0607772092455274</c:v>
                </c:pt>
                <c:pt idx="3">
                  <c:v>0.0632186182278524</c:v>
                </c:pt>
                <c:pt idx="4">
                  <c:v>0.0584562617822061</c:v>
                </c:pt>
                <c:pt idx="5">
                  <c:v>0.0514251825698654</c:v>
                </c:pt>
                <c:pt idx="6">
                  <c:v>0.0587035575803288</c:v>
                </c:pt>
                <c:pt idx="7">
                  <c:v>0.0591548612951237</c:v>
                </c:pt>
                <c:pt idx="8">
                  <c:v>0.0597793894556332</c:v>
                </c:pt>
                <c:pt idx="9">
                  <c:v>0.0592550531597823</c:v>
                </c:pt>
                <c:pt idx="10">
                  <c:v>0.0588109322477934</c:v>
                </c:pt>
                <c:pt idx="11">
                  <c:v>0.0589083148592486</c:v>
                </c:pt>
                <c:pt idx="12">
                  <c:v>0.0577595033836324</c:v>
                </c:pt>
                <c:pt idx="13">
                  <c:v>0.05811432308686</c:v>
                </c:pt>
                <c:pt idx="14">
                  <c:v>0.0585311766342155</c:v>
                </c:pt>
                <c:pt idx="15">
                  <c:v>0.0588166347279264</c:v>
                </c:pt>
                <c:pt idx="16">
                  <c:v>0.058938472903002</c:v>
                </c:pt>
                <c:pt idx="17">
                  <c:v>0.0590426354604865</c:v>
                </c:pt>
                <c:pt idx="18">
                  <c:v>0.05920837659944</c:v>
                </c:pt>
                <c:pt idx="19">
                  <c:v>0.0594409349096955</c:v>
                </c:pt>
                <c:pt idx="20">
                  <c:v>0.0596478437643841</c:v>
                </c:pt>
                <c:pt idx="21">
                  <c:v>0.0597929283831005</c:v>
                </c:pt>
                <c:pt idx="22">
                  <c:v>0.0597556021816929</c:v>
                </c:pt>
                <c:pt idx="23">
                  <c:v>0.0598560581109867</c:v>
                </c:pt>
                <c:pt idx="24">
                  <c:v>0.0600148183814821</c:v>
                </c:pt>
                <c:pt idx="25">
                  <c:v>0.0600987728959914</c:v>
                </c:pt>
                <c:pt idx="26">
                  <c:v>0.0603636480227818</c:v>
                </c:pt>
              </c:numCache>
            </c:numRef>
          </c:val>
        </c:ser>
        <c:gapWidth val="100"/>
        <c:overlap val="100"/>
        <c:axId val="85844979"/>
        <c:axId val="79124297"/>
      </c:barChart>
      <c:lineChart>
        <c:grouping val="stacked"/>
        <c:varyColors val="0"/>
        <c:ser>
          <c:idx val="3"/>
          <c:order val="3"/>
          <c:tx>
            <c:strRef>
              <c:f>'Economic result'!$F$178</c:f>
              <c:strCache>
                <c:ptCount val="1"/>
                <c:pt idx="0">
                  <c:v>Resultado económico</c:v>
                </c:pt>
              </c:strCache>
            </c:strRef>
          </c:tx>
          <c:spPr>
            <a:solidFill>
              <a:srgbClr val="3465a4">
                <a:alpha val="70000"/>
              </a:srgbClr>
            </a:solidFill>
            <a:ln w="54720">
              <a:solidFill>
                <a:srgbClr val="3465a4">
                  <a:alpha val="70000"/>
                </a:srgbClr>
              </a:solidFill>
              <a:round/>
            </a:ln>
          </c:spPr>
          <c:marker>
            <c:symbol val="none"/>
          </c:marker>
          <c:dLbls>
            <c:numFmt formatCode="0%" sourceLinked="1"/>
            <c:txPr>
              <a:bodyPr/>
              <a:lstStyle/>
              <a:p>
                <a:pPr>
                  <a:defRPr b="0" lang="es-AR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'Economic result'!$B$179:$B$205</c:f>
              <c:strCache>
                <c:ptCount val="27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  <c:pt idx="10">
                  <c:v>2024</c:v>
                </c:pt>
                <c:pt idx="11">
                  <c:v>2025</c:v>
                </c:pt>
                <c:pt idx="12">
                  <c:v>2026</c:v>
                </c:pt>
                <c:pt idx="13">
                  <c:v>2027</c:v>
                </c:pt>
                <c:pt idx="14">
                  <c:v>2028</c:v>
                </c:pt>
                <c:pt idx="15">
                  <c:v>2029</c:v>
                </c:pt>
                <c:pt idx="16">
                  <c:v>2030</c:v>
                </c:pt>
                <c:pt idx="17">
                  <c:v>2031</c:v>
                </c:pt>
                <c:pt idx="18">
                  <c:v>2032</c:v>
                </c:pt>
                <c:pt idx="19">
                  <c:v>2033</c:v>
                </c:pt>
                <c:pt idx="20">
                  <c:v>2034</c:v>
                </c:pt>
                <c:pt idx="21">
                  <c:v>2035</c:v>
                </c:pt>
                <c:pt idx="22">
                  <c:v>2036</c:v>
                </c:pt>
                <c:pt idx="23">
                  <c:v>2037</c:v>
                </c:pt>
                <c:pt idx="24">
                  <c:v>2038</c:v>
                </c:pt>
                <c:pt idx="25">
                  <c:v>2039</c:v>
                </c:pt>
                <c:pt idx="26">
                  <c:v>2040</c:v>
                </c:pt>
              </c:strCache>
            </c:strRef>
          </c:cat>
          <c:val>
            <c:numRef>
              <c:f>'Economic result'!$F$179:$F$205</c:f>
              <c:numCache>
                <c:formatCode>General</c:formatCode>
                <c:ptCount val="27"/>
                <c:pt idx="0">
                  <c:v>-0.0196925047215125</c:v>
                </c:pt>
                <c:pt idx="1">
                  <c:v>-0.0329745750899216</c:v>
                </c:pt>
                <c:pt idx="2">
                  <c:v>-0.0331995920570141</c:v>
                </c:pt>
                <c:pt idx="3">
                  <c:v>-0.0370530841535637</c:v>
                </c:pt>
                <c:pt idx="4">
                  <c:v>-0.0376732487763681</c:v>
                </c:pt>
                <c:pt idx="5">
                  <c:v>-0.0386227869911939</c:v>
                </c:pt>
                <c:pt idx="6">
                  <c:v>-0.0480084102966796</c:v>
                </c:pt>
                <c:pt idx="7">
                  <c:v>-0.0379728725451535</c:v>
                </c:pt>
                <c:pt idx="8">
                  <c:v>-0.0419193691569611</c:v>
                </c:pt>
                <c:pt idx="9">
                  <c:v>-0.0456332037681529</c:v>
                </c:pt>
                <c:pt idx="10">
                  <c:v>-0.0488008932209811</c:v>
                </c:pt>
                <c:pt idx="11">
                  <c:v>-0.0510488198607619</c:v>
                </c:pt>
                <c:pt idx="12">
                  <c:v>-0.0522437416371398</c:v>
                </c:pt>
                <c:pt idx="13">
                  <c:v>-0.0534497920886467</c:v>
                </c:pt>
                <c:pt idx="14">
                  <c:v>-0.053724489321253</c:v>
                </c:pt>
                <c:pt idx="15">
                  <c:v>-0.05332539885593</c:v>
                </c:pt>
                <c:pt idx="16">
                  <c:v>-0.052706416968403</c:v>
                </c:pt>
                <c:pt idx="17">
                  <c:v>-0.0533855200360779</c:v>
                </c:pt>
                <c:pt idx="18">
                  <c:v>-0.0542379711615467</c:v>
                </c:pt>
                <c:pt idx="19">
                  <c:v>-0.0529748530836577</c:v>
                </c:pt>
                <c:pt idx="20">
                  <c:v>-0.0520988149002367</c:v>
                </c:pt>
                <c:pt idx="21">
                  <c:v>-0.0523311811694871</c:v>
                </c:pt>
                <c:pt idx="22">
                  <c:v>-0.0522488135180354</c:v>
                </c:pt>
                <c:pt idx="23">
                  <c:v>-0.0523728778405425</c:v>
                </c:pt>
                <c:pt idx="24">
                  <c:v>-0.0521050979178196</c:v>
                </c:pt>
                <c:pt idx="25">
                  <c:v>-0.0512963248736382</c:v>
                </c:pt>
                <c:pt idx="26">
                  <c:v>-0.0507032179523719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5844979"/>
        <c:axId val="79124297"/>
      </c:lineChart>
      <c:catAx>
        <c:axId val="858449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 rot="-5400000"/>
          <a:lstStyle/>
          <a:p>
            <a:pPr>
              <a:defRPr b="1" lang="es-AR" sz="1800" spc="-1" strike="noStrike">
                <a:solidFill>
                  <a:srgbClr val="333333"/>
                </a:solidFill>
                <a:latin typeface="Helvetica neue"/>
              </a:defRPr>
            </a:pPr>
          </a:p>
        </c:txPr>
        <c:crossAx val="79124297"/>
        <c:crosses val="autoZero"/>
        <c:auto val="1"/>
        <c:lblAlgn val="ctr"/>
        <c:lblOffset val="100"/>
      </c:catAx>
      <c:valAx>
        <c:axId val="79124297"/>
        <c:scaling>
          <c:orientation val="minMax"/>
          <c:max val="0.075"/>
          <c:min val="-0.125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es-AR" sz="1600" spc="-1" strike="noStrike">
                <a:latin typeface="Arial"/>
              </a:defRPr>
            </a:pPr>
          </a:p>
        </c:txPr>
        <c:crossAx val="85844979"/>
        <c:crossesAt val="1"/>
      </c:valAx>
      <c:spPr>
        <a:noFill/>
        <a:ln>
          <a:solidFill>
            <a:srgbClr val="b3b3b3"/>
          </a:solidFill>
        </a:ln>
      </c:spPr>
    </c:plotArea>
    <c:legend>
      <c:layout>
        <c:manualLayout>
          <c:xMode val="edge"/>
          <c:yMode val="edge"/>
          <c:x val="0.103621632174932"/>
          <c:y val="0.913746166304835"/>
          <c:w val="0.858886122907209"/>
          <c:h val="0.0750913226273348"/>
        </c:manualLayout>
      </c:layout>
      <c:spPr>
        <a:solidFill>
          <a:srgbClr val="ffffff"/>
        </a:solidFill>
        <a:ln>
          <a:solidFill>
            <a:srgbClr val="000000"/>
          </a:solidFill>
        </a:ln>
      </c:spPr>
      <c:txPr>
        <a:bodyPr/>
        <a:lstStyle/>
        <a:p>
          <a:pPr>
            <a:defRPr b="0" lang="es-AR" sz="1400" spc="-1" strike="noStrike">
              <a:latin typeface="Helvetica neue"/>
            </a:defRPr>
          </a:pPr>
        </a:p>
      </c:txPr>
    </c:legend>
    <c:plotVisOnly val="1"/>
    <c:dispBlanksAs val="zero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9.xml"/><Relationship Id="rId2" Type="http://schemas.openxmlformats.org/officeDocument/2006/relationships/chart" Target="../charts/chart40.xml"/><Relationship Id="rId3" Type="http://schemas.openxmlformats.org/officeDocument/2006/relationships/chart" Target="../charts/chart4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3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4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45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3.wmf"/><Relationship Id="rId2" Type="http://schemas.openxmlformats.org/officeDocument/2006/relationships/image" Target="../media/image4.wmf"/><Relationship Id="rId3" Type="http://schemas.openxmlformats.org/officeDocument/2006/relationships/chart" Target="../charts/chart46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Relationship Id="rId3" Type="http://schemas.openxmlformats.org/officeDocument/2006/relationships/chart" Target="../charts/chart49.xml"/><Relationship Id="rId4" Type="http://schemas.openxmlformats.org/officeDocument/2006/relationships/chart" Target="../charts/chart50.xml"/><Relationship Id="rId5" Type="http://schemas.openxmlformats.org/officeDocument/2006/relationships/chart" Target="../charts/chart51.xml"/><Relationship Id="rId6" Type="http://schemas.openxmlformats.org/officeDocument/2006/relationships/chart" Target="../charts/chart52.xml"/><Relationship Id="rId7" Type="http://schemas.openxmlformats.org/officeDocument/2006/relationships/chart" Target="../charts/chart5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278280</xdr:colOff>
      <xdr:row>123</xdr:row>
      <xdr:rowOff>2520</xdr:rowOff>
    </xdr:from>
    <xdr:to>
      <xdr:col>10</xdr:col>
      <xdr:colOff>105480</xdr:colOff>
      <xdr:row>142</xdr:row>
      <xdr:rowOff>138240</xdr:rowOff>
    </xdr:to>
    <xdr:graphicFrame>
      <xdr:nvGraphicFramePr>
        <xdr:cNvPr id="0" name=""/>
        <xdr:cNvGraphicFramePr/>
      </xdr:nvGraphicFramePr>
      <xdr:xfrm>
        <a:off x="2847960" y="19997280"/>
        <a:ext cx="6012000" cy="3224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698760</xdr:colOff>
      <xdr:row>120</xdr:row>
      <xdr:rowOff>82440</xdr:rowOff>
    </xdr:from>
    <xdr:to>
      <xdr:col>20</xdr:col>
      <xdr:colOff>196920</xdr:colOff>
      <xdr:row>140</xdr:row>
      <xdr:rowOff>54720</xdr:rowOff>
    </xdr:to>
    <xdr:graphicFrame>
      <xdr:nvGraphicFramePr>
        <xdr:cNvPr id="1" name=""/>
        <xdr:cNvGraphicFramePr/>
      </xdr:nvGraphicFramePr>
      <xdr:xfrm>
        <a:off x="12098880" y="19589400"/>
        <a:ext cx="6000480" cy="322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328320</xdr:colOff>
      <xdr:row>122</xdr:row>
      <xdr:rowOff>126000</xdr:rowOff>
    </xdr:from>
    <xdr:to>
      <xdr:col>27</xdr:col>
      <xdr:colOff>372960</xdr:colOff>
      <xdr:row>142</xdr:row>
      <xdr:rowOff>98280</xdr:rowOff>
    </xdr:to>
    <xdr:graphicFrame>
      <xdr:nvGraphicFramePr>
        <xdr:cNvPr id="2" name=""/>
        <xdr:cNvGraphicFramePr/>
      </xdr:nvGraphicFramePr>
      <xdr:xfrm>
        <a:off x="18230760" y="19958040"/>
        <a:ext cx="6040800" cy="3223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426600</xdr:colOff>
      <xdr:row>2</xdr:row>
      <xdr:rowOff>123120</xdr:rowOff>
    </xdr:from>
    <xdr:to>
      <xdr:col>17</xdr:col>
      <xdr:colOff>765000</xdr:colOff>
      <xdr:row>21</xdr:row>
      <xdr:rowOff>132840</xdr:rowOff>
    </xdr:to>
    <xdr:graphicFrame>
      <xdr:nvGraphicFramePr>
        <xdr:cNvPr id="3" name=""/>
        <xdr:cNvGraphicFramePr/>
      </xdr:nvGraphicFramePr>
      <xdr:xfrm>
        <a:off x="12135960" y="460800"/>
        <a:ext cx="3746880" cy="3586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423360</xdr:colOff>
      <xdr:row>4</xdr:row>
      <xdr:rowOff>174240</xdr:rowOff>
    </xdr:from>
    <xdr:to>
      <xdr:col>16</xdr:col>
      <xdr:colOff>760320</xdr:colOff>
      <xdr:row>26</xdr:row>
      <xdr:rowOff>55800</xdr:rowOff>
    </xdr:to>
    <xdr:graphicFrame>
      <xdr:nvGraphicFramePr>
        <xdr:cNvPr id="4" name=""/>
        <xdr:cNvGraphicFramePr/>
      </xdr:nvGraphicFramePr>
      <xdr:xfrm>
        <a:off x="11280240" y="1212840"/>
        <a:ext cx="3745800" cy="357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430560</xdr:colOff>
      <xdr:row>4</xdr:row>
      <xdr:rowOff>130320</xdr:rowOff>
    </xdr:from>
    <xdr:to>
      <xdr:col>16</xdr:col>
      <xdr:colOff>767520</xdr:colOff>
      <xdr:row>26</xdr:row>
      <xdr:rowOff>11880</xdr:rowOff>
    </xdr:to>
    <xdr:graphicFrame>
      <xdr:nvGraphicFramePr>
        <xdr:cNvPr id="5" name=""/>
        <xdr:cNvGraphicFramePr/>
      </xdr:nvGraphicFramePr>
      <xdr:xfrm>
        <a:off x="11287440" y="1168920"/>
        <a:ext cx="3745800" cy="3570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317880</xdr:colOff>
      <xdr:row>0</xdr:row>
      <xdr:rowOff>46080</xdr:rowOff>
    </xdr:from>
    <xdr:to>
      <xdr:col>20</xdr:col>
      <xdr:colOff>567360</xdr:colOff>
      <xdr:row>35</xdr:row>
      <xdr:rowOff>40680</xdr:rowOff>
    </xdr:to>
    <xdr:graphicFrame>
      <xdr:nvGraphicFramePr>
        <xdr:cNvPr id="6" name="Chart 1"/>
        <xdr:cNvGraphicFramePr/>
      </xdr:nvGraphicFramePr>
      <xdr:xfrm>
        <a:off x="6215760" y="46080"/>
        <a:ext cx="7457760" cy="68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9</xdr:col>
      <xdr:colOff>27000</xdr:colOff>
      <xdr:row>76</xdr:row>
      <xdr:rowOff>36000</xdr:rowOff>
    </xdr:from>
    <xdr:to>
      <xdr:col>21</xdr:col>
      <xdr:colOff>242280</xdr:colOff>
      <xdr:row>83</xdr:row>
      <xdr:rowOff>151560</xdr:rowOff>
    </xdr:to>
    <xdr:pic>
      <xdr:nvPicPr>
        <xdr:cNvPr id="7" name="Image 2" descr=""/>
        <xdr:cNvPicPr/>
      </xdr:nvPicPr>
      <xdr:blipFill>
        <a:blip r:embed="rId1"/>
        <a:stretch/>
      </xdr:blipFill>
      <xdr:spPr>
        <a:xfrm>
          <a:off x="7570800" y="13689000"/>
          <a:ext cx="10273680" cy="1253520"/>
        </a:xfrm>
        <a:prstGeom prst="rect">
          <a:avLst/>
        </a:prstGeom>
        <a:ln>
          <a:noFill/>
        </a:ln>
      </xdr:spPr>
    </xdr:pic>
    <xdr:clientData/>
  </xdr:twoCellAnchor>
  <xdr:twoCellAnchor editAs="absolute">
    <xdr:from>
      <xdr:col>10</xdr:col>
      <xdr:colOff>349560</xdr:colOff>
      <xdr:row>40</xdr:row>
      <xdr:rowOff>43560</xdr:rowOff>
    </xdr:from>
    <xdr:to>
      <xdr:col>26</xdr:col>
      <xdr:colOff>421200</xdr:colOff>
      <xdr:row>73</xdr:row>
      <xdr:rowOff>110520</xdr:rowOff>
    </xdr:to>
    <xdr:pic>
      <xdr:nvPicPr>
        <xdr:cNvPr id="8" name="Image 1" descr=""/>
        <xdr:cNvPicPr/>
      </xdr:nvPicPr>
      <xdr:blipFill>
        <a:blip r:embed="rId2"/>
        <a:stretch/>
      </xdr:blipFill>
      <xdr:spPr>
        <a:xfrm>
          <a:off x="8731440" y="7844400"/>
          <a:ext cx="13482720" cy="54313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8</xdr:col>
      <xdr:colOff>105120</xdr:colOff>
      <xdr:row>0</xdr:row>
      <xdr:rowOff>327960</xdr:rowOff>
    </xdr:from>
    <xdr:to>
      <xdr:col>24</xdr:col>
      <xdr:colOff>714240</xdr:colOff>
      <xdr:row>36</xdr:row>
      <xdr:rowOff>140400</xdr:rowOff>
    </xdr:to>
    <xdr:graphicFrame>
      <xdr:nvGraphicFramePr>
        <xdr:cNvPr id="9" name="Chart 1"/>
        <xdr:cNvGraphicFramePr/>
      </xdr:nvGraphicFramePr>
      <xdr:xfrm>
        <a:off x="6810480" y="327960"/>
        <a:ext cx="14020560" cy="696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31320</xdr:colOff>
      <xdr:row>3</xdr:row>
      <xdr:rowOff>6840</xdr:rowOff>
    </xdr:from>
    <xdr:to>
      <xdr:col>29</xdr:col>
      <xdr:colOff>640080</xdr:colOff>
      <xdr:row>41</xdr:row>
      <xdr:rowOff>84960</xdr:rowOff>
    </xdr:to>
    <xdr:graphicFrame>
      <xdr:nvGraphicFramePr>
        <xdr:cNvPr id="10" name="Chart 1"/>
        <xdr:cNvGraphicFramePr/>
      </xdr:nvGraphicFramePr>
      <xdr:xfrm>
        <a:off x="10927800" y="1496520"/>
        <a:ext cx="14019840" cy="706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27720</xdr:colOff>
      <xdr:row>140</xdr:row>
      <xdr:rowOff>360</xdr:rowOff>
    </xdr:from>
    <xdr:to>
      <xdr:col>15</xdr:col>
      <xdr:colOff>636120</xdr:colOff>
      <xdr:row>193</xdr:row>
      <xdr:rowOff>79200</xdr:rowOff>
    </xdr:to>
    <xdr:graphicFrame>
      <xdr:nvGraphicFramePr>
        <xdr:cNvPr id="11" name=""/>
        <xdr:cNvGraphicFramePr/>
      </xdr:nvGraphicFramePr>
      <xdr:xfrm>
        <a:off x="6733080" y="24629400"/>
        <a:ext cx="6476040" cy="8694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32</xdr:col>
      <xdr:colOff>28080</xdr:colOff>
      <xdr:row>3</xdr:row>
      <xdr:rowOff>11880</xdr:rowOff>
    </xdr:from>
    <xdr:to>
      <xdr:col>48</xdr:col>
      <xdr:colOff>636840</xdr:colOff>
      <xdr:row>41</xdr:row>
      <xdr:rowOff>90000</xdr:rowOff>
    </xdr:to>
    <xdr:graphicFrame>
      <xdr:nvGraphicFramePr>
        <xdr:cNvPr id="12" name="Chart 1"/>
        <xdr:cNvGraphicFramePr/>
      </xdr:nvGraphicFramePr>
      <xdr:xfrm>
        <a:off x="26850240" y="1501560"/>
        <a:ext cx="14020200" cy="7066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566280</xdr:colOff>
      <xdr:row>122</xdr:row>
      <xdr:rowOff>20520</xdr:rowOff>
    </xdr:from>
    <xdr:to>
      <xdr:col>23</xdr:col>
      <xdr:colOff>399240</xdr:colOff>
      <xdr:row>179</xdr:row>
      <xdr:rowOff>107280</xdr:rowOff>
    </xdr:to>
    <xdr:graphicFrame>
      <xdr:nvGraphicFramePr>
        <xdr:cNvPr id="13" name=""/>
        <xdr:cNvGraphicFramePr/>
      </xdr:nvGraphicFramePr>
      <xdr:xfrm>
        <a:off x="12300840" y="21723480"/>
        <a:ext cx="7376760" cy="935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25</xdr:col>
      <xdr:colOff>255960</xdr:colOff>
      <xdr:row>91</xdr:row>
      <xdr:rowOff>151560</xdr:rowOff>
    </xdr:from>
    <xdr:to>
      <xdr:col>34</xdr:col>
      <xdr:colOff>74520</xdr:colOff>
      <xdr:row>149</xdr:row>
      <xdr:rowOff>76680</xdr:rowOff>
    </xdr:to>
    <xdr:graphicFrame>
      <xdr:nvGraphicFramePr>
        <xdr:cNvPr id="14" name="Chart 1"/>
        <xdr:cNvGraphicFramePr/>
      </xdr:nvGraphicFramePr>
      <xdr:xfrm>
        <a:off x="21210840" y="16814880"/>
        <a:ext cx="7362360" cy="935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22</xdr:col>
      <xdr:colOff>720</xdr:colOff>
      <xdr:row>164</xdr:row>
      <xdr:rowOff>150840</xdr:rowOff>
    </xdr:from>
    <xdr:to>
      <xdr:col>30</xdr:col>
      <xdr:colOff>659880</xdr:colOff>
      <xdr:row>222</xdr:row>
      <xdr:rowOff>74880</xdr:rowOff>
    </xdr:to>
    <xdr:graphicFrame>
      <xdr:nvGraphicFramePr>
        <xdr:cNvPr id="15" name=""/>
        <xdr:cNvGraphicFramePr/>
      </xdr:nvGraphicFramePr>
      <xdr:xfrm>
        <a:off x="18441000" y="28681200"/>
        <a:ext cx="7364880" cy="935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</xdr:col>
      <xdr:colOff>360</xdr:colOff>
      <xdr:row>200</xdr:row>
      <xdr:rowOff>38160</xdr:rowOff>
    </xdr:from>
    <xdr:to>
      <xdr:col>15</xdr:col>
      <xdr:colOff>669960</xdr:colOff>
      <xdr:row>264</xdr:row>
      <xdr:rowOff>80640</xdr:rowOff>
    </xdr:to>
    <xdr:graphicFrame>
      <xdr:nvGraphicFramePr>
        <xdr:cNvPr id="16" name=""/>
        <xdr:cNvGraphicFramePr/>
      </xdr:nvGraphicFramePr>
      <xdr:xfrm>
        <a:off x="5867640" y="34420680"/>
        <a:ext cx="7375320" cy="10446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Excel_files_for_MISSAR/Social_security_data/Historical_indexes/Compute_globals/Inflation_RIPTE_and_ANSES_discounting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ntral macro hypothesis"/>
    </sheetNames>
    <sheetDataSet>
      <sheetData sheetId="0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vmlDrawing" Target="../drawings/vmlDrawing2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vmlDrawing" Target="../drawings/vmlDrawing3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comments" Target="../comments13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1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W122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2" ySplit="1" topLeftCell="C61" activePane="bottomRight" state="frozen"/>
      <selection pane="topLeft" activeCell="A1" activeCellId="0" sqref="A1"/>
      <selection pane="topRight" activeCell="C1" activeCellId="0" sqref="C1"/>
      <selection pane="bottomLeft" activeCell="A61" activeCellId="0" sqref="A61"/>
      <selection pane="bottomRight" activeCell="Z930" activeCellId="0" sqref="Z930"/>
    </sheetView>
  </sheetViews>
  <sheetFormatPr defaultColWidth="12.15625" defaultRowHeight="12.8" zeroHeight="false" outlineLevelRow="0" outlineLevelCol="0"/>
  <cols>
    <col collapsed="false" customWidth="true" hidden="false" outlineLevel="0" max="5" min="5" style="0" width="14.81"/>
    <col collapsed="false" customWidth="true" hidden="false" outlineLevel="0" max="11" min="11" style="0" width="13.21"/>
    <col collapsed="false" customWidth="true" hidden="false" outlineLevel="0" max="16" min="16" style="0" width="19.31"/>
  </cols>
  <sheetData>
    <row r="3" customFormat="false" ht="12.8" hidden="false" customHeight="false" outlineLevel="0" collapsed="false">
      <c r="D3" s="0" t="s">
        <v>0</v>
      </c>
      <c r="K3" s="0" t="s">
        <v>1</v>
      </c>
      <c r="O3" s="0" t="s">
        <v>0</v>
      </c>
    </row>
    <row r="4" customFormat="false" ht="12.8" hidden="false" customHeight="false" outlineLevel="0" collapsed="false">
      <c r="F4" s="1" t="s">
        <v>2</v>
      </c>
      <c r="G4" s="0" t="s">
        <v>3</v>
      </c>
      <c r="H4" s="2" t="s">
        <v>4</v>
      </c>
      <c r="L4" s="1" t="s">
        <v>2</v>
      </c>
      <c r="Q4" s="1" t="s">
        <v>2</v>
      </c>
      <c r="R4" s="0" t="s">
        <v>3</v>
      </c>
    </row>
    <row r="5" customFormat="false" ht="12.8" hidden="false" customHeight="false" outlineLevel="0" collapsed="false">
      <c r="E5" s="3" t="s">
        <v>5</v>
      </c>
      <c r="F5" s="3"/>
      <c r="K5" s="3"/>
      <c r="P5" s="3" t="s">
        <v>5</v>
      </c>
      <c r="Q5" s="3"/>
    </row>
    <row r="6" customFormat="false" ht="12.8" hidden="false" customHeight="false" outlineLevel="0" collapsed="false">
      <c r="E6" s="1"/>
      <c r="F6" s="1" t="s">
        <v>6</v>
      </c>
      <c r="G6" s="0" t="s">
        <v>7</v>
      </c>
      <c r="H6" s="2" t="s">
        <v>4</v>
      </c>
      <c r="K6" s="1"/>
      <c r="L6" s="1" t="s">
        <v>6</v>
      </c>
      <c r="M6" s="0" t="s">
        <v>7</v>
      </c>
      <c r="P6" s="1"/>
      <c r="Q6" s="1" t="s">
        <v>6</v>
      </c>
      <c r="R6" s="0" t="s">
        <v>7</v>
      </c>
      <c r="S6" s="2" t="s">
        <v>4</v>
      </c>
    </row>
    <row r="7" customFormat="false" ht="12.8" hidden="false" customHeight="false" outlineLevel="0" collapsed="false">
      <c r="D7" s="1" t="n">
        <v>2014</v>
      </c>
      <c r="E7" s="4" t="n">
        <f aca="false">'Central scenario'!AG3</f>
        <v>4896479257.53781</v>
      </c>
      <c r="F7" s="4" t="n">
        <f aca="false">E7/$B$14*100</f>
        <v>95.5517968971135</v>
      </c>
      <c r="K7" s="4" t="n">
        <f aca="false">'High scenario'!AG3</f>
        <v>4896479257.53781</v>
      </c>
      <c r="L7" s="4" t="n">
        <f aca="false">K7/$B$14*100</f>
        <v>95.5517968971135</v>
      </c>
      <c r="O7" s="1" t="n">
        <v>2014</v>
      </c>
      <c r="P7" s="4" t="n">
        <f aca="false">'Low scenario'!AG3</f>
        <v>4896479257.53781</v>
      </c>
      <c r="Q7" s="4" t="n">
        <f aca="false">P7/$B$14*100</f>
        <v>95.5517968971135</v>
      </c>
    </row>
    <row r="8" customFormat="false" ht="12.8" hidden="false" customHeight="false" outlineLevel="0" collapsed="false">
      <c r="D8" s="1" t="n">
        <v>2014</v>
      </c>
      <c r="E8" s="4" t="n">
        <f aca="false">'Central scenario'!AG4</f>
        <v>5549601083.68338</v>
      </c>
      <c r="F8" s="4" t="n">
        <f aca="false">E8/$B$14*100</f>
        <v>108.297069734706</v>
      </c>
      <c r="K8" s="4" t="n">
        <f aca="false">'High scenario'!AG4</f>
        <v>5549601083.68338</v>
      </c>
      <c r="L8" s="4" t="n">
        <f aca="false">K8/$B$14*100</f>
        <v>108.297069734706</v>
      </c>
      <c r="O8" s="1" t="n">
        <v>2014</v>
      </c>
      <c r="P8" s="4" t="n">
        <f aca="false">'Low scenario'!AG4</f>
        <v>5549601083.68338</v>
      </c>
      <c r="Q8" s="4" t="n">
        <f aca="false">P8/$B$14*100</f>
        <v>108.297069734706</v>
      </c>
    </row>
    <row r="9" customFormat="false" ht="12.8" hidden="false" customHeight="false" outlineLevel="0" collapsed="false">
      <c r="D9" s="1" t="n">
        <v>2014</v>
      </c>
      <c r="E9" s="4" t="n">
        <f aca="false">'Central scenario'!AG5</f>
        <v>5041051649.91449</v>
      </c>
      <c r="F9" s="4" t="n">
        <f aca="false">E9/$B$14*100</f>
        <v>98.3730386805929</v>
      </c>
      <c r="K9" s="4" t="n">
        <f aca="false">'High scenario'!AG5</f>
        <v>5041051649.91449</v>
      </c>
      <c r="L9" s="4" t="n">
        <f aca="false">K9/$B$14*100</f>
        <v>98.3730386805929</v>
      </c>
      <c r="O9" s="1" t="n">
        <v>2014</v>
      </c>
      <c r="P9" s="4" t="n">
        <f aca="false">'Low scenario'!AG5</f>
        <v>5041051649.91449</v>
      </c>
      <c r="Q9" s="4" t="n">
        <f aca="false">P9/$B$14*100</f>
        <v>98.3730386805929</v>
      </c>
    </row>
    <row r="10" customFormat="false" ht="12.8" hidden="false" customHeight="false" outlineLevel="0" collapsed="false">
      <c r="D10" s="1" t="n">
        <v>2014</v>
      </c>
      <c r="E10" s="4" t="n">
        <f aca="false">'Central scenario'!AG6</f>
        <v>5010564196.87073</v>
      </c>
      <c r="F10" s="4" t="n">
        <f aca="false">E10/$B$14*100</f>
        <v>97.7780946875875</v>
      </c>
      <c r="K10" s="4" t="n">
        <f aca="false">'High scenario'!AG6</f>
        <v>5010564196.87073</v>
      </c>
      <c r="L10" s="4" t="n">
        <f aca="false">K10/$B$14*100</f>
        <v>97.7780946875875</v>
      </c>
      <c r="O10" s="1" t="n">
        <v>2014</v>
      </c>
      <c r="P10" s="4" t="n">
        <f aca="false">'Low scenario'!AG6</f>
        <v>5010564196.87073</v>
      </c>
      <c r="Q10" s="4" t="n">
        <f aca="false">P10/$B$14*100</f>
        <v>97.7780946875875</v>
      </c>
    </row>
    <row r="11" customFormat="false" ht="12.8" hidden="false" customHeight="false" outlineLevel="0" collapsed="false">
      <c r="D11" s="5" t="n">
        <v>2015</v>
      </c>
      <c r="E11" s="6" t="n">
        <f aca="false">'Central scenario'!AG14</f>
        <v>5192108061.38261</v>
      </c>
      <c r="F11" s="6" t="n">
        <f aca="false">E11/$B$14*100</f>
        <v>101.320812129523</v>
      </c>
      <c r="G11" s="7"/>
      <c r="K11" s="6" t="n">
        <f aca="false">'High scenario'!AG14</f>
        <v>5192108061.38261</v>
      </c>
      <c r="L11" s="6" t="n">
        <f aca="false">K11/$B$14*100</f>
        <v>101.320812129523</v>
      </c>
      <c r="M11" s="7"/>
      <c r="O11" s="5" t="n">
        <v>2015</v>
      </c>
      <c r="P11" s="8" t="n">
        <f aca="false">'Low scenario'!AG14</f>
        <v>5192108061.38261</v>
      </c>
      <c r="Q11" s="6" t="n">
        <f aca="false">P11/$B$14*100</f>
        <v>101.320812129523</v>
      </c>
      <c r="R11" s="7"/>
    </row>
    <row r="12" customFormat="false" ht="12.8" hidden="false" customHeight="false" outlineLevel="0" collapsed="false">
      <c r="D12" s="7" t="n">
        <v>2015</v>
      </c>
      <c r="E12" s="9" t="n">
        <f aca="false">'Central scenario'!AG15</f>
        <v>5310158517.42102</v>
      </c>
      <c r="F12" s="9" t="n">
        <f aca="false">E12/$B$14*100</f>
        <v>103.624494552282</v>
      </c>
      <c r="G12" s="7"/>
      <c r="K12" s="9" t="n">
        <f aca="false">'High scenario'!AG15</f>
        <v>5310158517.42102</v>
      </c>
      <c r="L12" s="9" t="n">
        <f aca="false">K12/$B$14*100</f>
        <v>103.624494552282</v>
      </c>
      <c r="M12" s="7"/>
      <c r="O12" s="7" t="n">
        <v>2015</v>
      </c>
      <c r="P12" s="9" t="n">
        <f aca="false">'Low scenario'!AG15</f>
        <v>5310158517.42102</v>
      </c>
      <c r="Q12" s="9" t="n">
        <f aca="false">P12/$B$14*100</f>
        <v>103.624494552282</v>
      </c>
      <c r="R12" s="7"/>
    </row>
    <row r="13" customFormat="false" ht="12.8" hidden="false" customHeight="false" outlineLevel="0" collapsed="false">
      <c r="D13" s="7" t="n">
        <v>2015</v>
      </c>
      <c r="E13" s="9" t="n">
        <f aca="false">'Central scenario'!AG16</f>
        <v>5306463610.93908</v>
      </c>
      <c r="F13" s="9" t="n">
        <f aca="false">E13/$B$14*100</f>
        <v>103.552390712943</v>
      </c>
      <c r="G13" s="10" t="n">
        <f aca="false">AVERAGE(E11:E14)/AVERAGE(E7:E10)-1</f>
        <v>0.0273115983906473</v>
      </c>
      <c r="K13" s="9" t="n">
        <f aca="false">'High scenario'!AG16</f>
        <v>5306463610.93908</v>
      </c>
      <c r="L13" s="9" t="n">
        <f aca="false">K13/$B$14*100</f>
        <v>103.552390712943</v>
      </c>
      <c r="M13" s="10" t="n">
        <f aca="false">AVERAGE(K11:K14)/AVERAGE(K7:K10)-1</f>
        <v>0.0273115983906473</v>
      </c>
      <c r="O13" s="7" t="n">
        <v>2015</v>
      </c>
      <c r="P13" s="9" t="n">
        <f aca="false">'Low scenario'!AG16</f>
        <v>5306463610.93908</v>
      </c>
      <c r="Q13" s="9" t="n">
        <f aca="false">P13/$B$14*100</f>
        <v>103.552390712943</v>
      </c>
      <c r="R13" s="10" t="n">
        <f aca="false">AVERAGE(P11:P14)/AVERAGE(P7:P10)-1</f>
        <v>0.0273115983906473</v>
      </c>
    </row>
    <row r="14" customFormat="false" ht="12.8" hidden="false" customHeight="false" outlineLevel="0" collapsed="false">
      <c r="B14" s="0" t="n">
        <f aca="false">AVERAGE(E7:E10)</f>
        <v>5124424047.0016</v>
      </c>
      <c r="D14" s="7" t="n">
        <v>2015</v>
      </c>
      <c r="E14" s="9" t="n">
        <f aca="false">'Central scenario'!AG17</f>
        <v>5248790844.48405</v>
      </c>
      <c r="F14" s="9" t="n">
        <f aca="false">E14/$B$14*100</f>
        <v>102.426941961511</v>
      </c>
      <c r="G14" s="7"/>
      <c r="K14" s="9" t="n">
        <f aca="false">'High scenario'!AG17</f>
        <v>5248790844.48405</v>
      </c>
      <c r="L14" s="9" t="n">
        <f aca="false">K14/$B$14*100</f>
        <v>102.426941961511</v>
      </c>
      <c r="M14" s="7"/>
      <c r="O14" s="7" t="n">
        <v>2015</v>
      </c>
      <c r="P14" s="9" t="n">
        <f aca="false">'Low scenario'!AG17</f>
        <v>5248790844.48405</v>
      </c>
      <c r="Q14" s="9" t="n">
        <f aca="false">P14/$B$14*100</f>
        <v>102.426941961511</v>
      </c>
      <c r="R14" s="7"/>
    </row>
    <row r="15" customFormat="false" ht="12.8" hidden="false" customHeight="false" outlineLevel="0" collapsed="false">
      <c r="D15" s="5" t="n">
        <f aca="false">D11+1</f>
        <v>2016</v>
      </c>
      <c r="E15" s="6" t="n">
        <f aca="false">'Central scenario'!AG18</f>
        <v>5205124141.81883</v>
      </c>
      <c r="F15" s="6" t="n">
        <f aca="false">E15/$B$14*100</f>
        <v>101.574812975605</v>
      </c>
      <c r="G15" s="7"/>
      <c r="H15" s="11" t="n">
        <f aca="false">'Central scenario'!BB18</f>
        <v>54.2365152508808</v>
      </c>
      <c r="K15" s="6" t="n">
        <f aca="false">'High scenario'!AG18</f>
        <v>5205124141.81883</v>
      </c>
      <c r="L15" s="6" t="n">
        <f aca="false">K15/$B$14*100</f>
        <v>101.574812975605</v>
      </c>
      <c r="M15" s="7"/>
      <c r="O15" s="5" t="n">
        <f aca="false">O11+1</f>
        <v>2016</v>
      </c>
      <c r="P15" s="6" t="n">
        <f aca="false">'Low scenario'!AG18</f>
        <v>5205124141.81883</v>
      </c>
      <c r="Q15" s="6" t="n">
        <f aca="false">P15/$B$14*100</f>
        <v>101.574812975605</v>
      </c>
      <c r="R15" s="7"/>
      <c r="S15" s="11"/>
    </row>
    <row r="16" customFormat="false" ht="12.8" hidden="false" customHeight="false" outlineLevel="0" collapsed="false">
      <c r="D16" s="7" t="n">
        <f aca="false">D12+1</f>
        <v>2016</v>
      </c>
      <c r="E16" s="9" t="n">
        <f aca="false">'Central scenario'!AG19</f>
        <v>5114201771.34562</v>
      </c>
      <c r="F16" s="9" t="n">
        <f aca="false">E16/$B$14*100</f>
        <v>99.8005185448702</v>
      </c>
      <c r="G16" s="7"/>
      <c r="H16" s="12" t="n">
        <f aca="false">'Central scenario'!BB19</f>
        <v>48.3571970243014</v>
      </c>
      <c r="K16" s="9" t="n">
        <f aca="false">'High scenario'!AG19</f>
        <v>5114201771.34562</v>
      </c>
      <c r="L16" s="9" t="n">
        <f aca="false">K16/$B$14*100</f>
        <v>99.8005185448702</v>
      </c>
      <c r="M16" s="7"/>
      <c r="O16" s="7" t="n">
        <f aca="false">O12+1</f>
        <v>2016</v>
      </c>
      <c r="P16" s="9" t="n">
        <f aca="false">'Low scenario'!AG19</f>
        <v>5114201771.34562</v>
      </c>
      <c r="Q16" s="9" t="n">
        <f aca="false">P16/$B$14*100</f>
        <v>99.8005185448702</v>
      </c>
      <c r="R16" s="7"/>
      <c r="S16" s="12"/>
    </row>
    <row r="17" customFormat="false" ht="12.8" hidden="false" customHeight="false" outlineLevel="0" collapsed="false">
      <c r="D17" s="7" t="n">
        <f aca="false">D13+1</f>
        <v>2016</v>
      </c>
      <c r="E17" s="9" t="n">
        <f aca="false">'Central scenario'!AG20</f>
        <v>5132602154.79852</v>
      </c>
      <c r="F17" s="9" t="n">
        <f aca="false">E17/$B$14*100</f>
        <v>100.159590770044</v>
      </c>
      <c r="G17" s="10" t="n">
        <f aca="false">AVERAGE(E15:E18)/AVERAGE(E11:E14)-1</f>
        <v>-0.02080327849265</v>
      </c>
      <c r="H17" s="12" t="n">
        <f aca="false">'Central scenario'!BB20</f>
        <v>51.1559235498969</v>
      </c>
      <c r="K17" s="9" t="n">
        <f aca="false">'High scenario'!AG20</f>
        <v>5132602154.79852</v>
      </c>
      <c r="L17" s="9" t="n">
        <f aca="false">K17/$B$14*100</f>
        <v>100.159590770044</v>
      </c>
      <c r="M17" s="10" t="n">
        <f aca="false">AVERAGE(K15:K18)/AVERAGE(K11:K14)-1</f>
        <v>-0.02080327849265</v>
      </c>
      <c r="O17" s="7" t="n">
        <f aca="false">O13+1</f>
        <v>2016</v>
      </c>
      <c r="P17" s="9" t="n">
        <f aca="false">'Low scenario'!AG20</f>
        <v>5132602154.79852</v>
      </c>
      <c r="Q17" s="9" t="n">
        <f aca="false">P17/$B$14*100</f>
        <v>100.159590770044</v>
      </c>
      <c r="R17" s="10" t="n">
        <f aca="false">AVERAGE(P15:P18)/AVERAGE(P11:P14)-1</f>
        <v>-0.02080327849265</v>
      </c>
      <c r="S17" s="12"/>
    </row>
    <row r="18" customFormat="false" ht="12.8" hidden="false" customHeight="false" outlineLevel="0" collapsed="false">
      <c r="D18" s="7" t="n">
        <f aca="false">D14+1</f>
        <v>2016</v>
      </c>
      <c r="E18" s="9" t="n">
        <f aca="false">'Central scenario'!AG21</f>
        <v>5167527491.82392</v>
      </c>
      <c r="F18" s="9" t="n">
        <f aca="false">E18/$B$14*100</f>
        <v>100.84113735372</v>
      </c>
      <c r="G18" s="7"/>
      <c r="H18" s="12" t="n">
        <f aca="false">'Central scenario'!BB21</f>
        <v>53.9018151544903</v>
      </c>
      <c r="K18" s="9" t="n">
        <f aca="false">'High scenario'!AG21</f>
        <v>5167527491.82392</v>
      </c>
      <c r="L18" s="9" t="n">
        <f aca="false">K18/$B$14*100</f>
        <v>100.84113735372</v>
      </c>
      <c r="M18" s="7"/>
      <c r="O18" s="7" t="n">
        <f aca="false">O14+1</f>
        <v>2016</v>
      </c>
      <c r="P18" s="9" t="n">
        <f aca="false">'Low scenario'!AG21</f>
        <v>5167527491.82392</v>
      </c>
      <c r="Q18" s="9" t="n">
        <f aca="false">P18/$B$14*100</f>
        <v>100.84113735372</v>
      </c>
      <c r="R18" s="7"/>
      <c r="S18" s="12"/>
    </row>
    <row r="19" customFormat="false" ht="12.8" hidden="false" customHeight="false" outlineLevel="0" collapsed="false">
      <c r="D19" s="5" t="n">
        <f aca="false">D15+1</f>
        <v>2017</v>
      </c>
      <c r="E19" s="6" t="n">
        <f aca="false">'Central scenario'!AG22</f>
        <v>5221404663.9263</v>
      </c>
      <c r="F19" s="6" t="n">
        <f aca="false">E19/$B$14*100</f>
        <v>101.892517403618</v>
      </c>
      <c r="G19" s="7"/>
      <c r="H19" s="11" t="n">
        <f aca="false">'Central scenario'!BB22</f>
        <v>54.5536421818645</v>
      </c>
      <c r="K19" s="6" t="n">
        <f aca="false">'High scenario'!AG22</f>
        <v>5221404663.9263</v>
      </c>
      <c r="L19" s="6" t="n">
        <f aca="false">K19/$B$14*100</f>
        <v>101.892517403618</v>
      </c>
      <c r="M19" s="7"/>
      <c r="O19" s="5" t="n">
        <f aca="false">O15+1</f>
        <v>2017</v>
      </c>
      <c r="P19" s="6" t="n">
        <f aca="false">'Low scenario'!AG22</f>
        <v>5221404663.9263</v>
      </c>
      <c r="Q19" s="6" t="n">
        <f aca="false">P19/$B$14*100</f>
        <v>101.892517403618</v>
      </c>
      <c r="R19" s="7"/>
      <c r="S19" s="11"/>
    </row>
    <row r="20" customFormat="false" ht="12.8" hidden="false" customHeight="false" outlineLevel="0" collapsed="false">
      <c r="D20" s="7" t="n">
        <f aca="false">D16+1</f>
        <v>2017</v>
      </c>
      <c r="E20" s="9" t="n">
        <f aca="false">'Central scenario'!AG23</f>
        <v>5259341230.30775</v>
      </c>
      <c r="F20" s="9" t="n">
        <f aca="false">E20/$B$14*100</f>
        <v>102.632826285816</v>
      </c>
      <c r="G20" s="7"/>
      <c r="H20" s="12" t="n">
        <f aca="false">'Central scenario'!BB23</f>
        <v>49.9198466641054</v>
      </c>
      <c r="K20" s="9" t="n">
        <f aca="false">'High scenario'!AG23</f>
        <v>5259341230.30775</v>
      </c>
      <c r="L20" s="9" t="n">
        <f aca="false">K20/$B$14*100</f>
        <v>102.632826285816</v>
      </c>
      <c r="M20" s="7"/>
      <c r="O20" s="7" t="n">
        <f aca="false">O16+1</f>
        <v>2017</v>
      </c>
      <c r="P20" s="9" t="n">
        <f aca="false">'Low scenario'!AG23</f>
        <v>5259341230.30775</v>
      </c>
      <c r="Q20" s="9" t="n">
        <f aca="false">P20/$B$14*100</f>
        <v>102.632826285816</v>
      </c>
      <c r="R20" s="7"/>
      <c r="S20" s="12"/>
    </row>
    <row r="21" customFormat="false" ht="12.8" hidden="false" customHeight="false" outlineLevel="0" collapsed="false">
      <c r="D21" s="7" t="n">
        <f aca="false">D17+1</f>
        <v>2017</v>
      </c>
      <c r="E21" s="9" t="n">
        <f aca="false">'Central scenario'!AG24</f>
        <v>5329145842.42092</v>
      </c>
      <c r="F21" s="9" t="n">
        <f aca="false">E21/$B$14*100</f>
        <v>103.995020582637</v>
      </c>
      <c r="G21" s="10" t="n">
        <f aca="false">AVERAGE(E19:E22)/AVERAGE(E15:E18)-1</f>
        <v>0.0281850297283734</v>
      </c>
      <c r="H21" s="12" t="n">
        <f aca="false">'Central scenario'!BB24</f>
        <v>50.6467141402216</v>
      </c>
      <c r="K21" s="9" t="n">
        <f aca="false">'High scenario'!AG24</f>
        <v>5329145842.42092</v>
      </c>
      <c r="L21" s="9" t="n">
        <f aca="false">K21/$B$14*100</f>
        <v>103.995020582637</v>
      </c>
      <c r="M21" s="10" t="n">
        <f aca="false">AVERAGE(K19:K22)/AVERAGE(K15:K18)-1</f>
        <v>0.0281850297283734</v>
      </c>
      <c r="O21" s="7" t="n">
        <f aca="false">O17+1</f>
        <v>2017</v>
      </c>
      <c r="P21" s="9" t="n">
        <f aca="false">'Low scenario'!AG24</f>
        <v>5329145842.42092</v>
      </c>
      <c r="Q21" s="9" t="n">
        <f aca="false">P21/$B$14*100</f>
        <v>103.995020582637</v>
      </c>
      <c r="R21" s="10" t="n">
        <f aca="false">AVERAGE(P19:P22)/AVERAGE(P15:P18)-1</f>
        <v>0.0281850297283734</v>
      </c>
      <c r="S21" s="12"/>
    </row>
    <row r="22" customFormat="false" ht="12.8" hidden="false" customHeight="false" outlineLevel="0" collapsed="false">
      <c r="D22" s="7" t="n">
        <f aca="false">D18+1</f>
        <v>2017</v>
      </c>
      <c r="E22" s="9" t="n">
        <f aca="false">'Central scenario'!AG25</f>
        <v>5390723791.0674</v>
      </c>
      <c r="F22" s="9" t="n">
        <f aca="false">E22/$B$14*100</f>
        <v>105.196676575226</v>
      </c>
      <c r="G22" s="7"/>
      <c r="H22" s="12" t="n">
        <f aca="false">'Central scenario'!BB25</f>
        <v>52.5759107757715</v>
      </c>
      <c r="K22" s="9" t="n">
        <f aca="false">'High scenario'!AG25</f>
        <v>5390723791.0674</v>
      </c>
      <c r="L22" s="9" t="n">
        <f aca="false">K22/$B$14*100</f>
        <v>105.196676575226</v>
      </c>
      <c r="M22" s="7"/>
      <c r="O22" s="7" t="n">
        <f aca="false">O18+1</f>
        <v>2017</v>
      </c>
      <c r="P22" s="9" t="n">
        <f aca="false">'Low scenario'!AG25</f>
        <v>5390723791.0674</v>
      </c>
      <c r="Q22" s="9" t="n">
        <f aca="false">P22/$B$14*100</f>
        <v>105.196676575226</v>
      </c>
      <c r="R22" s="7"/>
      <c r="S22" s="12"/>
    </row>
    <row r="23" customFormat="false" ht="12.8" hidden="false" customHeight="false" outlineLevel="0" collapsed="false">
      <c r="D23" s="5" t="n">
        <f aca="false">D19+1</f>
        <v>2018</v>
      </c>
      <c r="E23" s="6" t="n">
        <f aca="false">'Central scenario'!AG26</f>
        <v>5384429080.35755</v>
      </c>
      <c r="F23" s="6" t="n">
        <f aca="false">E23/$B$14*100</f>
        <v>105.073839147018</v>
      </c>
      <c r="G23" s="7"/>
      <c r="H23" s="11" t="n">
        <f aca="false">'Central scenario'!BB26</f>
        <v>51.3153715443761</v>
      </c>
      <c r="K23" s="6" t="n">
        <f aca="false">'High scenario'!AG26</f>
        <v>5384429080.35755</v>
      </c>
      <c r="L23" s="6" t="n">
        <f aca="false">K23/$B$14*100</f>
        <v>105.073839147018</v>
      </c>
      <c r="M23" s="7"/>
      <c r="O23" s="5" t="n">
        <f aca="false">O19+1</f>
        <v>2018</v>
      </c>
      <c r="P23" s="6" t="n">
        <f aca="false">'Low scenario'!AG26</f>
        <v>5384429080.35755</v>
      </c>
      <c r="Q23" s="6" t="n">
        <f aca="false">P23/$B$14*100</f>
        <v>105.073839147018</v>
      </c>
      <c r="R23" s="7"/>
      <c r="S23" s="11"/>
    </row>
    <row r="24" customFormat="false" ht="12.8" hidden="false" customHeight="false" outlineLevel="0" collapsed="false">
      <c r="D24" s="7" t="n">
        <f aca="false">D20+1</f>
        <v>2018</v>
      </c>
      <c r="E24" s="9" t="n">
        <f aca="false">'Central scenario'!AG27</f>
        <v>5110565745.3297</v>
      </c>
      <c r="F24" s="9" t="n">
        <f aca="false">E24/$B$14*100</f>
        <v>99.7295637217999</v>
      </c>
      <c r="G24" s="7"/>
      <c r="H24" s="12" t="n">
        <f aca="false">'Central scenario'!BB27</f>
        <v>46.4292581733586</v>
      </c>
      <c r="K24" s="9" t="n">
        <f aca="false">'High scenario'!AG27</f>
        <v>5110565745.3297</v>
      </c>
      <c r="L24" s="9" t="n">
        <f aca="false">K24/$B$14*100</f>
        <v>99.7295637217999</v>
      </c>
      <c r="M24" s="7"/>
      <c r="O24" s="7" t="n">
        <f aca="false">O20+1</f>
        <v>2018</v>
      </c>
      <c r="P24" s="9" t="n">
        <f aca="false">'Low scenario'!AG27</f>
        <v>5110565745.3297</v>
      </c>
      <c r="Q24" s="9" t="n">
        <f aca="false">P24/$B$14*100</f>
        <v>99.7295637217999</v>
      </c>
      <c r="R24" s="7"/>
      <c r="S24" s="12"/>
    </row>
    <row r="25" customFormat="false" ht="12.8" hidden="false" customHeight="false" outlineLevel="0" collapsed="false">
      <c r="D25" s="7" t="n">
        <f aca="false">D21+1</f>
        <v>2018</v>
      </c>
      <c r="E25" s="9" t="n">
        <f aca="false">'Central scenario'!AG28</f>
        <v>5107155569.16924</v>
      </c>
      <c r="F25" s="9" t="n">
        <f aca="false">E25/$B$14*100</f>
        <v>99.6630162204772</v>
      </c>
      <c r="G25" s="10" t="n">
        <f aca="false">AVERAGE(E23:E26)/AVERAGE(E19:E22)-1</f>
        <v>-0.0256535187698732</v>
      </c>
      <c r="H25" s="12" t="n">
        <f aca="false">'Central scenario'!BB28</f>
        <v>45.5379530641625</v>
      </c>
      <c r="K25" s="9" t="n">
        <f aca="false">'High scenario'!AG28</f>
        <v>5107155569.16924</v>
      </c>
      <c r="L25" s="9" t="n">
        <f aca="false">K25/$B$14*100</f>
        <v>99.6630162204772</v>
      </c>
      <c r="M25" s="10" t="n">
        <f aca="false">AVERAGE(K23:K26)/AVERAGE(K19:K22)-1</f>
        <v>-0.0256535187698732</v>
      </c>
      <c r="O25" s="7" t="n">
        <f aca="false">O21+1</f>
        <v>2018</v>
      </c>
      <c r="P25" s="9" t="n">
        <f aca="false">'Low scenario'!AG28</f>
        <v>5107155569.16924</v>
      </c>
      <c r="Q25" s="9" t="n">
        <f aca="false">P25/$B$14*100</f>
        <v>99.6630162204772</v>
      </c>
      <c r="R25" s="10" t="n">
        <f aca="false">AVERAGE(P23:P26)/AVERAGE(P19:P22)-1</f>
        <v>-0.0256535187698732</v>
      </c>
      <c r="S25" s="12"/>
    </row>
    <row r="26" customFormat="false" ht="12.8" hidden="false" customHeight="false" outlineLevel="0" collapsed="false">
      <c r="D26" s="7" t="n">
        <f aca="false">D22+1</f>
        <v>2018</v>
      </c>
      <c r="E26" s="9" t="n">
        <f aca="false">'Central scenario'!AG29</f>
        <v>5054594744.49258</v>
      </c>
      <c r="F26" s="9" t="n">
        <f aca="false">E26/$B$14*100</f>
        <v>98.6373238852105</v>
      </c>
      <c r="G26" s="7"/>
      <c r="H26" s="12" t="n">
        <f aca="false">'Central scenario'!BB29</f>
        <v>47.1428829501671</v>
      </c>
      <c r="K26" s="9" t="n">
        <f aca="false">'High scenario'!AG29</f>
        <v>5054594744.49258</v>
      </c>
      <c r="L26" s="9" t="n">
        <f aca="false">K26/$B$14*100</f>
        <v>98.6373238852105</v>
      </c>
      <c r="M26" s="7"/>
      <c r="O26" s="7" t="n">
        <f aca="false">O22+1</f>
        <v>2018</v>
      </c>
      <c r="P26" s="9" t="n">
        <f aca="false">'Low scenario'!AG29</f>
        <v>5054594744.49258</v>
      </c>
      <c r="Q26" s="9" t="n">
        <f aca="false">P26/$B$14*100</f>
        <v>98.6373238852105</v>
      </c>
      <c r="R26" s="7"/>
      <c r="S26" s="12"/>
    </row>
    <row r="27" customFormat="false" ht="12.8" hidden="false" customHeight="false" outlineLevel="0" collapsed="false">
      <c r="D27" s="5" t="n">
        <f aca="false">D23+1</f>
        <v>2019</v>
      </c>
      <c r="E27" s="6" t="n">
        <f aca="false">'Central scenario'!AG30</f>
        <v>5061577063.56846</v>
      </c>
      <c r="F27" s="6" t="n">
        <f aca="false">E27/$B$14*100</f>
        <v>98.7735795699829</v>
      </c>
      <c r="G27" s="7"/>
      <c r="H27" s="11" t="n">
        <f aca="false">'Central scenario'!BB30</f>
        <v>48.2222149172159</v>
      </c>
      <c r="K27" s="6" t="n">
        <f aca="false">'High scenario'!AG30</f>
        <v>5061577063.56846</v>
      </c>
      <c r="L27" s="6" t="n">
        <f aca="false">K27/$B$14*100</f>
        <v>98.7735795699829</v>
      </c>
      <c r="M27" s="7"/>
      <c r="O27" s="5" t="n">
        <f aca="false">O23+1</f>
        <v>2019</v>
      </c>
      <c r="P27" s="6" t="n">
        <f aca="false">'Low scenario'!AG30</f>
        <v>5061577063.56846</v>
      </c>
      <c r="Q27" s="6" t="n">
        <f aca="false">P27/$B$14*100</f>
        <v>98.7735795699829</v>
      </c>
      <c r="R27" s="7"/>
      <c r="S27" s="11"/>
    </row>
    <row r="28" customFormat="false" ht="12.8" hidden="false" customHeight="false" outlineLevel="0" collapsed="false">
      <c r="D28" s="7" t="n">
        <f aca="false">D24+1</f>
        <v>2019</v>
      </c>
      <c r="E28" s="9" t="n">
        <f aca="false">'Central scenario'!AG31</f>
        <v>5042490446.21757</v>
      </c>
      <c r="F28" s="9" t="n">
        <f aca="false">E28/$B$14*100</f>
        <v>98.4011159101486</v>
      </c>
      <c r="G28" s="7"/>
      <c r="H28" s="12" t="n">
        <f aca="false">'Central scenario'!BB31</f>
        <v>42.4620464501394</v>
      </c>
      <c r="K28" s="9" t="n">
        <f aca="false">'High scenario'!AG31</f>
        <v>5042490446.21757</v>
      </c>
      <c r="L28" s="9" t="n">
        <f aca="false">K28/$B$14*100</f>
        <v>98.4011159101486</v>
      </c>
      <c r="M28" s="7"/>
      <c r="O28" s="7" t="n">
        <f aca="false">O24+1</f>
        <v>2019</v>
      </c>
      <c r="P28" s="9" t="n">
        <f aca="false">'Low scenario'!AG31</f>
        <v>5042490446.21757</v>
      </c>
      <c r="Q28" s="9" t="n">
        <f aca="false">P28/$B$14*100</f>
        <v>98.4011159101486</v>
      </c>
      <c r="R28" s="7"/>
      <c r="S28" s="12"/>
    </row>
    <row r="29" customFormat="false" ht="12.8" hidden="false" customHeight="false" outlineLevel="0" collapsed="false">
      <c r="D29" s="7" t="n">
        <f aca="false">D25+1</f>
        <v>2019</v>
      </c>
      <c r="E29" s="9" t="n">
        <f aca="false">'Central scenario'!AG32</f>
        <v>5083630620.0919</v>
      </c>
      <c r="F29" s="9" t="n">
        <f aca="false">E29/$B$14*100</f>
        <v>99.2039412325065</v>
      </c>
      <c r="G29" s="10" t="n">
        <f aca="false">AVERAGE(E27:E30)/AVERAGE(E23:E26)-1</f>
        <v>-0.0208801473588046</v>
      </c>
      <c r="H29" s="12" t="n">
        <f aca="false">'Central scenario'!BB32</f>
        <v>44.6578693163224</v>
      </c>
      <c r="K29" s="9" t="n">
        <f aca="false">'High scenario'!AG32</f>
        <v>5083630620.0919</v>
      </c>
      <c r="L29" s="9" t="n">
        <f aca="false">K29/$B$14*100</f>
        <v>99.2039412325065</v>
      </c>
      <c r="M29" s="10" t="n">
        <f aca="false">AVERAGE(K27:K30)/AVERAGE(K23:K26)-1</f>
        <v>-0.0208801473588046</v>
      </c>
      <c r="O29" s="7" t="n">
        <f aca="false">O25+1</f>
        <v>2019</v>
      </c>
      <c r="P29" s="9" t="n">
        <f aca="false">'Low scenario'!AG32</f>
        <v>5083630620.0919</v>
      </c>
      <c r="Q29" s="9" t="n">
        <f aca="false">P29/$B$14*100</f>
        <v>99.2039412325065</v>
      </c>
      <c r="R29" s="10" t="n">
        <f aca="false">AVERAGE(P27:P30)/AVERAGE(P23:P26)-1</f>
        <v>-0.0208801473588046</v>
      </c>
      <c r="S29" s="12"/>
    </row>
    <row r="30" customFormat="false" ht="12.8" hidden="false" customHeight="false" outlineLevel="0" collapsed="false">
      <c r="D30" s="7" t="n">
        <f aca="false">D26+1</f>
        <v>2019</v>
      </c>
      <c r="E30" s="9" t="n">
        <f aca="false">'Central scenario'!AG33</f>
        <v>5037731127.00825</v>
      </c>
      <c r="F30" s="9" t="n">
        <f aca="false">E30/$B$14*100</f>
        <v>98.3082407076738</v>
      </c>
      <c r="G30" s="7"/>
      <c r="H30" s="12" t="n">
        <f aca="false">'Central scenario'!BB33</f>
        <v>44.6578693163224</v>
      </c>
      <c r="K30" s="9" t="n">
        <f aca="false">'High scenario'!AG33</f>
        <v>5037731127.00825</v>
      </c>
      <c r="L30" s="9" t="n">
        <f aca="false">K30/$B$14*100</f>
        <v>98.3082407076738</v>
      </c>
      <c r="M30" s="7"/>
      <c r="O30" s="7" t="n">
        <f aca="false">O26+1</f>
        <v>2019</v>
      </c>
      <c r="P30" s="9" t="n">
        <f aca="false">'Low scenario'!AG33</f>
        <v>5037731127.00825</v>
      </c>
      <c r="Q30" s="9" t="n">
        <f aca="false">P30/$B$14*100</f>
        <v>98.3082407076738</v>
      </c>
      <c r="R30" s="7"/>
      <c r="S30" s="12"/>
    </row>
    <row r="31" customFormat="false" ht="12.8" hidden="false" customHeight="false" outlineLevel="0" collapsed="false">
      <c r="D31" s="5" t="n">
        <f aca="false">D27+1</f>
        <v>2020</v>
      </c>
      <c r="E31" s="6" t="n">
        <f aca="false">'Central scenario'!AG34</f>
        <v>4793690581.39865</v>
      </c>
      <c r="F31" s="6" t="n">
        <f aca="false">E31/$B$14*100</f>
        <v>93.5459387714709</v>
      </c>
      <c r="G31" s="7"/>
      <c r="H31" s="11" t="n">
        <f aca="false">'Central scenario'!BB34</f>
        <v>45.2434019872418</v>
      </c>
      <c r="K31" s="6" t="n">
        <f aca="false">'High scenario'!AG34</f>
        <v>4793690581.39865</v>
      </c>
      <c r="L31" s="6" t="n">
        <f aca="false">K31/$B$14*100</f>
        <v>93.5459387714709</v>
      </c>
      <c r="M31" s="7"/>
      <c r="O31" s="5" t="n">
        <f aca="false">O27+1</f>
        <v>2020</v>
      </c>
      <c r="P31" s="6" t="n">
        <f aca="false">'Low scenario'!AG34</f>
        <v>4793690581.39865</v>
      </c>
      <c r="Q31" s="6" t="n">
        <f aca="false">P31/$B$14*100</f>
        <v>93.5459387714709</v>
      </c>
      <c r="R31" s="7"/>
      <c r="S31" s="11"/>
    </row>
    <row r="32" customFormat="false" ht="12.8" hidden="false" customHeight="false" outlineLevel="0" collapsed="false">
      <c r="D32" s="7" t="n">
        <f aca="false">D28+1</f>
        <v>2020</v>
      </c>
      <c r="E32" s="9" t="n">
        <f aca="false">'Central scenario'!AG35</f>
        <v>4019949502.60615</v>
      </c>
      <c r="F32" s="9" t="n">
        <f aca="false">E32/$B$14*100</f>
        <v>78.4468550169711</v>
      </c>
      <c r="G32" s="7"/>
      <c r="H32" s="12" t="n">
        <f aca="false">'Central scenario'!BB35</f>
        <v>45.8289346581612</v>
      </c>
      <c r="K32" s="9" t="n">
        <f aca="false">'High scenario'!AG35</f>
        <v>4019949502.60615</v>
      </c>
      <c r="L32" s="9" t="n">
        <f aca="false">K32/$B$14*100</f>
        <v>78.4468550169711</v>
      </c>
      <c r="M32" s="7"/>
      <c r="O32" s="7" t="n">
        <f aca="false">O28+1</f>
        <v>2020</v>
      </c>
      <c r="P32" s="9" t="n">
        <f aca="false">'Low scenario'!AG35</f>
        <v>4019949502.60615</v>
      </c>
      <c r="Q32" s="9" t="n">
        <f aca="false">P32/$B$14*100</f>
        <v>78.4468550169711</v>
      </c>
      <c r="R32" s="7"/>
      <c r="S32" s="12"/>
    </row>
    <row r="33" customFormat="false" ht="12.8" hidden="false" customHeight="false" outlineLevel="0" collapsed="false">
      <c r="D33" s="7" t="n">
        <f aca="false">D29+1</f>
        <v>2020</v>
      </c>
      <c r="E33" s="9" t="n">
        <f aca="false">'Central scenario'!AG36</f>
        <v>4512300110.79965</v>
      </c>
      <c r="F33" s="9" t="n">
        <f aca="false">E33/$B$14*100</f>
        <v>88.0547759009109</v>
      </c>
      <c r="G33" s="10" t="n">
        <f aca="false">AVERAGE(E31:E34)/AVERAGE(E27:E30)-1</f>
        <v>-0.108757605416629</v>
      </c>
      <c r="H33" s="12" t="n">
        <f aca="false">'Central scenario'!BB36</f>
        <v>46.4144673290806</v>
      </c>
      <c r="K33" s="9" t="n">
        <f aca="false">'High scenario'!AG36</f>
        <v>4553103519.4936</v>
      </c>
      <c r="L33" s="9" t="n">
        <f aca="false">K33/$B$14*100</f>
        <v>88.8510294568168</v>
      </c>
      <c r="M33" s="10" t="n">
        <f aca="false">AVERAGE(K31:K34)/AVERAGE(K27:K30)-1</f>
        <v>-0.10508355230319</v>
      </c>
      <c r="O33" s="7" t="n">
        <f aca="false">O29+1</f>
        <v>2020</v>
      </c>
      <c r="P33" s="9" t="n">
        <f aca="false">'Low scenario'!AG36</f>
        <v>4463803318.74889</v>
      </c>
      <c r="Q33" s="9" t="n">
        <f aca="false">P33/$B$14*100</f>
        <v>87.1083906758409</v>
      </c>
      <c r="R33" s="10" t="n">
        <f aca="false">AVERAGE(P31:P34)/AVERAGE(P27:P30)-1</f>
        <v>-0.11045673300527</v>
      </c>
      <c r="S33" s="12"/>
    </row>
    <row r="34" customFormat="false" ht="12.8" hidden="false" customHeight="false" outlineLevel="0" collapsed="false">
      <c r="D34" s="7" t="n">
        <f aca="false">D30+1</f>
        <v>2020</v>
      </c>
      <c r="E34" s="9" t="n">
        <f aca="false">'Central scenario'!AG37</f>
        <v>4699819807.57936</v>
      </c>
      <c r="F34" s="9" t="n">
        <f aca="false">E34/$B$14*100</f>
        <v>91.714108053359</v>
      </c>
      <c r="G34" s="7"/>
      <c r="H34" s="12" t="n">
        <f aca="false">'Central scenario'!BB37</f>
        <v>47</v>
      </c>
      <c r="K34" s="9" t="n">
        <f aca="false">'High scenario'!AG37</f>
        <v>4733325700.21733</v>
      </c>
      <c r="L34" s="9" t="n">
        <f aca="false">K34/$B$14*100</f>
        <v>92.3679550482729</v>
      </c>
      <c r="M34" s="7"/>
      <c r="O34" s="7" t="n">
        <f aca="false">O30+1</f>
        <v>2020</v>
      </c>
      <c r="P34" s="9" t="n">
        <f aca="false">'Low scenario'!AG37</f>
        <v>4713951014.78764</v>
      </c>
      <c r="Q34" s="9" t="n">
        <f aca="false">P34/$B$14*100</f>
        <v>91.9898699161297</v>
      </c>
      <c r="R34" s="7"/>
      <c r="S34" s="12"/>
    </row>
    <row r="35" customFormat="false" ht="12.8" hidden="false" customHeight="false" outlineLevel="0" collapsed="false">
      <c r="D35" s="5" t="n">
        <f aca="false">D31+1</f>
        <v>2021</v>
      </c>
      <c r="E35" s="6" t="n">
        <f aca="false">'Central scenario'!AG38</f>
        <v>4793690581.39865</v>
      </c>
      <c r="F35" s="6" t="n">
        <f aca="false">E35/$B$14*100</f>
        <v>93.5459387714709</v>
      </c>
      <c r="G35" s="7"/>
      <c r="H35" s="11" t="n">
        <f aca="false">'Central scenario'!BB38</f>
        <v>48</v>
      </c>
      <c r="K35" s="6" t="n">
        <f aca="false">'High scenario'!AG38</f>
        <v>4836393169.61815</v>
      </c>
      <c r="L35" s="6" t="n">
        <f aca="false">K35/$B$14*100</f>
        <v>94.3792536538428</v>
      </c>
      <c r="M35" s="7"/>
      <c r="O35" s="5" t="n">
        <f aca="false">O31+1</f>
        <v>2021</v>
      </c>
      <c r="P35" s="6" t="n">
        <f aca="false">'Low scenario'!AG38</f>
        <v>4649879863.95668</v>
      </c>
      <c r="Q35" s="6" t="n">
        <f aca="false">P35/$B$14*100</f>
        <v>90.7395606083266</v>
      </c>
      <c r="R35" s="7"/>
      <c r="S35" s="11"/>
    </row>
    <row r="36" customFormat="false" ht="12.8" hidden="false" customHeight="false" outlineLevel="0" collapsed="false">
      <c r="D36" s="7" t="n">
        <f aca="false">D32+1</f>
        <v>2021</v>
      </c>
      <c r="E36" s="9" t="n">
        <f aca="false">'Central scenario'!AG39</f>
        <v>4823939403.12739</v>
      </c>
      <c r="F36" s="9" t="n">
        <f aca="false">E36/$B$14*100</f>
        <v>94.1362260203656</v>
      </c>
      <c r="G36" s="7"/>
      <c r="H36" s="12" t="n">
        <f aca="false">'Central scenario'!BB39</f>
        <v>49</v>
      </c>
      <c r="K36" s="9" t="n">
        <f aca="false">'High scenario'!AG39</f>
        <v>4917481247.46468</v>
      </c>
      <c r="L36" s="9" t="n">
        <f aca="false">K36/$B$14*100</f>
        <v>95.9616378808853</v>
      </c>
      <c r="M36" s="7"/>
      <c r="O36" s="7" t="n">
        <f aca="false">O32+1</f>
        <v>2021</v>
      </c>
      <c r="P36" s="9" t="n">
        <f aca="false">'Low scenario'!AG39</f>
        <v>4622941927.99708</v>
      </c>
      <c r="Q36" s="9" t="n">
        <f aca="false">P36/$B$14*100</f>
        <v>90.2138832695169</v>
      </c>
      <c r="R36" s="7"/>
      <c r="S36" s="12"/>
    </row>
    <row r="37" customFormat="false" ht="12.8" hidden="false" customHeight="false" outlineLevel="0" collapsed="false">
      <c r="D37" s="7" t="n">
        <f aca="false">D33+1</f>
        <v>2021</v>
      </c>
      <c r="E37" s="9" t="n">
        <f aca="false">'Central scenario'!AG40</f>
        <v>4918407120.77163</v>
      </c>
      <c r="F37" s="9" t="n">
        <f aca="false">E37/$B$14*100</f>
        <v>95.9797057319932</v>
      </c>
      <c r="G37" s="10" t="n">
        <f aca="false">AVERAGE(E35:E38)/AVERAGE(E31:E34)-1</f>
        <v>0.0820000000000023</v>
      </c>
      <c r="H37" s="12" t="n">
        <f aca="false">'Central scenario'!BB40</f>
        <v>50</v>
      </c>
      <c r="K37" s="9" t="n">
        <f aca="false">'High scenario'!AG40</f>
        <v>5099475941.83284</v>
      </c>
      <c r="L37" s="9" t="n">
        <f aca="false">K37/$B$14*100</f>
        <v>99.5131529916351</v>
      </c>
      <c r="M37" s="10" t="n">
        <f aca="false">AVERAGE(K35:K38)/AVERAGE(K31:K34)-1</f>
        <v>0.107000000000001</v>
      </c>
      <c r="O37" s="7" t="n">
        <f aca="false">O33+1</f>
        <v>2021</v>
      </c>
      <c r="P37" s="9" t="n">
        <f aca="false">'Low scenario'!AG40</f>
        <v>4776269551.06131</v>
      </c>
      <c r="Q37" s="9" t="n">
        <f aca="false">P37/$B$14*100</f>
        <v>93.2059780231497</v>
      </c>
      <c r="R37" s="10" t="n">
        <f aca="false">AVERAGE(P35:P38)/AVERAGE(P31:P34)-1</f>
        <v>0.0550000000000002</v>
      </c>
      <c r="S37" s="12"/>
    </row>
    <row r="38" customFormat="false" ht="12.8" hidden="false" customHeight="false" outlineLevel="0" collapsed="false">
      <c r="D38" s="7" t="n">
        <f aca="false">D34+1</f>
        <v>2021</v>
      </c>
      <c r="E38" s="9" t="n">
        <f aca="false">'Central scenario'!AG41</f>
        <v>4967835217.28166</v>
      </c>
      <c r="F38" s="9" t="n">
        <f aca="false">E38/$B$14*100</f>
        <v>96.9442647937857</v>
      </c>
      <c r="G38" s="7"/>
      <c r="H38" s="12" t="n">
        <f aca="false">'Central scenario'!BB41</f>
        <v>51</v>
      </c>
      <c r="K38" s="9" t="n">
        <f aca="false">'High scenario'!AG41</f>
        <v>5183426360.29764</v>
      </c>
      <c r="L38" s="9" t="n">
        <f aca="false">K38/$B$14*100</f>
        <v>101.151394044577</v>
      </c>
      <c r="M38" s="7"/>
      <c r="O38" s="7" t="n">
        <f aca="false">O34+1</f>
        <v>2021</v>
      </c>
      <c r="P38" s="9" t="n">
        <f aca="false">'Low scenario'!AG41</f>
        <v>4931829767.49102</v>
      </c>
      <c r="Q38" s="9" t="n">
        <f aca="false">P38/$B$14*100</f>
        <v>96.2416404703418</v>
      </c>
      <c r="R38" s="7"/>
      <c r="S38" s="12"/>
    </row>
    <row r="39" customFormat="false" ht="12.8" hidden="false" customHeight="false" outlineLevel="0" collapsed="false">
      <c r="D39" s="5" t="n">
        <f aca="false">D35+1</f>
        <v>2022</v>
      </c>
      <c r="E39" s="6" t="n">
        <f aca="false">'Central scenario'!AG42</f>
        <v>5033375110.46859</v>
      </c>
      <c r="F39" s="6" t="n">
        <f aca="false">E39/$B$14*100</f>
        <v>98.2232357100446</v>
      </c>
      <c r="G39" s="7"/>
      <c r="H39" s="11" t="n">
        <f aca="false">'Central scenario'!BB42</f>
        <v>51.125</v>
      </c>
      <c r="K39" s="6" t="n">
        <f aca="false">'High scenario'!AG42</f>
        <v>5247486589.03572</v>
      </c>
      <c r="L39" s="6" t="n">
        <f aca="false">K39/$B$14*100</f>
        <v>102.40149021442</v>
      </c>
      <c r="M39" s="7"/>
      <c r="O39" s="5" t="n">
        <f aca="false">O35+1</f>
        <v>2022</v>
      </c>
      <c r="P39" s="6" t="n">
        <f aca="false">'Low scenario'!AG42</f>
        <v>4835875058.51497</v>
      </c>
      <c r="Q39" s="6" t="n">
        <f aca="false">P39/$B$14*100</f>
        <v>94.3691430326601</v>
      </c>
      <c r="R39" s="7"/>
      <c r="S39" s="11"/>
    </row>
    <row r="40" customFormat="false" ht="12.8" hidden="false" customHeight="false" outlineLevel="0" collapsed="false">
      <c r="D40" s="7" t="n">
        <f aca="false">D36+1</f>
        <v>2022</v>
      </c>
      <c r="E40" s="9" t="n">
        <f aca="false">'Central scenario'!AG43</f>
        <v>5113375767.31503</v>
      </c>
      <c r="F40" s="9" t="n">
        <f aca="false">E40/$B$14*100</f>
        <v>99.7843995815874</v>
      </c>
      <c r="G40" s="7"/>
      <c r="H40" s="12" t="n">
        <f aca="false">'Central scenario'!BB43</f>
        <v>51.25</v>
      </c>
      <c r="K40" s="9" t="n">
        <f aca="false">'High scenario'!AG43</f>
        <v>5310879747.26185</v>
      </c>
      <c r="L40" s="9" t="n">
        <f aca="false">K40/$B$14*100</f>
        <v>103.638568911356</v>
      </c>
      <c r="M40" s="7"/>
      <c r="O40" s="7" t="n">
        <f aca="false">O36+1</f>
        <v>2022</v>
      </c>
      <c r="P40" s="9" t="n">
        <f aca="false">'Low scenario'!AG43</f>
        <v>4807859605.11696</v>
      </c>
      <c r="Q40" s="9" t="n">
        <f aca="false">P40/$B$14*100</f>
        <v>93.8224386002976</v>
      </c>
      <c r="R40" s="7"/>
      <c r="S40" s="12"/>
    </row>
    <row r="41" customFormat="false" ht="12.8" hidden="false" customHeight="false" outlineLevel="0" collapsed="false">
      <c r="D41" s="7" t="n">
        <f aca="false">D37+1</f>
        <v>2022</v>
      </c>
      <c r="E41" s="9" t="n">
        <f aca="false">'Central scenario'!AG44</f>
        <v>5164327476.81018</v>
      </c>
      <c r="F41" s="9" t="n">
        <f aca="false">E41/$B$14*100</f>
        <v>100.778691018592</v>
      </c>
      <c r="G41" s="10" t="n">
        <f aca="false">AVERAGE(E39:E42)/AVERAGE(E35:E38)-1</f>
        <v>0.0559999999999969</v>
      </c>
      <c r="H41" s="12" t="n">
        <f aca="false">'Central scenario'!BB44</f>
        <v>51.375</v>
      </c>
      <c r="K41" s="9" t="n">
        <f aca="false">'High scenario'!AG44</f>
        <v>5379947118.63364</v>
      </c>
      <c r="L41" s="9" t="n">
        <f aca="false">K41/$B$14*100</f>
        <v>104.986376406175</v>
      </c>
      <c r="M41" s="10" t="n">
        <f aca="false">AVERAGE(K39:K42)/AVERAGE(K35:K38)-1</f>
        <v>0.0660000000000012</v>
      </c>
      <c r="O41" s="7" t="n">
        <f aca="false">O37+1</f>
        <v>2022</v>
      </c>
      <c r="P41" s="9" t="n">
        <f aca="false">'Low scenario'!AG44</f>
        <v>5015083028.61437</v>
      </c>
      <c r="Q41" s="9" t="n">
        <f aca="false">P41/$B$14*100</f>
        <v>97.8662769243071</v>
      </c>
      <c r="R41" s="10" t="n">
        <f aca="false">AVERAGE(P39:P42)/AVERAGE(P35:P38)-1</f>
        <v>0.0449999999999997</v>
      </c>
      <c r="S41" s="12"/>
    </row>
    <row r="42" customFormat="false" ht="12.8" hidden="false" customHeight="false" outlineLevel="0" collapsed="false">
      <c r="D42" s="7" t="n">
        <f aca="false">D38+1</f>
        <v>2022</v>
      </c>
      <c r="E42" s="9" t="n">
        <f aca="false">'Central scenario'!AG45</f>
        <v>5285010818.04992</v>
      </c>
      <c r="F42" s="9" t="n">
        <f aca="false">E42/$B$14*100</f>
        <v>103.133752585177</v>
      </c>
      <c r="G42" s="7"/>
      <c r="H42" s="12" t="n">
        <f aca="false">'Central scenario'!BB45</f>
        <v>51.5</v>
      </c>
      <c r="K42" s="9" t="n">
        <f aca="false">'High scenario'!AG45</f>
        <v>5420890527.75021</v>
      </c>
      <c r="L42" s="9" t="n">
        <f aca="false">K42/$B$14*100</f>
        <v>105.785361984672</v>
      </c>
      <c r="M42" s="7"/>
      <c r="O42" s="7" t="n">
        <f aca="false">O38+1</f>
        <v>2022</v>
      </c>
      <c r="P42" s="9" t="n">
        <f aca="false">'Low scenario'!AG45</f>
        <v>5176244868.23256</v>
      </c>
      <c r="Q42" s="9" t="n">
        <f aca="false">P42/$B$14*100</f>
        <v>101.01125162078</v>
      </c>
      <c r="R42" s="7"/>
      <c r="S42" s="12"/>
    </row>
    <row r="43" customFormat="false" ht="12.8" hidden="false" customHeight="false" outlineLevel="0" collapsed="false">
      <c r="D43" s="5" t="n">
        <f aca="false">D39+1</f>
        <v>2023</v>
      </c>
      <c r="E43" s="6" t="n">
        <f aca="false">'Central scenario'!AG46</f>
        <v>5285043865.99202</v>
      </c>
      <c r="F43" s="6" t="n">
        <f aca="false">E43/$B$14*100</f>
        <v>103.134397495547</v>
      </c>
      <c r="G43" s="7"/>
      <c r="H43" s="11" t="n">
        <f aca="false">'Central scenario'!BB46</f>
        <v>51.625</v>
      </c>
      <c r="K43" s="6" t="n">
        <f aca="false">'High scenario'!AG46</f>
        <v>5483623485.5423</v>
      </c>
      <c r="L43" s="6" t="n">
        <f aca="false">K43/$B$14*100</f>
        <v>107.009557274068</v>
      </c>
      <c r="M43" s="7"/>
      <c r="O43" s="5" t="n">
        <f aca="false">O39+1</f>
        <v>2023</v>
      </c>
      <c r="P43" s="6" t="n">
        <f aca="false">'Low scenario'!AG46</f>
        <v>5077668811.4407</v>
      </c>
      <c r="Q43" s="6" t="n">
        <f aca="false">P43/$B$14*100</f>
        <v>99.0876001842927</v>
      </c>
      <c r="R43" s="7"/>
      <c r="S43" s="11"/>
    </row>
    <row r="44" customFormat="false" ht="12.8" hidden="false" customHeight="false" outlineLevel="0" collapsed="false">
      <c r="D44" s="7" t="n">
        <f aca="false">D40+1</f>
        <v>2023</v>
      </c>
      <c r="E44" s="9" t="n">
        <f aca="false">'Central scenario'!AG47</f>
        <v>5317910798.00764</v>
      </c>
      <c r="F44" s="9" t="n">
        <f aca="false">E44/$B$14*100</f>
        <v>103.775775564851</v>
      </c>
      <c r="G44" s="7"/>
      <c r="H44" s="12" t="n">
        <f aca="false">'Central scenario'!BB47</f>
        <v>51.75</v>
      </c>
      <c r="K44" s="9" t="n">
        <f aca="false">'High scenario'!AG47</f>
        <v>5576423734.62494</v>
      </c>
      <c r="L44" s="9" t="n">
        <f aca="false">K44/$B$14*100</f>
        <v>108.820497356924</v>
      </c>
      <c r="M44" s="7"/>
      <c r="O44" s="7" t="n">
        <f aca="false">O40+1</f>
        <v>2023</v>
      </c>
      <c r="P44" s="9" t="n">
        <f aca="false">'Low scenario'!AG47</f>
        <v>5000173989.32165</v>
      </c>
      <c r="Q44" s="9" t="n">
        <f aca="false">P44/$B$14*100</f>
        <v>97.5753361443097</v>
      </c>
      <c r="R44" s="7"/>
      <c r="S44" s="12"/>
    </row>
    <row r="45" customFormat="false" ht="12.8" hidden="false" customHeight="false" outlineLevel="0" collapsed="false">
      <c r="D45" s="7" t="n">
        <f aca="false">D41+1</f>
        <v>2023</v>
      </c>
      <c r="E45" s="9" t="n">
        <f aca="false">'Central scenario'!AG48</f>
        <v>5370900575.8826</v>
      </c>
      <c r="F45" s="9" t="n">
        <f aca="false">E45/$B$14*100</f>
        <v>104.809838659336</v>
      </c>
      <c r="G45" s="10" t="n">
        <f aca="false">AVERAGE(E43:E46)/AVERAGE(E39:E42)-1</f>
        <v>0.040000000000002</v>
      </c>
      <c r="H45" s="12" t="n">
        <f aca="false">'Central scenario'!BB48</f>
        <v>51.875</v>
      </c>
      <c r="K45" s="9" t="n">
        <f aca="false">'High scenario'!AG48</f>
        <v>5595145003.37899</v>
      </c>
      <c r="L45" s="9" t="n">
        <f aca="false">K45/$B$14*100</f>
        <v>109.185831462422</v>
      </c>
      <c r="M45" s="10" t="n">
        <f aca="false">AVERAGE(K43:K46)/AVERAGE(K39:K42)-1</f>
        <v>0.0449999999999975</v>
      </c>
      <c r="O45" s="7" t="n">
        <f aca="false">O41+1</f>
        <v>2023</v>
      </c>
      <c r="P45" s="9" t="n">
        <f aca="false">'Low scenario'!AG48</f>
        <v>5165535519.47281</v>
      </c>
      <c r="Q45" s="9" t="n">
        <f aca="false">P45/$B$14*100</f>
        <v>100.802265232036</v>
      </c>
      <c r="R45" s="10" t="n">
        <f aca="false">AVERAGE(P43:P46)/AVERAGE(P39:P42)-1</f>
        <v>0.0349999999999999</v>
      </c>
      <c r="S45" s="12"/>
    </row>
    <row r="46" customFormat="false" ht="12.8" hidden="false" customHeight="false" outlineLevel="0" collapsed="false">
      <c r="D46" s="7" t="n">
        <f aca="false">D42+1</f>
        <v>2023</v>
      </c>
      <c r="E46" s="9" t="n">
        <f aca="false">'Central scenario'!AG49</f>
        <v>5446077499.66725</v>
      </c>
      <c r="F46" s="9" t="n">
        <f aca="false">E46/$B$14*100</f>
        <v>106.276870331484</v>
      </c>
      <c r="G46" s="7"/>
      <c r="H46" s="12" t="n">
        <f aca="false">'Central scenario'!BB49</f>
        <v>52</v>
      </c>
      <c r="K46" s="9" t="n">
        <f aca="false">'High scenario'!AG49</f>
        <v>5665175938.3558</v>
      </c>
      <c r="L46" s="9" t="n">
        <f aca="false">K46/$B$14*100</f>
        <v>110.552442311456</v>
      </c>
      <c r="M46" s="7"/>
      <c r="O46" s="7" t="n">
        <f aca="false">O42+1</f>
        <v>2023</v>
      </c>
      <c r="P46" s="9" t="n">
        <f aca="false">'Low scenario'!AG49</f>
        <v>5285911429.86047</v>
      </c>
      <c r="Q46" s="9" t="n">
        <f aca="false">P46/$B$14*100</f>
        <v>103.151327473638</v>
      </c>
      <c r="R46" s="7"/>
      <c r="S46" s="12"/>
    </row>
    <row r="47" customFormat="false" ht="12.8" hidden="false" customHeight="false" outlineLevel="0" collapsed="false">
      <c r="D47" s="5" t="n">
        <f aca="false">D43+1</f>
        <v>2024</v>
      </c>
      <c r="E47" s="6" t="n">
        <f aca="false">'Central scenario'!AG50</f>
        <v>5496445620.6317</v>
      </c>
      <c r="F47" s="6" t="n">
        <f aca="false">E47/$B$14*100</f>
        <v>107.259773395369</v>
      </c>
      <c r="G47" s="7"/>
      <c r="H47" s="11" t="n">
        <f aca="false">'Central scenario'!BB50</f>
        <v>52</v>
      </c>
      <c r="K47" s="6" t="n">
        <f aca="false">'High scenario'!AG50</f>
        <v>5730386542.39173</v>
      </c>
      <c r="L47" s="6" t="n">
        <f aca="false">K47/$B$14*100</f>
        <v>111.824987351402</v>
      </c>
      <c r="M47" s="7"/>
      <c r="O47" s="5" t="n">
        <f aca="false">O43+1</f>
        <v>2024</v>
      </c>
      <c r="P47" s="6" t="n">
        <f aca="false">'Low scenario'!AG50</f>
        <v>5229998875.78394</v>
      </c>
      <c r="Q47" s="6" t="n">
        <f aca="false">P47/$B$14*100</f>
        <v>102.060228189822</v>
      </c>
      <c r="R47" s="7"/>
      <c r="S47" s="11"/>
    </row>
    <row r="48" customFormat="false" ht="12.8" hidden="false" customHeight="false" outlineLevel="0" collapsed="false">
      <c r="D48" s="7" t="n">
        <f aca="false">D44+1</f>
        <v>2024</v>
      </c>
      <c r="E48" s="9" t="n">
        <f aca="false">'Central scenario'!AG51</f>
        <v>5530627229.92793</v>
      </c>
      <c r="F48" s="9" t="n">
        <f aca="false">E48/$B$14*100</f>
        <v>107.926806587445</v>
      </c>
      <c r="G48" s="7"/>
      <c r="H48" s="12" t="n">
        <f aca="false">'Central scenario'!BB51</f>
        <v>52</v>
      </c>
      <c r="K48" s="9" t="n">
        <f aca="false">'High scenario'!AG51</f>
        <v>5771598565.33681</v>
      </c>
      <c r="L48" s="9" t="n">
        <f aca="false">K48/$B$14*100</f>
        <v>112.629214764416</v>
      </c>
      <c r="M48" s="7"/>
      <c r="O48" s="7" t="n">
        <f aca="false">O44+1</f>
        <v>2024</v>
      </c>
      <c r="P48" s="9" t="n">
        <f aca="false">'Low scenario'!AG51</f>
        <v>5150179209.00127</v>
      </c>
      <c r="Q48" s="9" t="n">
        <f aca="false">P48/$B$14*100</f>
        <v>100.502596228638</v>
      </c>
      <c r="R48" s="7"/>
      <c r="S48" s="12"/>
    </row>
    <row r="49" customFormat="false" ht="12.8" hidden="false" customHeight="false" outlineLevel="0" collapsed="false">
      <c r="D49" s="7" t="n">
        <f aca="false">D45+1</f>
        <v>2024</v>
      </c>
      <c r="E49" s="9" t="n">
        <f aca="false">'Central scenario'!AG52</f>
        <v>5558882096.03851</v>
      </c>
      <c r="F49" s="9" t="n">
        <f aca="false">E49/$B$14*100</f>
        <v>108.478183012413</v>
      </c>
      <c r="G49" s="10" t="n">
        <f aca="false">AVERAGE(E47:E50)/AVERAGE(E43:E46)-1</f>
        <v>0.0350000000000004</v>
      </c>
      <c r="H49" s="12" t="n">
        <f aca="false">'Central scenario'!BB52</f>
        <v>52</v>
      </c>
      <c r="K49" s="9" t="n">
        <f aca="false">'High scenario'!AG52</f>
        <v>5818950803.51415</v>
      </c>
      <c r="L49" s="9" t="n">
        <f aca="false">K49/$B$14*100</f>
        <v>113.553264720919</v>
      </c>
      <c r="M49" s="10" t="n">
        <f aca="false">AVERAGE(K47:K50)/AVERAGE(K43:K46)-1</f>
        <v>0.0400000000000018</v>
      </c>
      <c r="O49" s="7" t="n">
        <f aca="false">O45+1</f>
        <v>2024</v>
      </c>
      <c r="P49" s="9" t="n">
        <f aca="false">'Low scenario'!AG52</f>
        <v>5320501585.05699</v>
      </c>
      <c r="Q49" s="9" t="n">
        <f aca="false">P49/$B$14*100</f>
        <v>103.826333188997</v>
      </c>
      <c r="R49" s="10" t="n">
        <f aca="false">AVERAGE(P47:P50)/AVERAGE(P43:P46)-1</f>
        <v>0.03</v>
      </c>
      <c r="S49" s="12"/>
    </row>
    <row r="50" customFormat="false" ht="12.8" hidden="false" customHeight="false" outlineLevel="0" collapsed="false">
      <c r="D50" s="7" t="n">
        <f aca="false">D46+1</f>
        <v>2024</v>
      </c>
      <c r="E50" s="9" t="n">
        <f aca="false">'Central scenario'!AG53</f>
        <v>5583675438.83561</v>
      </c>
      <c r="F50" s="9" t="n">
        <f aca="false">E50/$B$14*100</f>
        <v>108.962009927784</v>
      </c>
      <c r="G50" s="7"/>
      <c r="H50" s="7" t="n">
        <v>52</v>
      </c>
      <c r="K50" s="9" t="n">
        <f aca="false">'High scenario'!AG53</f>
        <v>5892246977.13546</v>
      </c>
      <c r="L50" s="9" t="n">
        <f aca="false">K50/$B$14*100</f>
        <v>114.983594704328</v>
      </c>
      <c r="M50" s="7"/>
      <c r="O50" s="7" t="n">
        <f aca="false">O46+1</f>
        <v>2024</v>
      </c>
      <c r="P50" s="9" t="n">
        <f aca="false">'Low scenario'!AG53</f>
        <v>5444488772.75628</v>
      </c>
      <c r="Q50" s="9" t="n">
        <f aca="false">P50/$B$14*100</f>
        <v>106.245867297847</v>
      </c>
      <c r="R50" s="7"/>
      <c r="S50" s="7"/>
    </row>
    <row r="51" customFormat="false" ht="12.8" hidden="false" customHeight="false" outlineLevel="0" collapsed="false">
      <c r="D51" s="5" t="n">
        <f aca="false">D47+1</f>
        <v>2025</v>
      </c>
      <c r="E51" s="6" t="n">
        <f aca="false">'Central scenario'!AG54</f>
        <v>5661338989.25063</v>
      </c>
      <c r="F51" s="6" t="n">
        <f aca="false">E51/$B$14*100</f>
        <v>110.477566597229</v>
      </c>
      <c r="G51" s="7"/>
      <c r="H51" s="2" t="n">
        <f aca="false">H50</f>
        <v>52</v>
      </c>
      <c r="K51" s="6" t="n">
        <f aca="false">'High scenario'!AG54</f>
        <v>5930950071.37544</v>
      </c>
      <c r="L51" s="6" t="n">
        <f aca="false">K51/$B$14*100</f>
        <v>115.738861908701</v>
      </c>
      <c r="M51" s="7"/>
      <c r="O51" s="5" t="n">
        <f aca="false">O47+1</f>
        <v>2025</v>
      </c>
      <c r="P51" s="6" t="n">
        <f aca="false">'Low scenario'!AG54</f>
        <v>5360748847.67851</v>
      </c>
      <c r="Q51" s="6" t="n">
        <f aca="false">P51/$B$14*100</f>
        <v>104.611733894567</v>
      </c>
      <c r="R51" s="7"/>
      <c r="S51" s="2"/>
    </row>
    <row r="52" customFormat="false" ht="12.8" hidden="false" customHeight="false" outlineLevel="0" collapsed="false">
      <c r="D52" s="7" t="n">
        <f aca="false">D48+1</f>
        <v>2025</v>
      </c>
      <c r="E52" s="9" t="n">
        <f aca="false">'Central scenario'!AG55</f>
        <v>5696546046.82576</v>
      </c>
      <c r="F52" s="9" t="n">
        <f aca="false">E52/$B$14*100</f>
        <v>111.164610785068</v>
      </c>
      <c r="G52" s="7"/>
      <c r="H52" s="2" t="n">
        <f aca="false">H51</f>
        <v>52</v>
      </c>
      <c r="K52" s="9" t="n">
        <f aca="false">'High scenario'!AG55</f>
        <v>5973604515.12359</v>
      </c>
      <c r="L52" s="9" t="n">
        <f aca="false">K52/$B$14*100</f>
        <v>116.57123728117</v>
      </c>
      <c r="M52" s="7"/>
      <c r="O52" s="7" t="n">
        <f aca="false">O48+1</f>
        <v>2025</v>
      </c>
      <c r="P52" s="9" t="n">
        <f aca="false">'Low scenario'!AG55</f>
        <v>5253182793.18131</v>
      </c>
      <c r="Q52" s="9" t="n">
        <f aca="false">P52/$B$14*100</f>
        <v>102.512648153211</v>
      </c>
      <c r="R52" s="7"/>
      <c r="S52" s="2"/>
    </row>
    <row r="53" customFormat="false" ht="12.8" hidden="false" customHeight="false" outlineLevel="0" collapsed="false">
      <c r="D53" s="7" t="n">
        <f aca="false">D49+1</f>
        <v>2025</v>
      </c>
      <c r="E53" s="9" t="n">
        <f aca="false">'Central scenario'!AG56</f>
        <v>5725648558.91964</v>
      </c>
      <c r="F53" s="9" t="n">
        <f aca="false">E53/$B$14*100</f>
        <v>111.732528502785</v>
      </c>
      <c r="G53" s="10" t="n">
        <f aca="false">AVERAGE(E51:E54)/AVERAGE(E47:E50)-1</f>
        <v>0.0299999999999976</v>
      </c>
      <c r="H53" s="2" t="n">
        <f aca="false">H52</f>
        <v>52</v>
      </c>
      <c r="K53" s="9" t="n">
        <f aca="false">'High scenario'!AG56</f>
        <v>6022614081.63714</v>
      </c>
      <c r="L53" s="9" t="n">
        <f aca="false">K53/$B$14*100</f>
        <v>117.527628986151</v>
      </c>
      <c r="M53" s="10" t="n">
        <f aca="false">AVERAGE(K51:K54)/AVERAGE(K47:K50)-1</f>
        <v>0.0349999999999993</v>
      </c>
      <c r="O53" s="7" t="n">
        <f aca="false">O49+1</f>
        <v>2025</v>
      </c>
      <c r="P53" s="9" t="n">
        <f aca="false">'Low scenario'!AG56</f>
        <v>5453514124.68342</v>
      </c>
      <c r="Q53" s="9" t="n">
        <f aca="false">P53/$B$14*100</f>
        <v>106.421991518723</v>
      </c>
      <c r="R53" s="10" t="n">
        <f aca="false">AVERAGE(P51:P54)/AVERAGE(P47:P50)-1</f>
        <v>0.0249999999999999</v>
      </c>
      <c r="S53" s="2"/>
    </row>
    <row r="54" customFormat="false" ht="12.8" hidden="false" customHeight="false" outlineLevel="0" collapsed="false">
      <c r="D54" s="7" t="n">
        <f aca="false">D50+1</f>
        <v>2025</v>
      </c>
      <c r="E54" s="9" t="n">
        <f aca="false">'Central scenario'!AG57</f>
        <v>5751185702.00067</v>
      </c>
      <c r="F54" s="9" t="n">
        <f aca="false">E54/$B$14*100</f>
        <v>112.230870225617</v>
      </c>
      <c r="G54" s="7"/>
      <c r="H54" s="2" t="n">
        <f aca="false">H53</f>
        <v>52</v>
      </c>
      <c r="K54" s="9" t="n">
        <f aca="false">'High scenario'!AG57</f>
        <v>6098475621.3352</v>
      </c>
      <c r="L54" s="9" t="n">
        <f aca="false">K54/$B$14*100</f>
        <v>119.00802051898</v>
      </c>
      <c r="M54" s="7"/>
      <c r="O54" s="7" t="n">
        <f aca="false">O50+1</f>
        <v>2025</v>
      </c>
      <c r="P54" s="9" t="n">
        <f aca="false">'Low scenario'!AG57</f>
        <v>5606351888.12021</v>
      </c>
      <c r="Q54" s="9" t="n">
        <f aca="false">P54/$B$14*100</f>
        <v>109.404526961437</v>
      </c>
      <c r="R54" s="7"/>
      <c r="S54" s="2"/>
    </row>
    <row r="55" customFormat="false" ht="12.8" hidden="false" customHeight="false" outlineLevel="0" collapsed="false">
      <c r="D55" s="5" t="n">
        <f aca="false">D51+1</f>
        <v>2026</v>
      </c>
      <c r="E55" s="6" t="n">
        <f aca="false">'Central scenario'!AG58</f>
        <v>5789715232.82415</v>
      </c>
      <c r="F55" s="6" t="n">
        <f aca="false">E55/$B$14*100</f>
        <v>112.982750446108</v>
      </c>
      <c r="G55" s="7"/>
      <c r="H55" s="2" t="n">
        <f aca="false">H54</f>
        <v>52</v>
      </c>
      <c r="K55" s="6" t="n">
        <f aca="false">'High scenario'!AG58</f>
        <v>6172003965.48464</v>
      </c>
      <c r="L55" s="6" t="n">
        <f aca="false">K55/$B$14*100</f>
        <v>120.442881168197</v>
      </c>
      <c r="M55" s="7"/>
      <c r="O55" s="5" t="n">
        <f aca="false">O51+1</f>
        <v>2026</v>
      </c>
      <c r="P55" s="6" t="n">
        <f aca="false">'Low scenario'!AG58</f>
        <v>5619407886.656</v>
      </c>
      <c r="Q55" s="6" t="n">
        <f aca="false">P55/$B$14*100</f>
        <v>109.659306784809</v>
      </c>
      <c r="R55" s="7"/>
      <c r="S55" s="2"/>
    </row>
    <row r="56" customFormat="false" ht="12.8" hidden="false" customHeight="false" outlineLevel="0" collapsed="false">
      <c r="D56" s="7" t="n">
        <f aca="false">D52+1</f>
        <v>2026</v>
      </c>
      <c r="E56" s="9" t="n">
        <f aca="false">'Central scenario'!AG59</f>
        <v>5856730457.25267</v>
      </c>
      <c r="F56" s="9" t="n">
        <f aca="false">E56/$B$14*100</f>
        <v>114.290511548894</v>
      </c>
      <c r="G56" s="7"/>
      <c r="H56" s="2" t="n">
        <f aca="false">H55</f>
        <v>52</v>
      </c>
      <c r="K56" s="9" t="n">
        <f aca="false">'High scenario'!AG59</f>
        <v>6192467912.72548</v>
      </c>
      <c r="L56" s="9" t="n">
        <f aca="false">K56/$B$14*100</f>
        <v>120.842222578142</v>
      </c>
      <c r="M56" s="7"/>
      <c r="O56" s="7" t="n">
        <f aca="false">O52+1</f>
        <v>2026</v>
      </c>
      <c r="P56" s="9" t="n">
        <f aca="false">'Low scenario'!AG59</f>
        <v>5660440651.31076</v>
      </c>
      <c r="Q56" s="9" t="n">
        <f aca="false">P56/$B$14*100</f>
        <v>110.460036081963</v>
      </c>
      <c r="R56" s="7"/>
      <c r="S56" s="2"/>
    </row>
    <row r="57" customFormat="false" ht="12.8" hidden="false" customHeight="false" outlineLevel="0" collapsed="false">
      <c r="D57" s="7" t="n">
        <f aca="false">D53+1</f>
        <v>2026</v>
      </c>
      <c r="E57" s="9" t="n">
        <f aca="false">'Central scenario'!AG60</f>
        <v>5913875625.8447</v>
      </c>
      <c r="F57" s="9" t="n">
        <f aca="false">E57/$B$14*100</f>
        <v>115.405664550829</v>
      </c>
      <c r="G57" s="10" t="n">
        <f aca="false">AVERAGE(E55:E58)/AVERAGE(E51:E54)-1</f>
        <v>0.0303056561942061</v>
      </c>
      <c r="H57" s="2" t="n">
        <f aca="false">H56</f>
        <v>52</v>
      </c>
      <c r="K57" s="9" t="n">
        <f aca="false">'High scenario'!AG60</f>
        <v>6267999548.30552</v>
      </c>
      <c r="L57" s="9" t="n">
        <f aca="false">K57/$B$14*100</f>
        <v>122.316176233953</v>
      </c>
      <c r="M57" s="10" t="n">
        <f aca="false">AVERAGE(K55:K58)/AVERAGE(K51:K54)-1</f>
        <v>0.0382862037709195</v>
      </c>
      <c r="O57" s="7" t="n">
        <f aca="false">O53+1</f>
        <v>2026</v>
      </c>
      <c r="P57" s="9" t="n">
        <f aca="false">'Low scenario'!AG60</f>
        <v>5692816893.74816</v>
      </c>
      <c r="Q57" s="9" t="n">
        <f aca="false">P57/$B$14*100</f>
        <v>111.091838644367</v>
      </c>
      <c r="R57" s="10" t="n">
        <f aca="false">AVERAGE(P55:P58)/AVERAGE(P51:P54)-1</f>
        <v>0.0480375823155952</v>
      </c>
      <c r="S57" s="2"/>
    </row>
    <row r="58" customFormat="false" ht="12.8" hidden="false" customHeight="false" outlineLevel="0" collapsed="false">
      <c r="D58" s="7" t="n">
        <f aca="false">D54+1</f>
        <v>2026</v>
      </c>
      <c r="E58" s="9" t="n">
        <f aca="false">'Central scenario'!AG61</f>
        <v>5966419133.38116</v>
      </c>
      <c r="F58" s="9" t="n">
        <f aca="false">E58/$B$14*100</f>
        <v>116.4310189527</v>
      </c>
      <c r="G58" s="7"/>
      <c r="H58" s="2" t="n">
        <f aca="false">H57</f>
        <v>52</v>
      </c>
      <c r="K58" s="9" t="n">
        <f aca="false">'High scenario'!AG61</f>
        <v>6313023575.95006</v>
      </c>
      <c r="L58" s="9" t="n">
        <f aca="false">K58/$B$14*100</f>
        <v>123.194792586377</v>
      </c>
      <c r="M58" s="7"/>
      <c r="O58" s="7" t="n">
        <f aca="false">O54+1</f>
        <v>2026</v>
      </c>
      <c r="P58" s="9" t="n">
        <f aca="false">'Low scenario'!AG61</f>
        <v>5742289060.82794</v>
      </c>
      <c r="Q58" s="9" t="n">
        <f aca="false">P58/$B$14*100</f>
        <v>112.057257716364</v>
      </c>
      <c r="R58" s="7"/>
      <c r="S58" s="2"/>
    </row>
    <row r="59" customFormat="false" ht="12.8" hidden="false" customHeight="false" outlineLevel="0" collapsed="false">
      <c r="D59" s="5" t="n">
        <f aca="false">D55+1</f>
        <v>2027</v>
      </c>
      <c r="E59" s="6" t="n">
        <f aca="false">'Central scenario'!AG62</f>
        <v>6024392581.79795</v>
      </c>
      <c r="F59" s="6" t="n">
        <f aca="false">E59/$B$14*100</f>
        <v>117.562335328649</v>
      </c>
      <c r="G59" s="7"/>
      <c r="H59" s="2" t="n">
        <f aca="false">H58</f>
        <v>52</v>
      </c>
      <c r="K59" s="6" t="n">
        <f aca="false">'High scenario'!AG62</f>
        <v>6389726957.96489</v>
      </c>
      <c r="L59" s="6" t="n">
        <f aca="false">K59/$B$14*100</f>
        <v>124.691612156953</v>
      </c>
      <c r="M59" s="7"/>
      <c r="O59" s="5" t="n">
        <f aca="false">O55+1</f>
        <v>2027</v>
      </c>
      <c r="P59" s="6" t="n">
        <f aca="false">'Low scenario'!AG62</f>
        <v>5769670391.35351</v>
      </c>
      <c r="Q59" s="6" t="n">
        <f aca="false">P59/$B$14*100</f>
        <v>112.591587628847</v>
      </c>
      <c r="R59" s="7"/>
      <c r="S59" s="2"/>
    </row>
    <row r="60" customFormat="false" ht="12.8" hidden="false" customHeight="false" outlineLevel="0" collapsed="false">
      <c r="D60" s="7" t="n">
        <f aca="false">D56+1</f>
        <v>2027</v>
      </c>
      <c r="E60" s="9" t="n">
        <f aca="false">'Central scenario'!AG63</f>
        <v>6084672222.12472</v>
      </c>
      <c r="F60" s="9" t="n">
        <f aca="false">E60/$B$14*100</f>
        <v>118.738655628723</v>
      </c>
      <c r="G60" s="7"/>
      <c r="H60" s="2" t="n">
        <f aca="false">H59</f>
        <v>52</v>
      </c>
      <c r="K60" s="9" t="n">
        <f aca="false">'High scenario'!AG63</f>
        <v>6438000497.91655</v>
      </c>
      <c r="L60" s="9" t="n">
        <f aca="false">K60/$B$14*100</f>
        <v>125.633640753902</v>
      </c>
      <c r="M60" s="7"/>
      <c r="O60" s="7" t="n">
        <f aca="false">O56+1</f>
        <v>2027</v>
      </c>
      <c r="P60" s="9" t="n">
        <f aca="false">'Low scenario'!AG63</f>
        <v>5795846485.23539</v>
      </c>
      <c r="Q60" s="9" t="n">
        <f aca="false">P60/$B$14*100</f>
        <v>113.102398085628</v>
      </c>
      <c r="R60" s="7"/>
      <c r="S60" s="2"/>
    </row>
    <row r="61" customFormat="false" ht="12.8" hidden="false" customHeight="false" outlineLevel="0" collapsed="false">
      <c r="D61" s="7" t="n">
        <f aca="false">D57+1</f>
        <v>2027</v>
      </c>
      <c r="E61" s="9" t="n">
        <f aca="false">'Central scenario'!AG64</f>
        <v>6115469193.77511</v>
      </c>
      <c r="F61" s="9" t="n">
        <f aca="false">E61/$B$14*100</f>
        <v>119.339639687964</v>
      </c>
      <c r="G61" s="10" t="n">
        <f aca="false">AVERAGE(E59:E62)/AVERAGE(E55:E58)-1</f>
        <v>0.0381117108781757</v>
      </c>
      <c r="H61" s="2" t="n">
        <f aca="false">H60</f>
        <v>52</v>
      </c>
      <c r="K61" s="9" t="n">
        <f aca="false">'High scenario'!AG64</f>
        <v>6525606237.26283</v>
      </c>
      <c r="L61" s="9" t="n">
        <f aca="false">K61/$B$14*100</f>
        <v>127.34321315741</v>
      </c>
      <c r="M61" s="10" t="n">
        <f aca="false">AVERAGE(K59:K62)/AVERAGE(K55:K58)-1</f>
        <v>0.0396290314863896</v>
      </c>
      <c r="O61" s="7" t="n">
        <f aca="false">O57+1</f>
        <v>2027</v>
      </c>
      <c r="P61" s="9" t="n">
        <f aca="false">'Low scenario'!AG64</f>
        <v>5826692995.442</v>
      </c>
      <c r="Q61" s="9" t="n">
        <f aca="false">P61/$B$14*100</f>
        <v>113.704348859484</v>
      </c>
      <c r="R61" s="10" t="n">
        <f aca="false">AVERAGE(P59:P62)/AVERAGE(P55:P58)-1</f>
        <v>0.0236740389376413</v>
      </c>
      <c r="S61" s="2"/>
    </row>
    <row r="62" customFormat="false" ht="12.8" hidden="false" customHeight="false" outlineLevel="0" collapsed="false">
      <c r="D62" s="7" t="n">
        <f aca="false">D58+1</f>
        <v>2027</v>
      </c>
      <c r="E62" s="9" t="n">
        <f aca="false">'Central scenario'!AG65</f>
        <v>6198850781.5146</v>
      </c>
      <c r="F62" s="9" t="n">
        <f aca="false">E62/$B$14*100</f>
        <v>120.96678035733</v>
      </c>
      <c r="G62" s="7"/>
      <c r="H62" s="2" t="n">
        <f aca="false">H61</f>
        <v>52</v>
      </c>
      <c r="K62" s="9" t="n">
        <f aca="false">'High scenario'!AG65</f>
        <v>6580727116.21773</v>
      </c>
      <c r="L62" s="9" t="n">
        <f aca="false">K62/$B$14*100</f>
        <v>128.418863385598</v>
      </c>
      <c r="M62" s="7"/>
      <c r="O62" s="7" t="n">
        <f aca="false">O58+1</f>
        <v>2027</v>
      </c>
      <c r="P62" s="9" t="n">
        <f aca="false">'Low scenario'!AG65</f>
        <v>5860499337.63516</v>
      </c>
      <c r="Q62" s="9" t="n">
        <f aca="false">P62/$B$14*100</f>
        <v>114.364058943644</v>
      </c>
      <c r="R62" s="7"/>
      <c r="S62" s="2"/>
    </row>
    <row r="63" customFormat="false" ht="12.8" hidden="false" customHeight="false" outlineLevel="0" collapsed="false">
      <c r="D63" s="5" t="n">
        <f aca="false">D59+1</f>
        <v>2028</v>
      </c>
      <c r="E63" s="6" t="n">
        <f aca="false">'Central scenario'!AG66</f>
        <v>6257431713.03127</v>
      </c>
      <c r="F63" s="6" t="n">
        <f aca="false">E63/$B$14*100</f>
        <v>122.109951394296</v>
      </c>
      <c r="G63" s="7"/>
      <c r="H63" s="2" t="n">
        <f aca="false">H62</f>
        <v>52</v>
      </c>
      <c r="K63" s="6" t="n">
        <f aca="false">'High scenario'!AG66</f>
        <v>6661951124.65013</v>
      </c>
      <c r="L63" s="6" t="n">
        <f aca="false">K63/$B$14*100</f>
        <v>130.003900214858</v>
      </c>
      <c r="M63" s="7"/>
      <c r="O63" s="5" t="n">
        <f aca="false">O59+1</f>
        <v>2028</v>
      </c>
      <c r="P63" s="6" t="n">
        <f aca="false">'Low scenario'!AG66</f>
        <v>5900773665.36482</v>
      </c>
      <c r="Q63" s="6" t="n">
        <f aca="false">P63/$B$14*100</f>
        <v>115.149987808239</v>
      </c>
      <c r="R63" s="7"/>
      <c r="S63" s="2"/>
    </row>
    <row r="64" customFormat="false" ht="12.8" hidden="false" customHeight="false" outlineLevel="0" collapsed="false">
      <c r="D64" s="7" t="n">
        <f aca="false">D60+1</f>
        <v>2028</v>
      </c>
      <c r="E64" s="9" t="n">
        <f aca="false">'Central scenario'!AG67</f>
        <v>6303806521.88156</v>
      </c>
      <c r="F64" s="9" t="n">
        <f aca="false">E64/$B$14*100</f>
        <v>123.014927415502</v>
      </c>
      <c r="G64" s="7"/>
      <c r="H64" s="2" t="n">
        <f aca="false">H63</f>
        <v>52</v>
      </c>
      <c r="K64" s="9" t="n">
        <f aca="false">'High scenario'!AG67</f>
        <v>6696576311.37269</v>
      </c>
      <c r="L64" s="9" t="n">
        <f aca="false">K64/$B$14*100</f>
        <v>130.679589549015</v>
      </c>
      <c r="M64" s="7"/>
      <c r="O64" s="7" t="n">
        <f aca="false">O60+1</f>
        <v>2028</v>
      </c>
      <c r="P64" s="9" t="n">
        <f aca="false">'Low scenario'!AG67</f>
        <v>5923051920.11351</v>
      </c>
      <c r="Q64" s="9" t="n">
        <f aca="false">P64/$B$14*100</f>
        <v>115.584734319152</v>
      </c>
      <c r="R64" s="7"/>
      <c r="S64" s="2"/>
    </row>
    <row r="65" customFormat="false" ht="12.8" hidden="false" customHeight="false" outlineLevel="0" collapsed="false">
      <c r="D65" s="7" t="n">
        <f aca="false">D61+1</f>
        <v>2028</v>
      </c>
      <c r="E65" s="9" t="n">
        <f aca="false">'Central scenario'!AG68</f>
        <v>6349802512.06632</v>
      </c>
      <c r="F65" s="9" t="n">
        <f aca="false">E65/$B$14*100</f>
        <v>123.912511022223</v>
      </c>
      <c r="G65" s="10" t="n">
        <f aca="false">AVERAGE(E63:E66)/AVERAGE(E59:E62)-1</f>
        <v>0.0359621496955298</v>
      </c>
      <c r="H65" s="2" t="n">
        <f aca="false">H64</f>
        <v>52</v>
      </c>
      <c r="K65" s="9" t="n">
        <f aca="false">'High scenario'!AG68</f>
        <v>6755961406.21265</v>
      </c>
      <c r="L65" s="9" t="n">
        <f aca="false">K65/$B$14*100</f>
        <v>131.838453341224</v>
      </c>
      <c r="M65" s="10" t="n">
        <f aca="false">AVERAGE(K63:K66)/AVERAGE(K59:K62)-1</f>
        <v>0.0380651253085498</v>
      </c>
      <c r="O65" s="7" t="n">
        <f aca="false">O61+1</f>
        <v>2028</v>
      </c>
      <c r="P65" s="9" t="n">
        <f aca="false">'Low scenario'!AG68</f>
        <v>5972996338.21687</v>
      </c>
      <c r="Q65" s="9" t="n">
        <f aca="false">P65/$B$14*100</f>
        <v>116.559369080937</v>
      </c>
      <c r="R65" s="10" t="n">
        <f aca="false">AVERAGE(P63:P66)/AVERAGE(P59:P62)-1</f>
        <v>0.0226971572332473</v>
      </c>
      <c r="S65" s="2"/>
    </row>
    <row r="66" customFormat="false" ht="12.8" hidden="false" customHeight="false" outlineLevel="0" collapsed="false">
      <c r="D66" s="7" t="n">
        <f aca="false">D62+1</f>
        <v>2028</v>
      </c>
      <c r="E66" s="9" t="n">
        <f aca="false">'Central scenario'!AG69</f>
        <v>6390661451.7348</v>
      </c>
      <c r="F66" s="9" t="n">
        <f aca="false">E66/$B$14*100</f>
        <v>124.709848231122</v>
      </c>
      <c r="G66" s="7"/>
      <c r="H66" s="2" t="n">
        <f aca="false">H65</f>
        <v>52</v>
      </c>
      <c r="K66" s="9" t="n">
        <f aca="false">'High scenario'!AG69</f>
        <v>6806755241.59444</v>
      </c>
      <c r="L66" s="9" t="n">
        <f aca="false">K66/$B$14*100</f>
        <v>132.829663961498</v>
      </c>
      <c r="M66" s="7"/>
      <c r="O66" s="7" t="n">
        <f aca="false">O62+1</f>
        <v>2028</v>
      </c>
      <c r="P66" s="9" t="n">
        <f aca="false">'Low scenario'!AG69</f>
        <v>5983657683.00164</v>
      </c>
      <c r="Q66" s="9" t="n">
        <f aca="false">P66/$B$14*100</f>
        <v>116.767418701479</v>
      </c>
      <c r="R66" s="7"/>
      <c r="S66" s="2"/>
    </row>
    <row r="67" customFormat="false" ht="12.8" hidden="false" customHeight="false" outlineLevel="0" collapsed="false">
      <c r="D67" s="5" t="n">
        <f aca="false">D63+1</f>
        <v>2029</v>
      </c>
      <c r="E67" s="6" t="n">
        <f aca="false">'Central scenario'!AG70</f>
        <v>6435673296.07683</v>
      </c>
      <c r="F67" s="6" t="n">
        <f aca="false">E67/$B$14*100</f>
        <v>125.588226833852</v>
      </c>
      <c r="G67" s="7"/>
      <c r="H67" s="2" t="n">
        <f aca="false">H66</f>
        <v>52</v>
      </c>
      <c r="K67" s="6" t="n">
        <f aca="false">'High scenario'!AG70</f>
        <v>6896283220.55316</v>
      </c>
      <c r="L67" s="6" t="n">
        <f aca="false">K67/$B$14*100</f>
        <v>134.576747694959</v>
      </c>
      <c r="M67" s="7"/>
      <c r="O67" s="5" t="n">
        <f aca="false">O63+1</f>
        <v>2029</v>
      </c>
      <c r="P67" s="6" t="n">
        <f aca="false">'Low scenario'!AG70</f>
        <v>6014256762.36105</v>
      </c>
      <c r="Q67" s="6" t="n">
        <f aca="false">P67/$B$14*100</f>
        <v>117.364541013738</v>
      </c>
      <c r="R67" s="7"/>
      <c r="S67" s="2"/>
    </row>
    <row r="68" customFormat="false" ht="12.8" hidden="false" customHeight="false" outlineLevel="0" collapsed="false">
      <c r="D68" s="7" t="n">
        <f aca="false">D64+1</f>
        <v>2029</v>
      </c>
      <c r="E68" s="9" t="n">
        <f aca="false">'Central scenario'!AG71</f>
        <v>6485432448.03781</v>
      </c>
      <c r="F68" s="9" t="n">
        <f aca="false">E68/$B$14*100</f>
        <v>126.55924624022</v>
      </c>
      <c r="G68" s="7"/>
      <c r="H68" s="2" t="n">
        <f aca="false">H67</f>
        <v>52</v>
      </c>
      <c r="K68" s="9" t="n">
        <f aca="false">'High scenario'!AG71</f>
        <v>6975042335.70795</v>
      </c>
      <c r="L68" s="9" t="n">
        <f aca="false">K68/$B$14*100</f>
        <v>136.113683640002</v>
      </c>
      <c r="M68" s="7"/>
      <c r="O68" s="7" t="n">
        <f aca="false">O64+1</f>
        <v>2029</v>
      </c>
      <c r="P68" s="9" t="n">
        <f aca="false">'Low scenario'!AG71</f>
        <v>6059891320.20962</v>
      </c>
      <c r="Q68" s="9" t="n">
        <f aca="false">P68/$B$14*100</f>
        <v>118.255071489554</v>
      </c>
      <c r="R68" s="7"/>
      <c r="S68" s="2"/>
    </row>
    <row r="69" customFormat="false" ht="12.8" hidden="false" customHeight="false" outlineLevel="0" collapsed="false">
      <c r="D69" s="7" t="n">
        <f aca="false">D65+1</f>
        <v>2029</v>
      </c>
      <c r="E69" s="9" t="n">
        <f aca="false">'Central scenario'!AG72</f>
        <v>6501912598.81718</v>
      </c>
      <c r="F69" s="9" t="n">
        <f aca="false">E69/$B$14*100</f>
        <v>126.880846299626</v>
      </c>
      <c r="G69" s="10" t="n">
        <f aca="false">AVERAGE(E67:E70)/AVERAGE(E63:E66)-1</f>
        <v>0.025694807099266</v>
      </c>
      <c r="H69" s="2" t="n">
        <f aca="false">H68</f>
        <v>52</v>
      </c>
      <c r="K69" s="9" t="n">
        <f aca="false">'High scenario'!AG72</f>
        <v>7030461197.15136</v>
      </c>
      <c r="L69" s="9" t="n">
        <f aca="false">K69/$B$14*100</f>
        <v>137.195148814139</v>
      </c>
      <c r="M69" s="10" t="n">
        <f aca="false">AVERAGE(K67:K70)/AVERAGE(K63:K66)-1</f>
        <v>0.0391818004357751</v>
      </c>
      <c r="O69" s="7" t="n">
        <f aca="false">O65+1</f>
        <v>2029</v>
      </c>
      <c r="P69" s="9" t="n">
        <f aca="false">'Low scenario'!AG72</f>
        <v>6080026395.58386</v>
      </c>
      <c r="Q69" s="9" t="n">
        <f aca="false">P69/$B$14*100</f>
        <v>118.647995166235</v>
      </c>
      <c r="R69" s="10" t="n">
        <f aca="false">AVERAGE(P67:P70)/AVERAGE(P63:P66)-1</f>
        <v>0.0208357214638653</v>
      </c>
      <c r="S69" s="2"/>
    </row>
    <row r="70" customFormat="false" ht="12.8" hidden="false" customHeight="false" outlineLevel="0" collapsed="false">
      <c r="D70" s="7" t="n">
        <f aca="false">D66+1</f>
        <v>2029</v>
      </c>
      <c r="E70" s="9" t="n">
        <f aca="false">'Central scenario'!AG73</f>
        <v>6528806213.06115</v>
      </c>
      <c r="F70" s="9" t="n">
        <f aca="false">E70/$B$14*100</f>
        <v>127.405658727273</v>
      </c>
      <c r="G70" s="7"/>
      <c r="H70" s="2" t="n">
        <f aca="false">H69</f>
        <v>52</v>
      </c>
      <c r="K70" s="9" t="n">
        <f aca="false">'High scenario'!AG73</f>
        <v>7074280143.59284</v>
      </c>
      <c r="L70" s="9" t="n">
        <f aca="false">K70/$B$14*100</f>
        <v>138.050248744191</v>
      </c>
      <c r="M70" s="7"/>
      <c r="O70" s="7" t="n">
        <f aca="false">O66+1</f>
        <v>2029</v>
      </c>
      <c r="P70" s="9" t="n">
        <f aca="false">'Low scenario'!AG73</f>
        <v>6121788577.90457</v>
      </c>
      <c r="Q70" s="9" t="n">
        <f aca="false">P70/$B$14*100</f>
        <v>119.462958602861</v>
      </c>
      <c r="R70" s="7"/>
      <c r="S70" s="2"/>
    </row>
    <row r="71" customFormat="false" ht="12.8" hidden="false" customHeight="false" outlineLevel="0" collapsed="false">
      <c r="D71" s="5" t="n">
        <f aca="false">D67+1</f>
        <v>2030</v>
      </c>
      <c r="E71" s="6" t="n">
        <f aca="false">'Central scenario'!AG74</f>
        <v>6589022538.13899</v>
      </c>
      <c r="F71" s="6" t="n">
        <f aca="false">E71/$B$14*100</f>
        <v>128.580743469002</v>
      </c>
      <c r="G71" s="7"/>
      <c r="H71" s="2" t="n">
        <f aca="false">H70</f>
        <v>52</v>
      </c>
      <c r="K71" s="6" t="n">
        <f aca="false">'High scenario'!AG74</f>
        <v>7132709605.01082</v>
      </c>
      <c r="L71" s="6" t="n">
        <f aca="false">K71/$B$14*100</f>
        <v>139.190463934855</v>
      </c>
      <c r="M71" s="7"/>
      <c r="O71" s="5" t="n">
        <f aca="false">O67+1</f>
        <v>2030</v>
      </c>
      <c r="P71" s="6" t="n">
        <f aca="false">'Low scenario'!AG74</f>
        <v>6122836635.61412</v>
      </c>
      <c r="Q71" s="6" t="n">
        <f aca="false">P71/$B$14*100</f>
        <v>119.483410807829</v>
      </c>
      <c r="R71" s="7"/>
      <c r="S71" s="2"/>
    </row>
    <row r="72" customFormat="false" ht="12.8" hidden="false" customHeight="false" outlineLevel="0" collapsed="false">
      <c r="D72" s="7" t="n">
        <f aca="false">D68+1</f>
        <v>2030</v>
      </c>
      <c r="E72" s="9" t="n">
        <f aca="false">'Central scenario'!AG75</f>
        <v>6623268119.11927</v>
      </c>
      <c r="F72" s="9" t="n">
        <f aca="false">E72/$B$14*100</f>
        <v>129.249025029353</v>
      </c>
      <c r="G72" s="7"/>
      <c r="H72" s="2" t="n">
        <f aca="false">H71</f>
        <v>52</v>
      </c>
      <c r="K72" s="9" t="n">
        <f aca="false">'High scenario'!AG75</f>
        <v>7162073032.43201</v>
      </c>
      <c r="L72" s="9" t="n">
        <f aca="false">K72/$B$14*100</f>
        <v>139.763473255549</v>
      </c>
      <c r="M72" s="7"/>
      <c r="O72" s="7" t="n">
        <f aca="false">O68+1</f>
        <v>2030</v>
      </c>
      <c r="P72" s="9" t="n">
        <f aca="false">'Low scenario'!AG75</f>
        <v>6134204563.0354</v>
      </c>
      <c r="Q72" s="9" t="n">
        <f aca="false">P72/$B$14*100</f>
        <v>119.705248956215</v>
      </c>
      <c r="R72" s="7"/>
      <c r="S72" s="2"/>
    </row>
    <row r="73" customFormat="false" ht="12.8" hidden="false" customHeight="false" outlineLevel="0" collapsed="false">
      <c r="D73" s="7" t="n">
        <f aca="false">D69+1</f>
        <v>2030</v>
      </c>
      <c r="E73" s="9" t="n">
        <f aca="false">'Central scenario'!AG76</f>
        <v>6636653565.99527</v>
      </c>
      <c r="F73" s="9" t="n">
        <f aca="false">E73/$B$14*100</f>
        <v>129.510233835518</v>
      </c>
      <c r="G73" s="10" t="n">
        <f aca="false">AVERAGE(E71:E74)/AVERAGE(E67:E70)-1</f>
        <v>0.0233460516337698</v>
      </c>
      <c r="H73" s="2" t="n">
        <f aca="false">H72</f>
        <v>52</v>
      </c>
      <c r="K73" s="9" t="n">
        <f aca="false">'High scenario'!AG76</f>
        <v>7181497743.20229</v>
      </c>
      <c r="L73" s="9" t="n">
        <f aca="false">K73/$B$14*100</f>
        <v>140.142534601607</v>
      </c>
      <c r="M73" s="10" t="n">
        <f aca="false">AVERAGE(K71:K74)/AVERAGE(K67:K70)-1</f>
        <v>0.026326597703539</v>
      </c>
      <c r="O73" s="7" t="n">
        <f aca="false">O69+1</f>
        <v>2030</v>
      </c>
      <c r="P73" s="9" t="n">
        <f aca="false">'Low scenario'!AG76</f>
        <v>6182244883.83116</v>
      </c>
      <c r="Q73" s="9" t="n">
        <f aca="false">P73/$B$14*100</f>
        <v>120.642726424026</v>
      </c>
      <c r="R73" s="10" t="n">
        <f aca="false">AVERAGE(P71:P74)/AVERAGE(P67:P70)-1</f>
        <v>0.0139353429213944</v>
      </c>
      <c r="S73" s="2"/>
    </row>
    <row r="74" customFormat="false" ht="12.8" hidden="false" customHeight="false" outlineLevel="0" collapsed="false">
      <c r="D74" s="7" t="n">
        <f aca="false">D70+1</f>
        <v>2030</v>
      </c>
      <c r="E74" s="9" t="n">
        <f aca="false">'Central scenario'!AG77</f>
        <v>6708752968.81419</v>
      </c>
      <c r="F74" s="9" t="n">
        <f aca="false">E74/$B$14*100</f>
        <v>130.917209568939</v>
      </c>
      <c r="G74" s="7"/>
      <c r="H74" s="2" t="n">
        <f aca="false">H73</f>
        <v>52</v>
      </c>
      <c r="K74" s="9" t="n">
        <f aca="false">'High scenario'!AG77</f>
        <v>7236301174.88495</v>
      </c>
      <c r="L74" s="9" t="n">
        <f aca="false">K74/$B$14*100</f>
        <v>141.211990040501</v>
      </c>
      <c r="M74" s="7"/>
      <c r="O74" s="7" t="n">
        <f aca="false">O70+1</f>
        <v>2030</v>
      </c>
      <c r="P74" s="9" t="n">
        <f aca="false">'Low scenario'!AG77</f>
        <v>6174970843.5117</v>
      </c>
      <c r="Q74" s="9" t="n">
        <f aca="false">P74/$B$14*100</f>
        <v>120.50077797767</v>
      </c>
      <c r="R74" s="7"/>
      <c r="S74" s="2"/>
    </row>
    <row r="75" customFormat="false" ht="12.8" hidden="false" customHeight="false" outlineLevel="0" collapsed="false">
      <c r="D75" s="5" t="n">
        <f aca="false">D71+1</f>
        <v>2031</v>
      </c>
      <c r="E75" s="6" t="n">
        <f aca="false">'Central scenario'!AG78</f>
        <v>6719033300.79757</v>
      </c>
      <c r="F75" s="6" t="n">
        <f aca="false">E75/$B$14*100</f>
        <v>131.117823957777</v>
      </c>
      <c r="G75" s="7"/>
      <c r="H75" s="2" t="n">
        <f aca="false">H74</f>
        <v>52</v>
      </c>
      <c r="K75" s="6" t="n">
        <f aca="false">'High scenario'!AG78</f>
        <v>7279604795.17543</v>
      </c>
      <c r="L75" s="6" t="n">
        <f aca="false">K75/$B$14*100</f>
        <v>142.057033696009</v>
      </c>
      <c r="M75" s="7"/>
      <c r="O75" s="5" t="n">
        <f aca="false">O71+1</f>
        <v>2031</v>
      </c>
      <c r="P75" s="6" t="n">
        <f aca="false">'Low scenario'!AG78</f>
        <v>6178923633.77962</v>
      </c>
      <c r="Q75" s="6" t="n">
        <f aca="false">P75/$B$14*100</f>
        <v>120.577914261312</v>
      </c>
      <c r="R75" s="7"/>
      <c r="S75" s="2"/>
    </row>
    <row r="76" customFormat="false" ht="12.8" hidden="false" customHeight="false" outlineLevel="0" collapsed="false">
      <c r="D76" s="7" t="n">
        <f aca="false">D72+1</f>
        <v>2031</v>
      </c>
      <c r="E76" s="9" t="n">
        <f aca="false">'Central scenario'!AG79</f>
        <v>6774056597.91468</v>
      </c>
      <c r="F76" s="9" t="n">
        <f aca="false">E76/$B$14*100</f>
        <v>132.191569936105</v>
      </c>
      <c r="G76" s="7"/>
      <c r="H76" s="2" t="n">
        <f aca="false">H75</f>
        <v>52</v>
      </c>
      <c r="K76" s="9" t="n">
        <f aca="false">'High scenario'!AG79</f>
        <v>7322826143.94654</v>
      </c>
      <c r="L76" s="9" t="n">
        <f aca="false">K76/$B$14*100</f>
        <v>142.900471873152</v>
      </c>
      <c r="M76" s="7"/>
      <c r="O76" s="7" t="n">
        <f aca="false">O72+1</f>
        <v>2031</v>
      </c>
      <c r="P76" s="9" t="n">
        <f aca="false">'Low scenario'!AG79</f>
        <v>6210915356.21943</v>
      </c>
      <c r="Q76" s="9" t="n">
        <f aca="false">P76/$B$14*100</f>
        <v>121.202213151224</v>
      </c>
      <c r="R76" s="7"/>
      <c r="S76" s="2"/>
    </row>
    <row r="77" customFormat="false" ht="12.8" hidden="false" customHeight="false" outlineLevel="0" collapsed="false">
      <c r="D77" s="7" t="n">
        <f aca="false">D73+1</f>
        <v>2031</v>
      </c>
      <c r="E77" s="9" t="n">
        <f aca="false">'Central scenario'!AG80</f>
        <v>6784329042.61151</v>
      </c>
      <c r="F77" s="9" t="n">
        <f aca="false">E77/$B$14*100</f>
        <v>132.392030409372</v>
      </c>
      <c r="G77" s="10" t="n">
        <f aca="false">AVERAGE(E75:E78)/AVERAGE(E71:E74)-1</f>
        <v>0.0204278523459047</v>
      </c>
      <c r="H77" s="2" t="n">
        <f aca="false">H76</f>
        <v>52</v>
      </c>
      <c r="K77" s="9" t="n">
        <f aca="false">'High scenario'!AG80</f>
        <v>7364919085.02359</v>
      </c>
      <c r="L77" s="9" t="n">
        <f aca="false">K77/$B$14*100</f>
        <v>143.721889864539</v>
      </c>
      <c r="M77" s="10" t="n">
        <f aca="false">AVERAGE(K75:K78)/AVERAGE(K71:K74)-1</f>
        <v>0.0232456628618036</v>
      </c>
      <c r="O77" s="7" t="n">
        <f aca="false">O73+1</f>
        <v>2031</v>
      </c>
      <c r="P77" s="9" t="n">
        <f aca="false">'Low scenario'!AG80</f>
        <v>6229524085.45936</v>
      </c>
      <c r="Q77" s="9" t="n">
        <f aca="false">P77/$B$14*100</f>
        <v>121.565351116959</v>
      </c>
      <c r="R77" s="10" t="n">
        <f aca="false">AVERAGE(P75:P78)/AVERAGE(P71:P74)-1</f>
        <v>0.0100540620822531</v>
      </c>
      <c r="S77" s="2"/>
    </row>
    <row r="78" customFormat="false" ht="12.8" hidden="false" customHeight="false" outlineLevel="0" collapsed="false">
      <c r="D78" s="7" t="n">
        <f aca="false">D74+1</f>
        <v>2031</v>
      </c>
      <c r="E78" s="9" t="n">
        <f aca="false">'Central scenario'!AG81</f>
        <v>6822794967.63076</v>
      </c>
      <c r="F78" s="9" t="n">
        <f aca="false">E78/$B$14*100</f>
        <v>133.142669401509</v>
      </c>
      <c r="G78" s="7"/>
      <c r="H78" s="2" t="n">
        <f aca="false">H77</f>
        <v>52</v>
      </c>
      <c r="K78" s="9" t="n">
        <f aca="false">'High scenario'!AG81</f>
        <v>7412674522.11641</v>
      </c>
      <c r="L78" s="9" t="n">
        <f aca="false">K78/$B$14*100</f>
        <v>144.653808001188</v>
      </c>
      <c r="M78" s="7"/>
      <c r="O78" s="7" t="n">
        <f aca="false">O74+1</f>
        <v>2031</v>
      </c>
      <c r="P78" s="9" t="n">
        <f aca="false">'Low scenario'!AG81</f>
        <v>6242367117.77643</v>
      </c>
      <c r="Q78" s="9" t="n">
        <f aca="false">P78/$B$14*100</f>
        <v>121.815975034872</v>
      </c>
      <c r="R78" s="7"/>
      <c r="S78" s="2"/>
    </row>
    <row r="79" customFormat="false" ht="12.8" hidden="false" customHeight="false" outlineLevel="0" collapsed="false">
      <c r="D79" s="5" t="n">
        <f aca="false">D75+1</f>
        <v>2032</v>
      </c>
      <c r="E79" s="6" t="n">
        <f aca="false">'Central scenario'!AG82</f>
        <v>6859330253.26228</v>
      </c>
      <c r="F79" s="6" t="n">
        <f aca="false">E79/$B$14*100</f>
        <v>133.855633147218</v>
      </c>
      <c r="G79" s="7"/>
      <c r="H79" s="2" t="n">
        <f aca="false">H78</f>
        <v>52</v>
      </c>
      <c r="K79" s="6" t="n">
        <f aca="false">'High scenario'!AG82</f>
        <v>7464049069.62253</v>
      </c>
      <c r="L79" s="6" t="n">
        <f aca="false">K79/$B$14*100</f>
        <v>145.656350863272</v>
      </c>
      <c r="M79" s="7"/>
      <c r="O79" s="5" t="n">
        <f aca="false">O75+1</f>
        <v>2032</v>
      </c>
      <c r="P79" s="6" t="n">
        <f aca="false">'Low scenario'!AG82</f>
        <v>6237533010.31774</v>
      </c>
      <c r="Q79" s="6" t="n">
        <f aca="false">P79/$B$14*100</f>
        <v>121.721640385468</v>
      </c>
      <c r="R79" s="7"/>
      <c r="S79" s="2"/>
    </row>
    <row r="80" customFormat="false" ht="12.8" hidden="false" customHeight="false" outlineLevel="0" collapsed="false">
      <c r="D80" s="7" t="n">
        <f aca="false">D76+1</f>
        <v>2032</v>
      </c>
      <c r="E80" s="9" t="n">
        <f aca="false">'Central scenario'!AG83</f>
        <v>6844968280.82553</v>
      </c>
      <c r="F80" s="9" t="n">
        <f aca="false">E80/$B$14*100</f>
        <v>133.575368042203</v>
      </c>
      <c r="G80" s="7"/>
      <c r="H80" s="2" t="n">
        <f aca="false">H79</f>
        <v>52</v>
      </c>
      <c r="K80" s="9" t="n">
        <f aca="false">'High scenario'!AG83</f>
        <v>7504615881.43721</v>
      </c>
      <c r="L80" s="9" t="n">
        <f aca="false">K80/$B$14*100</f>
        <v>146.447987375836</v>
      </c>
      <c r="M80" s="7"/>
      <c r="O80" s="7" t="n">
        <f aca="false">O76+1</f>
        <v>2032</v>
      </c>
      <c r="P80" s="9" t="n">
        <f aca="false">'Low scenario'!AG83</f>
        <v>6272455121.98822</v>
      </c>
      <c r="Q80" s="9" t="n">
        <f aca="false">P80/$B$14*100</f>
        <v>122.403124028316</v>
      </c>
      <c r="R80" s="7"/>
      <c r="S80" s="2"/>
    </row>
    <row r="81" customFormat="false" ht="12.8" hidden="false" customHeight="false" outlineLevel="0" collapsed="false">
      <c r="D81" s="7" t="n">
        <f aca="false">D77+1</f>
        <v>2032</v>
      </c>
      <c r="E81" s="9" t="n">
        <f aca="false">'Central scenario'!AG84</f>
        <v>6900061915.39964</v>
      </c>
      <c r="F81" s="9" t="n">
        <f aca="false">E81/$B$14*100</f>
        <v>134.650486612969</v>
      </c>
      <c r="G81" s="10" t="n">
        <f aca="false">AVERAGE(E79:E82)/AVERAGE(E75:E78)-1</f>
        <v>0.0166477250984596</v>
      </c>
      <c r="H81" s="2" t="n">
        <f aca="false">H80</f>
        <v>52</v>
      </c>
      <c r="K81" s="9" t="n">
        <f aca="false">'High scenario'!AG84</f>
        <v>7561806318.42811</v>
      </c>
      <c r="L81" s="9" t="n">
        <f aca="false">K81/$B$14*100</f>
        <v>147.564023762879</v>
      </c>
      <c r="M81" s="10" t="n">
        <f aca="false">AVERAGE(K79:K82)/AVERAGE(K75:K78)-1</f>
        <v>0.0258993892608799</v>
      </c>
      <c r="O81" s="7" t="n">
        <f aca="false">O77+1</f>
        <v>2032</v>
      </c>
      <c r="P81" s="9" t="n">
        <f aca="false">'Low scenario'!AG84</f>
        <v>6291891378.67015</v>
      </c>
      <c r="Q81" s="9" t="n">
        <f aca="false">P81/$B$14*100</f>
        <v>122.782410685776</v>
      </c>
      <c r="R81" s="10" t="n">
        <f aca="false">AVERAGE(P79:P82)/AVERAGE(P75:P78)-1</f>
        <v>0.0106057566016202</v>
      </c>
      <c r="S81" s="2"/>
    </row>
    <row r="82" customFormat="false" ht="12.8" hidden="false" customHeight="false" outlineLevel="0" collapsed="false">
      <c r="D82" s="7" t="n">
        <f aca="false">D78+1</f>
        <v>2032</v>
      </c>
      <c r="E82" s="9" t="n">
        <f aca="false">'Central scenario'!AG85</f>
        <v>6947010370.7328</v>
      </c>
      <c r="F82" s="9" t="n">
        <f aca="false">E82/$B$14*100</f>
        <v>135.566656994314</v>
      </c>
      <c r="G82" s="7"/>
      <c r="H82" s="2" t="n">
        <f aca="false">H81</f>
        <v>52</v>
      </c>
      <c r="K82" s="9" t="n">
        <f aca="false">'High scenario'!AG85</f>
        <v>7610477968.99197</v>
      </c>
      <c r="L82" s="9" t="n">
        <f aca="false">K82/$B$14*100</f>
        <v>148.513821244848</v>
      </c>
      <c r="M82" s="7"/>
      <c r="O82" s="7" t="n">
        <f aca="false">O78+1</f>
        <v>2032</v>
      </c>
      <c r="P82" s="9" t="n">
        <f aca="false">'Low scenario'!AG85</f>
        <v>6323528141.38334</v>
      </c>
      <c r="Q82" s="9" t="n">
        <f aca="false">P82/$B$14*100</f>
        <v>123.399782753798</v>
      </c>
      <c r="R82" s="7"/>
      <c r="S82" s="2"/>
    </row>
    <row r="83" customFormat="false" ht="12.8" hidden="false" customHeight="false" outlineLevel="0" collapsed="false">
      <c r="D83" s="5" t="n">
        <f aca="false">D79+1</f>
        <v>2033</v>
      </c>
      <c r="E83" s="6" t="n">
        <f aca="false">'Central scenario'!AG86</f>
        <v>6981964681.0989</v>
      </c>
      <c r="F83" s="6" t="n">
        <f aca="false">E83/$B$14*100</f>
        <v>136.248768975007</v>
      </c>
      <c r="G83" s="7"/>
      <c r="H83" s="2" t="n">
        <f aca="false">H82</f>
        <v>52</v>
      </c>
      <c r="K83" s="6" t="n">
        <f aca="false">'High scenario'!AG86</f>
        <v>7682111828.86965</v>
      </c>
      <c r="L83" s="6" t="n">
        <f aca="false">K83/$B$14*100</f>
        <v>149.911712192604</v>
      </c>
      <c r="M83" s="7"/>
      <c r="O83" s="5" t="n">
        <f aca="false">O79+1</f>
        <v>2033</v>
      </c>
      <c r="P83" s="6" t="n">
        <f aca="false">'Low scenario'!AG86</f>
        <v>6332578705.91713</v>
      </c>
      <c r="Q83" s="6" t="n">
        <f aca="false">P83/$B$14*100</f>
        <v>123.576398983266</v>
      </c>
      <c r="R83" s="7"/>
      <c r="S83" s="2"/>
    </row>
    <row r="84" customFormat="false" ht="12.8" hidden="false" customHeight="false" outlineLevel="0" collapsed="false">
      <c r="D84" s="7" t="n">
        <f aca="false">D80+1</f>
        <v>2033</v>
      </c>
      <c r="E84" s="9" t="n">
        <f aca="false">'Central scenario'!AG87</f>
        <v>7037941488.83644</v>
      </c>
      <c r="F84" s="9" t="n">
        <f aca="false">E84/$B$14*100</f>
        <v>137.341122129705</v>
      </c>
      <c r="G84" s="7"/>
      <c r="H84" s="2" t="n">
        <f aca="false">H83</f>
        <v>52</v>
      </c>
      <c r="K84" s="9" t="n">
        <f aca="false">'High scenario'!AG87</f>
        <v>7716026346.48347</v>
      </c>
      <c r="L84" s="9" t="n">
        <f aca="false">K84/$B$14*100</f>
        <v>150.573533253913</v>
      </c>
      <c r="M84" s="7"/>
      <c r="O84" s="7" t="n">
        <f aca="false">O80+1</f>
        <v>2033</v>
      </c>
      <c r="P84" s="9" t="n">
        <f aca="false">'Low scenario'!AG87</f>
        <v>6371061597.68858</v>
      </c>
      <c r="Q84" s="9" t="n">
        <f aca="false">P84/$B$14*100</f>
        <v>124.327369071192</v>
      </c>
      <c r="R84" s="7"/>
      <c r="S84" s="2"/>
    </row>
    <row r="85" customFormat="false" ht="12.8" hidden="false" customHeight="false" outlineLevel="0" collapsed="false">
      <c r="D85" s="7" t="n">
        <f aca="false">D81+1</f>
        <v>2033</v>
      </c>
      <c r="E85" s="9" t="n">
        <f aca="false">'Central scenario'!AG88</f>
        <v>7042039113.16477</v>
      </c>
      <c r="F85" s="9" t="n">
        <f aca="false">E85/$B$14*100</f>
        <v>137.421084761422</v>
      </c>
      <c r="G85" s="10" t="n">
        <f aca="false">AVERAGE(E83:E86)/AVERAGE(E79:E82)-1</f>
        <v>0.0212758845290466</v>
      </c>
      <c r="H85" s="2" t="n">
        <f aca="false">H84</f>
        <v>52</v>
      </c>
      <c r="K85" s="9" t="n">
        <f aca="false">'High scenario'!AG88</f>
        <v>7774464348.9162</v>
      </c>
      <c r="L85" s="9" t="n">
        <f aca="false">K85/$B$14*100</f>
        <v>151.713915117255</v>
      </c>
      <c r="M85" s="10" t="n">
        <f aca="false">AVERAGE(K83:K86)/AVERAGE(K79:K82)-1</f>
        <v>0.0287051622597143</v>
      </c>
      <c r="O85" s="7" t="n">
        <f aca="false">O81+1</f>
        <v>2033</v>
      </c>
      <c r="P85" s="9" t="n">
        <f aca="false">'Low scenario'!AG88</f>
        <v>6406934100.47996</v>
      </c>
      <c r="Q85" s="9" t="n">
        <f aca="false">P85/$B$14*100</f>
        <v>125.027399015286</v>
      </c>
      <c r="R85" s="10" t="n">
        <f aca="false">AVERAGE(P83:P86)/AVERAGE(P79:P82)-1</f>
        <v>0.0166999174400755</v>
      </c>
      <c r="S85" s="2"/>
    </row>
    <row r="86" customFormat="false" ht="12.8" hidden="false" customHeight="false" outlineLevel="0" collapsed="false">
      <c r="D86" s="7" t="n">
        <f aca="false">D82+1</f>
        <v>2033</v>
      </c>
      <c r="E86" s="9" t="n">
        <f aca="false">'Central scenario'!AG89</f>
        <v>7075605321.30809</v>
      </c>
      <c r="F86" s="9" t="n">
        <f aca="false">E86/$B$14*100</f>
        <v>138.07610877652</v>
      </c>
      <c r="G86" s="7"/>
      <c r="H86" s="2" t="n">
        <f aca="false">H85</f>
        <v>52</v>
      </c>
      <c r="K86" s="9" t="n">
        <f aca="false">'High scenario'!AG89</f>
        <v>7833547552.76286</v>
      </c>
      <c r="L86" s="9" t="n">
        <f aca="false">K86/$B$14*100</f>
        <v>152.866887691436</v>
      </c>
      <c r="M86" s="7"/>
      <c r="O86" s="7" t="n">
        <f aca="false">O82+1</f>
        <v>2033</v>
      </c>
      <c r="P86" s="9" t="n">
        <f aca="false">'Low scenario'!AG89</f>
        <v>6434425481.71642</v>
      </c>
      <c r="Q86" s="9" t="n">
        <f aca="false">P86/$B$14*100</f>
        <v>125.563876500059</v>
      </c>
      <c r="R86" s="7"/>
      <c r="S86" s="2"/>
    </row>
    <row r="87" customFormat="false" ht="12.8" hidden="false" customHeight="false" outlineLevel="0" collapsed="false">
      <c r="D87" s="5" t="n">
        <f aca="false">D83+1</f>
        <v>2034</v>
      </c>
      <c r="E87" s="6" t="n">
        <f aca="false">'Central scenario'!AG90</f>
        <v>7144309248.74288</v>
      </c>
      <c r="F87" s="6" t="n">
        <f aca="false">E87/$B$14*100</f>
        <v>139.416823885274</v>
      </c>
      <c r="G87" s="7"/>
      <c r="H87" s="2" t="n">
        <f aca="false">H86</f>
        <v>52</v>
      </c>
      <c r="K87" s="6" t="n">
        <f aca="false">'High scenario'!AG90</f>
        <v>7879926080.04054</v>
      </c>
      <c r="L87" s="6" t="n">
        <f aca="false">K87/$B$14*100</f>
        <v>153.771936275477</v>
      </c>
      <c r="M87" s="7"/>
      <c r="O87" s="5" t="n">
        <f aca="false">O83+1</f>
        <v>2034</v>
      </c>
      <c r="P87" s="6" t="n">
        <f aca="false">'Low scenario'!AG90</f>
        <v>6478132041.77228</v>
      </c>
      <c r="Q87" s="6" t="n">
        <f aca="false">P87/$B$14*100</f>
        <v>126.416783278557</v>
      </c>
      <c r="R87" s="7"/>
      <c r="S87" s="2"/>
    </row>
    <row r="88" customFormat="false" ht="12.8" hidden="false" customHeight="false" outlineLevel="0" collapsed="false">
      <c r="D88" s="7" t="n">
        <f aca="false">D84+1</f>
        <v>2034</v>
      </c>
      <c r="E88" s="9" t="n">
        <f aca="false">'Central scenario'!AG91</f>
        <v>7157932531.59167</v>
      </c>
      <c r="F88" s="9" t="n">
        <f aca="false">E88/$B$14*100</f>
        <v>139.682673914933</v>
      </c>
      <c r="G88" s="7"/>
      <c r="H88" s="2" t="n">
        <f aca="false">H87</f>
        <v>52</v>
      </c>
      <c r="K88" s="9" t="n">
        <f aca="false">'High scenario'!AG91</f>
        <v>7970166012.07531</v>
      </c>
      <c r="L88" s="9" t="n">
        <f aca="false">K88/$B$14*100</f>
        <v>155.532913337623</v>
      </c>
      <c r="M88" s="7"/>
      <c r="O88" s="7" t="n">
        <f aca="false">O84+1</f>
        <v>2034</v>
      </c>
      <c r="P88" s="9" t="n">
        <f aca="false">'Low scenario'!AG91</f>
        <v>6501727853.18036</v>
      </c>
      <c r="Q88" s="9" t="n">
        <f aca="false">P88/$B$14*100</f>
        <v>126.877241101557</v>
      </c>
      <c r="R88" s="7"/>
      <c r="S88" s="2"/>
    </row>
    <row r="89" customFormat="false" ht="12.8" hidden="false" customHeight="false" outlineLevel="0" collapsed="false">
      <c r="D89" s="7" t="n">
        <f aca="false">D85+1</f>
        <v>2034</v>
      </c>
      <c r="E89" s="9" t="n">
        <f aca="false">'Central scenario'!AG92</f>
        <v>7135922364.40867</v>
      </c>
      <c r="F89" s="9" t="n">
        <f aca="false">E89/$B$14*100</f>
        <v>139.253158968841</v>
      </c>
      <c r="G89" s="10" t="n">
        <f aca="false">AVERAGE(E87:E90)/AVERAGE(E83:E86)-1</f>
        <v>0.0163961938959023</v>
      </c>
      <c r="H89" s="2" t="n">
        <f aca="false">H88</f>
        <v>52</v>
      </c>
      <c r="K89" s="9" t="n">
        <f aca="false">'High scenario'!AG92</f>
        <v>7974100797.35129</v>
      </c>
      <c r="L89" s="9" t="n">
        <f aca="false">K89/$B$14*100</f>
        <v>155.609698264863</v>
      </c>
      <c r="M89" s="10" t="n">
        <f aca="false">AVERAGE(K87:K90)/AVERAGE(K83:K86)-1</f>
        <v>0.0269172711100687</v>
      </c>
      <c r="O89" s="7" t="n">
        <f aca="false">O85+1</f>
        <v>2034</v>
      </c>
      <c r="P89" s="9" t="n">
        <f aca="false">'Low scenario'!AG92</f>
        <v>6483543697.60501</v>
      </c>
      <c r="Q89" s="9" t="n">
        <f aca="false">P89/$B$14*100</f>
        <v>126.522388431119</v>
      </c>
      <c r="R89" s="10" t="n">
        <f aca="false">AVERAGE(P87:P90)/AVERAGE(P83:P86)-1</f>
        <v>0.0159514785347392</v>
      </c>
      <c r="S89" s="2"/>
    </row>
    <row r="90" customFormat="false" ht="12.8" hidden="false" customHeight="false" outlineLevel="0" collapsed="false">
      <c r="D90" s="7" t="n">
        <f aca="false">D86+1</f>
        <v>2034</v>
      </c>
      <c r="E90" s="9" t="n">
        <f aca="false">'Central scenario'!AG93</f>
        <v>7160735195.13062</v>
      </c>
      <c r="F90" s="9" t="n">
        <f aca="false">E90/$B$14*100</f>
        <v>139.737366179142</v>
      </c>
      <c r="G90" s="7"/>
      <c r="H90" s="2" t="n">
        <f aca="false">H89</f>
        <v>52</v>
      </c>
      <c r="K90" s="9" t="n">
        <f aca="false">'High scenario'!AG93</f>
        <v>8016558135.26799</v>
      </c>
      <c r="L90" s="9" t="n">
        <f aca="false">K90/$B$14*100</f>
        <v>156.438227237628</v>
      </c>
      <c r="M90" s="7"/>
      <c r="O90" s="7" t="n">
        <f aca="false">O86+1</f>
        <v>2034</v>
      </c>
      <c r="P90" s="9" t="n">
        <f aca="false">'Low scenario'!AG93</f>
        <v>6489076810.59272</v>
      </c>
      <c r="Q90" s="9" t="n">
        <f aca="false">P90/$B$14*100</f>
        <v>126.630363745748</v>
      </c>
      <c r="R90" s="7"/>
      <c r="S90" s="2"/>
    </row>
    <row r="91" customFormat="false" ht="12.8" hidden="false" customHeight="false" outlineLevel="0" collapsed="false">
      <c r="D91" s="5" t="n">
        <f aca="false">D87+1</f>
        <v>2035</v>
      </c>
      <c r="E91" s="6" t="n">
        <f aca="false">'Central scenario'!AG94</f>
        <v>7209861217.26701</v>
      </c>
      <c r="F91" s="6" t="n">
        <f aca="false">E91/$B$14*100</f>
        <v>140.696030444351</v>
      </c>
      <c r="G91" s="7"/>
      <c r="H91" s="2" t="n">
        <f aca="false">H90</f>
        <v>52</v>
      </c>
      <c r="K91" s="6" t="n">
        <f aca="false">'High scenario'!AG94</f>
        <v>8068132291.98129</v>
      </c>
      <c r="L91" s="6" t="n">
        <f aca="false">K91/$B$14*100</f>
        <v>157.444665351262</v>
      </c>
      <c r="M91" s="7"/>
      <c r="O91" s="5" t="n">
        <f aca="false">O87+1</f>
        <v>2035</v>
      </c>
      <c r="P91" s="6" t="n">
        <f aca="false">'Low scenario'!AG94</f>
        <v>6494485512.07968</v>
      </c>
      <c r="Q91" s="6" t="n">
        <f aca="false">P91/$B$14*100</f>
        <v>126.73591124606</v>
      </c>
      <c r="R91" s="7"/>
      <c r="S91" s="2"/>
    </row>
    <row r="92" customFormat="false" ht="12.8" hidden="false" customHeight="false" outlineLevel="0" collapsed="false">
      <c r="D92" s="7" t="n">
        <f aca="false">D88+1</f>
        <v>2035</v>
      </c>
      <c r="E92" s="9" t="n">
        <f aca="false">'Central scenario'!AG95</f>
        <v>7278079127.81837</v>
      </c>
      <c r="F92" s="9" t="n">
        <f aca="false">E92/$B$14*100</f>
        <v>142.027261230985</v>
      </c>
      <c r="G92" s="7"/>
      <c r="H92" s="2" t="n">
        <f aca="false">H91</f>
        <v>52</v>
      </c>
      <c r="K92" s="9" t="n">
        <f aca="false">'High scenario'!AG95</f>
        <v>8110993434.70615</v>
      </c>
      <c r="L92" s="9" t="n">
        <f aca="false">K92/$B$14*100</f>
        <v>158.281074327798</v>
      </c>
      <c r="M92" s="7"/>
      <c r="O92" s="7" t="n">
        <f aca="false">O88+1</f>
        <v>2035</v>
      </c>
      <c r="P92" s="9" t="n">
        <f aca="false">'Low scenario'!AG95</f>
        <v>6521758388.22041</v>
      </c>
      <c r="Q92" s="9" t="n">
        <f aca="false">P92/$B$14*100</f>
        <v>127.268124737577</v>
      </c>
      <c r="R92" s="7"/>
      <c r="S92" s="2"/>
    </row>
    <row r="93" customFormat="false" ht="12.8" hidden="false" customHeight="false" outlineLevel="0" collapsed="false">
      <c r="D93" s="7" t="n">
        <f aca="false">D89+1</f>
        <v>2035</v>
      </c>
      <c r="E93" s="9" t="n">
        <f aca="false">'Central scenario'!AG96</f>
        <v>7296874285.25036</v>
      </c>
      <c r="F93" s="9" t="n">
        <f aca="false">E93/$B$14*100</f>
        <v>142.394037228826</v>
      </c>
      <c r="G93" s="10" t="n">
        <f aca="false">AVERAGE(E91:E94)/AVERAGE(E87:E90)-1</f>
        <v>0.0182026861581819</v>
      </c>
      <c r="H93" s="2" t="n">
        <f aca="false">H92</f>
        <v>52</v>
      </c>
      <c r="K93" s="9" t="n">
        <f aca="false">'High scenario'!AG96</f>
        <v>8176555225.30765</v>
      </c>
      <c r="L93" s="9" t="n">
        <f aca="false">K93/$B$14*100</f>
        <v>159.560472558705</v>
      </c>
      <c r="M93" s="10" t="n">
        <f aca="false">AVERAGE(K91:K94)/AVERAGE(K87:K90)-1</f>
        <v>0.0237864999250725</v>
      </c>
      <c r="O93" s="7" t="n">
        <f aca="false">O89+1</f>
        <v>2035</v>
      </c>
      <c r="P93" s="9" t="n">
        <f aca="false">'Low scenario'!AG96</f>
        <v>6557671416.18627</v>
      </c>
      <c r="Q93" s="9" t="n">
        <f aca="false">P93/$B$14*100</f>
        <v>127.968945505657</v>
      </c>
      <c r="R93" s="10" t="n">
        <f aca="false">AVERAGE(P91:P94)/AVERAGE(P87:P90)-1</f>
        <v>0.00824097016063941</v>
      </c>
      <c r="S93" s="2"/>
    </row>
    <row r="94" customFormat="false" ht="12.8" hidden="false" customHeight="false" outlineLevel="0" collapsed="false">
      <c r="D94" s="7" t="n">
        <f aca="false">D90+1</f>
        <v>2035</v>
      </c>
      <c r="E94" s="9" t="n">
        <f aca="false">'Central scenario'!AG97</f>
        <v>7334661498.69126</v>
      </c>
      <c r="F94" s="9" t="n">
        <f aca="false">E94/$B$14*100</f>
        <v>143.131431579768</v>
      </c>
      <c r="G94" s="7"/>
      <c r="H94" s="2" t="n">
        <f aca="false">H93</f>
        <v>52</v>
      </c>
      <c r="K94" s="9" t="n">
        <f aca="false">'High scenario'!AG97</f>
        <v>8242450094.60415</v>
      </c>
      <c r="L94" s="9" t="n">
        <f aca="false">K94/$B$14*100</f>
        <v>160.846370616557</v>
      </c>
      <c r="M94" s="7"/>
      <c r="O94" s="7" t="n">
        <f aca="false">O90+1</f>
        <v>2035</v>
      </c>
      <c r="P94" s="9" t="n">
        <f aca="false">'Low scenario'!AG97</f>
        <v>6592438703.26096</v>
      </c>
      <c r="Q94" s="9" t="n">
        <f aca="false">P94/$B$14*100</f>
        <v>128.647407841245</v>
      </c>
      <c r="R94" s="7"/>
      <c r="S94" s="2"/>
    </row>
    <row r="95" customFormat="false" ht="12.8" hidden="false" customHeight="false" outlineLevel="0" collapsed="false">
      <c r="D95" s="5" t="n">
        <f aca="false">D91+1</f>
        <v>2036</v>
      </c>
      <c r="E95" s="6" t="n">
        <f aca="false">'Central scenario'!AG98</f>
        <v>7365946313.151</v>
      </c>
      <c r="F95" s="6" t="n">
        <f aca="false">E95/$B$14*100</f>
        <v>143.741935592956</v>
      </c>
      <c r="G95" s="7"/>
      <c r="H95" s="2" t="n">
        <f aca="false">H94</f>
        <v>52</v>
      </c>
      <c r="K95" s="6" t="n">
        <f aca="false">'High scenario'!AG98</f>
        <v>8310934476.78326</v>
      </c>
      <c r="L95" s="6" t="n">
        <f aca="false">K95/$B$14*100</f>
        <v>162.182801433971</v>
      </c>
      <c r="M95" s="7"/>
      <c r="O95" s="5" t="n">
        <f aca="false">O91+1</f>
        <v>2036</v>
      </c>
      <c r="P95" s="6" t="n">
        <f aca="false">'Low scenario'!AG98</f>
        <v>6603623370.44735</v>
      </c>
      <c r="Q95" s="6" t="n">
        <f aca="false">P95/$B$14*100</f>
        <v>128.86566977827</v>
      </c>
      <c r="R95" s="7"/>
      <c r="S95" s="2"/>
    </row>
    <row r="96" customFormat="false" ht="12.8" hidden="false" customHeight="false" outlineLevel="0" collapsed="false">
      <c r="D96" s="7" t="n">
        <f aca="false">D92+1</f>
        <v>2036</v>
      </c>
      <c r="E96" s="9" t="n">
        <f aca="false">'Central scenario'!AG99</f>
        <v>7401635235.59792</v>
      </c>
      <c r="F96" s="9" t="n">
        <f aca="false">E96/$B$14*100</f>
        <v>144.438383078948</v>
      </c>
      <c r="G96" s="7"/>
      <c r="H96" s="2" t="n">
        <f aca="false">H95</f>
        <v>52</v>
      </c>
      <c r="K96" s="9" t="n">
        <f aca="false">'High scenario'!AG99</f>
        <v>8384519525.53341</v>
      </c>
      <c r="L96" s="9" t="n">
        <f aca="false">K96/$B$14*100</f>
        <v>163.618768638777</v>
      </c>
      <c r="M96" s="7"/>
      <c r="O96" s="7" t="n">
        <f aca="false">O92+1</f>
        <v>2036</v>
      </c>
      <c r="P96" s="9" t="n">
        <f aca="false">'Low scenario'!AG99</f>
        <v>6606079302.23196</v>
      </c>
      <c r="Q96" s="9" t="n">
        <f aca="false">P96/$B$14*100</f>
        <v>128.913595784434</v>
      </c>
      <c r="R96" s="7"/>
      <c r="S96" s="2"/>
    </row>
    <row r="97" customFormat="false" ht="12.8" hidden="false" customHeight="false" outlineLevel="0" collapsed="false">
      <c r="D97" s="7" t="n">
        <f aca="false">D93+1</f>
        <v>2036</v>
      </c>
      <c r="E97" s="9" t="n">
        <f aca="false">'Central scenario'!AG100</f>
        <v>7473443764.11832</v>
      </c>
      <c r="F97" s="9" t="n">
        <f aca="false">E97/$B$14*100</f>
        <v>145.8396825784</v>
      </c>
      <c r="G97" s="10" t="n">
        <f aca="false">AVERAGE(E95:E98)/AVERAGE(E91:E94)-1</f>
        <v>0.021475713209262</v>
      </c>
      <c r="H97" s="2" t="n">
        <f aca="false">H96</f>
        <v>52</v>
      </c>
      <c r="K97" s="9" t="n">
        <f aca="false">'High scenario'!AG100</f>
        <v>8390826908.36689</v>
      </c>
      <c r="L97" s="9" t="n">
        <f aca="false">K97/$B$14*100</f>
        <v>163.741853355725</v>
      </c>
      <c r="M97" s="10" t="n">
        <f aca="false">AVERAGE(K95:K98)/AVERAGE(K91:K94)-1</f>
        <v>0.02899291101532</v>
      </c>
      <c r="O97" s="7" t="n">
        <f aca="false">O93+1</f>
        <v>2036</v>
      </c>
      <c r="P97" s="9" t="n">
        <f aca="false">'Low scenario'!AG100</f>
        <v>6638319339.98499</v>
      </c>
      <c r="Q97" s="9" t="n">
        <f aca="false">P97/$B$14*100</f>
        <v>129.542740395756</v>
      </c>
      <c r="R97" s="10" t="n">
        <f aca="false">AVERAGE(P95:P98)/AVERAGE(P91:P94)-1</f>
        <v>0.012644667901722</v>
      </c>
      <c r="S97" s="2"/>
    </row>
    <row r="98" customFormat="false" ht="12.8" hidden="false" customHeight="false" outlineLevel="0" collapsed="false">
      <c r="D98" s="7" t="n">
        <f aca="false">D94+1</f>
        <v>2036</v>
      </c>
      <c r="E98" s="9" t="n">
        <f aca="false">'Central scenario'!AG101</f>
        <v>7503812334.31068</v>
      </c>
      <c r="F98" s="9" t="n">
        <f aca="false">E98/$B$14*100</f>
        <v>146.432306645296</v>
      </c>
      <c r="G98" s="7"/>
      <c r="H98" s="2" t="n">
        <f aca="false">H97</f>
        <v>52</v>
      </c>
      <c r="K98" s="9" t="n">
        <f aca="false">'High scenario'!AG101</f>
        <v>8456964848.61547</v>
      </c>
      <c r="L98" s="9" t="n">
        <f aca="false">K98/$B$14*100</f>
        <v>165.032494794489</v>
      </c>
      <c r="M98" s="7"/>
      <c r="O98" s="7" t="n">
        <f aca="false">O94+1</f>
        <v>2036</v>
      </c>
      <c r="P98" s="9" t="n">
        <f aca="false">'Low scenario'!AG101</f>
        <v>6649196863.86161</v>
      </c>
      <c r="Q98" s="9" t="n">
        <f aca="false">P98/$B$14*100</f>
        <v>129.755008619011</v>
      </c>
      <c r="R98" s="7"/>
      <c r="S98" s="2"/>
    </row>
    <row r="99" customFormat="false" ht="12.8" hidden="false" customHeight="false" outlineLevel="0" collapsed="false">
      <c r="D99" s="5" t="n">
        <f aca="false">D95+1</f>
        <v>2037</v>
      </c>
      <c r="E99" s="6" t="n">
        <f aca="false">'Central scenario'!AG102</f>
        <v>7580562460.72212</v>
      </c>
      <c r="F99" s="6" t="n">
        <f aca="false">E99/$B$14*100</f>
        <v>147.930038404173</v>
      </c>
      <c r="G99" s="7"/>
      <c r="H99" s="2" t="n">
        <f aca="false">H98</f>
        <v>52</v>
      </c>
      <c r="K99" s="6" t="n">
        <f aca="false">'High scenario'!AG102</f>
        <v>8509963040.14217</v>
      </c>
      <c r="L99" s="6" t="n">
        <f aca="false">K99/$B$14*100</f>
        <v>166.06672207624</v>
      </c>
      <c r="M99" s="7"/>
      <c r="O99" s="5" t="n">
        <f aca="false">O95+1</f>
        <v>2037</v>
      </c>
      <c r="P99" s="6" t="n">
        <f aca="false">'Low scenario'!AG102</f>
        <v>6699139803.61202</v>
      </c>
      <c r="Q99" s="6" t="n">
        <f aca="false">P99/$B$14*100</f>
        <v>130.729614531643</v>
      </c>
      <c r="R99" s="7"/>
      <c r="S99" s="2"/>
    </row>
    <row r="100" customFormat="false" ht="12.8" hidden="false" customHeight="false" outlineLevel="0" collapsed="false">
      <c r="D100" s="7" t="n">
        <f aca="false">D96+1</f>
        <v>2037</v>
      </c>
      <c r="E100" s="9" t="n">
        <f aca="false">'Central scenario'!AG103</f>
        <v>7599478646.85791</v>
      </c>
      <c r="F100" s="9" t="n">
        <f aca="false">E100/$B$14*100</f>
        <v>148.299176203119</v>
      </c>
      <c r="G100" s="7"/>
      <c r="H100" s="2" t="n">
        <f aca="false">H99</f>
        <v>52</v>
      </c>
      <c r="K100" s="9" t="n">
        <f aca="false">'High scenario'!AG103</f>
        <v>8573238585.46489</v>
      </c>
      <c r="L100" s="9" t="n">
        <f aca="false">K100/$B$14*100</f>
        <v>167.301505629325</v>
      </c>
      <c r="M100" s="7"/>
      <c r="O100" s="7" t="n">
        <f aca="false">O96+1</f>
        <v>2037</v>
      </c>
      <c r="P100" s="9" t="n">
        <f aca="false">'Low scenario'!AG103</f>
        <v>6693202732.06229</v>
      </c>
      <c r="Q100" s="9" t="n">
        <f aca="false">P100/$B$14*100</f>
        <v>130.61375621283</v>
      </c>
      <c r="R100" s="7"/>
      <c r="S100" s="2"/>
    </row>
    <row r="101" customFormat="false" ht="12.8" hidden="false" customHeight="false" outlineLevel="0" collapsed="false">
      <c r="D101" s="7" t="n">
        <f aca="false">D97+1</f>
        <v>2037</v>
      </c>
      <c r="E101" s="9" t="n">
        <f aca="false">'Central scenario'!AG104</f>
        <v>7589604127.46406</v>
      </c>
      <c r="F101" s="9" t="n">
        <f aca="false">E101/$B$14*100</f>
        <v>148.106480998677</v>
      </c>
      <c r="G101" s="10" t="n">
        <f aca="false">AVERAGE(E99:E102)/AVERAGE(E95:E98)-1</f>
        <v>0.022553151568609</v>
      </c>
      <c r="H101" s="2" t="n">
        <f aca="false">H100</f>
        <v>52</v>
      </c>
      <c r="K101" s="9" t="n">
        <f aca="false">'High scenario'!AG104</f>
        <v>8629664729.73924</v>
      </c>
      <c r="L101" s="9" t="n">
        <f aca="false">K101/$B$14*100</f>
        <v>168.402627311622</v>
      </c>
      <c r="M101" s="10" t="n">
        <f aca="false">AVERAGE(K99:K102)/AVERAGE(K95:K98)-1</f>
        <v>0.0249781430960956</v>
      </c>
      <c r="O101" s="7" t="n">
        <f aca="false">O97+1</f>
        <v>2037</v>
      </c>
      <c r="P101" s="9" t="n">
        <f aca="false">'Low scenario'!AG104</f>
        <v>6734920414.7617</v>
      </c>
      <c r="Q101" s="9" t="n">
        <f aca="false">P101/$B$14*100</f>
        <v>131.427851266572</v>
      </c>
      <c r="R101" s="10" t="n">
        <f aca="false">AVERAGE(P99:P102)/AVERAGE(P95:P98)-1</f>
        <v>0.0131003718982665</v>
      </c>
      <c r="S101" s="2"/>
    </row>
    <row r="102" customFormat="false" ht="12.8" hidden="false" customHeight="false" outlineLevel="0" collapsed="false">
      <c r="D102" s="7" t="n">
        <f aca="false">D98+1</f>
        <v>2037</v>
      </c>
      <c r="E102" s="9" t="n">
        <f aca="false">'Central scenario'!AG105</f>
        <v>7646032243.97431</v>
      </c>
      <c r="F102" s="9" t="n">
        <f aca="false">E102/$B$14*100</f>
        <v>149.20764116795</v>
      </c>
      <c r="G102" s="7"/>
      <c r="H102" s="2" t="n">
        <f aca="false">H101</f>
        <v>52</v>
      </c>
      <c r="K102" s="9" t="n">
        <f aca="false">'High scenario'!AG105</f>
        <v>8668227396.43602</v>
      </c>
      <c r="L102" s="9" t="n">
        <f aca="false">K102/$B$14*100</f>
        <v>169.155154158407</v>
      </c>
      <c r="M102" s="7"/>
      <c r="O102" s="7" t="n">
        <f aca="false">O98+1</f>
        <v>2037</v>
      </c>
      <c r="P102" s="9" t="n">
        <f aca="false">'Low scenario'!AG105</f>
        <v>6717079347.64216</v>
      </c>
      <c r="Q102" s="9" t="n">
        <f aca="false">P102/$B$14*100</f>
        <v>131.079693757437</v>
      </c>
      <c r="R102" s="7"/>
      <c r="S102" s="2"/>
    </row>
    <row r="103" customFormat="false" ht="12.8" hidden="false" customHeight="false" outlineLevel="0" collapsed="false">
      <c r="D103" s="5" t="n">
        <f aca="false">D99+1</f>
        <v>2038</v>
      </c>
      <c r="E103" s="6" t="n">
        <f aca="false">'Central scenario'!AG106</f>
        <v>7697781104.03821</v>
      </c>
      <c r="F103" s="6" t="n">
        <f aca="false">E103/$B$14*100</f>
        <v>150.217488510584</v>
      </c>
      <c r="G103" s="7"/>
      <c r="H103" s="2" t="n">
        <f aca="false">H102</f>
        <v>52</v>
      </c>
      <c r="K103" s="6" t="n">
        <f aca="false">'High scenario'!AG106</f>
        <v>8778805485.11393</v>
      </c>
      <c r="L103" s="6" t="n">
        <f aca="false">K103/$B$14*100</f>
        <v>171.313017903945</v>
      </c>
      <c r="M103" s="7"/>
      <c r="O103" s="5" t="n">
        <f aca="false">O99+1</f>
        <v>2038</v>
      </c>
      <c r="P103" s="6" t="n">
        <f aca="false">'Low scenario'!AG106</f>
        <v>6735098788.46638</v>
      </c>
      <c r="Q103" s="6" t="n">
        <f aca="false">P103/$B$14*100</f>
        <v>131.431332120284</v>
      </c>
      <c r="R103" s="7"/>
      <c r="S103" s="2"/>
    </row>
    <row r="104" customFormat="false" ht="12.8" hidden="false" customHeight="false" outlineLevel="0" collapsed="false">
      <c r="D104" s="7" t="n">
        <f aca="false">D100+1</f>
        <v>2038</v>
      </c>
      <c r="E104" s="9" t="n">
        <f aca="false">'Central scenario'!AG107</f>
        <v>7726620766.07173</v>
      </c>
      <c r="F104" s="9" t="n">
        <f aca="false">E104/$B$14*100</f>
        <v>150.780276870192</v>
      </c>
      <c r="G104" s="7"/>
      <c r="H104" s="2" t="n">
        <f aca="false">H103</f>
        <v>52</v>
      </c>
      <c r="K104" s="9" t="n">
        <f aca="false">'High scenario'!AG107</f>
        <v>8806075345.97002</v>
      </c>
      <c r="L104" s="9" t="n">
        <f aca="false">K104/$B$14*100</f>
        <v>171.845172554028</v>
      </c>
      <c r="M104" s="7"/>
      <c r="O104" s="7" t="n">
        <f aca="false">O100+1</f>
        <v>2038</v>
      </c>
      <c r="P104" s="9" t="n">
        <f aca="false">'Low scenario'!AG107</f>
        <v>6751822416.33461</v>
      </c>
      <c r="Q104" s="9" t="n">
        <f aca="false">P104/$B$14*100</f>
        <v>131.757683486113</v>
      </c>
      <c r="R104" s="7"/>
      <c r="S104" s="2"/>
    </row>
    <row r="105" customFormat="false" ht="12.8" hidden="false" customHeight="false" outlineLevel="0" collapsed="false">
      <c r="D105" s="7" t="n">
        <f aca="false">D101+1</f>
        <v>2038</v>
      </c>
      <c r="E105" s="9" t="n">
        <f aca="false">'Central scenario'!AG108</f>
        <v>7781920595.06989</v>
      </c>
      <c r="F105" s="9" t="n">
        <f aca="false">E105/$B$14*100</f>
        <v>151.859419198988</v>
      </c>
      <c r="G105" s="10" t="n">
        <f aca="false">AVERAGE(E103:E106)/AVERAGE(E99:E102)-1</f>
        <v>0.018153190361403</v>
      </c>
      <c r="H105" s="2" t="n">
        <f aca="false">H104</f>
        <v>52</v>
      </c>
      <c r="K105" s="9" t="n">
        <f aca="false">'High scenario'!AG108</f>
        <v>8875196801.33757</v>
      </c>
      <c r="L105" s="9" t="n">
        <f aca="false">K105/$B$14*100</f>
        <v>173.194035464934</v>
      </c>
      <c r="M105" s="10" t="n">
        <f aca="false">AVERAGE(K103:K106)/AVERAGE(K99:K102)-1</f>
        <v>0.0292019988447505</v>
      </c>
      <c r="O105" s="7" t="n">
        <f aca="false">O101+1</f>
        <v>2038</v>
      </c>
      <c r="P105" s="9" t="n">
        <f aca="false">'Low scenario'!AG108</f>
        <v>6794035896.86842</v>
      </c>
      <c r="Q105" s="9" t="n">
        <f aca="false">P105/$B$14*100</f>
        <v>132.581453731249</v>
      </c>
      <c r="R105" s="10" t="n">
        <f aca="false">AVERAGE(P103:P106)/AVERAGE(P99:P102)-1</f>
        <v>0.0093371276984171</v>
      </c>
      <c r="S105" s="2"/>
    </row>
    <row r="106" customFormat="false" ht="12.8" hidden="false" customHeight="false" outlineLevel="0" collapsed="false">
      <c r="D106" s="7" t="n">
        <f aca="false">D102+1</f>
        <v>2038</v>
      </c>
      <c r="E106" s="9" t="n">
        <f aca="false">'Central scenario'!AG109</f>
        <v>7761496597.08624</v>
      </c>
      <c r="F106" s="9" t="n">
        <f aca="false">E106/$B$14*100</f>
        <v>151.460857374355</v>
      </c>
      <c r="G106" s="7"/>
      <c r="H106" s="2" t="n">
        <f aca="false">H105</f>
        <v>52</v>
      </c>
      <c r="K106" s="9" t="n">
        <f aca="false">'High scenario'!AG109</f>
        <v>8925012779.3816</v>
      </c>
      <c r="L106" s="9" t="n">
        <f aca="false">K106/$B$14*100</f>
        <v>174.166163797545</v>
      </c>
      <c r="M106" s="7"/>
      <c r="O106" s="7" t="n">
        <f aca="false">O102+1</f>
        <v>2038</v>
      </c>
      <c r="P106" s="9" t="n">
        <f aca="false">'Low scenario'!AG109</f>
        <v>6814034248.42595</v>
      </c>
      <c r="Q106" s="9" t="n">
        <f aca="false">P106/$B$14*100</f>
        <v>132.971709326299</v>
      </c>
      <c r="R106" s="7"/>
      <c r="S106" s="2"/>
    </row>
    <row r="107" customFormat="false" ht="12.8" hidden="false" customHeight="false" outlineLevel="0" collapsed="false">
      <c r="D107" s="5" t="n">
        <f aca="false">D103+1</f>
        <v>2039</v>
      </c>
      <c r="E107" s="6" t="n">
        <f aca="false">'Central scenario'!AG110</f>
        <v>7805779604.7849</v>
      </c>
      <c r="F107" s="6" t="n">
        <f aca="false">E107/$B$14*100</f>
        <v>152.325013175914</v>
      </c>
      <c r="G107" s="7"/>
      <c r="H107" s="2" t="n">
        <f aca="false">H106</f>
        <v>52</v>
      </c>
      <c r="K107" s="6" t="n">
        <f aca="false">'High scenario'!AG110</f>
        <v>8978741326.70859</v>
      </c>
      <c r="L107" s="6" t="n">
        <f aca="false">K107/$B$14*100</f>
        <v>175.214643525885</v>
      </c>
      <c r="M107" s="7"/>
      <c r="O107" s="5" t="n">
        <f aca="false">O103+1</f>
        <v>2039</v>
      </c>
      <c r="P107" s="6" t="n">
        <f aca="false">'Low scenario'!AG110</f>
        <v>6834411195.21019</v>
      </c>
      <c r="Q107" s="6" t="n">
        <f aca="false">P107/$B$14*100</f>
        <v>133.369352975563</v>
      </c>
      <c r="R107" s="7"/>
      <c r="S107" s="2"/>
    </row>
    <row r="108" customFormat="false" ht="12.8" hidden="false" customHeight="false" outlineLevel="0" collapsed="false">
      <c r="D108" s="7" t="n">
        <f aca="false">D104+1</f>
        <v>2039</v>
      </c>
      <c r="E108" s="9" t="n">
        <f aca="false">'Central scenario'!AG111</f>
        <v>7855495188.7765</v>
      </c>
      <c r="F108" s="9" t="n">
        <f aca="false">E108/$B$14*100</f>
        <v>153.295182380016</v>
      </c>
      <c r="G108" s="7"/>
      <c r="H108" s="2" t="n">
        <f aca="false">H107</f>
        <v>52</v>
      </c>
      <c r="K108" s="9" t="n">
        <f aca="false">'High scenario'!AG111</f>
        <v>9012268734.25689</v>
      </c>
      <c r="L108" s="9" t="n">
        <f aca="false">K108/$B$14*100</f>
        <v>175.868910371111</v>
      </c>
      <c r="M108" s="7"/>
      <c r="O108" s="7" t="n">
        <f aca="false">O104+1</f>
        <v>2039</v>
      </c>
      <c r="P108" s="9" t="n">
        <f aca="false">'Low scenario'!AG111</f>
        <v>6827026151.03543</v>
      </c>
      <c r="Q108" s="9" t="n">
        <f aca="false">P108/$B$14*100</f>
        <v>133.225238356885</v>
      </c>
      <c r="R108" s="7"/>
      <c r="S108" s="2"/>
    </row>
    <row r="109" customFormat="false" ht="12.8" hidden="false" customHeight="false" outlineLevel="0" collapsed="false">
      <c r="D109" s="7" t="n">
        <f aca="false">D105+1</f>
        <v>2039</v>
      </c>
      <c r="E109" s="9" t="n">
        <f aca="false">'Central scenario'!AG112</f>
        <v>7905062609.13896</v>
      </c>
      <c r="F109" s="9" t="n">
        <f aca="false">E109/$B$14*100</f>
        <v>154.262460261546</v>
      </c>
      <c r="G109" s="10" t="n">
        <f aca="false">AVERAGE(E107:E110)/AVERAGE(E103:E106)-1</f>
        <v>0.0179776603037618</v>
      </c>
      <c r="H109" s="2" t="n">
        <f aca="false">H108</f>
        <v>52</v>
      </c>
      <c r="K109" s="9" t="n">
        <f aca="false">'High scenario'!AG112</f>
        <v>9047125234.59683</v>
      </c>
      <c r="L109" s="9" t="n">
        <f aca="false">K109/$B$14*100</f>
        <v>176.549113648986</v>
      </c>
      <c r="M109" s="10" t="n">
        <f aca="false">AVERAGE(K107:K110)/AVERAGE(K103:K106)-1</f>
        <v>0.022070954506104</v>
      </c>
      <c r="O109" s="7" t="n">
        <f aca="false">O105+1</f>
        <v>2039</v>
      </c>
      <c r="P109" s="9" t="n">
        <f aca="false">'Low scenario'!AG112</f>
        <v>6857275507.63856</v>
      </c>
      <c r="Q109" s="9" t="n">
        <f aca="false">P109/$B$14*100</f>
        <v>133.815536043526</v>
      </c>
      <c r="R109" s="10" t="n">
        <f aca="false">AVERAGE(P107:P110)/AVERAGE(P103:P106)-1</f>
        <v>0.0119324739258471</v>
      </c>
      <c r="S109" s="2"/>
    </row>
    <row r="110" customFormat="false" ht="12.8" hidden="false" customHeight="false" outlineLevel="0" collapsed="false">
      <c r="D110" s="7" t="n">
        <f aca="false">D106+1</f>
        <v>2039</v>
      </c>
      <c r="E110" s="9" t="n">
        <f aca="false">'Central scenario'!AG113</f>
        <v>7958210591.01549</v>
      </c>
      <c r="F110" s="9" t="n">
        <f aca="false">E110/$B$14*100</f>
        <v>155.299610610328</v>
      </c>
      <c r="G110" s="7"/>
      <c r="H110" s="2" t="n">
        <f aca="false">H109</f>
        <v>52</v>
      </c>
      <c r="K110" s="9" t="n">
        <f aca="false">'High scenario'!AG113</f>
        <v>9127937836.91409</v>
      </c>
      <c r="L110" s="9" t="n">
        <f aca="false">K110/$B$14*100</f>
        <v>178.126122139619</v>
      </c>
      <c r="M110" s="7"/>
      <c r="O110" s="7" t="n">
        <f aca="false">O106+1</f>
        <v>2039</v>
      </c>
      <c r="P110" s="9" t="n">
        <f aca="false">'Low scenario'!AG113</f>
        <v>6899588774.01722</v>
      </c>
      <c r="Q110" s="9" t="n">
        <f aca="false">P110/$B$14*100</f>
        <v>134.641253548373</v>
      </c>
      <c r="R110" s="7"/>
      <c r="S110" s="2"/>
    </row>
    <row r="111" customFormat="false" ht="12.8" hidden="false" customHeight="false" outlineLevel="0" collapsed="false">
      <c r="D111" s="5" t="n">
        <f aca="false">D107+1</f>
        <v>2040</v>
      </c>
      <c r="E111" s="6" t="n">
        <f aca="false">'Central scenario'!AG114</f>
        <v>7967355530.57615</v>
      </c>
      <c r="F111" s="6" t="n">
        <f aca="false">E111/$B$14*100</f>
        <v>155.478068510704</v>
      </c>
      <c r="G111" s="7"/>
      <c r="H111" s="2" t="n">
        <f aca="false">H110</f>
        <v>52</v>
      </c>
      <c r="K111" s="6" t="n">
        <f aca="false">'High scenario'!AG114</f>
        <v>9187295869.29685</v>
      </c>
      <c r="L111" s="6" t="n">
        <f aca="false">K111/$B$14*100</f>
        <v>179.284457824534</v>
      </c>
      <c r="M111" s="7"/>
      <c r="O111" s="5" t="n">
        <f aca="false">O107+1</f>
        <v>2040</v>
      </c>
      <c r="P111" s="6" t="n">
        <f aca="false">'Low scenario'!AG114</f>
        <v>6875117814.59259</v>
      </c>
      <c r="Q111" s="6" t="n">
        <f aca="false">P111/$B$14*100</f>
        <v>134.163717747273</v>
      </c>
      <c r="R111" s="7"/>
      <c r="S111" s="2"/>
    </row>
    <row r="112" customFormat="false" ht="12.8" hidden="false" customHeight="false" outlineLevel="0" collapsed="false">
      <c r="D112" s="7" t="n">
        <f aca="false">D108+1</f>
        <v>2040</v>
      </c>
      <c r="E112" s="9" t="n">
        <f aca="false">'Central scenario'!AG115</f>
        <v>7976813112.61618</v>
      </c>
      <c r="F112" s="9" t="n">
        <f aca="false">E112/$B$14*100</f>
        <v>155.662627437781</v>
      </c>
      <c r="G112" s="7"/>
      <c r="H112" s="2" t="n">
        <f aca="false">H111</f>
        <v>52</v>
      </c>
      <c r="K112" s="9" t="n">
        <f aca="false">'High scenario'!AG115</f>
        <v>9268661657.65684</v>
      </c>
      <c r="L112" s="9" t="n">
        <f aca="false">K112/$B$14*100</f>
        <v>180.872261402335</v>
      </c>
      <c r="M112" s="7"/>
      <c r="O112" s="7" t="n">
        <f aca="false">O108+1</f>
        <v>2040</v>
      </c>
      <c r="P112" s="9" t="n">
        <f aca="false">'Low scenario'!AG115</f>
        <v>6900543460.09</v>
      </c>
      <c r="Q112" s="9" t="n">
        <f aca="false">P112/$B$14*100</f>
        <v>134.659883662978</v>
      </c>
      <c r="R112" s="7"/>
      <c r="S112" s="2"/>
    </row>
    <row r="113" customFormat="false" ht="12.8" hidden="false" customHeight="false" outlineLevel="0" collapsed="false">
      <c r="D113" s="7" t="n">
        <f aca="false">D109+1</f>
        <v>2040</v>
      </c>
      <c r="E113" s="9" t="n">
        <f aca="false">'Central scenario'!AG116</f>
        <v>8014187859.86489</v>
      </c>
      <c r="F113" s="9" t="n">
        <f aca="false">E113/$B$14*100</f>
        <v>156.391972763342</v>
      </c>
      <c r="G113" s="10" t="n">
        <f aca="false">AVERAGE(E111:E114)/AVERAGE(E107:E110)-1</f>
        <v>0.0138420933104622</v>
      </c>
      <c r="H113" s="2" t="n">
        <f aca="false">H112</f>
        <v>52</v>
      </c>
      <c r="K113" s="9" t="n">
        <f aca="false">'High scenario'!AG116</f>
        <v>9334703988.89294</v>
      </c>
      <c r="L113" s="9" t="n">
        <f aca="false">K113/$B$14*100</f>
        <v>182.161037089717</v>
      </c>
      <c r="M113" s="10" t="n">
        <f aca="false">AVERAGE(K111:K114)/AVERAGE(K107:K110)-1</f>
        <v>0.0264842576486293</v>
      </c>
      <c r="O113" s="7" t="n">
        <f aca="false">O109+1</f>
        <v>2040</v>
      </c>
      <c r="P113" s="9" t="n">
        <f aca="false">'Low scenario'!AG116</f>
        <v>6962884380.76261</v>
      </c>
      <c r="Q113" s="9" t="n">
        <f aca="false">P113/$B$14*100</f>
        <v>135.876428587847</v>
      </c>
      <c r="R113" s="10" t="n">
        <f aca="false">AVERAGE(P111:P114)/AVERAGE(P107:P110)-1</f>
        <v>0.0110670641989965</v>
      </c>
      <c r="S113" s="2"/>
    </row>
    <row r="114" customFormat="false" ht="12.8" hidden="false" customHeight="false" outlineLevel="0" collapsed="false">
      <c r="D114" s="7" t="n">
        <f aca="false">D110+1</f>
        <v>2040</v>
      </c>
      <c r="E114" s="9" t="n">
        <f aca="false">'Central scenario'!AG117</f>
        <v>8002557225.55779</v>
      </c>
      <c r="F114" s="9" t="n">
        <f aca="false">E114/$B$14*100</f>
        <v>156.165008050812</v>
      </c>
      <c r="G114" s="7"/>
      <c r="H114" s="2" t="n">
        <f aca="false">H113</f>
        <v>52</v>
      </c>
      <c r="K114" s="9" t="n">
        <f aca="false">'High scenario'!AG117</f>
        <v>9333243215.60945</v>
      </c>
      <c r="L114" s="9" t="n">
        <f aca="false">K114/$B$14*100</f>
        <v>182.132530992834</v>
      </c>
      <c r="M114" s="7"/>
      <c r="O114" s="7" t="n">
        <f aca="false">O110+1</f>
        <v>2040</v>
      </c>
      <c r="P114" s="9" t="n">
        <f aca="false">'Low scenario'!AG117</f>
        <v>6983196076.79965</v>
      </c>
      <c r="Q114" s="9" t="n">
        <f aca="false">P114/$B$14*100</f>
        <v>136.272798908702</v>
      </c>
      <c r="R114" s="7"/>
      <c r="S114" s="2"/>
    </row>
    <row r="115" customFormat="false" ht="12.8" hidden="false" customHeight="false" outlineLevel="0" collapsed="false">
      <c r="K115" s="13"/>
    </row>
    <row r="116" customFormat="false" ht="12.8" hidden="false" customHeight="false" outlineLevel="0" collapsed="false">
      <c r="K116" s="13"/>
    </row>
    <row r="117" customFormat="false" ht="12.8" hidden="false" customHeight="false" outlineLevel="0" collapsed="false">
      <c r="K117" s="13"/>
    </row>
    <row r="118" customFormat="false" ht="12.8" hidden="false" customHeight="false" outlineLevel="0" collapsed="false">
      <c r="K118" s="13"/>
    </row>
    <row r="119" customFormat="false" ht="12.8" hidden="false" customHeight="false" outlineLevel="0" collapsed="false">
      <c r="K119" s="13"/>
    </row>
    <row r="120" customFormat="false" ht="12.8" hidden="false" customHeight="false" outlineLevel="0" collapsed="false">
      <c r="F120" s="0" t="s">
        <v>8</v>
      </c>
      <c r="K120" s="13"/>
      <c r="P120" s="0" t="s">
        <v>9</v>
      </c>
    </row>
    <row r="121" customFormat="false" ht="12.8" hidden="false" customHeight="false" outlineLevel="0" collapsed="false">
      <c r="K121" s="13"/>
      <c r="W121" s="0" t="s">
        <v>10</v>
      </c>
    </row>
    <row r="122" customFormat="false" ht="12.8" hidden="false" customHeight="false" outlineLevel="0" collapsed="false">
      <c r="K122" s="1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210"/>
  <sheetViews>
    <sheetView showFormulas="false" showGridLines="true" showRowColHeaders="true" showZeros="true" rightToLeft="false" tabSelected="false" showOutlineSymbols="true" defaultGridColor="true" view="normal" topLeftCell="A97" colorId="64" zoomScale="60" zoomScaleNormal="60" zoomScalePageLayoutView="100" workbookViewId="0">
      <pane xSplit="1" ySplit="0" topLeftCell="Q97" activePane="topRight" state="frozen"/>
      <selection pane="topLeft" activeCell="A97" activeCellId="0" sqref="A97"/>
      <selection pane="topRight" activeCell="W105" activeCellId="0" sqref="W105"/>
    </sheetView>
  </sheetViews>
  <sheetFormatPr defaultColWidth="11.89453125" defaultRowHeight="12.8" zeroHeight="false" outlineLevelRow="0" outlineLevelCol="0"/>
  <sheetData>
    <row r="1" customFormat="false" ht="12.8" hidden="false" customHeight="false" outlineLevel="0" collapsed="false">
      <c r="A1" s="95"/>
      <c r="B1" s="0" t="s">
        <v>133</v>
      </c>
      <c r="D1" s="0" t="s">
        <v>134</v>
      </c>
      <c r="F1" s="0" t="s">
        <v>135</v>
      </c>
      <c r="H1" s="0" t="s">
        <v>136</v>
      </c>
      <c r="I1" s="97"/>
    </row>
    <row r="2" customFormat="false" ht="91.7" hidden="false" customHeight="false" outlineLevel="0" collapsed="false">
      <c r="A2" s="95"/>
      <c r="B2" s="96" t="s">
        <v>127</v>
      </c>
      <c r="C2" s="97" t="s">
        <v>0</v>
      </c>
      <c r="D2" s="97" t="s">
        <v>137</v>
      </c>
      <c r="E2" s="97" t="s">
        <v>129</v>
      </c>
      <c r="F2" s="97" t="s">
        <v>138</v>
      </c>
      <c r="G2" s="97" t="s">
        <v>131</v>
      </c>
      <c r="H2" s="97" t="s">
        <v>139</v>
      </c>
      <c r="I2" s="97"/>
    </row>
    <row r="3" customFormat="false" ht="12.8" hidden="false" customHeight="false" outlineLevel="0" collapsed="false">
      <c r="A3" s="95"/>
      <c r="B3" s="96"/>
      <c r="C3" s="95"/>
      <c r="D3" s="95"/>
      <c r="E3" s="95"/>
      <c r="F3" s="95"/>
      <c r="G3" s="95"/>
      <c r="H3" s="95"/>
      <c r="I3" s="95"/>
    </row>
    <row r="4" customFormat="false" ht="15" hidden="false" customHeight="false" outlineLevel="0" collapsed="false">
      <c r="A4" s="98" t="n">
        <v>1993</v>
      </c>
      <c r="B4" s="99" t="n">
        <v>-0.000446069275463893</v>
      </c>
      <c r="C4" s="95"/>
      <c r="D4" s="95"/>
      <c r="E4" s="95"/>
      <c r="F4" s="95"/>
      <c r="G4" s="95"/>
      <c r="H4" s="95"/>
      <c r="I4" s="95"/>
    </row>
    <row r="5" customFormat="false" ht="15" hidden="false" customHeight="false" outlineLevel="0" collapsed="false">
      <c r="A5" s="98" t="n">
        <v>1994</v>
      </c>
      <c r="B5" s="100" t="n">
        <v>-0.0130853294610615</v>
      </c>
      <c r="C5" s="95"/>
      <c r="D5" s="95"/>
      <c r="E5" s="95"/>
      <c r="F5" s="95"/>
      <c r="G5" s="95"/>
      <c r="H5" s="95"/>
      <c r="I5" s="95"/>
    </row>
    <row r="6" customFormat="false" ht="15" hidden="false" customHeight="false" outlineLevel="0" collapsed="false">
      <c r="A6" s="98" t="n">
        <v>1995</v>
      </c>
      <c r="B6" s="99" t="n">
        <v>-0.00637934959758819</v>
      </c>
      <c r="C6" s="95"/>
      <c r="D6" s="95"/>
      <c r="E6" s="95"/>
      <c r="F6" s="95"/>
      <c r="G6" s="95"/>
      <c r="H6" s="95"/>
      <c r="I6" s="95"/>
    </row>
    <row r="7" customFormat="false" ht="15" hidden="false" customHeight="false" outlineLevel="0" collapsed="false">
      <c r="A7" s="98" t="n">
        <v>1996</v>
      </c>
      <c r="B7" s="100" t="n">
        <v>-0.00528730473079139</v>
      </c>
      <c r="C7" s="95"/>
      <c r="D7" s="95"/>
      <c r="E7" s="95"/>
      <c r="F7" s="95"/>
      <c r="G7" s="95"/>
      <c r="H7" s="95"/>
      <c r="I7" s="95"/>
    </row>
    <row r="8" customFormat="false" ht="15" hidden="false" customHeight="false" outlineLevel="0" collapsed="false">
      <c r="A8" s="98" t="n">
        <v>1997</v>
      </c>
      <c r="B8" s="99" t="n">
        <v>-0.00315594528811225</v>
      </c>
      <c r="C8" s="95"/>
      <c r="D8" s="95"/>
      <c r="E8" s="95"/>
      <c r="F8" s="95"/>
      <c r="G8" s="95"/>
      <c r="H8" s="95"/>
      <c r="I8" s="95"/>
    </row>
    <row r="9" customFormat="false" ht="15" hidden="false" customHeight="false" outlineLevel="0" collapsed="false">
      <c r="A9" s="98" t="n">
        <v>1998</v>
      </c>
      <c r="B9" s="100" t="n">
        <v>-0.00266006212398561</v>
      </c>
      <c r="C9" s="95"/>
      <c r="D9" s="95"/>
      <c r="E9" s="95"/>
      <c r="F9" s="95"/>
      <c r="G9" s="95"/>
      <c r="H9" s="95"/>
      <c r="I9" s="95"/>
    </row>
    <row r="10" customFormat="false" ht="15" hidden="false" customHeight="false" outlineLevel="0" collapsed="false">
      <c r="A10" s="98" t="n">
        <v>1999</v>
      </c>
      <c r="B10" s="99" t="n">
        <v>-0.0077596880146275</v>
      </c>
      <c r="C10" s="95"/>
      <c r="D10" s="95"/>
      <c r="E10" s="95"/>
      <c r="F10" s="95"/>
      <c r="G10" s="95"/>
      <c r="H10" s="95"/>
      <c r="I10" s="95"/>
    </row>
    <row r="11" customFormat="false" ht="15" hidden="false" customHeight="false" outlineLevel="0" collapsed="false">
      <c r="A11" s="98" t="n">
        <v>2000</v>
      </c>
      <c r="B11" s="100" t="n">
        <v>-0.00673854445377408</v>
      </c>
      <c r="C11" s="95"/>
      <c r="D11" s="95"/>
      <c r="E11" s="95"/>
      <c r="F11" s="95"/>
      <c r="G11" s="95"/>
      <c r="H11" s="95"/>
      <c r="I11" s="95"/>
    </row>
    <row r="12" customFormat="false" ht="15" hidden="false" customHeight="false" outlineLevel="0" collapsed="false">
      <c r="A12" s="98" t="n">
        <v>2001</v>
      </c>
      <c r="B12" s="99" t="n">
        <v>-0.0101649287372602</v>
      </c>
      <c r="C12" s="95"/>
      <c r="D12" s="95"/>
      <c r="E12" s="95"/>
      <c r="F12" s="95"/>
      <c r="G12" s="95"/>
      <c r="H12" s="95"/>
      <c r="I12" s="95"/>
    </row>
    <row r="13" customFormat="false" ht="15" hidden="false" customHeight="false" outlineLevel="0" collapsed="false">
      <c r="A13" s="98" t="n">
        <v>2002</v>
      </c>
      <c r="B13" s="100" t="n">
        <v>-0.0114398617982835</v>
      </c>
      <c r="C13" s="95"/>
      <c r="D13" s="95"/>
      <c r="E13" s="95"/>
      <c r="F13" s="95"/>
      <c r="G13" s="95"/>
      <c r="H13" s="95"/>
      <c r="I13" s="95"/>
    </row>
    <row r="14" customFormat="false" ht="15" hidden="false" customHeight="false" outlineLevel="0" collapsed="false">
      <c r="A14" s="98" t="n">
        <v>2003</v>
      </c>
      <c r="B14" s="99" t="n">
        <v>-0.00492707399415027</v>
      </c>
      <c r="C14" s="95"/>
      <c r="D14" s="95"/>
      <c r="E14" s="95"/>
      <c r="F14" s="95"/>
      <c r="G14" s="95"/>
      <c r="H14" s="95"/>
      <c r="I14" s="95"/>
    </row>
    <row r="15" customFormat="false" ht="15" hidden="false" customHeight="false" outlineLevel="0" collapsed="false">
      <c r="A15" s="98" t="n">
        <v>2004</v>
      </c>
      <c r="B15" s="100" t="n">
        <v>0.00382133245719463</v>
      </c>
      <c r="C15" s="95"/>
      <c r="D15" s="95"/>
      <c r="E15" s="95"/>
      <c r="F15" s="95"/>
      <c r="G15" s="95"/>
      <c r="H15" s="95"/>
      <c r="I15" s="95"/>
    </row>
    <row r="16" customFormat="false" ht="15" hidden="false" customHeight="false" outlineLevel="0" collapsed="false">
      <c r="A16" s="98" t="n">
        <v>2005</v>
      </c>
      <c r="B16" s="99" t="n">
        <v>0.00757769102751198</v>
      </c>
      <c r="C16" s="95"/>
      <c r="D16" s="95"/>
      <c r="E16" s="95"/>
      <c r="F16" s="95"/>
      <c r="G16" s="95"/>
      <c r="H16" s="95"/>
      <c r="I16" s="95"/>
    </row>
    <row r="17" customFormat="false" ht="15" hidden="false" customHeight="false" outlineLevel="0" collapsed="false">
      <c r="A17" s="98" t="n">
        <v>2006</v>
      </c>
      <c r="B17" s="100" t="n">
        <v>0.00917791831736937</v>
      </c>
      <c r="C17" s="95"/>
      <c r="D17" s="95"/>
      <c r="E17" s="95"/>
      <c r="F17" s="95"/>
      <c r="G17" s="95"/>
      <c r="H17" s="95"/>
      <c r="I17" s="95"/>
    </row>
    <row r="18" customFormat="false" ht="15" hidden="false" customHeight="false" outlineLevel="0" collapsed="false">
      <c r="A18" s="98" t="n">
        <v>2007</v>
      </c>
      <c r="B18" s="99" t="n">
        <v>0.0108470293692913</v>
      </c>
      <c r="C18" s="95"/>
      <c r="D18" s="95"/>
      <c r="E18" s="95"/>
      <c r="F18" s="95"/>
      <c r="G18" s="95"/>
      <c r="H18" s="95"/>
      <c r="I18" s="95"/>
    </row>
    <row r="19" customFormat="false" ht="15" hidden="false" customHeight="false" outlineLevel="0" collapsed="false">
      <c r="A19" s="98" t="n">
        <v>2008</v>
      </c>
      <c r="B19" s="100" t="n">
        <v>0.00473047402209589</v>
      </c>
      <c r="C19" s="95"/>
      <c r="D19" s="95"/>
      <c r="E19" s="95"/>
      <c r="F19" s="95"/>
      <c r="G19" s="95"/>
      <c r="H19" s="95"/>
      <c r="I19" s="95"/>
    </row>
    <row r="20" customFormat="false" ht="15" hidden="false" customHeight="false" outlineLevel="0" collapsed="false">
      <c r="A20" s="98" t="n">
        <v>2009</v>
      </c>
      <c r="B20" s="99" t="n">
        <v>0.00347884656778641</v>
      </c>
      <c r="C20" s="95"/>
      <c r="D20" s="95"/>
      <c r="E20" s="95"/>
      <c r="F20" s="95"/>
      <c r="G20" s="95"/>
      <c r="H20" s="95"/>
      <c r="I20" s="95"/>
    </row>
    <row r="21" customFormat="false" ht="15" hidden="false" customHeight="false" outlineLevel="0" collapsed="false">
      <c r="A21" s="98" t="n">
        <v>2010</v>
      </c>
      <c r="B21" s="100" t="n">
        <v>0.00411235591593429</v>
      </c>
      <c r="C21" s="95"/>
      <c r="D21" s="95"/>
      <c r="E21" s="95"/>
      <c r="F21" s="95"/>
      <c r="G21" s="95"/>
      <c r="H21" s="95"/>
      <c r="I21" s="95"/>
    </row>
    <row r="22" customFormat="false" ht="15" hidden="false" customHeight="false" outlineLevel="0" collapsed="false">
      <c r="A22" s="98" t="n">
        <v>2011</v>
      </c>
      <c r="B22" s="99" t="n">
        <v>0.00326307905881009</v>
      </c>
      <c r="C22" s="95"/>
      <c r="D22" s="95"/>
      <c r="E22" s="95"/>
      <c r="F22" s="95"/>
      <c r="G22" s="95"/>
      <c r="H22" s="95"/>
      <c r="I22" s="95"/>
    </row>
    <row r="23" customFormat="false" ht="15" hidden="false" customHeight="false" outlineLevel="0" collapsed="false">
      <c r="A23" s="98" t="n">
        <v>2012</v>
      </c>
      <c r="B23" s="100" t="n">
        <v>0.00105161751029002</v>
      </c>
      <c r="C23" s="95"/>
      <c r="D23" s="95"/>
      <c r="E23" s="95"/>
      <c r="F23" s="95"/>
      <c r="G23" s="95"/>
      <c r="H23" s="95"/>
      <c r="I23" s="95"/>
    </row>
    <row r="24" customFormat="false" ht="15" hidden="false" customHeight="false" outlineLevel="0" collapsed="false">
      <c r="A24" s="98" t="n">
        <v>2013</v>
      </c>
      <c r="B24" s="99" t="n">
        <v>-0.000951668558161176</v>
      </c>
      <c r="C24" s="95"/>
      <c r="D24" s="95"/>
      <c r="E24" s="95"/>
      <c r="F24" s="95"/>
      <c r="G24" s="95"/>
      <c r="H24" s="95"/>
      <c r="I24" s="95"/>
    </row>
    <row r="25" customFormat="false" ht="15" hidden="false" customHeight="false" outlineLevel="0" collapsed="false">
      <c r="A25" s="98" t="n">
        <v>2014</v>
      </c>
      <c r="B25" s="100" t="n">
        <v>-0.00129286375596846</v>
      </c>
      <c r="C25" s="101" t="n">
        <f aca="false">'Central scenario'!AL3+SUM($C106:$J106)-$H106-$F106-SUM($K106:$Q106)</f>
        <v>0.00115825366281495</v>
      </c>
      <c r="D25" s="109" t="n">
        <f aca="false">C25</f>
        <v>0.00115825366281495</v>
      </c>
      <c r="E25" s="95"/>
      <c r="F25" s="95"/>
      <c r="G25" s="107"/>
      <c r="H25" s="95"/>
      <c r="I25" s="95"/>
    </row>
    <row r="26" customFormat="false" ht="15" hidden="false" customHeight="false" outlineLevel="0" collapsed="false">
      <c r="A26" s="98" t="n">
        <v>2015</v>
      </c>
      <c r="B26" s="99" t="n">
        <v>-0.00750733306177321</v>
      </c>
      <c r="C26" s="101" t="n">
        <f aca="false">'Central scenario'!AL4+SUM($C107:$J107)-$H107-$F107-SUM($K107:$Q107)</f>
        <v>-0.0117328132990594</v>
      </c>
      <c r="D26" s="109" t="n">
        <f aca="false">C26</f>
        <v>-0.0117328132990594</v>
      </c>
      <c r="E26" s="95"/>
      <c r="F26" s="95"/>
      <c r="G26" s="95"/>
      <c r="H26" s="95"/>
      <c r="I26" s="95"/>
    </row>
    <row r="27" customFormat="false" ht="15" hidden="false" customHeight="false" outlineLevel="0" collapsed="false">
      <c r="A27" s="98" t="n">
        <v>2016</v>
      </c>
      <c r="B27" s="100" t="n">
        <v>-0.0203467996958489</v>
      </c>
      <c r="C27" s="101" t="n">
        <f aca="false">'Central scenario'!AL5+SUM($C108:$J108)-$H108-$F108-SUM($K108:$Q108)</f>
        <v>-0.0157640611870122</v>
      </c>
      <c r="D27" s="101" t="n">
        <f aca="false">'Central scenario'!BO5+SUM($C108:$J108)-$H108-$F108-SUM($K108:$R108)</f>
        <v>-0.0195881331115993</v>
      </c>
      <c r="E27" s="95"/>
      <c r="F27" s="95"/>
      <c r="G27" s="95"/>
      <c r="H27" s="95"/>
      <c r="I27" s="95"/>
    </row>
    <row r="28" customFormat="false" ht="15" hidden="false" customHeight="false" outlineLevel="0" collapsed="false">
      <c r="A28" s="98" t="n">
        <v>2017</v>
      </c>
      <c r="B28" s="99" t="n">
        <v>-0.0241047020081896</v>
      </c>
      <c r="C28" s="101" t="n">
        <f aca="false">'Central scenario'!AL6+SUM($C109:$J109)-$H109-$F109-SUM($K109:$Q109)</f>
        <v>-0.0182231542809677</v>
      </c>
      <c r="D28" s="101" t="n">
        <f aca="false">'Central scenario'!BO6+SUM($C109:$J109)-$H109-$F109-SUM($K109:$R109)</f>
        <v>-0.0259966260361925</v>
      </c>
      <c r="E28" s="104"/>
      <c r="F28" s="103"/>
      <c r="G28" s="103"/>
      <c r="H28" s="103"/>
      <c r="I28" s="103"/>
    </row>
    <row r="29" customFormat="false" ht="15" hidden="false" customHeight="false" outlineLevel="0" collapsed="false">
      <c r="A29" s="98" t="n">
        <v>2018</v>
      </c>
      <c r="B29" s="100" t="n">
        <v>-0.0182717978002125</v>
      </c>
      <c r="C29" s="101" t="n">
        <f aca="false">'Central scenario'!$AL7+SUM($C110:$J110)-$F110-SUM($K110:$Q110)</f>
        <v>-0.00936350280989437</v>
      </c>
      <c r="D29" s="101" t="n">
        <f aca="false">'Central scenario'!BO7+SUM($C110:$J110)-$F110-SUM($K110:$R110)</f>
        <v>-0.0217929820184041</v>
      </c>
      <c r="E29" s="103"/>
      <c r="F29" s="103"/>
      <c r="G29" s="103"/>
      <c r="H29" s="103"/>
      <c r="I29" s="103"/>
    </row>
    <row r="30" customFormat="false" ht="15" hidden="false" customHeight="false" outlineLevel="0" collapsed="false">
      <c r="A30" s="98" t="n">
        <v>2019</v>
      </c>
      <c r="B30" s="99" t="n">
        <v>-0.0257914165391586</v>
      </c>
      <c r="C30" s="101" t="n">
        <f aca="false">'Central scenario'!$AL8+SUM($D$114:$J$114)-SUM($K$114:$Q$114)</f>
        <v>-0.0133650454132886</v>
      </c>
      <c r="D30" s="101" t="n">
        <f aca="false">'Central scenario'!BO8+SUM($C111:$J111)-$F111-SUM($K111:$R111)</f>
        <v>-0.0261186809053806</v>
      </c>
      <c r="E30" s="103"/>
      <c r="F30" s="103"/>
      <c r="G30" s="103"/>
      <c r="H30" s="103"/>
      <c r="I30" s="103"/>
    </row>
    <row r="31" customFormat="false" ht="12.8" hidden="false" customHeight="false" outlineLevel="0" collapsed="false">
      <c r="A31" s="98" t="n">
        <v>2020</v>
      </c>
      <c r="B31" s="95"/>
      <c r="C31" s="101" t="n">
        <f aca="false">'Central scenario'!$AL9+SUM($D$114:$J$114)-SUM($K$114:$Q$114)</f>
        <v>-0.0219009481656145</v>
      </c>
      <c r="D31" s="101" t="n">
        <f aca="false">'Central scenario'!$BO9+F127</f>
        <v>-0.0332953053344538</v>
      </c>
      <c r="E31" s="103" t="n">
        <f aca="false">'Low scenario'!$AL9+SUM($D$114:$J$114)-SUM($K$114:$Q$114)</f>
        <v>-0.0222934942728909</v>
      </c>
      <c r="F31" s="103" t="n">
        <f aca="false">'Low scenario'!$BO9+F127</f>
        <v>-0.0336921687089686</v>
      </c>
      <c r="G31" s="103" t="n">
        <f aca="false">'High scenario'!$AL9+SUM($D$114:$J$114)-SUM($K$114:$Q$114)</f>
        <v>-0.0218656693416387</v>
      </c>
      <c r="H31" s="103" t="n">
        <f aca="false">'High scenario'!$BO9+F127</f>
        <v>-0.0332543631954909</v>
      </c>
      <c r="I31" s="103"/>
    </row>
    <row r="32" customFormat="false" ht="13.25" hidden="false" customHeight="false" outlineLevel="0" collapsed="false">
      <c r="A32" s="98" t="n">
        <v>2021</v>
      </c>
      <c r="B32" s="95"/>
      <c r="C32" s="101" t="n">
        <f aca="false">'Central scenario'!$AL10+SUM($D$114:$J$114)-SUM($K$114:$Q$114)</f>
        <v>-0.0114287122677289</v>
      </c>
      <c r="D32" s="101" t="n">
        <f aca="false">'Central scenario'!$BO10+F128</f>
        <v>-0.0231780029570857</v>
      </c>
      <c r="E32" s="103" t="n">
        <f aca="false">'Low scenario'!$AL10+SUM($D$114:$J$114)-SUM($K$114:$Q$114)</f>
        <v>-0.0121131105095251</v>
      </c>
      <c r="F32" s="103" t="n">
        <f aca="false">'Low scenario'!$BO10+F128</f>
        <v>-0.0238875108699159</v>
      </c>
      <c r="G32" s="103" t="n">
        <f aca="false">'High scenario'!$AL10+SUM($D$114:$J$114)-SUM($K$114:$Q$114)</f>
        <v>-0.0100239171294394</v>
      </c>
      <c r="H32" s="103" t="n">
        <f aca="false">'High scenario'!$BO10+F128</f>
        <v>-0.0217447519182581</v>
      </c>
      <c r="I32" s="103"/>
    </row>
    <row r="33" customFormat="false" ht="13.25" hidden="false" customHeight="false" outlineLevel="0" collapsed="false">
      <c r="A33" s="98" t="n">
        <v>2022</v>
      </c>
      <c r="B33" s="95"/>
      <c r="C33" s="101" t="n">
        <f aca="false">'Central scenario'!$AL11+SUM($D$114:$J$114)-SUM($K$114:$Q$114)</f>
        <v>-0.0147362247617593</v>
      </c>
      <c r="D33" s="101" t="n">
        <f aca="false">'Central scenario'!$BO11+F129</f>
        <v>-0.0265539964820726</v>
      </c>
      <c r="E33" s="103" t="n">
        <f aca="false">'Low scenario'!$AL11+SUM($D$114:$J$114)-SUM($K$114:$Q$114)</f>
        <v>-0.0157050088424822</v>
      </c>
      <c r="F33" s="103" t="n">
        <f aca="false">'Low scenario'!$BO11+F129</f>
        <v>-0.0275582494830734</v>
      </c>
      <c r="G33" s="103" t="n">
        <f aca="false">'High scenario'!$AL11+SUM($D$114:$J$114)-SUM($K$114:$Q$114)</f>
        <v>-0.0125621791620739</v>
      </c>
      <c r="H33" s="103" t="n">
        <f aca="false">'High scenario'!$BO11+F129</f>
        <v>-0.0243912633709813</v>
      </c>
      <c r="I33" s="103"/>
    </row>
    <row r="34" customFormat="false" ht="13.25" hidden="false" customHeight="false" outlineLevel="0" collapsed="false">
      <c r="A34" s="98" t="n">
        <v>2023</v>
      </c>
      <c r="B34" s="95"/>
      <c r="C34" s="101" t="n">
        <f aca="false">'Central scenario'!$AL12+SUM($D$114:$J$114)-SUM($K$114:$Q$114)</f>
        <v>-0.01738869419587</v>
      </c>
      <c r="D34" s="101" t="n">
        <f aca="false">'Central scenario'!$BO12+F130</f>
        <v>-0.029280646066172</v>
      </c>
      <c r="E34" s="103" t="n">
        <f aca="false">'Low scenario'!$AL12+SUM($D$114:$J$114)-SUM($K$114:$Q$114)</f>
        <v>-0.0191246098368332</v>
      </c>
      <c r="F34" s="103" t="n">
        <f aca="false">'Low scenario'!$BO12+F130</f>
        <v>-0.0310233729171542</v>
      </c>
      <c r="G34" s="103" t="n">
        <f aca="false">'High scenario'!$AL12+SUM($D$114:$J$114)-SUM($K$114:$Q$114)</f>
        <v>-0.0165719605061002</v>
      </c>
      <c r="H34" s="103" t="n">
        <f aca="false">'High scenario'!$BO12+F130</f>
        <v>-0.0285223191397256</v>
      </c>
      <c r="I34" s="103"/>
    </row>
    <row r="35" customFormat="false" ht="13.25" hidden="false" customHeight="false" outlineLevel="0" collapsed="false">
      <c r="A35" s="98" t="n">
        <v>2024</v>
      </c>
      <c r="B35" s="95"/>
      <c r="C35" s="104" t="n">
        <f aca="false">'Central scenario'!$AL13+SUM($D$114:$J$114)-SUM($K$114:$Q$114)</f>
        <v>-0.0203446740742189</v>
      </c>
      <c r="D35" s="104" t="n">
        <f aca="false">'Central scenario'!$BO13+F131</f>
        <v>-0.0325127339284249</v>
      </c>
      <c r="E35" s="103" t="n">
        <f aca="false">'Low scenario'!$AL13+SUM($D$114:$J$114)-SUM($K$114:$Q$114)</f>
        <v>-0.0218346352893475</v>
      </c>
      <c r="F35" s="103" t="n">
        <f aca="false">'Low scenario'!$BO13+F131</f>
        <v>-0.0340583477492304</v>
      </c>
      <c r="G35" s="103" t="n">
        <f aca="false">'High scenario'!$AL13+SUM($D$114:$J$114)-SUM($K$114:$Q$114)</f>
        <v>-0.0177974362486904</v>
      </c>
      <c r="H35" s="103" t="n">
        <f aca="false">'High scenario'!$BO13+F131</f>
        <v>-0.0300314747567419</v>
      </c>
      <c r="I35" s="103"/>
    </row>
    <row r="36" customFormat="false" ht="13.25" hidden="false" customHeight="false" outlineLevel="0" collapsed="false">
      <c r="A36" s="98" t="n">
        <v>2025</v>
      </c>
      <c r="B36" s="95"/>
      <c r="C36" s="105" t="n">
        <f aca="false">'Central scenario'!$AL14+SUM($D$114:$J$114)-SUM($K$114:$Q$114)</f>
        <v>-0.0212559490715156</v>
      </c>
      <c r="D36" s="105" t="n">
        <f aca="false">'Central scenario'!$BO14+F132</f>
        <v>-0.0343383695809151</v>
      </c>
      <c r="E36" s="103" t="n">
        <f aca="false">'Low scenario'!$AL14+SUM($D$114:$J$114)-SUM($K$114:$Q$114)</f>
        <v>-0.0231293576734702</v>
      </c>
      <c r="F36" s="103" t="n">
        <f aca="false">'Low scenario'!$BO14+F132</f>
        <v>-0.0362000809259561</v>
      </c>
      <c r="G36" s="103" t="n">
        <f aca="false">'High scenario'!$AL14+SUM($D$114:$J$114)-SUM($K$114:$Q$114)</f>
        <v>-0.0189317227651987</v>
      </c>
      <c r="H36" s="103" t="n">
        <f aca="false">'High scenario'!$BO14+F132</f>
        <v>-0.0320548623013578</v>
      </c>
      <c r="I36" s="103"/>
    </row>
    <row r="37" customFormat="false" ht="13.25" hidden="false" customHeight="false" outlineLevel="0" collapsed="false">
      <c r="A37" s="98" t="n">
        <v>2026</v>
      </c>
      <c r="B37" s="95"/>
      <c r="C37" s="106" t="n">
        <f aca="false">'Central scenario'!$AL15+SUM($D$114:$J$114)-SUM($K$114:$Q$114)</f>
        <v>-0.0226161997696793</v>
      </c>
      <c r="D37" s="106" t="n">
        <f aca="false">'Central scenario'!$BO15+SUM($D$114:$J$114)-SUM($K$114:$Q$114)-$I$114+$I$116</f>
        <v>-0.0355893597628601</v>
      </c>
      <c r="E37" s="103" t="n">
        <f aca="false">'Low scenario'!$AL15+SUM($D$114:$J$114)-SUM($K$114:$Q$114)</f>
        <v>-0.0234159727483413</v>
      </c>
      <c r="F37" s="103" t="n">
        <f aca="false">'Low scenario'!$BO15+SUM($D$114:$J$114)-SUM($K$114:$Q$114)-$I$114+$I$116</f>
        <v>-0.0361051257513584</v>
      </c>
      <c r="G37" s="103" t="n">
        <f aca="false">'High scenario'!$AL15+SUM($D$114:$J$114)-SUM($K$114:$Q$114)</f>
        <v>-0.0206210301879279</v>
      </c>
      <c r="H37" s="103" t="n">
        <f aca="false">'High scenario'!$BO15+SUM($D$114:$J$114)-SUM($K$114:$Q$114)-$I$114+$I$116</f>
        <v>-0.0335454455026367</v>
      </c>
      <c r="I37" s="103"/>
    </row>
    <row r="38" customFormat="false" ht="13.25" hidden="false" customHeight="false" outlineLevel="0" collapsed="false">
      <c r="A38" s="98" t="n">
        <v>2027</v>
      </c>
      <c r="B38" s="95"/>
      <c r="C38" s="106" t="n">
        <f aca="false">'Central scenario'!$AL16+SUM($D$114:$J$114)-SUM($K$114:$Q$114)</f>
        <v>-0.0220276823545229</v>
      </c>
      <c r="D38" s="106" t="n">
        <f aca="false">'Central scenario'!$BO16+SUM($D$114:$J$114)-SUM($K$114:$Q$114)-$I$114+$I$116</f>
        <v>-0.0358815304066527</v>
      </c>
      <c r="E38" s="103" t="n">
        <f aca="false">'Low scenario'!$AL16+SUM($D$114:$J$114)-SUM($K$114:$Q$114)</f>
        <v>-0.0237335248233465</v>
      </c>
      <c r="F38" s="103" t="n">
        <f aca="false">'Low scenario'!$BO16+SUM($D$114:$J$114)-SUM($K$114:$Q$114)-$I$114+$I$116</f>
        <v>-0.0373111762028653</v>
      </c>
      <c r="G38" s="103" t="n">
        <f aca="false">'High scenario'!$AL16+SUM($D$114:$J$114)-SUM($K$114:$Q$114)</f>
        <v>-0.0209043422702013</v>
      </c>
      <c r="H38" s="103" t="n">
        <f aca="false">'High scenario'!$BO16+SUM($D$114:$J$114)-SUM($K$114:$Q$114)-$I$114+$I$116</f>
        <v>-0.0347479031303623</v>
      </c>
      <c r="I38" s="103"/>
    </row>
    <row r="39" customFormat="false" ht="13.25" hidden="false" customHeight="false" outlineLevel="0" collapsed="false">
      <c r="A39" s="98" t="n">
        <v>2028</v>
      </c>
      <c r="B39" s="102"/>
      <c r="C39" s="106" t="n">
        <f aca="false">'Central scenario'!$AL17+SUM($D$114:$J$114)-SUM($K$114:$Q$114)</f>
        <v>-0.0203316513355152</v>
      </c>
      <c r="D39" s="106" t="n">
        <f aca="false">'Central scenario'!$BO17+SUM($D$114:$J$114)-SUM($K$114:$Q$114)-$I$114+$I$116</f>
        <v>-0.0349093547301927</v>
      </c>
      <c r="E39" s="103" t="n">
        <f aca="false">'Low scenario'!$AL17+SUM($D$114:$J$114)-SUM($K$114:$Q$114)</f>
        <v>-0.0231461080970599</v>
      </c>
      <c r="F39" s="103" t="n">
        <f aca="false">'Low scenario'!$BO17+SUM($D$114:$J$114)-SUM($K$114:$Q$114)-$I$114+$I$116</f>
        <v>-0.0375858734354716</v>
      </c>
      <c r="G39" s="103" t="n">
        <f aca="false">'High scenario'!$AL17+SUM($D$114:$J$114)-SUM($K$114:$Q$114)</f>
        <v>-0.0193416668559588</v>
      </c>
      <c r="H39" s="103" t="n">
        <f aca="false">'High scenario'!$BO17+SUM($D$114:$J$114)-SUM($K$114:$Q$114)-$I$114+$I$116</f>
        <v>-0.034064750824584</v>
      </c>
      <c r="I39" s="103"/>
    </row>
    <row r="40" customFormat="false" ht="13.25" hidden="false" customHeight="false" outlineLevel="0" collapsed="false">
      <c r="A40" s="98" t="n">
        <v>2029</v>
      </c>
      <c r="B40" s="102"/>
      <c r="C40" s="105" t="n">
        <f aca="false">'Central scenario'!$AL18+SUM($D$114:$J$114)-SUM($K$114:$Q$114)</f>
        <v>-0.0189128635699206</v>
      </c>
      <c r="D40" s="105" t="n">
        <f aca="false">'Central scenario'!$BO18+SUM($D$114:$J$114)-SUM($K$114:$Q$114)-$I$114+$I$116</f>
        <v>-0.0344236870688069</v>
      </c>
      <c r="E40" s="103" t="n">
        <f aca="false">'Low scenario'!$AL18+SUM($D$114:$J$114)-SUM($K$114:$Q$114)</f>
        <v>-0.0218478912865356</v>
      </c>
      <c r="F40" s="103" t="n">
        <f aca="false">'Low scenario'!$BO18+SUM($D$114:$J$114)-SUM($K$114:$Q$114)-$I$114+$I$116</f>
        <v>-0.0371867829701486</v>
      </c>
      <c r="G40" s="103" t="n">
        <f aca="false">'High scenario'!$AL18+SUM($D$114:$J$114)-SUM($K$114:$Q$114)</f>
        <v>-0.0169000265573597</v>
      </c>
      <c r="H40" s="103" t="n">
        <f aca="false">'High scenario'!$BO18+SUM($D$114:$J$114)-SUM($K$114:$Q$114)-$I$114+$I$116</f>
        <v>-0.0324565968733444</v>
      </c>
      <c r="I40" s="103"/>
    </row>
    <row r="41" customFormat="false" ht="13.25" hidden="false" customHeight="false" outlineLevel="0" collapsed="false">
      <c r="A41" s="98" t="n">
        <v>2030</v>
      </c>
      <c r="B41" s="102"/>
      <c r="C41" s="106" t="n">
        <f aca="false">'Central scenario'!$AL19+SUM($D$114:$J$114)-SUM($K$114:$Q$114)</f>
        <v>-0.0170923993418008</v>
      </c>
      <c r="D41" s="106" t="n">
        <f aca="false">'Central scenario'!$BO19+SUM($D$114:$J$114)-SUM($K$114:$Q$114)-$I$114+$I$116</f>
        <v>-0.0331112693742084</v>
      </c>
      <c r="E41" s="103" t="n">
        <f aca="false">'Low scenario'!$AL19+SUM($D$114:$J$114)-SUM($K$114:$Q$114)</f>
        <v>-0.0205252736620097</v>
      </c>
      <c r="F41" s="103" t="n">
        <f aca="false">'Low scenario'!$BO19+SUM($D$114:$J$114)-SUM($K$114:$Q$114)-$I$114+$I$116</f>
        <v>-0.0365678010826217</v>
      </c>
      <c r="G41" s="103" t="n">
        <f aca="false">'High scenario'!$AL19+SUM($D$114:$J$114)-SUM($K$114:$Q$114)</f>
        <v>-0.0158087867143664</v>
      </c>
      <c r="H41" s="103" t="n">
        <f aca="false">'High scenario'!$BO19+SUM($D$114:$J$114)-SUM($K$114:$Q$114)-$I$114+$I$116</f>
        <v>-0.0319599713807075</v>
      </c>
      <c r="I41" s="103"/>
    </row>
    <row r="42" customFormat="false" ht="13.25" hidden="false" customHeight="false" outlineLevel="0" collapsed="false">
      <c r="A42" s="98" t="n">
        <v>2031</v>
      </c>
      <c r="B42" s="102"/>
      <c r="C42" s="106" t="n">
        <f aca="false">'Central scenario'!$AL20+SUM($D$114:$J$114)-SUM($K$114:$Q$114)</f>
        <v>-0.0159353309727034</v>
      </c>
      <c r="D42" s="106" t="n">
        <f aca="false">'Central scenario'!$BO20+SUM($D$114:$J$114)-SUM($K$114:$Q$114)-$I$114+$I$116</f>
        <v>-0.0328274223287488</v>
      </c>
      <c r="E42" s="103" t="n">
        <f aca="false">'Low scenario'!$AL20+SUM($D$114:$J$114)-SUM($K$114:$Q$114)</f>
        <v>-0.0201412062848352</v>
      </c>
      <c r="F42" s="103" t="n">
        <f aca="false">'Low scenario'!$BO20+SUM($D$114:$J$114)-SUM($K$114:$Q$114)-$I$114+$I$116</f>
        <v>-0.0372469041502965</v>
      </c>
      <c r="G42" s="103" t="n">
        <f aca="false">'High scenario'!$AL20+SUM($D$114:$J$114)-SUM($K$114:$Q$114)</f>
        <v>-0.0149541830354488</v>
      </c>
      <c r="H42" s="103" t="n">
        <f aca="false">'High scenario'!$BO20+SUM($D$114:$J$114)-SUM($K$114:$Q$114)-$I$114+$I$116</f>
        <v>-0.0319587898439718</v>
      </c>
      <c r="I42" s="103"/>
    </row>
    <row r="43" customFormat="false" ht="13.25" hidden="false" customHeight="false" outlineLevel="0" collapsed="false">
      <c r="A43" s="98" t="n">
        <v>2032</v>
      </c>
      <c r="B43" s="102"/>
      <c r="C43" s="106" t="n">
        <f aca="false">'Central scenario'!$AL21+SUM($D$114:$J$114)-SUM($K$114:$Q$114)</f>
        <v>-0.0153350288842666</v>
      </c>
      <c r="D43" s="106" t="n">
        <f aca="false">'Central scenario'!$BO21+SUM($D$114:$J$114)-SUM($K$114:$Q$114)-$I$114+$I$116</f>
        <v>-0.0331310223195553</v>
      </c>
      <c r="E43" s="103" t="n">
        <f aca="false">'Low scenario'!$AL21+SUM($D$114:$J$114)-SUM($K$114:$Q$114)</f>
        <v>-0.020077621350753</v>
      </c>
      <c r="F43" s="103" t="n">
        <f aca="false">'Low scenario'!$BO21+SUM($D$114:$J$114)-SUM($K$114:$Q$114)-$I$114+$I$116</f>
        <v>-0.0380993552757653</v>
      </c>
      <c r="G43" s="103" t="n">
        <f aca="false">'High scenario'!$AL21+SUM($D$114:$J$114)-SUM($K$114:$Q$114)</f>
        <v>-0.0133741226481577</v>
      </c>
      <c r="H43" s="103" t="n">
        <f aca="false">'High scenario'!$BO21+SUM($D$114:$J$114)-SUM($K$114:$Q$114)-$I$114+$I$116</f>
        <v>-0.0311637839100384</v>
      </c>
      <c r="I43" s="103"/>
    </row>
    <row r="44" customFormat="false" ht="13.25" hidden="false" customHeight="false" outlineLevel="0" collapsed="false">
      <c r="A44" s="98" t="n">
        <v>2033</v>
      </c>
      <c r="B44" s="102"/>
      <c r="C44" s="105" t="n">
        <f aca="false">'Central scenario'!$AL22+SUM($D$114:$J$114)-SUM($K$114:$Q$114)</f>
        <v>-0.0137145208193154</v>
      </c>
      <c r="D44" s="105" t="n">
        <f aca="false">'Central scenario'!$BO22+SUM($D$114:$J$114)-SUM($K$114:$Q$114)-$I$114+$I$116</f>
        <v>-0.032315941198432</v>
      </c>
      <c r="E44" s="103" t="n">
        <f aca="false">'Low scenario'!$AL22+SUM($D$114:$J$114)-SUM($K$114:$Q$114)</f>
        <v>-0.017966112219841</v>
      </c>
      <c r="F44" s="103" t="n">
        <f aca="false">'Low scenario'!$BO22+SUM($D$114:$J$114)-SUM($K$114:$Q$114)-$I$114+$I$116</f>
        <v>-0.0368362371978763</v>
      </c>
      <c r="G44" s="103" t="n">
        <f aca="false">'High scenario'!$AL22+SUM($D$114:$J$114)-SUM($K$114:$Q$114)</f>
        <v>-0.0115324020353595</v>
      </c>
      <c r="H44" s="103" t="n">
        <f aca="false">'High scenario'!$BO22+SUM($D$114:$J$114)-SUM($K$114:$Q$114)-$I$114+$I$116</f>
        <v>-0.0299977132841039</v>
      </c>
      <c r="I44" s="103"/>
    </row>
    <row r="45" customFormat="false" ht="13.25" hidden="false" customHeight="false" outlineLevel="0" collapsed="false">
      <c r="A45" s="98" t="n">
        <v>2034</v>
      </c>
      <c r="B45" s="102"/>
      <c r="C45" s="106" t="n">
        <f aca="false">'Central scenario'!$AL23+SUM($D$114:$J$114)-SUM($K$114:$Q$114)</f>
        <v>-0.0134742516750991</v>
      </c>
      <c r="D45" s="106" t="n">
        <f aca="false">'Central scenario'!$BO23+SUM($D$114:$J$114)-SUM($K$114:$Q$114)-$I$114+$I$116</f>
        <v>-0.0327245247345798</v>
      </c>
      <c r="E45" s="103" t="n">
        <f aca="false">'Low scenario'!$AL23+SUM($D$114:$J$114)-SUM($K$114:$Q$114)</f>
        <v>-0.016551796133166</v>
      </c>
      <c r="F45" s="103" t="n">
        <f aca="false">'Low scenario'!$BO23+SUM($D$114:$J$114)-SUM($K$114:$Q$114)-$I$114+$I$116</f>
        <v>-0.0359601990144553</v>
      </c>
      <c r="G45" s="103" t="n">
        <f aca="false">'High scenario'!$AL23+SUM($D$114:$J$114)-SUM($K$114:$Q$114)</f>
        <v>-0.0104732170576331</v>
      </c>
      <c r="H45" s="103" t="n">
        <f aca="false">'High scenario'!$BO23+SUM($D$114:$J$114)-SUM($K$114:$Q$114)-$I$114+$I$116</f>
        <v>-0.0293641185947229</v>
      </c>
      <c r="I45" s="103"/>
    </row>
    <row r="46" customFormat="false" ht="13.25" hidden="false" customHeight="false" outlineLevel="0" collapsed="false">
      <c r="A46" s="98" t="n">
        <v>2035</v>
      </c>
      <c r="B46" s="102"/>
      <c r="C46" s="106" t="n">
        <f aca="false">'Central scenario'!$AL24+SUM($D$114:$J$114)-SUM($K$114:$Q$114)</f>
        <v>-0.0122384515440878</v>
      </c>
      <c r="D46" s="106" t="n">
        <f aca="false">'Central scenario'!$BO24+SUM($D$114:$J$114)-SUM($K$114:$Q$114)-$I$114+$I$116</f>
        <v>-0.0322760604422139</v>
      </c>
      <c r="E46" s="103" t="n">
        <f aca="false">'Low scenario'!$AL24+SUM($D$114:$J$114)-SUM($K$114:$Q$114)</f>
        <v>-0.0158731981011231</v>
      </c>
      <c r="F46" s="103" t="n">
        <f aca="false">'Low scenario'!$BO24+SUM($D$114:$J$114)-SUM($K$114:$Q$114)-$I$114+$I$116</f>
        <v>-0.0361925652837057</v>
      </c>
      <c r="G46" s="103" t="n">
        <f aca="false">'High scenario'!$AL24+SUM($D$114:$J$114)-SUM($K$114:$Q$114)</f>
        <v>-0.00936199154383898</v>
      </c>
      <c r="H46" s="103" t="n">
        <f aca="false">'High scenario'!$BO24+SUM($D$114:$J$114)-SUM($K$114:$Q$114)-$I$114+$I$116</f>
        <v>-0.0290086246364583</v>
      </c>
      <c r="I46" s="103"/>
    </row>
    <row r="47" customFormat="false" ht="13.25" hidden="false" customHeight="false" outlineLevel="0" collapsed="false">
      <c r="A47" s="98" t="n">
        <v>2036</v>
      </c>
      <c r="B47" s="102"/>
      <c r="C47" s="106" t="n">
        <f aca="false">'Central scenario'!$AL25+SUM($D$114:$J$114)-SUM($K$114:$Q$114)</f>
        <v>-0.0110820342586689</v>
      </c>
      <c r="D47" s="106" t="n">
        <f aca="false">'Central scenario'!$BO25+SUM($D$114:$J$114)-SUM($K$114:$Q$114)-$I$114+$I$116</f>
        <v>-0.0317505617667338</v>
      </c>
      <c r="E47" s="103" t="n">
        <f aca="false">'Low scenario'!$AL25+SUM($D$114:$J$114)-SUM($K$114:$Q$114)</f>
        <v>-0.0149622451122017</v>
      </c>
      <c r="F47" s="103" t="n">
        <f aca="false">'Low scenario'!$BO25+SUM($D$114:$J$114)-SUM($K$114:$Q$114)-$I$114+$I$116</f>
        <v>-0.036110197632254</v>
      </c>
      <c r="G47" s="103" t="n">
        <f aca="false">'High scenario'!$AL25+SUM($D$114:$J$114)-SUM($K$114:$Q$114)</f>
        <v>-0.00783937571892486</v>
      </c>
      <c r="H47" s="103" t="n">
        <f aca="false">'High scenario'!$BO25+SUM($D$114:$J$114)-SUM($K$114:$Q$114)-$I$114+$I$116</f>
        <v>-0.0283218240446555</v>
      </c>
      <c r="I47" s="103"/>
    </row>
    <row r="48" customFormat="false" ht="13.25" hidden="false" customHeight="false" outlineLevel="0" collapsed="false">
      <c r="A48" s="98" t="n">
        <v>2037</v>
      </c>
      <c r="B48" s="102"/>
      <c r="C48" s="105" t="n">
        <f aca="false">'Central scenario'!$AL26+SUM($D$114:$J$114)-SUM($K$114:$Q$114)</f>
        <v>-0.00938795083490821</v>
      </c>
      <c r="D48" s="105" t="n">
        <f aca="false">'Central scenario'!$BO26+SUM($D$114:$J$114)-SUM($K$114:$Q$114)-$I$114+$I$116</f>
        <v>-0.0309002598013053</v>
      </c>
      <c r="E48" s="103" t="n">
        <f aca="false">'Low scenario'!$AL26+SUM($D$114:$J$114)-SUM($K$114:$Q$114)</f>
        <v>-0.0143913305637016</v>
      </c>
      <c r="F48" s="103" t="n">
        <f aca="false">'Low scenario'!$BO26+SUM($D$114:$J$114)-SUM($K$114:$Q$114)-$I$114+$I$116</f>
        <v>-0.0362342619547611</v>
      </c>
      <c r="G48" s="103" t="n">
        <f aca="false">'High scenario'!$AL26+SUM($D$114:$J$114)-SUM($K$114:$Q$114)</f>
        <v>-0.00663424220497673</v>
      </c>
      <c r="H48" s="103" t="n">
        <f aca="false">'High scenario'!$BO26+SUM($D$114:$J$114)-SUM($K$114:$Q$114)-$I$114+$I$116</f>
        <v>-0.0279626576543845</v>
      </c>
      <c r="I48" s="103"/>
    </row>
    <row r="49" customFormat="false" ht="13.25" hidden="false" customHeight="false" outlineLevel="0" collapsed="false">
      <c r="A49" s="98" t="n">
        <v>2038</v>
      </c>
      <c r="B49" s="102"/>
      <c r="C49" s="106" t="n">
        <f aca="false">'Central scenario'!$AL27+SUM($D$114:$J$114)-SUM($K$114:$Q$114)</f>
        <v>-0.00836347438373676</v>
      </c>
      <c r="D49" s="106" t="n">
        <f aca="false">'Central scenario'!$BO27+SUM($D$114:$J$114)-SUM($K$114:$Q$114)-$I$114+$I$116</f>
        <v>-0.0306154290358654</v>
      </c>
      <c r="E49" s="103" t="n">
        <f aca="false">'Low scenario'!$AL27+SUM($D$114:$J$114)-SUM($K$114:$Q$114)</f>
        <v>-0.0133296256640164</v>
      </c>
      <c r="F49" s="103" t="n">
        <f aca="false">'Low scenario'!$BO27+SUM($D$114:$J$114)-SUM($K$114:$Q$114)-$I$114+$I$116</f>
        <v>-0.0359664820320382</v>
      </c>
      <c r="G49" s="103" t="n">
        <f aca="false">'High scenario'!$AL27+SUM($D$114:$J$114)-SUM($K$114:$Q$114)</f>
        <v>-0.00474426635576618</v>
      </c>
      <c r="H49" s="103" t="n">
        <f aca="false">'High scenario'!$BO27+SUM($D$114:$J$114)-SUM($K$114:$Q$114)-$I$114+$I$116</f>
        <v>-0.0267391782041859</v>
      </c>
      <c r="I49" s="103"/>
    </row>
    <row r="50" customFormat="false" ht="13.25" hidden="false" customHeight="false" outlineLevel="0" collapsed="false">
      <c r="A50" s="98" t="n">
        <v>2039</v>
      </c>
      <c r="B50" s="107"/>
      <c r="C50" s="106" t="n">
        <f aca="false">'Central scenario'!$AL28+SUM($D$114:$J$114)-SUM($K$114:$Q$114)</f>
        <v>-0.00740415286177509</v>
      </c>
      <c r="D50" s="106" t="n">
        <f aca="false">'Central scenario'!$BO28+SUM($D$114:$J$114)-SUM($K$114:$Q$114)-$I$114+$I$116</f>
        <v>-0.0304875140220734</v>
      </c>
      <c r="E50" s="103" t="n">
        <f aca="false">'Low scenario'!$AL28+SUM($D$114:$J$114)-SUM($K$114:$Q$114)</f>
        <v>-0.011700897306943</v>
      </c>
      <c r="F50" s="103" t="n">
        <f aca="false">'Low scenario'!$BO28+SUM($D$114:$J$114)-SUM($K$114:$Q$114)-$I$114+$I$116</f>
        <v>-0.0351577089878568</v>
      </c>
      <c r="G50" s="103" t="n">
        <f aca="false">'High scenario'!$AL28+SUM($D$114:$J$114)-SUM($K$114:$Q$114)</f>
        <v>-0.00357780718135184</v>
      </c>
      <c r="H50" s="103" t="n">
        <f aca="false">'High scenario'!$BO28+SUM($D$114:$J$114)-SUM($K$114:$Q$114)-$I$114+$I$116</f>
        <v>-0.0263478015935352</v>
      </c>
      <c r="I50" s="103"/>
    </row>
    <row r="51" customFormat="false" ht="13.25" hidden="false" customHeight="false" outlineLevel="0" collapsed="false">
      <c r="A51" s="98" t="n">
        <v>2040</v>
      </c>
      <c r="B51" s="108"/>
      <c r="C51" s="106" t="n">
        <f aca="false">'Central scenario'!$AL29+SUM($D$114:$J$114)-SUM($K$114:$Q$114)</f>
        <v>-0.00665032796252544</v>
      </c>
      <c r="D51" s="106" t="n">
        <f aca="false">'Central scenario'!$BO29+SUM($D$114:$J$114)-SUM($K$114:$Q$114)-$I$114+$I$116</f>
        <v>-0.0302347750181277</v>
      </c>
      <c r="E51" s="103" t="n">
        <f aca="false">'Low scenario'!$AL29+SUM($D$114:$J$114)-SUM($K$114:$Q$114)</f>
        <v>-0.0103699280777844</v>
      </c>
      <c r="F51" s="103" t="n">
        <f aca="false">'Low scenario'!$BO29+SUM($D$114:$J$114)-SUM($K$114:$Q$114)-$I$114+$I$116</f>
        <v>-0.0345646020665905</v>
      </c>
      <c r="G51" s="103" t="n">
        <f aca="false">'High scenario'!$AL29+SUM($D$114:$J$114)-SUM($K$114:$Q$114)</f>
        <v>-0.00212037224991203</v>
      </c>
      <c r="H51" s="103" t="n">
        <f aca="false">'High scenario'!$BO29+SUM($D$114:$J$114)-SUM($K$114:$Q$114)-$I$114+$I$116</f>
        <v>-0.0254984653978983</v>
      </c>
      <c r="I51" s="103"/>
    </row>
    <row r="54" customFormat="false" ht="12.8" hidden="false" customHeight="false" outlineLevel="0" collapsed="false">
      <c r="C54" s="110"/>
      <c r="D54" s="110"/>
      <c r="E54" s="110"/>
      <c r="F54" s="110" t="s">
        <v>140</v>
      </c>
      <c r="G54" s="110"/>
      <c r="H54" s="110"/>
      <c r="I54" s="110"/>
      <c r="J54" s="110"/>
    </row>
    <row r="55" customFormat="false" ht="12.8" hidden="false" customHeight="false" outlineLevel="0" collapsed="false">
      <c r="C55" s="111" t="s">
        <v>141</v>
      </c>
      <c r="D55" s="111"/>
      <c r="E55" s="111"/>
      <c r="F55" s="111"/>
      <c r="G55" s="111"/>
      <c r="H55" s="111"/>
      <c r="I55" s="110"/>
      <c r="J55" s="111" t="s">
        <v>142</v>
      </c>
      <c r="K55" s="111"/>
      <c r="L55" s="111"/>
      <c r="M55" s="111"/>
      <c r="N55" s="111"/>
      <c r="O55" s="111"/>
      <c r="P55" s="111"/>
    </row>
    <row r="56" customFormat="false" ht="12.8" hidden="false" customHeight="false" outlineLevel="0" collapsed="false">
      <c r="B56" s="112"/>
      <c r="C56" s="113" t="s">
        <v>143</v>
      </c>
      <c r="D56" s="113"/>
      <c r="E56" s="113"/>
      <c r="F56" s="113"/>
      <c r="G56" s="113"/>
      <c r="H56" s="113"/>
      <c r="I56" s="113"/>
      <c r="J56" s="113"/>
      <c r="K56" s="114"/>
      <c r="L56" s="114" t="s">
        <v>144</v>
      </c>
      <c r="M56" s="114"/>
      <c r="N56" s="114"/>
      <c r="O56" s="114"/>
      <c r="P56" s="114"/>
      <c r="Q56" s="114"/>
      <c r="R56" s="114"/>
    </row>
    <row r="57" customFormat="false" ht="12.8" hidden="false" customHeight="false" outlineLevel="0" collapsed="false">
      <c r="B57" s="112"/>
      <c r="C57" s="115" t="s">
        <v>145</v>
      </c>
      <c r="D57" s="116" t="s">
        <v>146</v>
      </c>
      <c r="E57" s="115" t="s">
        <v>147</v>
      </c>
      <c r="F57" s="116" t="s">
        <v>148</v>
      </c>
      <c r="G57" s="115" t="s">
        <v>149</v>
      </c>
      <c r="H57" s="116" t="s">
        <v>150</v>
      </c>
      <c r="I57" s="115" t="s">
        <v>151</v>
      </c>
      <c r="J57" s="116" t="s">
        <v>152</v>
      </c>
      <c r="K57" s="116" t="s">
        <v>153</v>
      </c>
      <c r="L57" s="117" t="s">
        <v>154</v>
      </c>
      <c r="M57" s="116" t="s">
        <v>155</v>
      </c>
      <c r="N57" s="117" t="s">
        <v>156</v>
      </c>
      <c r="O57" s="116" t="s">
        <v>157</v>
      </c>
      <c r="P57" s="117" t="s">
        <v>158</v>
      </c>
      <c r="Q57" s="116" t="s">
        <v>159</v>
      </c>
      <c r="R57" s="117" t="s">
        <v>160</v>
      </c>
    </row>
    <row r="58" customFormat="false" ht="12.8" hidden="false" customHeight="false" outlineLevel="0" collapsed="false">
      <c r="B58" s="116" t="n">
        <v>1993</v>
      </c>
      <c r="C58" s="118" t="n">
        <v>853307.6</v>
      </c>
      <c r="D58" s="116"/>
      <c r="E58" s="116"/>
      <c r="F58" s="119"/>
      <c r="G58" s="116"/>
      <c r="H58" s="118"/>
      <c r="I58" s="118" t="n">
        <v>3015865.81949566</v>
      </c>
      <c r="J58" s="118"/>
      <c r="K58" s="120" t="n">
        <v>352371.13373</v>
      </c>
      <c r="L58" s="120"/>
      <c r="M58" s="120" t="n">
        <v>1036245.35282</v>
      </c>
      <c r="N58" s="120" t="n">
        <v>214541.63623</v>
      </c>
      <c r="O58" s="120" t="n">
        <v>0</v>
      </c>
      <c r="P58" s="120"/>
      <c r="Q58" s="120"/>
      <c r="R58" s="120"/>
    </row>
    <row r="59" customFormat="false" ht="12.8" hidden="false" customHeight="false" outlineLevel="0" collapsed="false">
      <c r="B59" s="112" t="n">
        <v>1994</v>
      </c>
      <c r="C59" s="121" t="n">
        <v>1164662.22</v>
      </c>
      <c r="D59" s="122"/>
      <c r="E59" s="122"/>
      <c r="F59" s="122"/>
      <c r="G59" s="122"/>
      <c r="H59" s="121"/>
      <c r="I59" s="121" t="n">
        <v>3226509.52498154</v>
      </c>
      <c r="J59" s="121"/>
      <c r="K59" s="118" t="n">
        <v>293763.12069</v>
      </c>
      <c r="L59" s="118"/>
      <c r="M59" s="118" t="n">
        <v>1287640.9398</v>
      </c>
      <c r="N59" s="118" t="n">
        <v>456594.30016</v>
      </c>
      <c r="O59" s="118" t="n">
        <v>0</v>
      </c>
      <c r="P59" s="118"/>
      <c r="Q59" s="118"/>
      <c r="R59" s="118"/>
    </row>
    <row r="60" customFormat="false" ht="12.8" hidden="false" customHeight="false" outlineLevel="0" collapsed="false">
      <c r="B60" s="112" t="n">
        <v>1995</v>
      </c>
      <c r="C60" s="118" t="n">
        <v>1243225.6</v>
      </c>
      <c r="D60" s="116"/>
      <c r="E60" s="116"/>
      <c r="F60" s="116"/>
      <c r="G60" s="116"/>
      <c r="H60" s="118"/>
      <c r="I60" s="118" t="n">
        <v>2990988.48141767</v>
      </c>
      <c r="J60" s="118"/>
      <c r="K60" s="120" t="n">
        <v>296927.9492</v>
      </c>
      <c r="L60" s="120"/>
      <c r="M60" s="120" t="n">
        <v>1187925.9343</v>
      </c>
      <c r="N60" s="120" t="n">
        <v>524982.07006</v>
      </c>
      <c r="O60" s="120" t="n">
        <v>0</v>
      </c>
      <c r="P60" s="120"/>
      <c r="Q60" s="120"/>
      <c r="R60" s="120"/>
    </row>
    <row r="61" customFormat="false" ht="12.8" hidden="false" customHeight="false" outlineLevel="0" collapsed="false">
      <c r="B61" s="112" t="n">
        <v>1996</v>
      </c>
      <c r="C61" s="121" t="n">
        <v>1456325.4</v>
      </c>
      <c r="D61" s="121"/>
      <c r="E61" s="122" t="n">
        <v>1903838.651715</v>
      </c>
      <c r="F61" s="121" t="n">
        <v>2338287</v>
      </c>
      <c r="G61" s="122" t="n">
        <v>172304</v>
      </c>
      <c r="H61" s="121"/>
      <c r="I61" s="121" t="n">
        <v>3231346.71425055</v>
      </c>
      <c r="J61" s="121" t="n">
        <v>516954.41</v>
      </c>
      <c r="K61" s="118" t="n">
        <v>330883.704</v>
      </c>
      <c r="L61" s="118"/>
      <c r="M61" s="118" t="n">
        <v>1011324.76855</v>
      </c>
      <c r="N61" s="118" t="n">
        <v>1019118.98165</v>
      </c>
      <c r="O61" s="118" t="n">
        <v>0</v>
      </c>
      <c r="P61" s="118"/>
      <c r="Q61" s="118"/>
      <c r="R61" s="118"/>
    </row>
    <row r="62" customFormat="false" ht="12.8" hidden="false" customHeight="false" outlineLevel="0" collapsed="false">
      <c r="B62" s="112" t="n">
        <v>1997</v>
      </c>
      <c r="C62" s="118" t="n">
        <v>1669177.74063</v>
      </c>
      <c r="D62" s="118"/>
      <c r="E62" s="116" t="n">
        <v>2043538.989492</v>
      </c>
      <c r="F62" s="118" t="n">
        <v>3917421</v>
      </c>
      <c r="G62" s="116" t="n">
        <v>193825</v>
      </c>
      <c r="H62" s="118"/>
      <c r="I62" s="118" t="n">
        <v>3598188.08761998</v>
      </c>
      <c r="J62" s="118" t="n">
        <v>1986806.99</v>
      </c>
      <c r="K62" s="120" t="n">
        <v>246102.79437</v>
      </c>
      <c r="L62" s="120"/>
      <c r="M62" s="120" t="n">
        <v>1102667.44057</v>
      </c>
      <c r="N62" s="120" t="n">
        <v>1011029.82583</v>
      </c>
      <c r="O62" s="120" t="n">
        <v>0</v>
      </c>
      <c r="P62" s="120"/>
      <c r="Q62" s="120"/>
      <c r="R62" s="120"/>
    </row>
    <row r="63" customFormat="false" ht="12.8" hidden="false" customHeight="false" outlineLevel="0" collapsed="false">
      <c r="B63" s="112" t="n">
        <v>1998</v>
      </c>
      <c r="C63" s="121" t="n">
        <v>1902253.64072</v>
      </c>
      <c r="D63" s="121" t="n">
        <v>43509.9</v>
      </c>
      <c r="E63" s="122" t="n">
        <v>2097707.449838</v>
      </c>
      <c r="F63" s="121" t="n">
        <v>3692434</v>
      </c>
      <c r="G63" s="122" t="n">
        <v>197766</v>
      </c>
      <c r="H63" s="121"/>
      <c r="I63" s="121" t="n">
        <v>3797640.46271228</v>
      </c>
      <c r="J63" s="121" t="n">
        <v>1855405.55</v>
      </c>
      <c r="K63" s="118" t="n">
        <v>231684.89787</v>
      </c>
      <c r="L63" s="118"/>
      <c r="M63" s="118" t="n">
        <v>1323795.24164</v>
      </c>
      <c r="N63" s="118" t="n">
        <v>1121821.99199</v>
      </c>
      <c r="O63" s="118" t="n">
        <v>0</v>
      </c>
      <c r="P63" s="118"/>
      <c r="Q63" s="118"/>
      <c r="R63" s="118"/>
    </row>
    <row r="64" customFormat="false" ht="12.8" hidden="false" customHeight="false" outlineLevel="0" collapsed="false">
      <c r="B64" s="112" t="n">
        <v>1999</v>
      </c>
      <c r="C64" s="118" t="n">
        <v>1850960.88511</v>
      </c>
      <c r="D64" s="118" t="n">
        <v>193381.3</v>
      </c>
      <c r="E64" s="116" t="n">
        <v>1876157.764481</v>
      </c>
      <c r="F64" s="118" t="n">
        <v>3587875</v>
      </c>
      <c r="G64" s="116" t="n">
        <v>196994</v>
      </c>
      <c r="H64" s="118"/>
      <c r="I64" s="118" t="n">
        <v>3702544.47452621</v>
      </c>
      <c r="J64" s="118" t="n">
        <v>1868434.31</v>
      </c>
      <c r="K64" s="120" t="n">
        <v>239526.32367</v>
      </c>
      <c r="L64" s="120"/>
      <c r="M64" s="120" t="n">
        <v>1408351.81663</v>
      </c>
      <c r="N64" s="120" t="n">
        <v>1053075.5174</v>
      </c>
      <c r="O64" s="120" t="n">
        <v>0</v>
      </c>
      <c r="P64" s="120"/>
      <c r="Q64" s="120"/>
      <c r="R64" s="120"/>
    </row>
    <row r="65" customFormat="false" ht="12.8" hidden="false" customHeight="false" outlineLevel="0" collapsed="false">
      <c r="B65" s="112" t="n">
        <v>2000</v>
      </c>
      <c r="C65" s="121" t="n">
        <v>2095954.20594</v>
      </c>
      <c r="D65" s="121" t="n">
        <v>225126.798267</v>
      </c>
      <c r="E65" s="122" t="n">
        <v>1959837.85384788</v>
      </c>
      <c r="F65" s="121" t="n">
        <v>3478201</v>
      </c>
      <c r="G65" s="122" t="n">
        <v>487254.75526</v>
      </c>
      <c r="H65" s="121"/>
      <c r="I65" s="121" t="n">
        <v>3765213.6844696</v>
      </c>
      <c r="J65" s="121" t="n">
        <v>1776845.4022295</v>
      </c>
      <c r="K65" s="118" t="n">
        <v>215402.99416</v>
      </c>
      <c r="L65" s="118"/>
      <c r="M65" s="118" t="n">
        <v>1300825.33734</v>
      </c>
      <c r="N65" s="118" t="n">
        <v>1093248.25442</v>
      </c>
      <c r="O65" s="118" t="n">
        <v>0</v>
      </c>
      <c r="P65" s="118"/>
      <c r="Q65" s="118"/>
      <c r="R65" s="118"/>
    </row>
    <row r="66" customFormat="false" ht="12.8" hidden="false" customHeight="false" outlineLevel="0" collapsed="false">
      <c r="B66" s="112" t="n">
        <v>2001</v>
      </c>
      <c r="C66" s="118" t="n">
        <v>1994592.07047</v>
      </c>
      <c r="D66" s="118" t="n">
        <v>213002.63159</v>
      </c>
      <c r="E66" s="116" t="n">
        <v>1582734.84789566</v>
      </c>
      <c r="F66" s="118" t="n">
        <v>3419627</v>
      </c>
      <c r="G66" s="116" t="n">
        <v>225853.29969</v>
      </c>
      <c r="H66" s="118" t="n">
        <v>2933082</v>
      </c>
      <c r="I66" s="118" t="n">
        <v>3343942.45631307</v>
      </c>
      <c r="J66" s="118" t="n">
        <v>1739519.1815753</v>
      </c>
      <c r="K66" s="120" t="n">
        <v>184976.21637</v>
      </c>
      <c r="L66" s="120"/>
      <c r="M66" s="120" t="n">
        <v>1232567.64749</v>
      </c>
      <c r="N66" s="120" t="n">
        <v>1053013.16575</v>
      </c>
      <c r="O66" s="120" t="n">
        <v>0</v>
      </c>
      <c r="P66" s="120"/>
      <c r="Q66" s="120"/>
      <c r="R66" s="120"/>
    </row>
    <row r="67" customFormat="false" ht="12.8" hidden="false" customHeight="false" outlineLevel="0" collapsed="false">
      <c r="B67" s="112" t="n">
        <v>2002</v>
      </c>
      <c r="C67" s="121" t="n">
        <v>1721480.99196</v>
      </c>
      <c r="D67" s="121" t="n">
        <v>161900.70904</v>
      </c>
      <c r="E67" s="122" t="n">
        <v>1571513.88819431</v>
      </c>
      <c r="F67" s="121" t="n">
        <v>4483171</v>
      </c>
      <c r="G67" s="122" t="n">
        <v>217634.09198</v>
      </c>
      <c r="H67" s="121" t="n">
        <v>4857335</v>
      </c>
      <c r="I67" s="121" t="n">
        <v>3012321.73270982</v>
      </c>
      <c r="J67" s="121" t="n">
        <v>1808967.1664198</v>
      </c>
      <c r="K67" s="118" t="n">
        <v>210715.14495</v>
      </c>
      <c r="L67" s="118"/>
      <c r="M67" s="118" t="n">
        <v>1228490.33447</v>
      </c>
      <c r="N67" s="118" t="n">
        <v>896657.02276</v>
      </c>
      <c r="O67" s="118" t="n">
        <v>0</v>
      </c>
      <c r="P67" s="118"/>
      <c r="Q67" s="118"/>
      <c r="R67" s="118"/>
    </row>
    <row r="68" customFormat="false" ht="12.8" hidden="false" customHeight="false" outlineLevel="0" collapsed="false">
      <c r="B68" s="112" t="n">
        <v>2003</v>
      </c>
      <c r="C68" s="118" t="n">
        <v>2926862.80533</v>
      </c>
      <c r="D68" s="118" t="n">
        <v>206266.978848</v>
      </c>
      <c r="E68" s="116" t="n">
        <v>2159757.59570741</v>
      </c>
      <c r="F68" s="118" t="n">
        <v>4973177</v>
      </c>
      <c r="G68" s="116" t="n">
        <v>256304.73254</v>
      </c>
      <c r="H68" s="118" t="n">
        <v>5900237</v>
      </c>
      <c r="I68" s="118" t="n">
        <v>4436735.16197493</v>
      </c>
      <c r="J68" s="118" t="n">
        <v>1866693.826383</v>
      </c>
      <c r="K68" s="120" t="n">
        <v>256579.96757</v>
      </c>
      <c r="L68" s="120"/>
      <c r="M68" s="120" t="n">
        <v>1474636.94382</v>
      </c>
      <c r="N68" s="120" t="n">
        <v>1080109.03364</v>
      </c>
      <c r="O68" s="120" t="n">
        <v>0</v>
      </c>
      <c r="P68" s="120"/>
      <c r="Q68" s="120"/>
      <c r="R68" s="120"/>
    </row>
    <row r="69" customFormat="false" ht="12.8" hidden="false" customHeight="false" outlineLevel="0" collapsed="false">
      <c r="B69" s="112" t="n">
        <v>2004</v>
      </c>
      <c r="C69" s="121" t="n">
        <v>4445674.9968</v>
      </c>
      <c r="D69" s="121" t="n">
        <v>319188.208521</v>
      </c>
      <c r="E69" s="122" t="n">
        <v>3193816.385506</v>
      </c>
      <c r="F69" s="121" t="n">
        <v>5378515</v>
      </c>
      <c r="G69" s="122" t="n">
        <v>343399.86403</v>
      </c>
      <c r="H69" s="121" t="n">
        <v>7681862</v>
      </c>
      <c r="I69" s="121" t="n">
        <v>6613425.98806711</v>
      </c>
      <c r="J69" s="121" t="n">
        <v>2024594.8909331</v>
      </c>
      <c r="K69" s="118" t="n">
        <v>292385.97512</v>
      </c>
      <c r="L69" s="118"/>
      <c r="M69" s="118" t="n">
        <v>1469347.76251</v>
      </c>
      <c r="N69" s="118" t="n">
        <v>1558850.89528</v>
      </c>
      <c r="O69" s="118" t="n">
        <v>0</v>
      </c>
      <c r="P69" s="118"/>
      <c r="Q69" s="118"/>
      <c r="R69" s="118"/>
    </row>
    <row r="70" customFormat="false" ht="12.8" hidden="false" customHeight="false" outlineLevel="0" collapsed="false">
      <c r="B70" s="112" t="n">
        <v>2005</v>
      </c>
      <c r="C70" s="118" t="n">
        <v>5603319.4768</v>
      </c>
      <c r="D70" s="118" t="n">
        <v>414100.619296</v>
      </c>
      <c r="E70" s="116" t="n">
        <v>3799668.14863337</v>
      </c>
      <c r="F70" s="118" t="n">
        <v>6017379</v>
      </c>
      <c r="G70" s="116" t="n">
        <v>392086.011</v>
      </c>
      <c r="H70" s="118" t="n">
        <v>9434291</v>
      </c>
      <c r="I70" s="118" t="n">
        <v>8146311.50442478</v>
      </c>
      <c r="J70" s="118" t="n">
        <v>2283146.7197573</v>
      </c>
      <c r="K70" s="120" t="n">
        <v>443286.29688</v>
      </c>
      <c r="L70" s="120"/>
      <c r="M70" s="120" t="n">
        <v>1538056.66477</v>
      </c>
      <c r="N70" s="120" t="n">
        <v>1940345.98108</v>
      </c>
      <c r="O70" s="120" t="n">
        <v>0</v>
      </c>
      <c r="P70" s="120"/>
      <c r="Q70" s="120"/>
      <c r="R70" s="120"/>
    </row>
    <row r="71" customFormat="false" ht="12.8" hidden="false" customHeight="false" outlineLevel="0" collapsed="false">
      <c r="B71" s="112" t="n">
        <v>2006</v>
      </c>
      <c r="C71" s="121" t="n">
        <v>6733513.05459</v>
      </c>
      <c r="D71" s="121" t="n">
        <v>463050.868035</v>
      </c>
      <c r="E71" s="122" t="n">
        <v>4856595.57018673</v>
      </c>
      <c r="F71" s="121" t="n">
        <v>6572626</v>
      </c>
      <c r="G71" s="122" t="n">
        <v>398243.52609</v>
      </c>
      <c r="H71" s="121" t="n">
        <v>11685685</v>
      </c>
      <c r="I71" s="121" t="n">
        <v>10103645.4250591</v>
      </c>
      <c r="J71" s="121" t="n">
        <v>2437923.9389405</v>
      </c>
      <c r="K71" s="118" t="n">
        <v>596706.40429</v>
      </c>
      <c r="L71" s="118"/>
      <c r="M71" s="118" t="n">
        <v>1685933.6627</v>
      </c>
      <c r="N71" s="118" t="n">
        <v>2798293.27906</v>
      </c>
      <c r="O71" s="118" t="n">
        <v>0</v>
      </c>
      <c r="P71" s="118"/>
      <c r="Q71" s="118"/>
      <c r="R71" s="118"/>
    </row>
    <row r="72" customFormat="false" ht="12.8" hidden="false" customHeight="false" outlineLevel="0" collapsed="false">
      <c r="B72" s="112" t="n">
        <v>2007</v>
      </c>
      <c r="C72" s="118" t="n">
        <v>8488745.60076</v>
      </c>
      <c r="D72" s="118" t="n">
        <v>525160.252624</v>
      </c>
      <c r="E72" s="116" t="n">
        <v>6461394.65383149</v>
      </c>
      <c r="F72" s="118" t="n">
        <v>7465676</v>
      </c>
      <c r="G72" s="116" t="n">
        <v>447075.21997</v>
      </c>
      <c r="H72" s="118" t="n">
        <v>15064961</v>
      </c>
      <c r="I72" s="118" t="n">
        <v>13371549.19129</v>
      </c>
      <c r="J72" s="118" t="n">
        <v>2704319.9941651</v>
      </c>
      <c r="K72" s="120" t="n">
        <v>838168.47267</v>
      </c>
      <c r="L72" s="120"/>
      <c r="M72" s="120" t="n">
        <v>2059936.26201</v>
      </c>
      <c r="N72" s="120" t="n">
        <v>4169261.10058</v>
      </c>
      <c r="O72" s="120" t="n">
        <v>0</v>
      </c>
      <c r="P72" s="120"/>
      <c r="Q72" s="120"/>
      <c r="R72" s="120"/>
    </row>
    <row r="73" customFormat="false" ht="12.8" hidden="false" customHeight="false" outlineLevel="0" collapsed="false">
      <c r="B73" s="112" t="n">
        <v>2008</v>
      </c>
      <c r="C73" s="121" t="n">
        <v>10735671.1304</v>
      </c>
      <c r="D73" s="121" t="n">
        <v>710091.538779</v>
      </c>
      <c r="E73" s="122" t="n">
        <v>8271840.77363275</v>
      </c>
      <c r="F73" s="121" t="n">
        <v>9693850</v>
      </c>
      <c r="G73" s="122" t="n">
        <v>555098.17588</v>
      </c>
      <c r="H73" s="121" t="n">
        <v>19495157</v>
      </c>
      <c r="I73" s="121" t="n">
        <v>16753835.7595</v>
      </c>
      <c r="J73" s="121" t="n">
        <v>3269922.0771961</v>
      </c>
      <c r="K73" s="118" t="n">
        <v>1265908.80827</v>
      </c>
      <c r="L73" s="118"/>
      <c r="M73" s="118" t="n">
        <v>2527385.48547</v>
      </c>
      <c r="N73" s="118" t="n">
        <v>6157865.94606</v>
      </c>
      <c r="O73" s="118" t="n">
        <v>1341518.04191</v>
      </c>
      <c r="P73" s="118"/>
      <c r="Q73" s="118"/>
      <c r="R73" s="118"/>
    </row>
    <row r="74" customFormat="false" ht="12.8" hidden="false" customHeight="false" outlineLevel="0" collapsed="false">
      <c r="B74" s="112" t="n">
        <v>2009</v>
      </c>
      <c r="C74" s="118" t="n">
        <v>11102856.8612</v>
      </c>
      <c r="D74" s="118" t="n">
        <v>900098.5</v>
      </c>
      <c r="E74" s="116" t="n">
        <v>9009731.229499</v>
      </c>
      <c r="F74" s="118" t="n">
        <v>11593279</v>
      </c>
      <c r="G74" s="116" t="n">
        <v>658385</v>
      </c>
      <c r="H74" s="118" t="n">
        <v>20561471</v>
      </c>
      <c r="I74" s="118" t="n">
        <v>18241431.1264</v>
      </c>
      <c r="J74" s="118" t="n">
        <v>3806449.67</v>
      </c>
      <c r="K74" s="120" t="n">
        <v>2218502.32568</v>
      </c>
      <c r="L74" s="120"/>
      <c r="M74" s="120" t="n">
        <v>3449309.24374</v>
      </c>
      <c r="N74" s="120" t="n">
        <v>8571574.85123</v>
      </c>
      <c r="O74" s="120" t="n">
        <v>2090315.13795</v>
      </c>
      <c r="P74" s="120"/>
      <c r="Q74" s="120"/>
      <c r="R74" s="120"/>
    </row>
    <row r="75" customFormat="false" ht="12.8" hidden="false" customHeight="false" outlineLevel="0" collapsed="false">
      <c r="B75" s="112" t="n">
        <v>2010</v>
      </c>
      <c r="C75" s="121" t="n">
        <v>15263717.30188</v>
      </c>
      <c r="D75" s="121" t="n">
        <v>1463000</v>
      </c>
      <c r="E75" s="122" t="n">
        <v>11741500</v>
      </c>
      <c r="F75" s="121" t="n">
        <v>15269008</v>
      </c>
      <c r="G75" s="122" t="n">
        <v>771500</v>
      </c>
      <c r="H75" s="121" t="n">
        <v>26884733</v>
      </c>
      <c r="I75" s="121" t="n">
        <v>24500782.05837</v>
      </c>
      <c r="J75" s="121" t="n">
        <v>4960800</v>
      </c>
      <c r="K75" s="118" t="n">
        <v>3204177.57701</v>
      </c>
      <c r="L75" s="118"/>
      <c r="M75" s="118" t="n">
        <v>4575635.74562</v>
      </c>
      <c r="N75" s="118" t="n">
        <v>11981071.62296</v>
      </c>
      <c r="O75" s="118" t="n">
        <v>2146300</v>
      </c>
      <c r="P75" s="118"/>
      <c r="Q75" s="118"/>
      <c r="R75" s="118"/>
    </row>
    <row r="76" customFormat="false" ht="12.8" hidden="false" customHeight="false" outlineLevel="0" collapsed="false">
      <c r="B76" s="112" t="n">
        <v>2011</v>
      </c>
      <c r="C76" s="118" t="n">
        <v>21562243.17099</v>
      </c>
      <c r="D76" s="118" t="n">
        <v>2085600</v>
      </c>
      <c r="E76" s="116" t="n">
        <v>15229500</v>
      </c>
      <c r="F76" s="118" t="n">
        <v>18131477</v>
      </c>
      <c r="G76" s="116" t="n">
        <v>1013100</v>
      </c>
      <c r="H76" s="118" t="n">
        <v>36179425</v>
      </c>
      <c r="I76" s="118" t="n">
        <v>32436095.45798</v>
      </c>
      <c r="J76" s="118" t="n">
        <v>5715000</v>
      </c>
      <c r="K76" s="120" t="n">
        <v>4769282.46596</v>
      </c>
      <c r="L76" s="120" t="n">
        <v>729678.74661</v>
      </c>
      <c r="M76" s="120" t="n">
        <v>5370180.45524</v>
      </c>
      <c r="N76" s="120" t="n">
        <v>17562855.03792</v>
      </c>
      <c r="O76" s="120" t="n">
        <v>2247300</v>
      </c>
      <c r="P76" s="120"/>
      <c r="Q76" s="120" t="n">
        <v>716700</v>
      </c>
      <c r="R76" s="120"/>
    </row>
    <row r="77" customFormat="false" ht="12.8" hidden="false" customHeight="false" outlineLevel="0" collapsed="false">
      <c r="B77" s="112" t="n">
        <v>2012</v>
      </c>
      <c r="C77" s="121" t="n">
        <v>27594331.3664</v>
      </c>
      <c r="D77" s="121" t="n">
        <v>2672800</v>
      </c>
      <c r="E77" s="122" t="n">
        <v>19313800</v>
      </c>
      <c r="F77" s="121" t="n">
        <v>25785407</v>
      </c>
      <c r="G77" s="122" t="n">
        <v>1229100</v>
      </c>
      <c r="H77" s="121" t="n">
        <v>43931228</v>
      </c>
      <c r="I77" s="121" t="n">
        <v>41041468.20529</v>
      </c>
      <c r="J77" s="121" t="n">
        <v>8238600</v>
      </c>
      <c r="K77" s="118" t="n">
        <v>6238307.1858</v>
      </c>
      <c r="L77" s="118" t="n">
        <v>953762.92164</v>
      </c>
      <c r="M77" s="118" t="n">
        <v>6683313.77334</v>
      </c>
      <c r="N77" s="118" t="n">
        <v>26606758.85089</v>
      </c>
      <c r="O77" s="118" t="n">
        <v>3258800</v>
      </c>
      <c r="P77" s="118"/>
      <c r="Q77" s="118" t="n">
        <v>0</v>
      </c>
      <c r="R77" s="118"/>
    </row>
    <row r="78" customFormat="false" ht="12.8" hidden="false" customHeight="false" outlineLevel="0" collapsed="false">
      <c r="B78" s="112" t="n">
        <v>2013</v>
      </c>
      <c r="C78" s="118" t="n">
        <v>36576358.35</v>
      </c>
      <c r="D78" s="118" t="n">
        <v>3099000</v>
      </c>
      <c r="E78" s="116" t="n">
        <v>24906800</v>
      </c>
      <c r="F78" s="118" t="n">
        <v>31010317</v>
      </c>
      <c r="G78" s="116" t="n">
        <v>1332400</v>
      </c>
      <c r="H78" s="118" t="n">
        <v>56514839</v>
      </c>
      <c r="I78" s="118" t="n">
        <v>53287660.80492</v>
      </c>
      <c r="J78" s="118" t="n">
        <v>8682000</v>
      </c>
      <c r="K78" s="120" t="n">
        <v>7042799.31211</v>
      </c>
      <c r="L78" s="120" t="n">
        <v>1253574.1296</v>
      </c>
      <c r="M78" s="120" t="n">
        <v>8856389.21015</v>
      </c>
      <c r="N78" s="120" t="n">
        <v>36122011.13802</v>
      </c>
      <c r="O78" s="120" t="n">
        <v>5590600</v>
      </c>
      <c r="P78" s="120"/>
      <c r="Q78" s="120" t="n">
        <v>0</v>
      </c>
      <c r="R78" s="120"/>
    </row>
    <row r="79" customFormat="false" ht="12.8" hidden="false" customHeight="false" outlineLevel="0" collapsed="false">
      <c r="B79" s="112" t="n">
        <v>2014</v>
      </c>
      <c r="C79" s="121" t="n">
        <v>53294684.66403</v>
      </c>
      <c r="D79" s="121" t="n">
        <v>2940800</v>
      </c>
      <c r="E79" s="122" t="n">
        <v>32721600</v>
      </c>
      <c r="F79" s="121" t="n">
        <v>44490091</v>
      </c>
      <c r="G79" s="122" t="n">
        <v>1984900</v>
      </c>
      <c r="H79" s="121" t="n">
        <v>76739818</v>
      </c>
      <c r="I79" s="121" t="n">
        <v>72676066.20744</v>
      </c>
      <c r="J79" s="121" t="n">
        <v>12167700</v>
      </c>
      <c r="K79" s="118" t="n">
        <v>9516808.09741</v>
      </c>
      <c r="L79" s="118" t="n">
        <v>1610245.75254</v>
      </c>
      <c r="M79" s="118" t="n">
        <v>11872462.07607</v>
      </c>
      <c r="N79" s="118" t="n">
        <v>49042610.26827</v>
      </c>
      <c r="O79" s="118" t="n">
        <v>8266200</v>
      </c>
      <c r="P79" s="118"/>
      <c r="Q79" s="118" t="n">
        <v>0</v>
      </c>
      <c r="R79" s="118"/>
    </row>
    <row r="80" customFormat="false" ht="12.8" hidden="false" customHeight="false" outlineLevel="0" collapsed="false">
      <c r="B80" s="112" t="n">
        <v>2015</v>
      </c>
      <c r="C80" s="118" t="n">
        <v>75797809.1</v>
      </c>
      <c r="D80" s="118" t="n">
        <v>3969300</v>
      </c>
      <c r="E80" s="123" t="n">
        <v>43272400</v>
      </c>
      <c r="F80" s="118" t="n">
        <v>56478261</v>
      </c>
      <c r="G80" s="116" t="n">
        <v>2916400</v>
      </c>
      <c r="H80" s="118" t="n">
        <v>97479599</v>
      </c>
      <c r="I80" s="118" t="n">
        <v>95600316.12798</v>
      </c>
      <c r="J80" s="118" t="n">
        <v>14199800</v>
      </c>
      <c r="K80" s="120" t="n">
        <v>12485483.44174</v>
      </c>
      <c r="L80" s="120" t="n">
        <v>2178603.64548</v>
      </c>
      <c r="M80" s="120" t="n">
        <v>16038444.76165</v>
      </c>
      <c r="N80" s="120" t="n">
        <v>68361691.35172</v>
      </c>
      <c r="O80" s="120" t="n">
        <v>10207500</v>
      </c>
      <c r="P80" s="120"/>
      <c r="Q80" s="120" t="n">
        <v>0</v>
      </c>
      <c r="R80" s="120"/>
    </row>
    <row r="81" customFormat="false" ht="12.8" hidden="false" customHeight="false" outlineLevel="0" collapsed="false">
      <c r="B81" s="112" t="n">
        <v>2016</v>
      </c>
      <c r="C81" s="121" t="n">
        <v>86485940.4164</v>
      </c>
      <c r="D81" s="121" t="n">
        <v>4810100</v>
      </c>
      <c r="E81" s="121" t="n">
        <v>58259500</v>
      </c>
      <c r="F81" s="121" t="n">
        <v>75663968</v>
      </c>
      <c r="G81" s="122" t="n">
        <v>4187600</v>
      </c>
      <c r="H81" s="121" t="n">
        <v>131669079</v>
      </c>
      <c r="I81" s="121" t="n">
        <v>126199197.124</v>
      </c>
      <c r="J81" s="121" t="n">
        <v>19962000</v>
      </c>
      <c r="K81" s="118" t="n">
        <v>14554479.38537</v>
      </c>
      <c r="L81" s="118" t="n">
        <v>2916910.09244</v>
      </c>
      <c r="M81" s="118" t="n">
        <v>22415518.30814</v>
      </c>
      <c r="N81" s="118" t="n">
        <v>88401916.12013</v>
      </c>
      <c r="O81" s="118" t="n">
        <v>16218300</v>
      </c>
      <c r="P81" s="118"/>
      <c r="Q81" s="118" t="n">
        <v>12099400</v>
      </c>
      <c r="R81" s="118" t="n">
        <v>31300557.6342019</v>
      </c>
    </row>
    <row r="82" customFormat="false" ht="12.8" hidden="false" customHeight="false" outlineLevel="0" collapsed="false">
      <c r="B82" s="124" t="n">
        <v>2017</v>
      </c>
      <c r="C82" s="125" t="n">
        <v>109245834.21693</v>
      </c>
      <c r="D82" s="125" t="n">
        <v>7282225.6</v>
      </c>
      <c r="E82" s="125" t="n">
        <v>74727533.13788</v>
      </c>
      <c r="F82" s="125" t="n">
        <v>102845595</v>
      </c>
      <c r="G82" s="126" t="n">
        <v>5625587</v>
      </c>
      <c r="H82" s="125" t="n">
        <v>172838482</v>
      </c>
      <c r="I82" s="125" t="n">
        <v>166461992.04945</v>
      </c>
      <c r="J82" s="125" t="n">
        <v>29455686.93297</v>
      </c>
      <c r="K82" s="127" t="n">
        <v>18322852.72915</v>
      </c>
      <c r="L82" s="127" t="n">
        <v>5017571.50117</v>
      </c>
      <c r="M82" s="127" t="n">
        <v>30933083.00808</v>
      </c>
      <c r="N82" s="127" t="n">
        <v>104611186.68281</v>
      </c>
      <c r="O82" s="127" t="n">
        <v>18023556.12808</v>
      </c>
      <c r="P82" s="127" t="n">
        <v>9373728.112</v>
      </c>
      <c r="Q82" s="127" t="n">
        <v>10845000</v>
      </c>
      <c r="R82" s="127" t="n">
        <v>77978329.8140266</v>
      </c>
    </row>
    <row r="83" customFormat="false" ht="12.8" hidden="false" customHeight="false" outlineLevel="0" collapsed="false">
      <c r="B83" s="112" t="n">
        <v>2018</v>
      </c>
      <c r="C83" s="128"/>
      <c r="D83" s="128" t="n">
        <v>11016890.5</v>
      </c>
      <c r="E83" s="128" t="n">
        <v>106984441.63282</v>
      </c>
      <c r="F83" s="128" t="n">
        <v>116408746.14157</v>
      </c>
      <c r="G83" s="128" t="n">
        <v>6845924</v>
      </c>
      <c r="H83" s="128" t="n">
        <v>232591321.05233</v>
      </c>
      <c r="I83" s="128" t="n">
        <v>260430300</v>
      </c>
      <c r="J83" s="128" t="n">
        <v>30341077.9158</v>
      </c>
      <c r="K83" s="118" t="n">
        <v>21525462.73405</v>
      </c>
      <c r="L83" s="118" t="n">
        <v>6263843.69233</v>
      </c>
      <c r="M83" s="118" t="n">
        <v>39299818.62715</v>
      </c>
      <c r="N83" s="118" t="n">
        <v>101267287.8766</v>
      </c>
      <c r="O83" s="118" t="n">
        <v>22662949.94606</v>
      </c>
      <c r="P83" s="118" t="n">
        <v>38198551.272</v>
      </c>
      <c r="Q83" s="118" t="n">
        <v>19529500</v>
      </c>
      <c r="R83" s="118" t="n">
        <v>168141700</v>
      </c>
    </row>
    <row r="84" customFormat="false" ht="12.8" hidden="false" customHeight="false" outlineLevel="0" collapsed="false">
      <c r="B84" s="112" t="n">
        <v>2019</v>
      </c>
      <c r="C84" s="125"/>
      <c r="D84" s="125" t="n">
        <v>14165433.64338</v>
      </c>
      <c r="E84" s="125" t="n">
        <v>151152893.48943</v>
      </c>
      <c r="F84" s="125" t="n">
        <v>161666292.57813</v>
      </c>
      <c r="G84" s="125" t="n">
        <v>9268001</v>
      </c>
      <c r="H84" s="125" t="n">
        <v>343312702.70225</v>
      </c>
      <c r="I84" s="125" t="n">
        <v>372410183.4225</v>
      </c>
      <c r="J84" s="125" t="n">
        <v>41698468.8906</v>
      </c>
      <c r="K84" s="129" t="n">
        <v>27068720.54651</v>
      </c>
      <c r="L84" s="129" t="n">
        <v>8542325.81757</v>
      </c>
      <c r="M84" s="129" t="n">
        <v>68320169.71474</v>
      </c>
      <c r="N84" s="129" t="n">
        <v>139790800.5498</v>
      </c>
      <c r="O84" s="129" t="n">
        <v>34713224.42191</v>
      </c>
      <c r="P84" s="129" t="n">
        <v>52849724.776</v>
      </c>
      <c r="Q84" s="129" t="n">
        <v>25059464.64687</v>
      </c>
      <c r="R84" s="129" t="n">
        <v>306424716.35524</v>
      </c>
    </row>
    <row r="85" customFormat="false" ht="12.8" hidden="false" customHeight="false" outlineLevel="0" collapsed="false">
      <c r="B85" s="112" t="n">
        <v>1993</v>
      </c>
      <c r="C85" s="130" t="n">
        <v>0.00360798997870177</v>
      </c>
      <c r="D85" s="130"/>
      <c r="E85" s="130"/>
      <c r="F85" s="130"/>
      <c r="G85" s="130"/>
      <c r="H85" s="130"/>
      <c r="I85" s="130" t="n">
        <v>0.0127518067972787</v>
      </c>
      <c r="J85" s="130" t="n">
        <v>0</v>
      </c>
      <c r="K85" s="131" t="n">
        <v>0.00148990999175634</v>
      </c>
      <c r="L85" s="131"/>
      <c r="M85" s="131" t="n">
        <v>0.00438149484248217</v>
      </c>
      <c r="N85" s="131" t="n">
        <v>0.000907133691920851</v>
      </c>
      <c r="O85" s="131"/>
      <c r="P85" s="131"/>
      <c r="Q85" s="131"/>
      <c r="R85" s="131"/>
    </row>
    <row r="86" customFormat="false" ht="12.8" hidden="false" customHeight="false" outlineLevel="0" collapsed="false">
      <c r="B86" s="112" t="n">
        <v>1994</v>
      </c>
      <c r="C86" s="132" t="n">
        <v>0.00452401493112597</v>
      </c>
      <c r="D86" s="132"/>
      <c r="E86" s="132"/>
      <c r="F86" s="132"/>
      <c r="G86" s="132"/>
      <c r="H86" s="132"/>
      <c r="I86" s="132" t="n">
        <v>0.0125330563795884</v>
      </c>
      <c r="J86" s="132" t="n">
        <v>0</v>
      </c>
      <c r="K86" s="130" t="n">
        <v>0.00114109371918643</v>
      </c>
      <c r="L86" s="130"/>
      <c r="M86" s="130" t="n">
        <v>0.00500171357630564</v>
      </c>
      <c r="N86" s="130" t="n">
        <v>0.00177359529305488</v>
      </c>
      <c r="O86" s="130"/>
      <c r="P86" s="130"/>
      <c r="Q86" s="130"/>
      <c r="R86" s="130"/>
    </row>
    <row r="87" customFormat="false" ht="12.8" hidden="false" customHeight="false" outlineLevel="0" collapsed="false">
      <c r="B87" s="112" t="n">
        <v>1995</v>
      </c>
      <c r="C87" s="130" t="n">
        <v>0.00481810842810914</v>
      </c>
      <c r="D87" s="130"/>
      <c r="E87" s="130"/>
      <c r="F87" s="130"/>
      <c r="G87" s="130"/>
      <c r="H87" s="130"/>
      <c r="I87" s="130" t="n">
        <v>0.011591546064283</v>
      </c>
      <c r="J87" s="130" t="n">
        <v>0</v>
      </c>
      <c r="K87" s="131" t="n">
        <v>0.00115074130920541</v>
      </c>
      <c r="L87" s="131"/>
      <c r="M87" s="131" t="n">
        <v>0.00460379512456971</v>
      </c>
      <c r="N87" s="131" t="n">
        <v>0.00203456278278236</v>
      </c>
      <c r="O87" s="131"/>
      <c r="P87" s="131"/>
      <c r="Q87" s="131"/>
      <c r="R87" s="131"/>
    </row>
    <row r="88" customFormat="false" ht="12.8" hidden="false" customHeight="false" outlineLevel="0" collapsed="false">
      <c r="B88" s="112" t="n">
        <v>1996</v>
      </c>
      <c r="C88" s="132" t="n">
        <v>0.00535119124011765</v>
      </c>
      <c r="D88" s="132"/>
      <c r="E88" s="132" t="n">
        <v>0.00699555519367766</v>
      </c>
      <c r="F88" s="132" t="n">
        <v>0.00859191284535789</v>
      </c>
      <c r="G88" s="132" t="n">
        <v>0.000633122003803018</v>
      </c>
      <c r="H88" s="132"/>
      <c r="I88" s="132" t="n">
        <v>0.0118734138888743</v>
      </c>
      <c r="J88" s="132" t="n">
        <v>0.00189952184472796</v>
      </c>
      <c r="K88" s="130" t="n">
        <v>0.00121581480233915</v>
      </c>
      <c r="L88" s="130"/>
      <c r="M88" s="130" t="n">
        <v>0.00371605977783452</v>
      </c>
      <c r="N88" s="130" t="n">
        <v>0.00374469920475403</v>
      </c>
      <c r="O88" s="130"/>
      <c r="P88" s="130"/>
      <c r="Q88" s="130"/>
      <c r="R88" s="130"/>
    </row>
    <row r="89" customFormat="false" ht="12.8" hidden="false" customHeight="false" outlineLevel="0" collapsed="false">
      <c r="B89" s="112" t="n">
        <v>1997</v>
      </c>
      <c r="C89" s="130" t="n">
        <v>0.00569959755309632</v>
      </c>
      <c r="D89" s="130"/>
      <c r="E89" s="130" t="n">
        <v>0.00697789668568757</v>
      </c>
      <c r="F89" s="130" t="n">
        <v>0.0133764802888043</v>
      </c>
      <c r="G89" s="130" t="n">
        <v>0.000661837543623088</v>
      </c>
      <c r="H89" s="130"/>
      <c r="I89" s="130" t="n">
        <v>0.0122864231415156</v>
      </c>
      <c r="J89" s="130" t="n">
        <v>0.00678417881034325</v>
      </c>
      <c r="K89" s="131" t="n">
        <v>0.000840346028141977</v>
      </c>
      <c r="L89" s="131"/>
      <c r="M89" s="131" t="n">
        <v>0.00376518359499552</v>
      </c>
      <c r="N89" s="131" t="n">
        <v>0.00345227651983493</v>
      </c>
      <c r="O89" s="131"/>
      <c r="P89" s="131"/>
      <c r="Q89" s="131"/>
      <c r="R89" s="131"/>
    </row>
    <row r="90" customFormat="false" ht="12.8" hidden="false" customHeight="false" outlineLevel="0" collapsed="false">
      <c r="B90" s="112" t="n">
        <v>1998</v>
      </c>
      <c r="C90" s="132" t="n">
        <v>0.00636315131456079</v>
      </c>
      <c r="D90" s="132" t="n">
        <v>0.000145543197528915</v>
      </c>
      <c r="E90" s="132" t="n">
        <v>0.00701695590496987</v>
      </c>
      <c r="F90" s="132" t="n">
        <v>0.0123514108518862</v>
      </c>
      <c r="G90" s="132" t="n">
        <v>0.000661539006122823</v>
      </c>
      <c r="H90" s="132"/>
      <c r="I90" s="132" t="n">
        <v>0.0127033327129764</v>
      </c>
      <c r="J90" s="132" t="n">
        <v>0.00620644167097362</v>
      </c>
      <c r="K90" s="130" t="n">
        <v>0.000774999732363437</v>
      </c>
      <c r="L90" s="130"/>
      <c r="M90" s="130" t="n">
        <v>0.0044281736419033</v>
      </c>
      <c r="N90" s="130" t="n">
        <v>0.00375256113602839</v>
      </c>
      <c r="O90" s="130"/>
      <c r="P90" s="130"/>
      <c r="Q90" s="130"/>
      <c r="R90" s="130"/>
    </row>
    <row r="91" customFormat="false" ht="12.8" hidden="false" customHeight="false" outlineLevel="0" collapsed="false">
      <c r="B91" s="112" t="n">
        <v>1999</v>
      </c>
      <c r="C91" s="130" t="n">
        <v>0.00652843236193813</v>
      </c>
      <c r="D91" s="130" t="n">
        <v>0.000682065594832189</v>
      </c>
      <c r="E91" s="130" t="n">
        <v>0.00661730302583426</v>
      </c>
      <c r="F91" s="130" t="n">
        <v>0.0126546160153983</v>
      </c>
      <c r="G91" s="130" t="n">
        <v>0.000694807769874193</v>
      </c>
      <c r="H91" s="130"/>
      <c r="I91" s="130" t="n">
        <v>0.0130590610333592</v>
      </c>
      <c r="J91" s="130" t="n">
        <v>0.00659006201248528</v>
      </c>
      <c r="K91" s="131" t="n">
        <v>0.000844821419816424</v>
      </c>
      <c r="L91" s="131"/>
      <c r="M91" s="131" t="n">
        <v>0.00496732786232554</v>
      </c>
      <c r="N91" s="131" t="n">
        <v>0.00371425044292621</v>
      </c>
      <c r="O91" s="131"/>
      <c r="P91" s="131"/>
      <c r="Q91" s="131"/>
      <c r="R91" s="131"/>
    </row>
    <row r="92" customFormat="false" ht="12.8" hidden="false" customHeight="false" outlineLevel="0" collapsed="false">
      <c r="B92" s="112" t="n">
        <v>2000</v>
      </c>
      <c r="C92" s="132" t="n">
        <v>0.00737482979989829</v>
      </c>
      <c r="D92" s="132" t="n">
        <v>0.000792131724972759</v>
      </c>
      <c r="E92" s="132" t="n">
        <v>0.00689589045722683</v>
      </c>
      <c r="F92" s="132" t="n">
        <v>0.0122384068851027</v>
      </c>
      <c r="G92" s="132" t="n">
        <v>0.00171445582114806</v>
      </c>
      <c r="H92" s="132"/>
      <c r="I92" s="132" t="n">
        <v>0.0132482904466693</v>
      </c>
      <c r="J92" s="132" t="n">
        <v>0.00625201275153695</v>
      </c>
      <c r="K92" s="130" t="n">
        <v>0.000757917523110217</v>
      </c>
      <c r="L92" s="130"/>
      <c r="M92" s="130" t="n">
        <v>0.00457708734050099</v>
      </c>
      <c r="N92" s="130" t="n">
        <v>0.00384670608858436</v>
      </c>
      <c r="O92" s="130"/>
      <c r="P92" s="130"/>
      <c r="Q92" s="130"/>
      <c r="R92" s="130"/>
    </row>
    <row r="93" customFormat="false" ht="12.8" hidden="false" customHeight="false" outlineLevel="0" collapsed="false">
      <c r="B93" s="112" t="n">
        <v>2001</v>
      </c>
      <c r="C93" s="130" t="n">
        <v>0.00742320990503864</v>
      </c>
      <c r="D93" s="130" t="n">
        <v>0.000792725123110313</v>
      </c>
      <c r="E93" s="130" t="n">
        <v>0.00589041397180548</v>
      </c>
      <c r="F93" s="130" t="n">
        <v>0.012726717103591</v>
      </c>
      <c r="G93" s="130" t="n">
        <v>0.000840551046084029</v>
      </c>
      <c r="H93" s="130" t="n">
        <v>0.0109159580432705</v>
      </c>
      <c r="I93" s="130" t="n">
        <v>0.0124450443431941</v>
      </c>
      <c r="J93" s="130" t="n">
        <v>0.006473913242637</v>
      </c>
      <c r="K93" s="131" t="n">
        <v>0.000688420104483218</v>
      </c>
      <c r="L93" s="131"/>
      <c r="M93" s="131" t="n">
        <v>0.00458720783308938</v>
      </c>
      <c r="N93" s="131" t="n">
        <v>0.00391896562603379</v>
      </c>
      <c r="O93" s="131"/>
      <c r="P93" s="131"/>
      <c r="Q93" s="131"/>
      <c r="R93" s="131"/>
    </row>
    <row r="94" customFormat="false" ht="12.8" hidden="false" customHeight="false" outlineLevel="0" collapsed="false">
      <c r="B94" s="112" t="n">
        <v>2002</v>
      </c>
      <c r="C94" s="132" t="n">
        <v>0.00550732676330524</v>
      </c>
      <c r="D94" s="132" t="n">
        <v>0.000517949435432862</v>
      </c>
      <c r="E94" s="132" t="n">
        <v>0.005027555073672</v>
      </c>
      <c r="F94" s="132" t="n">
        <v>0.014342468925354</v>
      </c>
      <c r="G94" s="132" t="n">
        <v>0.000696250533678235</v>
      </c>
      <c r="H94" s="132" t="n">
        <v>0.0155394867377431</v>
      </c>
      <c r="I94" s="132" t="n">
        <v>0.00963695804700716</v>
      </c>
      <c r="J94" s="132" t="n">
        <v>0.00578721074243246</v>
      </c>
      <c r="K94" s="130" t="n">
        <v>0.000674115579920293</v>
      </c>
      <c r="L94" s="130"/>
      <c r="M94" s="130" t="n">
        <v>0.00393016113979006</v>
      </c>
      <c r="N94" s="130" t="n">
        <v>0.00286856679917758</v>
      </c>
      <c r="O94" s="130"/>
      <c r="P94" s="130"/>
      <c r="Q94" s="130"/>
      <c r="R94" s="130"/>
    </row>
    <row r="95" customFormat="false" ht="12.8" hidden="false" customHeight="false" outlineLevel="0" collapsed="false">
      <c r="B95" s="112" t="n">
        <v>2003</v>
      </c>
      <c r="C95" s="130" t="n">
        <v>0.00778608650355386</v>
      </c>
      <c r="D95" s="130" t="n">
        <v>0.000548714663773305</v>
      </c>
      <c r="E95" s="130" t="n">
        <v>0.00574542115068131</v>
      </c>
      <c r="F95" s="130" t="n">
        <v>0.0132297237331965</v>
      </c>
      <c r="G95" s="130" t="n">
        <v>0.000681825883738911</v>
      </c>
      <c r="H95" s="130" t="n">
        <v>0.0156959033371192</v>
      </c>
      <c r="I95" s="130" t="n">
        <v>0.0118026727120887</v>
      </c>
      <c r="J95" s="130" t="n">
        <v>0.00496580829870134</v>
      </c>
      <c r="K95" s="131" t="n">
        <v>0.000682558068297916</v>
      </c>
      <c r="L95" s="131"/>
      <c r="M95" s="131" t="n">
        <v>0.00392285240873266</v>
      </c>
      <c r="N95" s="131" t="n">
        <v>0.00287332305220327</v>
      </c>
      <c r="O95" s="131"/>
      <c r="P95" s="131"/>
      <c r="Q95" s="131"/>
      <c r="R95" s="131"/>
    </row>
    <row r="96" customFormat="false" ht="12.8" hidden="false" customHeight="false" outlineLevel="0" collapsed="false">
      <c r="B96" s="112" t="n">
        <v>2004</v>
      </c>
      <c r="C96" s="132" t="n">
        <v>0.0091641635742257</v>
      </c>
      <c r="D96" s="132" t="n">
        <v>0.000657963741379203</v>
      </c>
      <c r="E96" s="132" t="n">
        <v>0.00658362471478164</v>
      </c>
      <c r="F96" s="132" t="n">
        <v>0.0110870883008554</v>
      </c>
      <c r="G96" s="132" t="n">
        <v>0.000707872826421854</v>
      </c>
      <c r="H96" s="132" t="n">
        <v>0.015835129642473</v>
      </c>
      <c r="I96" s="132" t="n">
        <v>0.0136326919048979</v>
      </c>
      <c r="J96" s="132" t="n">
        <v>0.00417343120345224</v>
      </c>
      <c r="K96" s="130" t="n">
        <v>0.000602714526981359</v>
      </c>
      <c r="L96" s="130"/>
      <c r="M96" s="130" t="n">
        <v>0.00302886361525675</v>
      </c>
      <c r="N96" s="130" t="n">
        <v>0.00321336233585605</v>
      </c>
      <c r="O96" s="130"/>
      <c r="P96" s="130"/>
      <c r="Q96" s="130"/>
      <c r="R96" s="130"/>
    </row>
    <row r="97" customFormat="false" ht="12.8" hidden="false" customHeight="false" outlineLevel="0" collapsed="false">
      <c r="B97" s="112" t="n">
        <v>2005</v>
      </c>
      <c r="C97" s="130" t="n">
        <v>0.00961880222981258</v>
      </c>
      <c r="D97" s="130" t="n">
        <v>0.000710855766254805</v>
      </c>
      <c r="E97" s="130" t="n">
        <v>0.00652260800262184</v>
      </c>
      <c r="F97" s="130" t="n">
        <v>0.0103295874494527</v>
      </c>
      <c r="G97" s="130" t="n">
        <v>0.000673064923836705</v>
      </c>
      <c r="H97" s="130" t="n">
        <v>0.0161951464097716</v>
      </c>
      <c r="I97" s="130" t="n">
        <v>0.0139841677041514</v>
      </c>
      <c r="J97" s="130" t="n">
        <v>0.00391930834033625</v>
      </c>
      <c r="K97" s="131" t="n">
        <v>0.000760956650522766</v>
      </c>
      <c r="L97" s="131"/>
      <c r="M97" s="131" t="n">
        <v>0.00264026760171751</v>
      </c>
      <c r="N97" s="131" t="n">
        <v>0.00333084778169367</v>
      </c>
      <c r="O97" s="131"/>
      <c r="P97" s="131"/>
      <c r="Q97" s="131"/>
      <c r="R97" s="131"/>
    </row>
    <row r="98" customFormat="false" ht="12.8" hidden="false" customHeight="false" outlineLevel="0" collapsed="false">
      <c r="B98" s="112" t="n">
        <v>2006</v>
      </c>
      <c r="C98" s="132" t="n">
        <v>0.00940560535877528</v>
      </c>
      <c r="D98" s="132" t="n">
        <v>0.000646805566494996</v>
      </c>
      <c r="E98" s="132" t="n">
        <v>0.00678386170042615</v>
      </c>
      <c r="F98" s="132" t="n">
        <v>0.00918087272210537</v>
      </c>
      <c r="G98" s="132" t="n">
        <v>0.000556280415991225</v>
      </c>
      <c r="H98" s="132" t="n">
        <v>0.0163229714661409</v>
      </c>
      <c r="I98" s="132" t="n">
        <v>0.0141131235333868</v>
      </c>
      <c r="J98" s="132" t="n">
        <v>0.00340537699689386</v>
      </c>
      <c r="K98" s="130" t="n">
        <v>0.000833500270706357</v>
      </c>
      <c r="L98" s="130"/>
      <c r="M98" s="130" t="n">
        <v>0.00235497081001743</v>
      </c>
      <c r="N98" s="130" t="n">
        <v>0.0039087534319118</v>
      </c>
      <c r="O98" s="130"/>
      <c r="P98" s="130"/>
      <c r="Q98" s="130"/>
      <c r="R98" s="130"/>
    </row>
    <row r="99" customFormat="false" ht="12.8" hidden="false" customHeight="false" outlineLevel="0" collapsed="false">
      <c r="B99" s="112" t="n">
        <v>2007</v>
      </c>
      <c r="C99" s="130" t="n">
        <v>0.00946369367588668</v>
      </c>
      <c r="D99" s="130" t="n">
        <v>0.000585475875391982</v>
      </c>
      <c r="E99" s="130" t="n">
        <v>0.00720349773674433</v>
      </c>
      <c r="F99" s="130" t="n">
        <v>0.00832312264618854</v>
      </c>
      <c r="G99" s="130" t="n">
        <v>0.000498422632844237</v>
      </c>
      <c r="H99" s="130" t="n">
        <v>0.0167951995322389</v>
      </c>
      <c r="I99" s="130" t="n">
        <v>0.0149072962567154</v>
      </c>
      <c r="J99" s="130" t="n">
        <v>0.00301491612895818</v>
      </c>
      <c r="K99" s="131" t="n">
        <v>0.000934433666315139</v>
      </c>
      <c r="L99" s="131"/>
      <c r="M99" s="131" t="n">
        <v>0.00229652373770847</v>
      </c>
      <c r="N99" s="131" t="n">
        <v>0.00464810842100707</v>
      </c>
      <c r="O99" s="131"/>
      <c r="P99" s="131"/>
      <c r="Q99" s="131"/>
      <c r="R99" s="131"/>
    </row>
    <row r="100" customFormat="false" ht="12.8" hidden="false" customHeight="false" outlineLevel="0" collapsed="false">
      <c r="B100" s="112" t="n">
        <v>2008</v>
      </c>
      <c r="C100" s="132" t="n">
        <v>0.00933824001867382</v>
      </c>
      <c r="D100" s="132" t="n">
        <v>0.000617660986798567</v>
      </c>
      <c r="E100" s="132" t="n">
        <v>0.00719511929922144</v>
      </c>
      <c r="F100" s="132" t="n">
        <v>0.00843202971714432</v>
      </c>
      <c r="G100" s="132" t="n">
        <v>0.00048284265951637</v>
      </c>
      <c r="H100" s="132" t="n">
        <v>0.0169575290688833</v>
      </c>
      <c r="I100" s="132" t="n">
        <v>0.0145730376476074</v>
      </c>
      <c r="J100" s="132" t="n">
        <v>0.00284428582324504</v>
      </c>
      <c r="K100" s="130" t="n">
        <v>0.00110112913760037</v>
      </c>
      <c r="L100" s="130"/>
      <c r="M100" s="130" t="n">
        <v>0.00219840306175176</v>
      </c>
      <c r="N100" s="130" t="n">
        <v>0.00535631443145592</v>
      </c>
      <c r="O100" s="130" t="n">
        <v>0.00116689653702816</v>
      </c>
      <c r="P100" s="130"/>
      <c r="Q100" s="130"/>
      <c r="R100" s="130"/>
    </row>
    <row r="101" customFormat="false" ht="12.8" hidden="false" customHeight="false" outlineLevel="0" collapsed="false">
      <c r="B101" s="112" t="n">
        <v>2009</v>
      </c>
      <c r="C101" s="130" t="n">
        <v>0.0088970241644898</v>
      </c>
      <c r="D101" s="130" t="n">
        <v>0.000721273651010169</v>
      </c>
      <c r="E101" s="130" t="n">
        <v>0.00721974510403148</v>
      </c>
      <c r="F101" s="130" t="n">
        <v>0.00929001289471043</v>
      </c>
      <c r="G101" s="130" t="n">
        <v>0.000527581984327637</v>
      </c>
      <c r="H101" s="130" t="n">
        <v>0.0164764714731884</v>
      </c>
      <c r="I101" s="130" t="n">
        <v>0.0146173597980544</v>
      </c>
      <c r="J101" s="130" t="n">
        <v>0.00305021267213239</v>
      </c>
      <c r="K101" s="131" t="n">
        <v>0.00177774684905904</v>
      </c>
      <c r="L101" s="131"/>
      <c r="M101" s="131" t="n">
        <v>0.00276402623901215</v>
      </c>
      <c r="N101" s="131" t="n">
        <v>0.00686863836330536</v>
      </c>
      <c r="O101" s="131" t="n">
        <v>0.00167502693461996</v>
      </c>
      <c r="P101" s="131"/>
      <c r="Q101" s="131"/>
      <c r="R101" s="131"/>
    </row>
    <row r="102" customFormat="false" ht="12.8" hidden="false" customHeight="false" outlineLevel="0" collapsed="false">
      <c r="B102" s="112" t="n">
        <v>2010</v>
      </c>
      <c r="C102" s="132" t="n">
        <v>0.00918548780578398</v>
      </c>
      <c r="D102" s="132" t="n">
        <v>0.000880412575395823</v>
      </c>
      <c r="E102" s="132" t="n">
        <v>0.00706586756938487</v>
      </c>
      <c r="F102" s="132" t="n">
        <v>0.00918867167260385</v>
      </c>
      <c r="G102" s="132" t="n">
        <v>0.000464277718330744</v>
      </c>
      <c r="H102" s="132" t="n">
        <v>0.0161788496372926</v>
      </c>
      <c r="I102" s="132" t="n">
        <v>0.0147442218942046</v>
      </c>
      <c r="J102" s="132" t="n">
        <v>0.0029853388270838</v>
      </c>
      <c r="K102" s="130" t="n">
        <v>0.00192822845700678</v>
      </c>
      <c r="L102" s="130"/>
      <c r="M102" s="130" t="n">
        <v>0.00275355246129494</v>
      </c>
      <c r="N102" s="130" t="n">
        <v>0.00721003836197678</v>
      </c>
      <c r="O102" s="130" t="n">
        <v>0.00129161278918117</v>
      </c>
      <c r="P102" s="130"/>
      <c r="Q102" s="130"/>
      <c r="R102" s="130"/>
    </row>
    <row r="103" customFormat="false" ht="12.8" hidden="false" customHeight="false" outlineLevel="0" collapsed="false">
      <c r="B103" s="112" t="n">
        <v>2011</v>
      </c>
      <c r="C103" s="130" t="n">
        <v>0.00989536698334916</v>
      </c>
      <c r="D103" s="130" t="n">
        <v>0.000957125713536113</v>
      </c>
      <c r="E103" s="130" t="n">
        <v>0.00698913792400184</v>
      </c>
      <c r="F103" s="130" t="n">
        <v>0.00832091621647902</v>
      </c>
      <c r="G103" s="130" t="n">
        <v>0.000464932901986689</v>
      </c>
      <c r="H103" s="130" t="n">
        <v>0.0166034992177078</v>
      </c>
      <c r="I103" s="130" t="n">
        <v>0.0148856065446608</v>
      </c>
      <c r="J103" s="130" t="n">
        <v>0.00262273372308155</v>
      </c>
      <c r="K103" s="131" t="n">
        <v>0.00218872405220907</v>
      </c>
      <c r="L103" s="131" t="n">
        <v>0.000334864926640407</v>
      </c>
      <c r="M103" s="131" t="n">
        <v>0.00246448878022597</v>
      </c>
      <c r="N103" s="131" t="n">
        <v>0.00805996363631593</v>
      </c>
      <c r="O103" s="131" t="n">
        <v>0.00103133324512357</v>
      </c>
      <c r="P103" s="131"/>
      <c r="Q103" s="131" t="n">
        <v>0.000328908706794847</v>
      </c>
      <c r="R103" s="131"/>
    </row>
    <row r="104" customFormat="false" ht="12.8" hidden="false" customHeight="false" outlineLevel="0" collapsed="false">
      <c r="B104" s="112" t="n">
        <v>2012</v>
      </c>
      <c r="C104" s="132" t="n">
        <v>0.0104606643560655</v>
      </c>
      <c r="D104" s="132" t="n">
        <v>0.00101322490187011</v>
      </c>
      <c r="E104" s="132" t="n">
        <v>0.00732161894258414</v>
      </c>
      <c r="F104" s="132" t="n">
        <v>0.00977492385410648</v>
      </c>
      <c r="G104" s="132" t="n">
        <v>0.000465936368934656</v>
      </c>
      <c r="H104" s="132" t="n">
        <v>0.0166537766309987</v>
      </c>
      <c r="I104" s="132" t="n">
        <v>0.0155583049965991</v>
      </c>
      <c r="J104" s="132" t="n">
        <v>0.00312314975925886</v>
      </c>
      <c r="K104" s="130" t="n">
        <v>0.00236486388288229</v>
      </c>
      <c r="L104" s="130" t="n">
        <v>0.000361559541561672</v>
      </c>
      <c r="M104" s="130" t="n">
        <v>0.00253356028964366</v>
      </c>
      <c r="N104" s="130" t="n">
        <v>0.0100862880222144</v>
      </c>
      <c r="O104" s="130" t="n">
        <v>0.00123537014000835</v>
      </c>
      <c r="P104" s="130"/>
      <c r="Q104" s="130" t="n">
        <v>0</v>
      </c>
      <c r="R104" s="130"/>
    </row>
    <row r="105" customFormat="false" ht="12.8" hidden="false" customHeight="false" outlineLevel="0" collapsed="false">
      <c r="B105" s="112" t="n">
        <v>2013</v>
      </c>
      <c r="C105" s="130" t="n">
        <v>0.0109238316835513</v>
      </c>
      <c r="D105" s="130" t="n">
        <v>0.000925541959737644</v>
      </c>
      <c r="E105" s="130" t="n">
        <v>0.0074386216465936</v>
      </c>
      <c r="F105" s="130" t="n">
        <v>0.00926148743732353</v>
      </c>
      <c r="G105" s="130" t="n">
        <v>0.000397932270782329</v>
      </c>
      <c r="H105" s="130" t="n">
        <v>0.0168786236987149</v>
      </c>
      <c r="I105" s="130" t="n">
        <v>0.0159148002617685</v>
      </c>
      <c r="J105" s="130" t="n">
        <v>0.00259295104693199</v>
      </c>
      <c r="K105" s="131" t="n">
        <v>0.00210339021534986</v>
      </c>
      <c r="L105" s="131" t="n">
        <v>0.000374390273180508</v>
      </c>
      <c r="M105" s="131" t="n">
        <v>0.0026450338256733</v>
      </c>
      <c r="N105" s="131" t="n">
        <v>0.0107881371340265</v>
      </c>
      <c r="O105" s="131" t="n">
        <v>0.00166967888999977</v>
      </c>
      <c r="P105" s="131"/>
      <c r="Q105" s="131" t="n">
        <v>0</v>
      </c>
      <c r="R105" s="131"/>
    </row>
    <row r="106" customFormat="false" ht="12.8" hidden="false" customHeight="false" outlineLevel="0" collapsed="false">
      <c r="B106" s="112" t="n">
        <v>2014</v>
      </c>
      <c r="C106" s="132" t="n">
        <v>0.0116387156111073</v>
      </c>
      <c r="D106" s="132" t="n">
        <v>0.000642224174604135</v>
      </c>
      <c r="E106" s="132" t="n">
        <v>0.00714587954016821</v>
      </c>
      <c r="F106" s="132" t="n">
        <v>0.00971593170924165</v>
      </c>
      <c r="G106" s="132" t="n">
        <v>0.000433470744073636</v>
      </c>
      <c r="H106" s="132" t="n">
        <v>0.0167587616547611</v>
      </c>
      <c r="I106" s="132" t="n">
        <v>0.015871302582137</v>
      </c>
      <c r="J106" s="132" t="n">
        <v>0.00265723309620876</v>
      </c>
      <c r="K106" s="130" t="n">
        <v>0.00207832026157001</v>
      </c>
      <c r="L106" s="130" t="n">
        <v>0.000351652186253678</v>
      </c>
      <c r="M106" s="130" t="n">
        <v>0.00259275780648903</v>
      </c>
      <c r="N106" s="130" t="n">
        <v>0.0107101298626129</v>
      </c>
      <c r="O106" s="130" t="n">
        <v>0.00180520724704594</v>
      </c>
      <c r="P106" s="130"/>
      <c r="Q106" s="130" t="n">
        <v>0</v>
      </c>
      <c r="R106" s="130"/>
    </row>
    <row r="107" customFormat="false" ht="12.8" hidden="false" customHeight="false" outlineLevel="0" collapsed="false">
      <c r="B107" s="112" t="n">
        <v>2015</v>
      </c>
      <c r="C107" s="130" t="n">
        <v>0.0127294769340055</v>
      </c>
      <c r="D107" s="130" t="n">
        <v>0.000666603868820108</v>
      </c>
      <c r="E107" s="130" t="n">
        <v>0.00726716278767824</v>
      </c>
      <c r="F107" s="130" t="n">
        <v>0.00948495384244874</v>
      </c>
      <c r="G107" s="130" t="n">
        <v>0.000489779941810133</v>
      </c>
      <c r="H107" s="130" t="n">
        <v>0.0163707146913644</v>
      </c>
      <c r="I107" s="130" t="n">
        <v>0.0160551081025211</v>
      </c>
      <c r="J107" s="130" t="n">
        <v>0.00238471307698379</v>
      </c>
      <c r="K107" s="131" t="n">
        <v>0.00209681091536374</v>
      </c>
      <c r="L107" s="131" t="n">
        <v>0.000365874491397112</v>
      </c>
      <c r="M107" s="131" t="n">
        <v>0.00269349490539226</v>
      </c>
      <c r="N107" s="131" t="n">
        <v>0.0114806560184775</v>
      </c>
      <c r="O107" s="131" t="n">
        <v>0.00171424659032607</v>
      </c>
      <c r="P107" s="131"/>
      <c r="Q107" s="131" t="n">
        <v>0</v>
      </c>
      <c r="R107" s="131" t="n">
        <v>0</v>
      </c>
    </row>
    <row r="108" customFormat="false" ht="12.8" hidden="false" customHeight="false" outlineLevel="0" collapsed="false">
      <c r="B108" s="112" t="n">
        <v>2016</v>
      </c>
      <c r="C108" s="132" t="n">
        <v>0.0105109702628087</v>
      </c>
      <c r="D108" s="132" t="n">
        <v>0.000584590024895527</v>
      </c>
      <c r="E108" s="132" t="n">
        <v>0.00708050197613375</v>
      </c>
      <c r="F108" s="132" t="n">
        <v>0.00919573417118446</v>
      </c>
      <c r="G108" s="132" t="n">
        <v>0.00050893519641016</v>
      </c>
      <c r="H108" s="132" t="n">
        <v>0.0160022515479057</v>
      </c>
      <c r="I108" s="132" t="n">
        <v>0.0153374756841884</v>
      </c>
      <c r="J108" s="132" t="n">
        <v>0.00242605893369462</v>
      </c>
      <c r="K108" s="130" t="n">
        <v>0.00176886207484977</v>
      </c>
      <c r="L108" s="130" t="n">
        <v>0.000354503345784394</v>
      </c>
      <c r="M108" s="130" t="n">
        <v>0.00272424448676778</v>
      </c>
      <c r="N108" s="130" t="n">
        <v>0.0107438261877048</v>
      </c>
      <c r="O108" s="130" t="n">
        <v>0.00197107261819154</v>
      </c>
      <c r="P108" s="130"/>
      <c r="Q108" s="130" t="n">
        <v>0.0014704867980335</v>
      </c>
      <c r="R108" s="130" t="n">
        <v>0.00380407762138458</v>
      </c>
    </row>
    <row r="109" customFormat="false" ht="12.8" hidden="false" customHeight="false" outlineLevel="0" collapsed="false">
      <c r="B109" s="112" t="n">
        <v>2017</v>
      </c>
      <c r="C109" s="130" t="n">
        <v>0.0102628562112773</v>
      </c>
      <c r="D109" s="130" t="n">
        <v>0.000684112440227956</v>
      </c>
      <c r="E109" s="130" t="n">
        <v>0.00702011141307824</v>
      </c>
      <c r="F109" s="130" t="n">
        <v>0.00966160001444418</v>
      </c>
      <c r="G109" s="130" t="n">
        <v>0.000528483222256211</v>
      </c>
      <c r="H109" s="130" t="n">
        <v>0.0162369256572215</v>
      </c>
      <c r="I109" s="130" t="n">
        <v>0.0156379005322433</v>
      </c>
      <c r="J109" s="130" t="n">
        <v>0.00276714880493469</v>
      </c>
      <c r="K109" s="131" t="n">
        <v>0.00172129952860513</v>
      </c>
      <c r="L109" s="131" t="n">
        <v>0.000471364562460638</v>
      </c>
      <c r="M109" s="131" t="n">
        <v>0.00290593948372479</v>
      </c>
      <c r="N109" s="131" t="n">
        <v>0.00982746458674933</v>
      </c>
      <c r="O109" s="131" t="n">
        <v>0.00169318277702992</v>
      </c>
      <c r="P109" s="131" t="n">
        <v>0.000880593978403211</v>
      </c>
      <c r="Q109" s="131" t="n">
        <v>0.00101880933409591</v>
      </c>
      <c r="R109" s="131" t="n">
        <v>0.00732550025557765</v>
      </c>
    </row>
    <row r="110" customFormat="false" ht="12.8" hidden="false" customHeight="false" outlineLevel="0" collapsed="false">
      <c r="B110" s="112" t="n">
        <v>2018</v>
      </c>
      <c r="C110" s="133" t="n">
        <v>0</v>
      </c>
      <c r="D110" s="133" t="n">
        <v>0.00075631386805743</v>
      </c>
      <c r="E110" s="133" t="n">
        <v>0.00734452401730619</v>
      </c>
      <c r="F110" s="133" t="n">
        <v>0.00799150623036929</v>
      </c>
      <c r="G110" s="133" t="n">
        <v>0.000469975376524546</v>
      </c>
      <c r="H110" s="133" t="n">
        <v>0.0159674857167433</v>
      </c>
      <c r="I110" s="133" t="n">
        <v>0.0178786425763565</v>
      </c>
      <c r="J110" s="133" t="n">
        <v>0.00208292693837073</v>
      </c>
      <c r="K110" s="130" t="n">
        <v>0.00147773148713019</v>
      </c>
      <c r="L110" s="130" t="n">
        <v>0.000430015334349855</v>
      </c>
      <c r="M110" s="130" t="n">
        <v>0.00269794801353933</v>
      </c>
      <c r="N110" s="130" t="n">
        <v>0.00695203916219705</v>
      </c>
      <c r="O110" s="130" t="n">
        <v>0.00155582043184477</v>
      </c>
      <c r="P110" s="130" t="n">
        <v>0.00262234557625097</v>
      </c>
      <c r="Q110" s="130" t="n">
        <v>0.00134070786001073</v>
      </c>
      <c r="R110" s="130" t="n">
        <v>0.0115429938700718</v>
      </c>
    </row>
    <row r="111" customFormat="false" ht="12.8" hidden="false" customHeight="false" outlineLevel="0" collapsed="false">
      <c r="B111" s="112" t="n">
        <v>2019</v>
      </c>
      <c r="C111" s="134" t="n">
        <v>0</v>
      </c>
      <c r="D111" s="134" t="n">
        <v>0.000655630335754841</v>
      </c>
      <c r="E111" s="134" t="n">
        <v>0.00699593283225069</v>
      </c>
      <c r="F111" s="134" t="n">
        <v>0.00748253306970056</v>
      </c>
      <c r="G111" s="134" t="n">
        <v>0.00042895846045955</v>
      </c>
      <c r="H111" s="134" t="n">
        <v>0.0158898222397003</v>
      </c>
      <c r="I111" s="134" t="n">
        <v>0.0172365647069281</v>
      </c>
      <c r="J111" s="134" t="n">
        <v>0.00192996429530297</v>
      </c>
      <c r="K111" s="135" t="n">
        <v>0.00125284370299925</v>
      </c>
      <c r="L111" s="135" t="n">
        <v>0.000395371443253911</v>
      </c>
      <c r="M111" s="135" t="n">
        <v>0.00316211821936252</v>
      </c>
      <c r="N111" s="135" t="n">
        <v>0.00647005180407838</v>
      </c>
      <c r="O111" s="135" t="n">
        <v>0.00160666051995564</v>
      </c>
      <c r="P111" s="135" t="n">
        <v>0.00244608697988098</v>
      </c>
      <c r="Q111" s="135" t="n">
        <v>0.00115984767102009</v>
      </c>
      <c r="R111" s="135" t="n">
        <v>0.0141825054372025</v>
      </c>
    </row>
    <row r="114" customFormat="false" ht="12.8" hidden="false" customHeight="false" outlineLevel="0" collapsed="false">
      <c r="B114" s="136" t="s">
        <v>161</v>
      </c>
      <c r="C114" s="136"/>
      <c r="D114" s="137" t="n">
        <f aca="false">AVERAGE(D100:D111)</f>
        <v>0.000758726208392369</v>
      </c>
      <c r="E114" s="137" t="n">
        <f aca="false">AVERAGE(E100:E111)*0.2869</f>
        <v>0.00205813029947858</v>
      </c>
      <c r="F114" s="137" t="n">
        <f aca="false">AVERAGE(F100:F111)/3</f>
        <v>0.00299445280082657</v>
      </c>
      <c r="G114" s="137" t="n">
        <f aca="false">AVERAGE(G100:G111)</f>
        <v>0.000471925570451055</v>
      </c>
      <c r="H114" s="137" t="n">
        <f aca="false">AVERAGE(H100:H111)</f>
        <v>0.0164145592695402</v>
      </c>
      <c r="I114" s="137" t="n">
        <f aca="false">AVERAGE(I100:I111)</f>
        <v>0.0156925271106058</v>
      </c>
      <c r="J114" s="137" t="n">
        <f aca="false">AVERAGE(J100:J111)</f>
        <v>0.00262222641643577</v>
      </c>
      <c r="K114" s="138" t="n">
        <f aca="false">AVERAGE(K100:K111)</f>
        <v>0.00182166254705213</v>
      </c>
      <c r="L114" s="138" t="n">
        <f aca="false">L111</f>
        <v>0.000395371443253911</v>
      </c>
      <c r="M114" s="138" t="n">
        <f aca="false">AVERAGE(M100:M111)</f>
        <v>0.00267796396440646</v>
      </c>
      <c r="N114" s="138" t="n">
        <f aca="false">N111</f>
        <v>0.00647005180407838</v>
      </c>
      <c r="O114" s="138" t="n">
        <f aca="false">AVERAGE(O100:O111)</f>
        <v>0.00153467572669624</v>
      </c>
      <c r="P114" s="138" t="n">
        <f aca="false">AVERAGE(P110:P111)</f>
        <v>0.00253421627806598</v>
      </c>
      <c r="Q114" s="138" t="n">
        <f aca="false">AVERAGE(Q108:Q111)</f>
        <v>0.00124746291579006</v>
      </c>
    </row>
    <row r="116" customFormat="false" ht="12.8" hidden="false" customHeight="false" outlineLevel="0" collapsed="false">
      <c r="D116" s="137" t="n">
        <f aca="false">SUM(D114:J114)-E114</f>
        <v>0.0389544173762517</v>
      </c>
      <c r="F116" s="110" t="s">
        <v>162</v>
      </c>
      <c r="G116" s="110"/>
      <c r="H116" s="110"/>
      <c r="I116" s="137" t="n">
        <v>0.0075</v>
      </c>
      <c r="K116" s="138" t="n">
        <f aca="false">SUM(K114:Q114)</f>
        <v>0.0166814046793431</v>
      </c>
    </row>
    <row r="118" customFormat="false" ht="12.8" hidden="false" customHeight="false" outlineLevel="0" collapsed="false">
      <c r="I118" s="32"/>
    </row>
    <row r="119" customFormat="false" ht="12.8" hidden="false" customHeight="false" outlineLevel="0" collapsed="false">
      <c r="C119" s="0" t="s">
        <v>163</v>
      </c>
      <c r="D119" s="0" t="s">
        <v>164</v>
      </c>
      <c r="E119" s="0" t="s">
        <v>165</v>
      </c>
      <c r="F119" s="2" t="s">
        <v>166</v>
      </c>
      <c r="G119" s="0" t="s">
        <v>167</v>
      </c>
      <c r="H119" s="0" t="s">
        <v>168</v>
      </c>
    </row>
    <row r="120" customFormat="false" ht="12.8" hidden="false" customHeight="false" outlineLevel="0" collapsed="false">
      <c r="J120" s="0" t="s">
        <v>169</v>
      </c>
    </row>
    <row r="121" customFormat="false" ht="12.8" hidden="false" customHeight="false" outlineLevel="0" collapsed="false">
      <c r="B121" s="5" t="n">
        <v>2014</v>
      </c>
      <c r="C121" s="61" t="n">
        <f aca="false">(SUM('Central pensions'!$Y$4:$Y$7)/AVERAGE('Central scenario'!$AG$3:$AG$6))</f>
        <v>0.0100080003976103</v>
      </c>
      <c r="D121" s="61" t="n">
        <f aca="false">'Central scenario'!BM3+'Central scenario'!BN3+'Central scenario'!BL3-C121</f>
        <v>0.0636642641339579</v>
      </c>
      <c r="E121" s="61" t="n">
        <f aca="false">'Central scenario'!BK3</f>
        <v>0.0539797598100557</v>
      </c>
      <c r="F121" s="61" t="n">
        <f aca="false">SUM($C106:$J106)-$H106-$F106-SUM($K106:$Q106)</f>
        <v>0.0208507583843275</v>
      </c>
      <c r="G121" s="61" t="n">
        <f aca="false">E121+F121-D121-C121</f>
        <v>0.00115825366281501</v>
      </c>
      <c r="H121" s="32"/>
      <c r="I121" s="32" t="n">
        <f aca="false">SUM($C106:$J106)-$H106-$F106</f>
        <v>0.038388825748299</v>
      </c>
    </row>
    <row r="122" customFormat="false" ht="12.8" hidden="false" customHeight="false" outlineLevel="0" collapsed="false">
      <c r="B122" s="0" t="n">
        <v>2015</v>
      </c>
      <c r="C122" s="32" t="n">
        <f aca="false">SUM('Central pensions'!$Y$14:$Y$17)/AVERAGE('Central scenario'!$AG$14:$AG$17)</f>
        <v>0.0109202595021298</v>
      </c>
      <c r="D122" s="32" t="n">
        <f aca="false">'Central scenario'!BM4+'Central scenario'!BN4+'Central scenario'!BL4-C122</f>
        <v>0.082878117973868</v>
      </c>
      <c r="E122" s="32" t="n">
        <f aca="false">'Central scenario'!BK4</f>
        <v>0.0608238023860763</v>
      </c>
      <c r="F122" s="32" t="n">
        <f aca="false">SUM($C107:$J107)-$H107-$F107-SUM($K107:$Q107)</f>
        <v>0.0212417617908622</v>
      </c>
      <c r="G122" s="32" t="n">
        <f aca="false">E122+F122-D122-C122</f>
        <v>-0.0117328132990594</v>
      </c>
      <c r="H122" s="32"/>
      <c r="I122" s="32" t="n">
        <f aca="false">SUM($C107:$J107)-$H107-$F107</f>
        <v>0.0395928447118189</v>
      </c>
    </row>
    <row r="123" customFormat="false" ht="12.8" hidden="false" customHeight="false" outlineLevel="0" collapsed="false">
      <c r="B123" s="5" t="n">
        <v>2016</v>
      </c>
      <c r="C123" s="61" t="n">
        <f aca="false">SUM('Central pensions'!$Y$18:$Y$21)/AVERAGE('Central scenario'!$AG$18:$AG$21)</f>
        <v>0.0120403218026096</v>
      </c>
      <c r="D123" s="61" t="n">
        <f aca="false">'Central scenario'!BM5+'Central scenario'!BN5+'Central scenario'!BL5-C123</f>
        <v>0.0819364794999319</v>
      </c>
      <c r="E123" s="61" t="n">
        <f aca="false">'Central scenario'!BK5</f>
        <v>0.0607772092455274</v>
      </c>
      <c r="F123" s="61" t="n">
        <f aca="false">SUM($C108:$J108)-$H108-$F108-SUM($K108:$R108)</f>
        <v>0.0136114589454148</v>
      </c>
      <c r="G123" s="61" t="n">
        <f aca="false">E123+F123-D123-C123</f>
        <v>-0.0195881331115993</v>
      </c>
      <c r="H123" s="32"/>
      <c r="I123" s="32" t="n">
        <f aca="false">SUM($C108:$J108)-$H108-$F108</f>
        <v>0.0364485320781312</v>
      </c>
    </row>
    <row r="124" customFormat="false" ht="12.8" hidden="false" customHeight="false" outlineLevel="0" collapsed="false">
      <c r="B124" s="0" t="n">
        <v>2017</v>
      </c>
      <c r="C124" s="32" t="n">
        <f aca="false">SUM('Central pensions'!$Y$22:$Y$25)/AVERAGE('Central scenario'!$AG$22:$AG$25)</f>
        <v>0.0152644230272318</v>
      </c>
      <c r="D124" s="32" t="n">
        <f aca="false">'Central scenario'!BM6+'Central scenario'!BN6+'Central scenario'!BL6-C124</f>
        <v>0.0850072793541843</v>
      </c>
      <c r="E124" s="32" t="n">
        <f aca="false">'Central scenario'!BK6</f>
        <v>0.0632186182278524</v>
      </c>
      <c r="F124" s="32" t="n">
        <f aca="false">SUM($C109:$J109)-$H109-$F109-SUM($K109:$R109)</f>
        <v>0.0110564581173711</v>
      </c>
      <c r="G124" s="32" t="n">
        <f aca="false">E124+F124-D124-C124</f>
        <v>-0.0259966260361926</v>
      </c>
      <c r="H124" s="32"/>
      <c r="I124" s="32" t="n">
        <f aca="false">SUM($C109:$J109)-$H109-$F109</f>
        <v>0.0369006126240177</v>
      </c>
    </row>
    <row r="125" customFormat="false" ht="12.8" hidden="false" customHeight="false" outlineLevel="0" collapsed="false">
      <c r="B125" s="5" t="n">
        <f aca="false">B124+1</f>
        <v>2018</v>
      </c>
      <c r="C125" s="61" t="n">
        <f aca="false">SUM('Central pensions'!$Y$26:$Y$29)/AVERAGE('Central scenario'!$AG$26:$AG$29)</f>
        <v>0.0142020180814306</v>
      </c>
      <c r="D125" s="61" t="n">
        <f aca="false">'Central scenario'!BM7+'Central scenario'!BN7+'Central scenario'!BL7-C125</f>
        <v>0.0819274924771436</v>
      </c>
      <c r="E125" s="61" t="n">
        <f aca="false">'Central scenario'!BK7</f>
        <v>0.0584562617822061</v>
      </c>
      <c r="F125" s="61" t="n">
        <f aca="false">SUM($C110:$J110)-$F110-SUM($K110:$R110)</f>
        <v>0.015880266757964</v>
      </c>
      <c r="G125" s="61" t="n">
        <f aca="false">E125+F125-D125-C125</f>
        <v>-0.0217929820184041</v>
      </c>
      <c r="H125" s="32"/>
      <c r="I125" s="32" t="n">
        <f aca="false">SUM($C110:$J110)-$F110-$R110</f>
        <v>0.0329568746232869</v>
      </c>
    </row>
    <row r="126" customFormat="false" ht="12.8" hidden="false" customHeight="false" outlineLevel="0" collapsed="false">
      <c r="B126" s="0" t="n">
        <f aca="false">B125+1</f>
        <v>2019</v>
      </c>
      <c r="C126" s="32" t="n">
        <f aca="false">SUM('Central pensions'!$Y$30:$Y$33)/AVERAGE('Central scenario'!$AG$30:$AG$33)</f>
        <v>0.0137173289663037</v>
      </c>
      <c r="D126" s="32" t="n">
        <f aca="false">'Central scenario'!BM8+'Central scenario'!BN8+'Central scenario'!BL8-C126</f>
        <v>0.0762877740608489</v>
      </c>
      <c r="E126" s="32" t="n">
        <f aca="false">'Central scenario'!BK8</f>
        <v>0.0514250350291287</v>
      </c>
      <c r="F126" s="32" t="n">
        <f aca="false">SUM($C111:$J111)-$F111-SUM($K111:$R111)</f>
        <v>0.0124613870926432</v>
      </c>
      <c r="G126" s="32" t="n">
        <f aca="false">E126+F126-D126-C126</f>
        <v>-0.0261186809053806</v>
      </c>
      <c r="H126" s="32"/>
      <c r="I126" s="32" t="n">
        <f aca="false">SUM($C111:$J111)-$F111-$R111</f>
        <v>0.0289543674331939</v>
      </c>
      <c r="J126" s="32" t="n">
        <v>0.0260918114750425</v>
      </c>
    </row>
    <row r="127" customFormat="false" ht="12.8" hidden="false" customHeight="false" outlineLevel="0" collapsed="false">
      <c r="B127" s="5" t="n">
        <f aca="false">B126+1</f>
        <v>2020</v>
      </c>
      <c r="C127" s="61" t="n">
        <f aca="false">SUM('Central pensions'!$Y$34:$Y$37)/AVERAGE('Central scenario'!$AG$34:$AG$37)</f>
        <v>0.0145825504311926</v>
      </c>
      <c r="D127" s="61" t="n">
        <f aca="false">'Central scenario'!BM9+'Central scenario'!BN9+'Central scenario'!BL9-C127</f>
        <v>0.0918289547978347</v>
      </c>
      <c r="E127" s="61" t="n">
        <f aca="false">'Central scenario'!BK9</f>
        <v>0.0587999583068625</v>
      </c>
      <c r="F127" s="61" t="n">
        <f aca="false">J127-SUM($K$114:$Q$114)</f>
        <v>0.0143162415877109</v>
      </c>
      <c r="G127" s="61" t="n">
        <f aca="false">E127+F127-D127-C127</f>
        <v>-0.0332953053344539</v>
      </c>
      <c r="H127" s="32" t="n">
        <f aca="false">SUM('Central pensions'!AB35:AB37)/AVERAGE('Central scenario'!AG34:AG37)</f>
        <v>0.0110114942616288</v>
      </c>
      <c r="I127" s="32" t="n">
        <f aca="false">SUM($D$114:$J$114)-$I$114+$I$116</f>
        <v>0.0328200205651245</v>
      </c>
      <c r="J127" s="32" t="n">
        <v>0.030997646267054</v>
      </c>
    </row>
    <row r="128" customFormat="false" ht="12.8" hidden="false" customHeight="false" outlineLevel="0" collapsed="false">
      <c r="B128" s="0" t="n">
        <f aca="false">B127+1</f>
        <v>2021</v>
      </c>
      <c r="C128" s="32" t="n">
        <f aca="false">SUM('Central pensions'!$Y$38:$Y$41)/AVERAGE('Central scenario'!$AG$38:$AG$41)</f>
        <v>0.0132705506279436</v>
      </c>
      <c r="D128" s="32" t="n">
        <f aca="false">'Central scenario'!BM10+'Central scenario'!BN10+'Central scenario'!BL10-C128</f>
        <v>0.0822782350081191</v>
      </c>
      <c r="E128" s="32" t="n">
        <f aca="false">'Central scenario'!BK10</f>
        <v>0.0582854210037394</v>
      </c>
      <c r="F128" s="32" t="n">
        <f aca="false">J128-SUM($K$114:$Q$114)</f>
        <v>0.0140853616752376</v>
      </c>
      <c r="G128" s="32" t="n">
        <f aca="false">E128+F128-D128-C128</f>
        <v>-0.0231780029570856</v>
      </c>
      <c r="H128" s="32"/>
      <c r="I128" s="32" t="n">
        <f aca="false">SUM($D$114:$J$114)-$I$114+$I$116</f>
        <v>0.0328200205651245</v>
      </c>
      <c r="J128" s="32" t="n">
        <v>0.0307667663545807</v>
      </c>
    </row>
    <row r="129" customFormat="false" ht="12.8" hidden="false" customHeight="false" outlineLevel="0" collapsed="false">
      <c r="B129" s="5" t="n">
        <f aca="false">B128+1</f>
        <v>2022</v>
      </c>
      <c r="C129" s="61" t="n">
        <f aca="false">SUM('Central pensions'!$Y$42:$Y$45)/AVERAGE('Central scenario'!$AG$42:$AG$45)</f>
        <v>0.0138651129510561</v>
      </c>
      <c r="D129" s="61" t="n">
        <f aca="false">'Central scenario'!BM11+'Central scenario'!BN11+'Central scenario'!BL11-C129</f>
        <v>0.0858142810250666</v>
      </c>
      <c r="E129" s="61" t="n">
        <f aca="false">'Central scenario'!BK11</f>
        <v>0.0587642778201624</v>
      </c>
      <c r="F129" s="61" t="n">
        <f aca="false">J129-SUM($K$114:$Q$114)</f>
        <v>0.0143611196738877</v>
      </c>
      <c r="G129" s="61" t="n">
        <f aca="false">E129+F129-D129-C129</f>
        <v>-0.0265539964820726</v>
      </c>
      <c r="H129" s="32"/>
      <c r="J129" s="32" t="n">
        <v>0.0310425243532308</v>
      </c>
    </row>
    <row r="130" customFormat="false" ht="12.8" hidden="false" customHeight="false" outlineLevel="0" collapsed="false">
      <c r="B130" s="0" t="n">
        <f aca="false">B129+1</f>
        <v>2023</v>
      </c>
      <c r="C130" s="32" t="n">
        <f aca="false">SUM('Central pensions'!$Y$46:$Y$49)/AVERAGE('Central scenario'!$AG$46:$AG$49)</f>
        <v>0.0142669295153323</v>
      </c>
      <c r="D130" s="32" t="n">
        <f aca="false">'Central scenario'!BM12+'Central scenario'!BN12+'Central scenario'!BL12-C130</f>
        <v>0.0892471791805959</v>
      </c>
      <c r="E130" s="32" t="n">
        <f aca="false">'Central scenario'!BK12</f>
        <v>0.0596236317787575</v>
      </c>
      <c r="F130" s="32" t="n">
        <f aca="false">J130-SUM($K$114:$Q$114)</f>
        <v>0.0146098308509987</v>
      </c>
      <c r="G130" s="32" t="n">
        <f aca="false">E130+F130-D130-C130</f>
        <v>-0.029280646066172</v>
      </c>
      <c r="H130" s="32"/>
      <c r="J130" s="32" t="n">
        <v>0.0312912355303418</v>
      </c>
    </row>
    <row r="131" customFormat="false" ht="12.8" hidden="false" customHeight="false" outlineLevel="0" collapsed="false">
      <c r="B131" s="5" t="n">
        <f aca="false">B130+1</f>
        <v>2024</v>
      </c>
      <c r="C131" s="61" t="n">
        <f aca="false">SUM('Central pensions'!$Y$50:$Y$53)/AVERAGE('Central scenario'!$AG$50:$AG$53)</f>
        <v>0.0147689300100977</v>
      </c>
      <c r="D131" s="61" t="n">
        <f aca="false">'Central scenario'!BM13+'Central scenario'!BN13+'Central scenario'!BL13-C131</f>
        <v>0.0922190837893336</v>
      </c>
      <c r="E131" s="61" t="n">
        <f aca="false">'Central scenario'!BK13</f>
        <v>0.0597327343992557</v>
      </c>
      <c r="F131" s="61" t="n">
        <f aca="false">J131-SUM($K$114:$Q$114)</f>
        <v>0.0147425454717507</v>
      </c>
      <c r="G131" s="61" t="n">
        <f aca="false">E131+F131-D131-C131</f>
        <v>-0.0325127339284249</v>
      </c>
      <c r="H131" s="32"/>
      <c r="J131" s="32" t="n">
        <v>0.0314239501510938</v>
      </c>
    </row>
    <row r="132" customFormat="false" ht="12.8" hidden="false" customHeight="false" outlineLevel="0" collapsed="false">
      <c r="B132" s="0" t="n">
        <f aca="false">B131+1</f>
        <v>2025</v>
      </c>
      <c r="C132" s="32" t="n">
        <f aca="false">SUM('Central pensions'!$Y$54:$Y$57)/AVERAGE('Central scenario'!$AG$54:$AG$57)</f>
        <v>0.014960829261233</v>
      </c>
      <c r="D132" s="32" t="n">
        <f aca="false">'Central scenario'!BM14+'Central scenario'!BN14+'Central scenario'!BL14-C132</f>
        <v>0.0949572171735999</v>
      </c>
      <c r="E132" s="32" t="n">
        <f aca="false">'Central scenario'!BK14</f>
        <v>0.060730937919112</v>
      </c>
      <c r="F132" s="32" t="n">
        <f aca="false">J132-SUM($K$114:$Q$114)</f>
        <v>0.0148487389348057</v>
      </c>
      <c r="G132" s="32" t="n">
        <f aca="false">E132+F132-D132-C132</f>
        <v>-0.0343383695809151</v>
      </c>
      <c r="H132" s="32"/>
      <c r="J132" s="32" t="n">
        <v>0.0315301436141488</v>
      </c>
    </row>
    <row r="133" customFormat="false" ht="12.8" hidden="false" customHeight="false" outlineLevel="0" collapsed="false">
      <c r="B133" s="5" t="n">
        <f aca="false">B132+1</f>
        <v>2026</v>
      </c>
      <c r="C133" s="61" t="n">
        <f aca="false">SUM('Central pensions'!$Y$58:$Y$61)/AVERAGE('Central scenario'!$AG$58:$AG$61)</f>
        <v>0.0151822790471134</v>
      </c>
      <c r="D133" s="61" t="n">
        <f aca="false">'Central scenario'!BM15+'Central scenario'!BN15+'Central scenario'!BL15-C133</f>
        <v>0.0981502930319444</v>
      </c>
      <c r="E133" s="61" t="n">
        <f aca="false">'Central scenario'!BK15</f>
        <v>0.0616045964304163</v>
      </c>
      <c r="F133" s="61" t="n">
        <f aca="false">SUM($D$114:$J$114)-SUM($K$114:$Q$114)-$I$114+$I$116</f>
        <v>0.0161386158857814</v>
      </c>
      <c r="G133" s="61" t="n">
        <f aca="false">E133+F133-D133-C133</f>
        <v>-0.0355893597628601</v>
      </c>
      <c r="H133" s="32"/>
    </row>
    <row r="134" customFormat="false" ht="12.8" hidden="false" customHeight="false" outlineLevel="0" collapsed="false">
      <c r="B134" s="0" t="n">
        <f aca="false">B133+1</f>
        <v>2027</v>
      </c>
      <c r="C134" s="32" t="n">
        <f aca="false">SUM('Central pensions'!$Y$62:$Y$65)/AVERAGE('Central scenario'!$AG$62:$AG$65)</f>
        <v>0.014894636902402</v>
      </c>
      <c r="D134" s="32" t="n">
        <f aca="false">'Central scenario'!BM16+'Central scenario'!BN16+'Central scenario'!BL16-C134</f>
        <v>0.0993882685485267</v>
      </c>
      <c r="E134" s="32" t="n">
        <f aca="false">'Central scenario'!BK16</f>
        <v>0.0622627591584946</v>
      </c>
      <c r="F134" s="32" t="n">
        <f aca="false">SUM($D$114:$J$114)-SUM($K$114:$Q$114)-$I$114+$I$116</f>
        <v>0.0161386158857814</v>
      </c>
      <c r="G134" s="32" t="n">
        <f aca="false">E134+F134-D134-C134</f>
        <v>-0.0358815304066526</v>
      </c>
      <c r="H134" s="32"/>
    </row>
    <row r="135" customFormat="false" ht="12.8" hidden="false" customHeight="false" outlineLevel="0" collapsed="false">
      <c r="B135" s="5" t="n">
        <f aca="false">B134+1</f>
        <v>2028</v>
      </c>
      <c r="C135" s="61" t="n">
        <f aca="false">SUM('Central pensions'!$Y$66:$Y$69)/AVERAGE('Central scenario'!$AG$66:$AG$69)</f>
        <v>0.0146820657700703</v>
      </c>
      <c r="D135" s="61" t="n">
        <f aca="false">'Central scenario'!BM17+'Central scenario'!BN17+'Central scenario'!BL17-C135</f>
        <v>0.0992085561123675</v>
      </c>
      <c r="E135" s="61" t="n">
        <f aca="false">'Central scenario'!BK17</f>
        <v>0.0628426512664638</v>
      </c>
      <c r="F135" s="61" t="n">
        <f aca="false">SUM($D$114:$J$114)-SUM($K$114:$Q$114)-$I$114+$I$116</f>
        <v>0.0161386158857814</v>
      </c>
      <c r="G135" s="61" t="n">
        <f aca="false">E135+F135-D135-C135</f>
        <v>-0.0349093547301926</v>
      </c>
      <c r="H135" s="32"/>
    </row>
    <row r="136" customFormat="false" ht="12.8" hidden="false" customHeight="false" outlineLevel="0" collapsed="false">
      <c r="B136" s="0" t="n">
        <f aca="false">B135+1</f>
        <v>2029</v>
      </c>
      <c r="C136" s="32" t="n">
        <f aca="false">SUM('Central pensions'!$Y$70:$Y$73)/AVERAGE('Central scenario'!$AG$70:$AG$73)</f>
        <v>0.0145384318655581</v>
      </c>
      <c r="D136" s="32" t="n">
        <f aca="false">'Central scenario'!BM18+'Central scenario'!BN18+'Central scenario'!BL18-C136</f>
        <v>0.0994149938660323</v>
      </c>
      <c r="E136" s="32" t="n">
        <f aca="false">'Central scenario'!BK18</f>
        <v>0.0633911227770021</v>
      </c>
      <c r="F136" s="32" t="n">
        <f aca="false">SUM($D$114:$J$114)-SUM($K$114:$Q$114)-$I$114+$I$116</f>
        <v>0.0161386158857814</v>
      </c>
      <c r="G136" s="32" t="n">
        <f aca="false">E136+F136-D136-C136</f>
        <v>-0.0344236870688069</v>
      </c>
      <c r="H136" s="32"/>
    </row>
    <row r="137" customFormat="false" ht="12.8" hidden="false" customHeight="false" outlineLevel="0" collapsed="false">
      <c r="B137" s="5" t="n">
        <f aca="false">B136+1</f>
        <v>2030</v>
      </c>
      <c r="C137" s="61" t="n">
        <f aca="false">SUM('Central pensions'!$Y$74:$Y$77)/AVERAGE('Central scenario'!$AG$74:$AG$77)</f>
        <v>0.0138748887575539</v>
      </c>
      <c r="D137" s="61" t="n">
        <f aca="false">'Central scenario'!BM19+'Central scenario'!BN19+'Central scenario'!BL19-C137</f>
        <v>0.0990113054015164</v>
      </c>
      <c r="E137" s="61" t="n">
        <f aca="false">'Central scenario'!BK19</f>
        <v>0.0636363088990806</v>
      </c>
      <c r="F137" s="61" t="n">
        <f aca="false">SUM($D$114:$J$114)-SUM($K$114:$Q$114)-$I$114+$I$116</f>
        <v>0.0161386158857814</v>
      </c>
      <c r="G137" s="61" t="n">
        <f aca="false">E137+F137-D137-C137</f>
        <v>-0.0331112693742084</v>
      </c>
      <c r="H137" s="32"/>
    </row>
    <row r="138" customFormat="false" ht="12.8" hidden="false" customHeight="false" outlineLevel="0" collapsed="false">
      <c r="B138" s="0" t="n">
        <f aca="false">B137+1</f>
        <v>2031</v>
      </c>
      <c r="C138" s="32" t="n">
        <f aca="false">SUM('Central pensions'!$Y$78:$Y$81)/AVERAGE('Central scenario'!$AG$78:$AG$81)</f>
        <v>0.013528541010999</v>
      </c>
      <c r="D138" s="32" t="n">
        <f aca="false">'Central scenario'!BM20+'Central scenario'!BN20+'Central scenario'!BL20-C138</f>
        <v>0.0995159805717948</v>
      </c>
      <c r="E138" s="32" t="n">
        <f aca="false">'Central scenario'!BK20</f>
        <v>0.0640784833682636</v>
      </c>
      <c r="F138" s="32" t="n">
        <f aca="false">SUM($D$114:$J$114)-SUM($K$114:$Q$114)-$I$114+$I$116</f>
        <v>0.0161386158857814</v>
      </c>
      <c r="G138" s="32" t="n">
        <f aca="false">E138+F138-D138-C138</f>
        <v>-0.0328274223287488</v>
      </c>
      <c r="H138" s="32"/>
    </row>
    <row r="139" customFormat="false" ht="12.8" hidden="false" customHeight="false" outlineLevel="0" collapsed="false">
      <c r="B139" s="5" t="n">
        <f aca="false">B138+1</f>
        <v>2032</v>
      </c>
      <c r="C139" s="61" t="n">
        <f aca="false">SUM('Central pensions'!$Y$82:$Y$85)/AVERAGE('Central scenario'!$AG$82:$AG$85)</f>
        <v>0.0132816141555954</v>
      </c>
      <c r="D139" s="61" t="n">
        <f aca="false">'Central scenario'!BM21+'Central scenario'!BN21+'Central scenario'!BL21-C139</f>
        <v>0.100141269077131</v>
      </c>
      <c r="E139" s="61" t="n">
        <f aca="false">'Central scenario'!BK21</f>
        <v>0.0641532450273902</v>
      </c>
      <c r="F139" s="61" t="n">
        <f aca="false">SUM($D$114:$J$114)-SUM($K$114:$Q$114)-$I$114+$I$116</f>
        <v>0.0161386158857814</v>
      </c>
      <c r="G139" s="61" t="n">
        <f aca="false">E139+F139-D139-C139</f>
        <v>-0.0331310223195552</v>
      </c>
      <c r="H139" s="32"/>
    </row>
    <row r="140" customFormat="false" ht="12.8" hidden="false" customHeight="false" outlineLevel="0" collapsed="false">
      <c r="B140" s="0" t="n">
        <f aca="false">B139+1</f>
        <v>2033</v>
      </c>
      <c r="C140" s="32" t="n">
        <f aca="false">SUM('Central pensions'!$Y$86:$Y$89)/AVERAGE('Central scenario'!$AG$86:$AG$89)</f>
        <v>0.0129825813454189</v>
      </c>
      <c r="D140" s="32" t="n">
        <f aca="false">'Central scenario'!BM22+'Central scenario'!BN22+'Central scenario'!BL22-C140</f>
        <v>0.0998789885692343</v>
      </c>
      <c r="E140" s="32" t="n">
        <f aca="false">'Central scenario'!BK22</f>
        <v>0.0644070128304398</v>
      </c>
      <c r="F140" s="32" t="n">
        <f aca="false">SUM($D$114:$J$114)-SUM($K$114:$Q$114)-$I$114+$I$116</f>
        <v>0.0161386158857814</v>
      </c>
      <c r="G140" s="32" t="n">
        <f aca="false">E140+F140-D140-C140</f>
        <v>-0.032315941198432</v>
      </c>
      <c r="H140" s="32"/>
    </row>
    <row r="141" customFormat="false" ht="12.8" hidden="false" customHeight="false" outlineLevel="0" collapsed="false">
      <c r="B141" s="5" t="n">
        <f aca="false">B140+1</f>
        <v>2034</v>
      </c>
      <c r="C141" s="61" t="n">
        <f aca="false">SUM('Central pensions'!$Y$90:$Y$93)/AVERAGE('Central scenario'!$AG$90:$AG$93)</f>
        <v>0.0127798630855477</v>
      </c>
      <c r="D141" s="61" t="n">
        <f aca="false">'Central scenario'!BM23+'Central scenario'!BN23+'Central scenario'!BL23-C141</f>
        <v>0.10063192747959</v>
      </c>
      <c r="E141" s="61" t="n">
        <f aca="false">'Central scenario'!BK23</f>
        <v>0.0645486499447761</v>
      </c>
      <c r="F141" s="61" t="n">
        <f aca="false">SUM($D$114:$J$114)-SUM($K$114:$Q$114)-$I$114+$I$116</f>
        <v>0.0161386158857814</v>
      </c>
      <c r="G141" s="61" t="n">
        <f aca="false">E141+F141-D141-C141</f>
        <v>-0.0327245247345798</v>
      </c>
      <c r="H141" s="32"/>
    </row>
    <row r="142" customFormat="false" ht="12.8" hidden="false" customHeight="false" outlineLevel="0" collapsed="false">
      <c r="B142" s="0" t="n">
        <f aca="false">B141+1</f>
        <v>2035</v>
      </c>
      <c r="C142" s="32" t="n">
        <f aca="false">SUM('Central pensions'!$Y$94:$Y$97)/AVERAGE('Central scenario'!$AG$94:$AG$97)</f>
        <v>0.0125305756184518</v>
      </c>
      <c r="D142" s="32" t="n">
        <f aca="false">'Central scenario'!BM24+'Central scenario'!BN24+'Central scenario'!BL24-C142</f>
        <v>0.100703858806742</v>
      </c>
      <c r="E142" s="32" t="n">
        <f aca="false">'Central scenario'!BK24</f>
        <v>0.0648197580971986</v>
      </c>
      <c r="F142" s="32" t="n">
        <f aca="false">SUM($D$114:$J$114)-SUM($K$114:$Q$114)-$I$114+$I$116</f>
        <v>0.0161386158857814</v>
      </c>
      <c r="G142" s="32" t="n">
        <f aca="false">E142+F142-D142-C142</f>
        <v>-0.0322760604422138</v>
      </c>
      <c r="H142" s="32"/>
    </row>
    <row r="143" customFormat="false" ht="12.8" hidden="false" customHeight="false" outlineLevel="0" collapsed="false">
      <c r="B143" s="5" t="n">
        <f aca="false">B142+1</f>
        <v>2036</v>
      </c>
      <c r="C143" s="61" t="n">
        <f aca="false">SUM('Central pensions'!$Y$98:$Y$101)/AVERAGE('Central scenario'!$AG$98:$AG$101)</f>
        <v>0.0124663701384408</v>
      </c>
      <c r="D143" s="61" t="n">
        <f aca="false">'Central scenario'!BM25+'Central scenario'!BN25+'Central scenario'!BL25-C143</f>
        <v>0.100630984644051</v>
      </c>
      <c r="E143" s="61" t="n">
        <f aca="false">'Central scenario'!BK25</f>
        <v>0.0652081771299768</v>
      </c>
      <c r="F143" s="61" t="n">
        <f aca="false">SUM($D$114:$J$114)-SUM($K$114:$Q$114)-$I$114+$I$116</f>
        <v>0.0161386158857814</v>
      </c>
      <c r="G143" s="61" t="n">
        <f aca="false">E143+F143-D143-C143</f>
        <v>-0.0317505617667338</v>
      </c>
      <c r="H143" s="32"/>
    </row>
    <row r="144" customFormat="false" ht="12.8" hidden="false" customHeight="false" outlineLevel="0" collapsed="false">
      <c r="B144" s="0" t="n">
        <f aca="false">B143+1</f>
        <v>2037</v>
      </c>
      <c r="C144" s="32" t="n">
        <f aca="false">SUM('Central pensions'!$Y$102:$Y$105)/AVERAGE('Central scenario'!$AG$102:$AG$105)</f>
        <v>0.0120257802940921</v>
      </c>
      <c r="D144" s="32" t="n">
        <f aca="false">'Central scenario'!BM26+'Central scenario'!BN26+'Central scenario'!BL26-C144</f>
        <v>0.100566333146421</v>
      </c>
      <c r="E144" s="32" t="n">
        <f aca="false">'Central scenario'!BK26</f>
        <v>0.0655532377534259</v>
      </c>
      <c r="F144" s="32" t="n">
        <f aca="false">SUM($D$114:$J$114)-SUM($K$114:$Q$114)-$I$114+$I$116</f>
        <v>0.0161386158857814</v>
      </c>
      <c r="G144" s="32" t="n">
        <f aca="false">E144+F144-D144-C144</f>
        <v>-0.0309002598013053</v>
      </c>
      <c r="H144" s="32"/>
    </row>
    <row r="145" customFormat="false" ht="12.8" hidden="false" customHeight="false" outlineLevel="0" collapsed="false">
      <c r="B145" s="5" t="n">
        <f aca="false">B144+1</f>
        <v>2038</v>
      </c>
      <c r="C145" s="61" t="n">
        <f aca="false">SUM('Central pensions'!$Y$106:$Y$109)/AVERAGE('Central scenario'!$AG$106:$AG$109)</f>
        <v>0.0117690834183429</v>
      </c>
      <c r="D145" s="61" t="n">
        <f aca="false">'Central scenario'!BM27+'Central scenario'!BN27+'Central scenario'!BL27-C145</f>
        <v>0.10073676142787</v>
      </c>
      <c r="E145" s="61" t="n">
        <f aca="false">'Central scenario'!BK27</f>
        <v>0.0657517999245659</v>
      </c>
      <c r="F145" s="61" t="n">
        <f aca="false">SUM($D$114:$J$114)-SUM($K$114:$Q$114)-$I$114+$I$116</f>
        <v>0.0161386158857814</v>
      </c>
      <c r="G145" s="61" t="n">
        <f aca="false">E145+F145-D145-C145</f>
        <v>-0.0306154290358654</v>
      </c>
      <c r="H145" s="32"/>
    </row>
    <row r="146" customFormat="false" ht="12.8" hidden="false" customHeight="false" outlineLevel="0" collapsed="false">
      <c r="B146" s="0" t="n">
        <f aca="false">B145+1</f>
        <v>2039</v>
      </c>
      <c r="C146" s="32" t="n">
        <f aca="false">SUM('Central pensions'!$Y$110:$Y$113)/AVERAGE('Central scenario'!$AG$110:$AG$113)</f>
        <v>0.0116190515130325</v>
      </c>
      <c r="D146" s="32" t="n">
        <f aca="false">'Central scenario'!BM28+'Central scenario'!BN28+'Central scenario'!BL28-C146</f>
        <v>0.101162687996185</v>
      </c>
      <c r="E146" s="32" t="n">
        <f aca="false">'Central scenario'!BK28</f>
        <v>0.0661556096013629</v>
      </c>
      <c r="F146" s="32" t="n">
        <f aca="false">SUM($D$114:$J$114)-SUM($K$114:$Q$114)-$I$114+$I$116</f>
        <v>0.0161386158857814</v>
      </c>
      <c r="G146" s="32" t="n">
        <f aca="false">E146+F146-D146-C146</f>
        <v>-0.0304875140220734</v>
      </c>
      <c r="H146" s="32"/>
    </row>
    <row r="147" customFormat="false" ht="12.8" hidden="false" customHeight="false" outlineLevel="0" collapsed="false">
      <c r="B147" s="5" t="n">
        <f aca="false">B146+1</f>
        <v>2040</v>
      </c>
      <c r="C147" s="61" t="n">
        <f aca="false">SUM('Central pensions'!$Y$114:$Y$117)/AVERAGE('Central scenario'!$AG$114:$AG$117)</f>
        <v>0.0113006579273527</v>
      </c>
      <c r="D147" s="61" t="n">
        <f aca="false">'Central scenario'!BM29+'Central scenario'!BN29+'Central scenario'!BL29-C147</f>
        <v>0.101331157016571</v>
      </c>
      <c r="E147" s="61" t="n">
        <f aca="false">'Central scenario'!BK29</f>
        <v>0.0662584240400146</v>
      </c>
      <c r="F147" s="61" t="n">
        <f aca="false">SUM($D$114:$J$114)-SUM($K$114:$Q$114)-$I$114+$I$116</f>
        <v>0.0161386158857814</v>
      </c>
      <c r="G147" s="61" t="n">
        <f aca="false">E147+F147-D147-C147</f>
        <v>-0.0302347750181277</v>
      </c>
      <c r="H147" s="32"/>
    </row>
    <row r="148" customFormat="false" ht="12.8" hidden="false" customHeight="false" outlineLevel="0" collapsed="false">
      <c r="C148" s="61" t="s">
        <v>64</v>
      </c>
      <c r="D148" s="61" t="s">
        <v>170</v>
      </c>
      <c r="E148" s="61" t="s">
        <v>171</v>
      </c>
      <c r="F148" s="61" t="s">
        <v>172</v>
      </c>
      <c r="G148" s="61" t="s">
        <v>173</v>
      </c>
    </row>
    <row r="149" customFormat="false" ht="12.8" hidden="false" customHeight="false" outlineLevel="0" collapsed="false">
      <c r="B149" s="5" t="n">
        <v>2014</v>
      </c>
      <c r="C149" s="61" t="n">
        <f aca="false">-C121</f>
        <v>-0.0100080003976103</v>
      </c>
      <c r="D149" s="61" t="n">
        <f aca="false">-D121</f>
        <v>-0.0636642641339579</v>
      </c>
      <c r="E149" s="61" t="n">
        <f aca="false">E121</f>
        <v>0.0539797598100557</v>
      </c>
      <c r="F149" s="61" t="n">
        <f aca="false">F121</f>
        <v>0.0208507583843275</v>
      </c>
      <c r="G149" s="61" t="n">
        <f aca="false">G121</f>
        <v>0.00115825366281501</v>
      </c>
    </row>
    <row r="150" customFormat="false" ht="12.8" hidden="false" customHeight="false" outlineLevel="0" collapsed="false">
      <c r="B150" s="0" t="n">
        <v>2015</v>
      </c>
      <c r="C150" s="32" t="n">
        <f aca="false">-C122</f>
        <v>-0.0109202595021298</v>
      </c>
      <c r="D150" s="32" t="n">
        <f aca="false">-D122</f>
        <v>-0.082878117973868</v>
      </c>
      <c r="E150" s="32" t="n">
        <f aca="false">E122</f>
        <v>0.0608238023860763</v>
      </c>
      <c r="F150" s="32" t="n">
        <f aca="false">F122</f>
        <v>0.0212417617908622</v>
      </c>
      <c r="G150" s="32" t="n">
        <f aca="false">G122</f>
        <v>-0.0117328132990594</v>
      </c>
    </row>
    <row r="151" customFormat="false" ht="12.8" hidden="false" customHeight="false" outlineLevel="0" collapsed="false">
      <c r="B151" s="5" t="n">
        <v>2016</v>
      </c>
      <c r="C151" s="61" t="n">
        <f aca="false">-C123</f>
        <v>-0.0120403218026096</v>
      </c>
      <c r="D151" s="61" t="n">
        <f aca="false">-D123</f>
        <v>-0.0819364794999319</v>
      </c>
      <c r="E151" s="61" t="n">
        <f aca="false">E123</f>
        <v>0.0607772092455274</v>
      </c>
      <c r="F151" s="61" t="n">
        <f aca="false">F123</f>
        <v>0.0136114589454148</v>
      </c>
      <c r="G151" s="61" t="n">
        <f aca="false">G123</f>
        <v>-0.0195881331115993</v>
      </c>
    </row>
    <row r="152" customFormat="false" ht="12.8" hidden="false" customHeight="false" outlineLevel="0" collapsed="false">
      <c r="B152" s="0" t="n">
        <v>2017</v>
      </c>
      <c r="C152" s="32" t="n">
        <f aca="false">-C124</f>
        <v>-0.0152644230272318</v>
      </c>
      <c r="D152" s="32" t="n">
        <f aca="false">-D124</f>
        <v>-0.0850072793541843</v>
      </c>
      <c r="E152" s="32" t="n">
        <f aca="false">E124</f>
        <v>0.0632186182278524</v>
      </c>
      <c r="F152" s="32" t="n">
        <f aca="false">F124</f>
        <v>0.0110564581173711</v>
      </c>
      <c r="G152" s="32" t="n">
        <f aca="false">G124</f>
        <v>-0.0259966260361926</v>
      </c>
    </row>
    <row r="153" customFormat="false" ht="12.8" hidden="false" customHeight="false" outlineLevel="0" collapsed="false">
      <c r="B153" s="5" t="n">
        <f aca="false">B152+1</f>
        <v>2018</v>
      </c>
      <c r="C153" s="61" t="n">
        <f aca="false">-C125</f>
        <v>-0.0142020180814306</v>
      </c>
      <c r="D153" s="61" t="n">
        <f aca="false">-D125</f>
        <v>-0.0819274924771436</v>
      </c>
      <c r="E153" s="61" t="n">
        <f aca="false">E125</f>
        <v>0.0584562617822061</v>
      </c>
      <c r="F153" s="61" t="n">
        <f aca="false">F125</f>
        <v>0.015880266757964</v>
      </c>
      <c r="G153" s="61" t="n">
        <f aca="false">G125</f>
        <v>-0.0217929820184041</v>
      </c>
    </row>
    <row r="154" customFormat="false" ht="12.8" hidden="false" customHeight="false" outlineLevel="0" collapsed="false">
      <c r="B154" s="0" t="n">
        <f aca="false">B153+1</f>
        <v>2019</v>
      </c>
      <c r="C154" s="32" t="n">
        <f aca="false">-C126</f>
        <v>-0.0137173289663037</v>
      </c>
      <c r="D154" s="32" t="n">
        <f aca="false">-D126</f>
        <v>-0.0762877740608489</v>
      </c>
      <c r="E154" s="32" t="n">
        <f aca="false">E126</f>
        <v>0.0514250350291287</v>
      </c>
      <c r="F154" s="32" t="n">
        <f aca="false">F126</f>
        <v>0.0124613870926432</v>
      </c>
      <c r="G154" s="32" t="n">
        <f aca="false">G126</f>
        <v>-0.0261186809053806</v>
      </c>
    </row>
    <row r="155" customFormat="false" ht="12.8" hidden="false" customHeight="false" outlineLevel="0" collapsed="false">
      <c r="B155" s="5" t="n">
        <f aca="false">B154+1</f>
        <v>2020</v>
      </c>
      <c r="C155" s="61" t="n">
        <f aca="false">-C127</f>
        <v>-0.0145825504311926</v>
      </c>
      <c r="D155" s="61" t="n">
        <f aca="false">-D127</f>
        <v>-0.0918289547978347</v>
      </c>
      <c r="E155" s="61" t="n">
        <f aca="false">E127</f>
        <v>0.0587999583068625</v>
      </c>
      <c r="F155" s="61" t="n">
        <f aca="false">F127</f>
        <v>0.0143162415877109</v>
      </c>
      <c r="G155" s="61" t="n">
        <f aca="false">G127</f>
        <v>-0.0332953053344539</v>
      </c>
    </row>
    <row r="156" customFormat="false" ht="12.8" hidden="false" customHeight="false" outlineLevel="0" collapsed="false">
      <c r="B156" s="0" t="n">
        <f aca="false">B155+1</f>
        <v>2021</v>
      </c>
      <c r="C156" s="32" t="n">
        <f aca="false">-C128</f>
        <v>-0.0132705506279436</v>
      </c>
      <c r="D156" s="32" t="n">
        <f aca="false">-D128</f>
        <v>-0.0822782350081191</v>
      </c>
      <c r="E156" s="32" t="n">
        <f aca="false">E128</f>
        <v>0.0582854210037394</v>
      </c>
      <c r="F156" s="32" t="n">
        <f aca="false">F128</f>
        <v>0.0140853616752376</v>
      </c>
      <c r="G156" s="32" t="n">
        <f aca="false">G128</f>
        <v>-0.0231780029570856</v>
      </c>
    </row>
    <row r="157" customFormat="false" ht="12.8" hidden="false" customHeight="false" outlineLevel="0" collapsed="false">
      <c r="B157" s="5" t="n">
        <f aca="false">B156+1</f>
        <v>2022</v>
      </c>
      <c r="C157" s="61" t="n">
        <f aca="false">-C129</f>
        <v>-0.0138651129510561</v>
      </c>
      <c r="D157" s="61" t="n">
        <f aca="false">-D129</f>
        <v>-0.0858142810250666</v>
      </c>
      <c r="E157" s="61" t="n">
        <f aca="false">E129</f>
        <v>0.0587642778201624</v>
      </c>
      <c r="F157" s="61" t="n">
        <f aca="false">F129</f>
        <v>0.0143611196738877</v>
      </c>
      <c r="G157" s="61" t="n">
        <f aca="false">G129</f>
        <v>-0.0265539964820726</v>
      </c>
    </row>
    <row r="158" customFormat="false" ht="12.8" hidden="false" customHeight="false" outlineLevel="0" collapsed="false">
      <c r="B158" s="0" t="n">
        <f aca="false">B157+1</f>
        <v>2023</v>
      </c>
      <c r="C158" s="32" t="n">
        <f aca="false">-C130</f>
        <v>-0.0142669295153323</v>
      </c>
      <c r="D158" s="32" t="n">
        <f aca="false">-D130</f>
        <v>-0.0892471791805959</v>
      </c>
      <c r="E158" s="32" t="n">
        <f aca="false">E130</f>
        <v>0.0596236317787575</v>
      </c>
      <c r="F158" s="32" t="n">
        <f aca="false">F130</f>
        <v>0.0146098308509987</v>
      </c>
      <c r="G158" s="32" t="n">
        <f aca="false">G130</f>
        <v>-0.029280646066172</v>
      </c>
    </row>
    <row r="159" customFormat="false" ht="12.8" hidden="false" customHeight="false" outlineLevel="0" collapsed="false">
      <c r="B159" s="5" t="n">
        <f aca="false">B158+1</f>
        <v>2024</v>
      </c>
      <c r="C159" s="61" t="n">
        <f aca="false">-C131</f>
        <v>-0.0147689300100977</v>
      </c>
      <c r="D159" s="61" t="n">
        <f aca="false">-D131</f>
        <v>-0.0922190837893336</v>
      </c>
      <c r="E159" s="61" t="n">
        <f aca="false">E131</f>
        <v>0.0597327343992557</v>
      </c>
      <c r="F159" s="61" t="n">
        <f aca="false">F131</f>
        <v>0.0147425454717507</v>
      </c>
      <c r="G159" s="61" t="n">
        <f aca="false">G131</f>
        <v>-0.0325127339284249</v>
      </c>
    </row>
    <row r="160" customFormat="false" ht="12.8" hidden="false" customHeight="false" outlineLevel="0" collapsed="false">
      <c r="B160" s="0" t="n">
        <f aca="false">B159+1</f>
        <v>2025</v>
      </c>
      <c r="C160" s="32" t="n">
        <f aca="false">-C132</f>
        <v>-0.014960829261233</v>
      </c>
      <c r="D160" s="32" t="n">
        <f aca="false">-D132</f>
        <v>-0.0949572171735999</v>
      </c>
      <c r="E160" s="32" t="n">
        <f aca="false">E132</f>
        <v>0.060730937919112</v>
      </c>
      <c r="F160" s="32" t="n">
        <f aca="false">F132</f>
        <v>0.0148487389348057</v>
      </c>
      <c r="G160" s="32" t="n">
        <f aca="false">G132</f>
        <v>-0.0343383695809151</v>
      </c>
    </row>
    <row r="161" customFormat="false" ht="12.8" hidden="false" customHeight="false" outlineLevel="0" collapsed="false">
      <c r="B161" s="5" t="n">
        <f aca="false">B160+1</f>
        <v>2026</v>
      </c>
      <c r="C161" s="61" t="n">
        <f aca="false">-C133</f>
        <v>-0.0151822790471134</v>
      </c>
      <c r="D161" s="61" t="n">
        <f aca="false">-D133</f>
        <v>-0.0981502930319444</v>
      </c>
      <c r="E161" s="61" t="n">
        <f aca="false">E133</f>
        <v>0.0616045964304163</v>
      </c>
      <c r="F161" s="61" t="n">
        <f aca="false">F133</f>
        <v>0.0161386158857814</v>
      </c>
      <c r="G161" s="61" t="n">
        <f aca="false">G133</f>
        <v>-0.0355893597628601</v>
      </c>
    </row>
    <row r="162" customFormat="false" ht="12.8" hidden="false" customHeight="false" outlineLevel="0" collapsed="false">
      <c r="B162" s="0" t="n">
        <f aca="false">B161+1</f>
        <v>2027</v>
      </c>
      <c r="C162" s="32" t="n">
        <f aca="false">-C134</f>
        <v>-0.014894636902402</v>
      </c>
      <c r="D162" s="32" t="n">
        <f aca="false">-D134</f>
        <v>-0.0993882685485267</v>
      </c>
      <c r="E162" s="32" t="n">
        <f aca="false">E134</f>
        <v>0.0622627591584946</v>
      </c>
      <c r="F162" s="32" t="n">
        <f aca="false">F134</f>
        <v>0.0161386158857814</v>
      </c>
      <c r="G162" s="32" t="n">
        <f aca="false">G134</f>
        <v>-0.0358815304066526</v>
      </c>
    </row>
    <row r="163" customFormat="false" ht="12.8" hidden="false" customHeight="false" outlineLevel="0" collapsed="false">
      <c r="B163" s="5" t="n">
        <f aca="false">B162+1</f>
        <v>2028</v>
      </c>
      <c r="C163" s="61" t="n">
        <f aca="false">-C135</f>
        <v>-0.0146820657700703</v>
      </c>
      <c r="D163" s="61" t="n">
        <f aca="false">-D135</f>
        <v>-0.0992085561123675</v>
      </c>
      <c r="E163" s="61" t="n">
        <f aca="false">E135</f>
        <v>0.0628426512664638</v>
      </c>
      <c r="F163" s="61" t="n">
        <f aca="false">F135</f>
        <v>0.0161386158857814</v>
      </c>
      <c r="G163" s="61" t="n">
        <f aca="false">G135</f>
        <v>-0.0349093547301926</v>
      </c>
    </row>
    <row r="164" customFormat="false" ht="12.8" hidden="false" customHeight="false" outlineLevel="0" collapsed="false">
      <c r="B164" s="0" t="n">
        <f aca="false">B163+1</f>
        <v>2029</v>
      </c>
      <c r="C164" s="32" t="n">
        <f aca="false">-C136</f>
        <v>-0.0145384318655581</v>
      </c>
      <c r="D164" s="32" t="n">
        <f aca="false">-D136</f>
        <v>-0.0994149938660323</v>
      </c>
      <c r="E164" s="32" t="n">
        <f aca="false">E136</f>
        <v>0.0633911227770021</v>
      </c>
      <c r="F164" s="32" t="n">
        <f aca="false">F136</f>
        <v>0.0161386158857814</v>
      </c>
      <c r="G164" s="32" t="n">
        <f aca="false">G136</f>
        <v>-0.0344236870688069</v>
      </c>
    </row>
    <row r="165" customFormat="false" ht="12.8" hidden="false" customHeight="false" outlineLevel="0" collapsed="false">
      <c r="B165" s="5" t="n">
        <f aca="false">B164+1</f>
        <v>2030</v>
      </c>
      <c r="C165" s="61" t="n">
        <f aca="false">-C137</f>
        <v>-0.0138748887575539</v>
      </c>
      <c r="D165" s="61" t="n">
        <f aca="false">-D137</f>
        <v>-0.0990113054015164</v>
      </c>
      <c r="E165" s="61" t="n">
        <f aca="false">E137</f>
        <v>0.0636363088990806</v>
      </c>
      <c r="F165" s="61" t="n">
        <f aca="false">F137</f>
        <v>0.0161386158857814</v>
      </c>
      <c r="G165" s="61" t="n">
        <f aca="false">G137</f>
        <v>-0.0331112693742084</v>
      </c>
    </row>
    <row r="166" customFormat="false" ht="12.8" hidden="false" customHeight="false" outlineLevel="0" collapsed="false">
      <c r="B166" s="0" t="n">
        <f aca="false">B165+1</f>
        <v>2031</v>
      </c>
      <c r="C166" s="32" t="n">
        <f aca="false">-C138</f>
        <v>-0.013528541010999</v>
      </c>
      <c r="D166" s="32" t="n">
        <f aca="false">-D138</f>
        <v>-0.0995159805717948</v>
      </c>
      <c r="E166" s="32" t="n">
        <f aca="false">E138</f>
        <v>0.0640784833682636</v>
      </c>
      <c r="F166" s="32" t="n">
        <f aca="false">F138</f>
        <v>0.0161386158857814</v>
      </c>
      <c r="G166" s="32" t="n">
        <f aca="false">G138</f>
        <v>-0.0328274223287488</v>
      </c>
    </row>
    <row r="167" customFormat="false" ht="12.8" hidden="false" customHeight="false" outlineLevel="0" collapsed="false">
      <c r="B167" s="5" t="n">
        <f aca="false">B166+1</f>
        <v>2032</v>
      </c>
      <c r="C167" s="61" t="n">
        <f aca="false">-C139</f>
        <v>-0.0132816141555954</v>
      </c>
      <c r="D167" s="61" t="n">
        <f aca="false">-D139</f>
        <v>-0.100141269077131</v>
      </c>
      <c r="E167" s="61" t="n">
        <f aca="false">E139</f>
        <v>0.0641532450273902</v>
      </c>
      <c r="F167" s="61" t="n">
        <f aca="false">F139</f>
        <v>0.0161386158857814</v>
      </c>
      <c r="G167" s="61" t="n">
        <f aca="false">G139</f>
        <v>-0.0331310223195552</v>
      </c>
    </row>
    <row r="168" customFormat="false" ht="12.8" hidden="false" customHeight="false" outlineLevel="0" collapsed="false">
      <c r="B168" s="0" t="n">
        <f aca="false">B167+1</f>
        <v>2033</v>
      </c>
      <c r="C168" s="32" t="n">
        <f aca="false">-C140</f>
        <v>-0.0129825813454189</v>
      </c>
      <c r="D168" s="32" t="n">
        <f aca="false">-D140</f>
        <v>-0.0998789885692343</v>
      </c>
      <c r="E168" s="32" t="n">
        <f aca="false">E140</f>
        <v>0.0644070128304398</v>
      </c>
      <c r="F168" s="32" t="n">
        <f aca="false">F140</f>
        <v>0.0161386158857814</v>
      </c>
      <c r="G168" s="32" t="n">
        <f aca="false">G140</f>
        <v>-0.032315941198432</v>
      </c>
    </row>
    <row r="169" customFormat="false" ht="12.8" hidden="false" customHeight="false" outlineLevel="0" collapsed="false">
      <c r="B169" s="5" t="n">
        <f aca="false">B168+1</f>
        <v>2034</v>
      </c>
      <c r="C169" s="61" t="n">
        <f aca="false">-C141</f>
        <v>-0.0127798630855477</v>
      </c>
      <c r="D169" s="61" t="n">
        <f aca="false">-D141</f>
        <v>-0.10063192747959</v>
      </c>
      <c r="E169" s="61" t="n">
        <f aca="false">E141</f>
        <v>0.0645486499447761</v>
      </c>
      <c r="F169" s="61" t="n">
        <f aca="false">F141</f>
        <v>0.0161386158857814</v>
      </c>
      <c r="G169" s="61" t="n">
        <f aca="false">G141</f>
        <v>-0.0327245247345798</v>
      </c>
    </row>
    <row r="170" customFormat="false" ht="12.8" hidden="false" customHeight="false" outlineLevel="0" collapsed="false">
      <c r="B170" s="0" t="n">
        <f aca="false">B169+1</f>
        <v>2035</v>
      </c>
      <c r="C170" s="32" t="n">
        <f aca="false">-C142</f>
        <v>-0.0125305756184518</v>
      </c>
      <c r="D170" s="32" t="n">
        <f aca="false">-D142</f>
        <v>-0.100703858806742</v>
      </c>
      <c r="E170" s="32" t="n">
        <f aca="false">E142</f>
        <v>0.0648197580971986</v>
      </c>
      <c r="F170" s="32" t="n">
        <f aca="false">F142</f>
        <v>0.0161386158857814</v>
      </c>
      <c r="G170" s="32" t="n">
        <f aca="false">G142</f>
        <v>-0.0322760604422138</v>
      </c>
    </row>
    <row r="171" customFormat="false" ht="12.8" hidden="false" customHeight="false" outlineLevel="0" collapsed="false">
      <c r="B171" s="5" t="n">
        <f aca="false">B170+1</f>
        <v>2036</v>
      </c>
      <c r="C171" s="61" t="n">
        <f aca="false">-C143</f>
        <v>-0.0124663701384408</v>
      </c>
      <c r="D171" s="61" t="n">
        <f aca="false">-D143</f>
        <v>-0.100630984644051</v>
      </c>
      <c r="E171" s="61" t="n">
        <f aca="false">E143</f>
        <v>0.0652081771299768</v>
      </c>
      <c r="F171" s="61" t="n">
        <f aca="false">F143</f>
        <v>0.0161386158857814</v>
      </c>
      <c r="G171" s="61" t="n">
        <f aca="false">G143</f>
        <v>-0.0317505617667338</v>
      </c>
    </row>
    <row r="172" customFormat="false" ht="12.8" hidden="false" customHeight="false" outlineLevel="0" collapsed="false">
      <c r="B172" s="0" t="n">
        <f aca="false">B171+1</f>
        <v>2037</v>
      </c>
      <c r="C172" s="32" t="n">
        <f aca="false">-C144</f>
        <v>-0.0120257802940921</v>
      </c>
      <c r="D172" s="32" t="n">
        <f aca="false">-D144</f>
        <v>-0.100566333146421</v>
      </c>
      <c r="E172" s="32" t="n">
        <f aca="false">E144</f>
        <v>0.0655532377534259</v>
      </c>
      <c r="F172" s="32" t="n">
        <f aca="false">F144</f>
        <v>0.0161386158857814</v>
      </c>
      <c r="G172" s="32" t="n">
        <f aca="false">G144</f>
        <v>-0.0309002598013053</v>
      </c>
    </row>
    <row r="173" customFormat="false" ht="12.8" hidden="false" customHeight="false" outlineLevel="0" collapsed="false">
      <c r="B173" s="5" t="n">
        <f aca="false">B172+1</f>
        <v>2038</v>
      </c>
      <c r="C173" s="61" t="n">
        <f aca="false">-C145</f>
        <v>-0.0117690834183429</v>
      </c>
      <c r="D173" s="61" t="n">
        <f aca="false">-D145</f>
        <v>-0.10073676142787</v>
      </c>
      <c r="E173" s="61" t="n">
        <f aca="false">E145</f>
        <v>0.0657517999245659</v>
      </c>
      <c r="F173" s="61" t="n">
        <f aca="false">F145</f>
        <v>0.0161386158857814</v>
      </c>
      <c r="G173" s="61" t="n">
        <f aca="false">G145</f>
        <v>-0.0306154290358654</v>
      </c>
    </row>
    <row r="174" customFormat="false" ht="12.8" hidden="false" customHeight="false" outlineLevel="0" collapsed="false">
      <c r="B174" s="0" t="n">
        <f aca="false">B173+1</f>
        <v>2039</v>
      </c>
      <c r="C174" s="32" t="n">
        <f aca="false">-C146</f>
        <v>-0.0116190515130325</v>
      </c>
      <c r="D174" s="32" t="n">
        <f aca="false">-D146</f>
        <v>-0.101162687996185</v>
      </c>
      <c r="E174" s="32" t="n">
        <f aca="false">E146</f>
        <v>0.0661556096013629</v>
      </c>
      <c r="F174" s="32" t="n">
        <f aca="false">F146</f>
        <v>0.0161386158857814</v>
      </c>
      <c r="G174" s="32" t="n">
        <f aca="false">G146</f>
        <v>-0.0304875140220734</v>
      </c>
    </row>
    <row r="175" customFormat="false" ht="12.8" hidden="false" customHeight="false" outlineLevel="0" collapsed="false">
      <c r="B175" s="5" t="n">
        <f aca="false">B174+1</f>
        <v>2040</v>
      </c>
      <c r="C175" s="61" t="n">
        <f aca="false">-C147</f>
        <v>-0.0113006579273527</v>
      </c>
      <c r="D175" s="61" t="n">
        <f aca="false">-D147</f>
        <v>-0.101331157016571</v>
      </c>
      <c r="E175" s="61" t="n">
        <f aca="false">E147</f>
        <v>0.0662584240400146</v>
      </c>
      <c r="F175" s="61" t="n">
        <f aca="false">F147</f>
        <v>0.0161386158857814</v>
      </c>
      <c r="G175" s="61" t="n">
        <f aca="false">G147</f>
        <v>-0.0302347750181277</v>
      </c>
    </row>
    <row r="178" customFormat="false" ht="12.8" hidden="false" customHeight="false" outlineLevel="0" collapsed="false">
      <c r="C178" s="61" t="s">
        <v>64</v>
      </c>
      <c r="D178" s="61" t="s">
        <v>170</v>
      </c>
      <c r="E178" s="61" t="s">
        <v>171</v>
      </c>
      <c r="F178" s="61" t="s">
        <v>173</v>
      </c>
    </row>
    <row r="179" customFormat="false" ht="12.8" hidden="false" customHeight="false" outlineLevel="0" collapsed="false">
      <c r="B179" s="5" t="n">
        <v>2014</v>
      </c>
      <c r="C179" s="61" t="n">
        <f aca="false">((SUM('Low pensions'!$Y$4:$Y$7)/AVERAGE('Low scenario'!$AG$3:$AG$6)))*-1</f>
        <v>-0.0100080003976103</v>
      </c>
      <c r="D179" s="61" t="n">
        <f aca="false">-('Low scenario'!BM3+'Low scenario'!BN3+'Low scenario'!BL3+C179)</f>
        <v>-0.0636642641339579</v>
      </c>
      <c r="E179" s="61" t="n">
        <f aca="false">'Low scenario'!BK3</f>
        <v>0.0539797598100557</v>
      </c>
      <c r="F179" s="61" t="n">
        <f aca="false">E179+D179+C179</f>
        <v>-0.0196925047215125</v>
      </c>
    </row>
    <row r="180" customFormat="false" ht="12.8" hidden="false" customHeight="false" outlineLevel="0" collapsed="false">
      <c r="B180" s="0" t="n">
        <v>2015</v>
      </c>
      <c r="C180" s="32" t="n">
        <f aca="false">(SUM('Low pensions'!$Y$14:$Y$17)/AVERAGE('Low scenario'!$AG$14:$AG$17))*-1</f>
        <v>-0.0109202595021298</v>
      </c>
      <c r="D180" s="32" t="n">
        <f aca="false">-('Low scenario'!BM4+'Low scenario'!BN4+'Low scenario'!BL4+C180)</f>
        <v>-0.082878117973868</v>
      </c>
      <c r="E180" s="32" t="n">
        <f aca="false">'Low scenario'!BK4</f>
        <v>0.0608238023860763</v>
      </c>
      <c r="F180" s="32" t="n">
        <f aca="false">E180+D180+C180</f>
        <v>-0.0329745750899216</v>
      </c>
    </row>
    <row r="181" customFormat="false" ht="12.8" hidden="false" customHeight="false" outlineLevel="0" collapsed="false">
      <c r="B181" s="5" t="n">
        <v>2016</v>
      </c>
      <c r="C181" s="61" t="n">
        <f aca="false">(SUM('Low pensions'!$Y$18:$Y$21)/AVERAGE('Low scenario'!$AG$18:$AG$21))*-1</f>
        <v>-0.0120403218026096</v>
      </c>
      <c r="D181" s="61" t="n">
        <f aca="false">-('Low scenario'!BM5+'Low scenario'!BN5+'Low scenario'!BL5+C181)</f>
        <v>-0.0819364794999319</v>
      </c>
      <c r="E181" s="61" t="n">
        <f aca="false">'Low scenario'!BK5</f>
        <v>0.0607772092455274</v>
      </c>
      <c r="F181" s="61" t="n">
        <f aca="false">E181+D181+C181</f>
        <v>-0.0331995920570141</v>
      </c>
    </row>
    <row r="182" customFormat="false" ht="12.8" hidden="false" customHeight="false" outlineLevel="0" collapsed="false">
      <c r="B182" s="0" t="n">
        <v>2017</v>
      </c>
      <c r="C182" s="32" t="n">
        <f aca="false">(SUM('Low pensions'!$Y$22:$Y$25)/AVERAGE('Low scenario'!$AG$22:$AG$25))*-1</f>
        <v>-0.0152644230272318</v>
      </c>
      <c r="D182" s="32" t="n">
        <f aca="false">-('Low scenario'!BM6+'Low scenario'!BN6+'Low scenario'!BL6+C182)</f>
        <v>-0.0850072793541843</v>
      </c>
      <c r="E182" s="32" t="n">
        <f aca="false">'Low scenario'!BK6</f>
        <v>0.0632186182278524</v>
      </c>
      <c r="F182" s="32" t="n">
        <f aca="false">E182+D182+C182</f>
        <v>-0.0370530841535637</v>
      </c>
    </row>
    <row r="183" customFormat="false" ht="12.8" hidden="false" customHeight="false" outlineLevel="0" collapsed="false">
      <c r="B183" s="5" t="n">
        <f aca="false">B182+1</f>
        <v>2018</v>
      </c>
      <c r="C183" s="61" t="n">
        <f aca="false">(SUM('Low pensions'!$Y$26:$Y$29)/AVERAGE('Low scenario'!$AG$26:$AG$29))*-1</f>
        <v>-0.0142020180814306</v>
      </c>
      <c r="D183" s="61" t="n">
        <f aca="false">-('Low scenario'!BM7+'Low scenario'!BN7+'Low scenario'!BL7+C183)</f>
        <v>-0.0819274924771436</v>
      </c>
      <c r="E183" s="61" t="n">
        <f aca="false">'Low scenario'!BK7</f>
        <v>0.0584562617822061</v>
      </c>
      <c r="F183" s="61" t="n">
        <f aca="false">E183+D183+C183</f>
        <v>-0.0376732487763681</v>
      </c>
    </row>
    <row r="184" customFormat="false" ht="12.8" hidden="false" customHeight="false" outlineLevel="0" collapsed="false">
      <c r="B184" s="0" t="n">
        <f aca="false">B183+1</f>
        <v>2019</v>
      </c>
      <c r="C184" s="32" t="n">
        <f aca="false">(SUM('Low pensions'!$Y$30:$Y$33)/AVERAGE('Low scenario'!$AG$30:$AG$33))*-1</f>
        <v>-0.0137164817797649</v>
      </c>
      <c r="D184" s="32" t="n">
        <f aca="false">-('Low scenario'!BM8+'Low scenario'!BN8+'Low scenario'!BL8+C184)</f>
        <v>-0.0763314877812945</v>
      </c>
      <c r="E184" s="32" t="n">
        <f aca="false">'Low scenario'!BK8</f>
        <v>0.0514251825698654</v>
      </c>
      <c r="F184" s="32" t="n">
        <f aca="false">E184+D184+C184</f>
        <v>-0.0386227869911939</v>
      </c>
    </row>
    <row r="185" customFormat="false" ht="12.8" hidden="false" customHeight="false" outlineLevel="0" collapsed="false">
      <c r="B185" s="5" t="n">
        <f aca="false">B184+1</f>
        <v>2020</v>
      </c>
      <c r="C185" s="61" t="n">
        <f aca="false">(SUM('Low pensions'!$Y$34:$Y$37)/AVERAGE('Low scenario'!$AG$34:$AG$37))*-1</f>
        <v>-0.0146319502763375</v>
      </c>
      <c r="D185" s="61" t="n">
        <f aca="false">-('Low scenario'!BM9+'Low scenario'!BN9+'Low scenario'!BL9+C185)</f>
        <v>-0.0920800176006709</v>
      </c>
      <c r="E185" s="61" t="n">
        <f aca="false">'Low scenario'!BK9</f>
        <v>0.0587035575803288</v>
      </c>
      <c r="F185" s="61" t="n">
        <f aca="false">E185+D185+C185</f>
        <v>-0.0480084102966796</v>
      </c>
    </row>
    <row r="186" customFormat="false" ht="12.8" hidden="false" customHeight="false" outlineLevel="0" collapsed="false">
      <c r="B186" s="0" t="n">
        <f aca="false">B185+1</f>
        <v>2021</v>
      </c>
      <c r="C186" s="32" t="n">
        <f aca="false">(SUM('Low pensions'!$Y$38:$Y$41)/AVERAGE('Low scenario'!$AG$38:$AG$41))*-1</f>
        <v>-0.0134905123311621</v>
      </c>
      <c r="D186" s="32" t="n">
        <f aca="false">-('Low scenario'!BM10+'Low scenario'!BN10+'Low scenario'!BL10+C186)</f>
        <v>-0.0836372215091151</v>
      </c>
      <c r="E186" s="32" t="n">
        <f aca="false">'Low scenario'!BK10</f>
        <v>0.0591548612951237</v>
      </c>
      <c r="F186" s="32" t="n">
        <f aca="false">E186+D186+C186</f>
        <v>-0.0379728725451535</v>
      </c>
    </row>
    <row r="187" customFormat="false" ht="12.8" hidden="false" customHeight="false" outlineLevel="0" collapsed="false">
      <c r="B187" s="5" t="n">
        <f aca="false">B186+1</f>
        <v>2022</v>
      </c>
      <c r="C187" s="61" t="n">
        <f aca="false">(SUM('Low pensions'!$Y$42:$Y$45)/AVERAGE('Low scenario'!$AG$42:$AG$45))*-1</f>
        <v>-0.0141503067308883</v>
      </c>
      <c r="D187" s="61" t="n">
        <f aca="false">-('Low scenario'!BM11+'Low scenario'!BN11+'Low scenario'!BL11+C187)</f>
        <v>-0.087548451881706</v>
      </c>
      <c r="E187" s="61" t="n">
        <f aca="false">'Low scenario'!BK11</f>
        <v>0.0597793894556332</v>
      </c>
      <c r="F187" s="61" t="n">
        <f aca="false">E187+D187+C187</f>
        <v>-0.0419193691569611</v>
      </c>
    </row>
    <row r="188" customFormat="false" ht="12.8" hidden="false" customHeight="false" outlineLevel="0" collapsed="false">
      <c r="B188" s="0" t="n">
        <f aca="false">B187+1</f>
        <v>2023</v>
      </c>
      <c r="C188" s="32" t="n">
        <f aca="false">(SUM('Low pensions'!$Y$46:$Y$49)/AVERAGE('Low scenario'!$AG$46:$AG$49))*-1</f>
        <v>-0.0145512977600853</v>
      </c>
      <c r="D188" s="32" t="n">
        <f aca="false">-('Low scenario'!BM12+'Low scenario'!BN12+'Low scenario'!BL12+C188)</f>
        <v>-0.0903369591678499</v>
      </c>
      <c r="E188" s="32" t="n">
        <f aca="false">'Low scenario'!BK12</f>
        <v>0.0592550531597823</v>
      </c>
      <c r="F188" s="32" t="n">
        <f aca="false">E188+D188+C188</f>
        <v>-0.0456332037681529</v>
      </c>
    </row>
    <row r="189" customFormat="false" ht="12.8" hidden="false" customHeight="false" outlineLevel="0" collapsed="false">
      <c r="B189" s="5" t="n">
        <f aca="false">B188+1</f>
        <v>2024</v>
      </c>
      <c r="C189" s="61" t="n">
        <f aca="false">(SUM('Low pensions'!$Y$50:$Y$53)/AVERAGE('Low scenario'!$AG$50:$AG$53))*-1</f>
        <v>-0.0148541569744526</v>
      </c>
      <c r="D189" s="61" t="n">
        <f aca="false">-('Low scenario'!BM13+'Low scenario'!BN13+'Low scenario'!BL13+C189)</f>
        <v>-0.092757668494322</v>
      </c>
      <c r="E189" s="61" t="n">
        <f aca="false">'Low scenario'!BK13</f>
        <v>0.0588109322477934</v>
      </c>
      <c r="F189" s="61" t="n">
        <f aca="false">E189+D189+C189</f>
        <v>-0.0488008932209811</v>
      </c>
    </row>
    <row r="190" customFormat="false" ht="12.8" hidden="false" customHeight="false" outlineLevel="0" collapsed="false">
      <c r="B190" s="0" t="n">
        <f aca="false">B189+1</f>
        <v>2025</v>
      </c>
      <c r="C190" s="32" t="n">
        <f aca="false">(SUM('Low pensions'!$Y$54:$Y$57)/AVERAGE('Low scenario'!$AG$54:$AG$57))*-1</f>
        <v>-0.0148062074835815</v>
      </c>
      <c r="D190" s="32" t="n">
        <f aca="false">-('Low scenario'!BM14+'Low scenario'!BN14+'Low scenario'!BL14+C190)</f>
        <v>-0.095150927236429</v>
      </c>
      <c r="E190" s="32" t="n">
        <f aca="false">'Low scenario'!BK14</f>
        <v>0.0589083148592486</v>
      </c>
      <c r="F190" s="32" t="n">
        <f aca="false">E190+D190+C190</f>
        <v>-0.0510488198607619</v>
      </c>
    </row>
    <row r="191" customFormat="false" ht="12.8" hidden="false" customHeight="false" outlineLevel="0" collapsed="false">
      <c r="B191" s="5" t="n">
        <f aca="false">B190+1</f>
        <v>2026</v>
      </c>
      <c r="C191" s="61" t="n">
        <f aca="false">(SUM('Low pensions'!$Y$58:$Y$61)/AVERAGE('Low scenario'!$AG$58:$AG$61))*-1</f>
        <v>-0.0146753796690926</v>
      </c>
      <c r="D191" s="61" t="n">
        <f aca="false">-('Low scenario'!BM15+'Low scenario'!BN15+'Low scenario'!BL15+C191)</f>
        <v>-0.0953278653516796</v>
      </c>
      <c r="E191" s="61" t="n">
        <f aca="false">'Low scenario'!BK15</f>
        <v>0.0577595033836324</v>
      </c>
      <c r="F191" s="61" t="n">
        <f aca="false">E191+D191+C191</f>
        <v>-0.0522437416371398</v>
      </c>
    </row>
    <row r="192" customFormat="false" ht="12.8" hidden="false" customHeight="false" outlineLevel="0" collapsed="false">
      <c r="B192" s="0" t="n">
        <f aca="false">B191+1</f>
        <v>2027</v>
      </c>
      <c r="C192" s="32" t="n">
        <f aca="false">(SUM('Low pensions'!$Y$62:$Y$65)/AVERAGE('Low scenario'!$AG$62:$AG$65))*-1</f>
        <v>-0.0146480880904841</v>
      </c>
      <c r="D192" s="32" t="n">
        <f aca="false">-('Low scenario'!BM16+'Low scenario'!BN16+'Low scenario'!BL16+C192)</f>
        <v>-0.0969160270850225</v>
      </c>
      <c r="E192" s="32" t="n">
        <f aca="false">'Low scenario'!BK16</f>
        <v>0.05811432308686</v>
      </c>
      <c r="F192" s="32" t="n">
        <f aca="false">E192+D192+C192</f>
        <v>-0.0534497920886467</v>
      </c>
    </row>
    <row r="193" customFormat="false" ht="12.8" hidden="false" customHeight="false" outlineLevel="0" collapsed="false">
      <c r="B193" s="5" t="n">
        <f aca="false">B192+1</f>
        <v>2028</v>
      </c>
      <c r="C193" s="61" t="n">
        <f aca="false">(SUM('Low pensions'!$Y$66:$Y$69)/AVERAGE('Low scenario'!$AG$66:$AG$69))*-1</f>
        <v>-0.0145473268707806</v>
      </c>
      <c r="D193" s="61" t="n">
        <f aca="false">-('Low scenario'!BM17+'Low scenario'!BN17+'Low scenario'!BL17+C193)</f>
        <v>-0.0977083390846879</v>
      </c>
      <c r="E193" s="61" t="n">
        <f aca="false">'Low scenario'!BK17</f>
        <v>0.0585311766342155</v>
      </c>
      <c r="F193" s="61" t="n">
        <f aca="false">E193+D193+C193</f>
        <v>-0.053724489321253</v>
      </c>
    </row>
    <row r="194" customFormat="false" ht="12.8" hidden="false" customHeight="false" outlineLevel="0" collapsed="false">
      <c r="B194" s="0" t="n">
        <f aca="false">B193+1</f>
        <v>2029</v>
      </c>
      <c r="C194" s="32" t="n">
        <f aca="false">(SUM('Low pensions'!$Y$70:$Y$73)/AVERAGE('Low scenario'!$AG$70:$AG$73))*-1</f>
        <v>-0.0141158779040253</v>
      </c>
      <c r="D194" s="32" t="n">
        <f aca="false">-('Low scenario'!BM18+'Low scenario'!BN18+'Low scenario'!BL18+C194)</f>
        <v>-0.0980261556798311</v>
      </c>
      <c r="E194" s="32" t="n">
        <f aca="false">'Low scenario'!BK18</f>
        <v>0.0588166347279264</v>
      </c>
      <c r="F194" s="32" t="n">
        <f aca="false">E194+D194+C194</f>
        <v>-0.05332539885593</v>
      </c>
    </row>
    <row r="195" customFormat="false" ht="12.8" hidden="false" customHeight="false" outlineLevel="0" collapsed="false">
      <c r="B195" s="5" t="n">
        <f aca="false">B194+1</f>
        <v>2030</v>
      </c>
      <c r="C195" s="61" t="n">
        <f aca="false">(SUM('Low pensions'!$Y$74:$Y$77)/AVERAGE('Low scenario'!$AG$74:$AG$77))*-1</f>
        <v>-0.0136918095498264</v>
      </c>
      <c r="D195" s="61" t="n">
        <f aca="false">-('Low scenario'!BM19+'Low scenario'!BN19+'Low scenario'!BL19+C195)</f>
        <v>-0.0979530803215787</v>
      </c>
      <c r="E195" s="61" t="n">
        <f aca="false">'Low scenario'!BK19</f>
        <v>0.058938472903002</v>
      </c>
      <c r="F195" s="61" t="n">
        <f aca="false">E195+D195+C195</f>
        <v>-0.052706416968403</v>
      </c>
    </row>
    <row r="196" customFormat="false" ht="12.8" hidden="false" customHeight="false" outlineLevel="0" collapsed="false">
      <c r="B196" s="0" t="n">
        <f aca="false">B195+1</f>
        <v>2031</v>
      </c>
      <c r="C196" s="32" t="n">
        <f aca="false">(SUM('Low pensions'!$Y$78:$Y$81)/AVERAGE('Low scenario'!$AG$78:$AG$81))*-1</f>
        <v>-0.0133199944323692</v>
      </c>
      <c r="D196" s="32" t="n">
        <f aca="false">-('Low scenario'!BM20+'Low scenario'!BN20+'Low scenario'!BL20+C196)</f>
        <v>-0.0991081610641952</v>
      </c>
      <c r="E196" s="32" t="n">
        <f aca="false">'Low scenario'!BK20</f>
        <v>0.0590426354604865</v>
      </c>
      <c r="F196" s="32" t="n">
        <f aca="false">E196+D196+C196</f>
        <v>-0.0533855200360779</v>
      </c>
    </row>
    <row r="197" customFormat="false" ht="12.8" hidden="false" customHeight="false" outlineLevel="0" collapsed="false">
      <c r="B197" s="5" t="n">
        <f aca="false">B196+1</f>
        <v>2032</v>
      </c>
      <c r="C197" s="61" t="n">
        <f aca="false">(SUM('Low pensions'!$Y$82:$Y$85)/AVERAGE('Low scenario'!$AG$82:$AG$85))*-1</f>
        <v>-0.0131388425310156</v>
      </c>
      <c r="D197" s="61" t="n">
        <f aca="false">-('Low scenario'!BM21+'Low scenario'!BN21+'Low scenario'!BL21+C197)</f>
        <v>-0.100307505229971</v>
      </c>
      <c r="E197" s="61" t="n">
        <f aca="false">'Low scenario'!BK21</f>
        <v>0.05920837659944</v>
      </c>
      <c r="F197" s="61" t="n">
        <f aca="false">E197+D197+C197</f>
        <v>-0.0542379711615467</v>
      </c>
    </row>
    <row r="198" customFormat="false" ht="12.8" hidden="false" customHeight="false" outlineLevel="0" collapsed="false">
      <c r="B198" s="0" t="n">
        <f aca="false">B197+1</f>
        <v>2033</v>
      </c>
      <c r="C198" s="32" t="n">
        <f aca="false">(SUM('Low pensions'!$Y$86:$Y$89)/AVERAGE('Low scenario'!$AG$86:$AG$89))*-1</f>
        <v>-0.0129290448155377</v>
      </c>
      <c r="D198" s="32" t="n">
        <f aca="false">-('Low scenario'!BM22+'Low scenario'!BN22+'Low scenario'!BL22+C198)</f>
        <v>-0.0994867431778155</v>
      </c>
      <c r="E198" s="32" t="n">
        <f aca="false">'Low scenario'!BK22</f>
        <v>0.0594409349096955</v>
      </c>
      <c r="F198" s="32" t="n">
        <f aca="false">E198+D198+C198</f>
        <v>-0.0529748530836577</v>
      </c>
    </row>
    <row r="199" customFormat="false" ht="12.8" hidden="false" customHeight="false" outlineLevel="0" collapsed="false">
      <c r="B199" s="5" t="n">
        <f aca="false">B198+1</f>
        <v>2034</v>
      </c>
      <c r="C199" s="61" t="n">
        <f aca="false">(SUM('Low pensions'!$Y$90:$Y$93)/AVERAGE('Low scenario'!$AG$90:$AG$93))*-1</f>
        <v>-0.0127088888243165</v>
      </c>
      <c r="D199" s="61" t="n">
        <f aca="false">-('Low scenario'!BM23+'Low scenario'!BN23+'Low scenario'!BL23+C199)</f>
        <v>-0.0990377698403044</v>
      </c>
      <c r="E199" s="61" t="n">
        <f aca="false">'Low scenario'!BK23</f>
        <v>0.0596478437643841</v>
      </c>
      <c r="F199" s="61" t="n">
        <f aca="false">E199+D199+C199</f>
        <v>-0.0520988149002367</v>
      </c>
    </row>
    <row r="200" customFormat="false" ht="12.8" hidden="false" customHeight="false" outlineLevel="0" collapsed="false">
      <c r="B200" s="0" t="n">
        <f aca="false">B199+1</f>
        <v>2035</v>
      </c>
      <c r="C200" s="32" t="n">
        <f aca="false">(SUM('Low pensions'!$Y$94:$Y$97)/AVERAGE('Low scenario'!$AG$94:$AG$97))*-1</f>
        <v>-0.0127175292921375</v>
      </c>
      <c r="D200" s="32" t="n">
        <f aca="false">-('Low scenario'!BM24+'Low scenario'!BN24+'Low scenario'!BL24+C200)</f>
        <v>-0.0994065802604501</v>
      </c>
      <c r="E200" s="32" t="n">
        <f aca="false">'Low scenario'!BK24</f>
        <v>0.0597929283831005</v>
      </c>
      <c r="F200" s="32" t="n">
        <f aca="false">E200+D200+C200</f>
        <v>-0.0523311811694871</v>
      </c>
    </row>
    <row r="201" customFormat="false" ht="12.8" hidden="false" customHeight="false" outlineLevel="0" collapsed="false">
      <c r="B201" s="5" t="n">
        <f aca="false">B200+1</f>
        <v>2036</v>
      </c>
      <c r="C201" s="61" t="n">
        <f aca="false">(SUM('Low pensions'!$Y$98:$Y$101)/AVERAGE('Low scenario'!$AG$98:$AG$101))*-1</f>
        <v>-0.0123789901233727</v>
      </c>
      <c r="D201" s="61" t="n">
        <f aca="false">-('Low scenario'!BM25+'Low scenario'!BN25+'Low scenario'!BL25+C201)</f>
        <v>-0.0996254255763557</v>
      </c>
      <c r="E201" s="61" t="n">
        <f aca="false">'Low scenario'!BK25</f>
        <v>0.0597556021816929</v>
      </c>
      <c r="F201" s="61" t="n">
        <f aca="false">E201+D201+C201</f>
        <v>-0.0522488135180354</v>
      </c>
    </row>
    <row r="202" customFormat="false" ht="12.8" hidden="false" customHeight="false" outlineLevel="0" collapsed="false">
      <c r="B202" s="0" t="n">
        <f aca="false">B201+1</f>
        <v>2037</v>
      </c>
      <c r="C202" s="32" t="n">
        <f aca="false">(SUM('Low pensions'!$Y$102:$Y$105)/AVERAGE('Low scenario'!$AG$102:$AG$105))*-1</f>
        <v>-0.0122337891694933</v>
      </c>
      <c r="D202" s="32" t="n">
        <f aca="false">-('Low scenario'!BM26+'Low scenario'!BN26+'Low scenario'!BL26+C202)</f>
        <v>-0.0999951467820359</v>
      </c>
      <c r="E202" s="32" t="n">
        <f aca="false">'Low scenario'!BK26</f>
        <v>0.0598560581109867</v>
      </c>
      <c r="F202" s="32" t="n">
        <f aca="false">E202+D202+C202</f>
        <v>-0.0523728778405425</v>
      </c>
    </row>
    <row r="203" customFormat="false" ht="12.8" hidden="false" customHeight="false" outlineLevel="0" collapsed="false">
      <c r="B203" s="5" t="n">
        <f aca="false">B202+1</f>
        <v>2038</v>
      </c>
      <c r="C203" s="61" t="n">
        <f aca="false">(SUM('Low pensions'!$Y$106:$Y$109)/AVERAGE('Low scenario'!$AG$106:$AG$109))*-1</f>
        <v>-0.0121003219026383</v>
      </c>
      <c r="D203" s="61" t="n">
        <f aca="false">-('Low scenario'!BM27+'Low scenario'!BN27+'Low scenario'!BL27+C203)</f>
        <v>-0.100019594396663</v>
      </c>
      <c r="E203" s="61" t="n">
        <f aca="false">'Low scenario'!BK27</f>
        <v>0.0600148183814821</v>
      </c>
      <c r="F203" s="61" t="n">
        <f aca="false">E203+D203+C203</f>
        <v>-0.0521050979178196</v>
      </c>
    </row>
    <row r="204" customFormat="false" ht="12.8" hidden="false" customHeight="false" outlineLevel="0" collapsed="false">
      <c r="B204" s="0" t="n">
        <f aca="false">B203+1</f>
        <v>2039</v>
      </c>
      <c r="C204" s="32" t="n">
        <f aca="false">(SUM('Low pensions'!$Y$110:$Y$113)/AVERAGE('Low scenario'!$AG$110:$AG$113))*-1</f>
        <v>-0.0118702534572758</v>
      </c>
      <c r="D204" s="32" t="n">
        <f aca="false">-('Low scenario'!BM28+'Low scenario'!BN28+'Low scenario'!BL28+C204)</f>
        <v>-0.0995248443123538</v>
      </c>
      <c r="E204" s="32" t="n">
        <f aca="false">'Low scenario'!BK28</f>
        <v>0.0600987728959914</v>
      </c>
      <c r="F204" s="32" t="n">
        <f aca="false">E204+D204+C204</f>
        <v>-0.0512963248736382</v>
      </c>
    </row>
    <row r="205" customFormat="false" ht="12.8" hidden="false" customHeight="false" outlineLevel="0" collapsed="false">
      <c r="B205" s="5" t="n">
        <f aca="false">B204+1</f>
        <v>2040</v>
      </c>
      <c r="C205" s="61" t="n">
        <f aca="false">(SUM('Low pensions'!$Y$114:$Y$117)/AVERAGE('Low scenario'!$AG$114:$AG$117))*-1</f>
        <v>-0.0117313350290482</v>
      </c>
      <c r="D205" s="61" t="n">
        <f aca="false">-('Low scenario'!BM29+'Low scenario'!BN29+'Low scenario'!BL29+C205)</f>
        <v>-0.0993355309461055</v>
      </c>
      <c r="E205" s="61" t="n">
        <f aca="false">'Low scenario'!BK29</f>
        <v>0.0603636480227818</v>
      </c>
      <c r="F205" s="61" t="n">
        <f aca="false">E205+D205+C205</f>
        <v>-0.0507032179523719</v>
      </c>
    </row>
    <row r="210" customFormat="false" ht="12.8" hidden="false" customHeight="false" outlineLevel="0" collapsed="false">
      <c r="D210" s="0" t="n">
        <v>-1</v>
      </c>
    </row>
  </sheetData>
  <mergeCells count="2">
    <mergeCell ref="C55:H55"/>
    <mergeCell ref="J55:P5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7"/>
  <sheetViews>
    <sheetView showFormulas="false" showGridLines="true" showRowColHeaders="true" showZeros="true" rightToLeft="false" tabSelected="false" showOutlineSymbols="true" defaultGridColor="true" view="normal" topLeftCell="X1" colorId="64" zoomScale="60" zoomScaleNormal="60" zoomScalePageLayoutView="100" workbookViewId="0">
      <selection pane="topLeft" activeCell="AA37" activeCellId="0" sqref="AA37"/>
    </sheetView>
  </sheetViews>
  <sheetFormatPr defaultColWidth="9.31640625" defaultRowHeight="12.8" zeroHeight="false" outlineLevelRow="0" outlineLevelCol="0"/>
  <cols>
    <col collapsed="false" customWidth="true" hidden="false" outlineLevel="0" max="7" min="6" style="110" width="14.46"/>
    <col collapsed="false" customWidth="true" hidden="false" outlineLevel="0" max="8" min="8" style="0" width="14.46"/>
    <col collapsed="false" customWidth="true" hidden="false" outlineLevel="0" max="9" min="9" style="0" width="13.97"/>
    <col collapsed="false" customWidth="true" hidden="false" outlineLevel="0" max="11" min="10" style="110" width="8.83"/>
    <col collapsed="false" customWidth="true" hidden="false" outlineLevel="0" max="14" min="14" style="110" width="8.83"/>
    <col collapsed="false" customWidth="true" hidden="false" outlineLevel="0" max="18" min="17" style="0" width="11.76"/>
    <col collapsed="false" customWidth="true" hidden="false" outlineLevel="0" max="24" min="24" style="0" width="17.26"/>
    <col collapsed="false" customWidth="true" hidden="false" outlineLevel="0" max="25" min="25" style="0" width="13.52"/>
  </cols>
  <sheetData>
    <row r="1" customFormat="false" ht="12.8" hidden="false" customHeight="true" outlineLevel="0" collapsed="false">
      <c r="A1" s="139"/>
      <c r="B1" s="140"/>
      <c r="C1" s="139"/>
      <c r="D1" s="139"/>
      <c r="E1" s="139"/>
      <c r="F1" s="141" t="s">
        <v>174</v>
      </c>
      <c r="G1" s="141" t="s">
        <v>175</v>
      </c>
      <c r="H1" s="139"/>
      <c r="I1" s="139"/>
      <c r="J1" s="142" t="s">
        <v>176</v>
      </c>
      <c r="K1" s="142" t="s">
        <v>177</v>
      </c>
      <c r="L1" s="139"/>
      <c r="M1" s="143"/>
      <c r="N1" s="144" t="s">
        <v>178</v>
      </c>
      <c r="O1" s="139"/>
      <c r="P1" s="140"/>
      <c r="Q1" s="139"/>
      <c r="R1" s="139"/>
      <c r="S1" s="139"/>
      <c r="T1" s="139"/>
      <c r="U1" s="140"/>
      <c r="V1" s="139"/>
      <c r="W1" s="139"/>
      <c r="X1" s="139"/>
      <c r="Y1" s="139"/>
      <c r="Z1" s="139"/>
      <c r="AA1" s="139"/>
      <c r="AB1" s="145"/>
      <c r="AC1" s="145"/>
      <c r="AD1" s="145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</row>
    <row r="2" customFormat="false" ht="12.8" hidden="false" customHeight="true" outlineLevel="0" collapsed="false">
      <c r="A2" s="139"/>
      <c r="B2" s="140"/>
      <c r="C2" s="139"/>
      <c r="D2" s="139"/>
      <c r="E2" s="139"/>
      <c r="F2" s="142" t="s">
        <v>179</v>
      </c>
      <c r="G2" s="142" t="s">
        <v>180</v>
      </c>
      <c r="H2" s="139"/>
      <c r="I2" s="139"/>
      <c r="J2" s="144"/>
      <c r="K2" s="144"/>
      <c r="L2" s="139"/>
      <c r="M2" s="143"/>
      <c r="N2" s="144" t="s">
        <v>181</v>
      </c>
      <c r="O2" s="139"/>
      <c r="P2" s="140"/>
      <c r="Q2" s="139"/>
      <c r="R2" s="139"/>
      <c r="S2" s="139"/>
      <c r="T2" s="139"/>
      <c r="U2" s="140"/>
      <c r="V2" s="139"/>
      <c r="W2" s="139"/>
      <c r="X2" s="139"/>
      <c r="Y2" s="139"/>
      <c r="Z2" s="139"/>
      <c r="AA2" s="139"/>
      <c r="AB2" s="145"/>
      <c r="AC2" s="145"/>
      <c r="AD2" s="145"/>
      <c r="AE2" s="145"/>
      <c r="AF2" s="145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  <c r="AW2" s="145"/>
      <c r="AX2" s="145"/>
      <c r="AY2" s="145"/>
      <c r="AZ2" s="145"/>
      <c r="BA2" s="145"/>
      <c r="BB2" s="145"/>
      <c r="BC2" s="145"/>
      <c r="BD2" s="145"/>
      <c r="BE2" s="145"/>
      <c r="BF2" s="145"/>
      <c r="BG2" s="145"/>
      <c r="BH2" s="145"/>
      <c r="BI2" s="145"/>
      <c r="BJ2" s="145"/>
      <c r="BK2" s="145"/>
      <c r="BL2" s="145"/>
    </row>
    <row r="3" customFormat="false" ht="73.75" hidden="false" customHeight="true" outlineLevel="0" collapsed="false">
      <c r="A3" s="146" t="s">
        <v>182</v>
      </c>
      <c r="B3" s="147"/>
      <c r="C3" s="146" t="s">
        <v>183</v>
      </c>
      <c r="D3" s="146" t="s">
        <v>184</v>
      </c>
      <c r="E3" s="146" t="s">
        <v>185</v>
      </c>
      <c r="F3" s="148" t="s">
        <v>186</v>
      </c>
      <c r="G3" s="148" t="s">
        <v>187</v>
      </c>
      <c r="H3" s="146" t="s">
        <v>188</v>
      </c>
      <c r="I3" s="146" t="s">
        <v>189</v>
      </c>
      <c r="J3" s="148" t="s">
        <v>190</v>
      </c>
      <c r="K3" s="148" t="s">
        <v>191</v>
      </c>
      <c r="L3" s="146" t="s">
        <v>192</v>
      </c>
      <c r="M3" s="149" t="s">
        <v>193</v>
      </c>
      <c r="N3" s="148" t="s">
        <v>194</v>
      </c>
      <c r="O3" s="146" t="s">
        <v>195</v>
      </c>
      <c r="P3" s="147" t="s">
        <v>196</v>
      </c>
      <c r="Q3" s="146" t="s">
        <v>197</v>
      </c>
      <c r="R3" s="146" t="s">
        <v>198</v>
      </c>
      <c r="S3" s="146" t="s">
        <v>199</v>
      </c>
      <c r="T3" s="146" t="s">
        <v>200</v>
      </c>
      <c r="U3" s="147" t="s">
        <v>201</v>
      </c>
      <c r="V3" s="146" t="s">
        <v>202</v>
      </c>
      <c r="W3" s="146" t="s">
        <v>203</v>
      </c>
      <c r="X3" s="146" t="s">
        <v>204</v>
      </c>
      <c r="Y3" s="146" t="s">
        <v>205</v>
      </c>
      <c r="Z3" s="146" t="s">
        <v>206</v>
      </c>
      <c r="AA3" s="148" t="s">
        <v>207</v>
      </c>
      <c r="AB3" s="148" t="s">
        <v>208</v>
      </c>
      <c r="AC3" s="146"/>
      <c r="AD3" s="146"/>
      <c r="AE3" s="150"/>
      <c r="AF3" s="150"/>
      <c r="AG3" s="150"/>
      <c r="AH3" s="150"/>
      <c r="AI3" s="150"/>
      <c r="AJ3" s="150"/>
      <c r="AK3" s="150"/>
      <c r="AL3" s="150"/>
      <c r="AM3" s="150"/>
      <c r="AN3" s="150"/>
      <c r="AO3" s="150"/>
      <c r="AP3" s="150"/>
      <c r="AQ3" s="150"/>
      <c r="AR3" s="150"/>
      <c r="AS3" s="150"/>
      <c r="AT3" s="150"/>
      <c r="AU3" s="150"/>
      <c r="AV3" s="150"/>
      <c r="AW3" s="150"/>
      <c r="AX3" s="150"/>
      <c r="AY3" s="150"/>
      <c r="AZ3" s="150"/>
      <c r="BA3" s="150"/>
      <c r="BB3" s="150"/>
      <c r="BC3" s="150"/>
      <c r="BD3" s="150"/>
      <c r="BE3" s="150"/>
      <c r="BF3" s="150"/>
      <c r="BG3" s="150"/>
      <c r="BH3" s="150"/>
      <c r="BI3" s="150"/>
      <c r="BJ3" s="150"/>
      <c r="BK3" s="150"/>
      <c r="BL3" s="150"/>
    </row>
    <row r="4" customFormat="false" ht="12.8" hidden="false" customHeight="false" outlineLevel="0" collapsed="false">
      <c r="A4" s="151" t="s">
        <v>209</v>
      </c>
      <c r="B4" s="152"/>
      <c r="C4" s="151" t="n">
        <v>2014</v>
      </c>
      <c r="D4" s="151" t="n">
        <v>1</v>
      </c>
      <c r="E4" s="151" t="n">
        <v>1005</v>
      </c>
      <c r="F4" s="153" t="n">
        <v>13919743</v>
      </c>
      <c r="G4" s="153" t="n">
        <v>13367098</v>
      </c>
      <c r="H4" s="154" t="n">
        <f aca="false">F4-J4</f>
        <v>13919743</v>
      </c>
      <c r="I4" s="154" t="n">
        <f aca="false">G4-K4</f>
        <v>13367098</v>
      </c>
      <c r="J4" s="155"/>
      <c r="K4" s="155"/>
      <c r="L4" s="154" t="n">
        <f aca="false">H4-I4</f>
        <v>552645</v>
      </c>
      <c r="M4" s="154" t="n">
        <f aca="false">J4-K4</f>
        <v>0</v>
      </c>
      <c r="N4" s="155" t="n">
        <v>2431521</v>
      </c>
      <c r="O4" s="156" t="n">
        <v>68064666.1181856</v>
      </c>
      <c r="P4" s="151" t="n">
        <f aca="false">O4/I4</f>
        <v>5.09195534574412</v>
      </c>
      <c r="Q4" s="154" t="n">
        <f aca="false">I4*5.5017049523</f>
        <v>73541829.2644794</v>
      </c>
      <c r="R4" s="154" t="n">
        <v>11018747.8054275</v>
      </c>
      <c r="S4" s="154" t="n">
        <v>2463940.91347832</v>
      </c>
      <c r="T4" s="156" t="n">
        <v>13733232.3112091</v>
      </c>
      <c r="U4" s="151" t="n">
        <f aca="false">R4/N4</f>
        <v>4.53162765422445</v>
      </c>
      <c r="V4" s="152"/>
      <c r="W4" s="152"/>
      <c r="X4" s="154" t="n">
        <f aca="false">N4*U12+L4*P13</f>
        <v>15657663.7612308</v>
      </c>
      <c r="Y4" s="154" t="n">
        <f aca="false">N4*5.1890047538</f>
        <v>12617174.0279645</v>
      </c>
      <c r="Z4" s="154" t="n">
        <f aca="false">L4*5.5017049523</f>
        <v>3040489.73336383</v>
      </c>
      <c r="AA4" s="154"/>
      <c r="AB4" s="154"/>
      <c r="AC4" s="154"/>
      <c r="AD4" s="154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1"/>
      <c r="BA4" s="151"/>
      <c r="BB4" s="151"/>
      <c r="BC4" s="151"/>
      <c r="BD4" s="151"/>
      <c r="BE4" s="151"/>
      <c r="BF4" s="151"/>
      <c r="BG4" s="151"/>
      <c r="BH4" s="151"/>
      <c r="BI4" s="151"/>
      <c r="BJ4" s="151"/>
      <c r="BK4" s="151"/>
      <c r="BL4" s="151"/>
    </row>
    <row r="5" customFormat="false" ht="12.8" hidden="false" customHeight="false" outlineLevel="0" collapsed="false">
      <c r="B5" s="152"/>
      <c r="C5" s="151" t="n">
        <v>2014</v>
      </c>
      <c r="D5" s="151" t="n">
        <v>2</v>
      </c>
      <c r="E5" s="151" t="n">
        <v>1004</v>
      </c>
      <c r="F5" s="153" t="n">
        <v>14482790</v>
      </c>
      <c r="G5" s="153" t="n">
        <v>13911325</v>
      </c>
      <c r="H5" s="154" t="n">
        <f aca="false">F5-J5</f>
        <v>14482790</v>
      </c>
      <c r="I5" s="154" t="n">
        <f aca="false">G5-K5</f>
        <v>13911325</v>
      </c>
      <c r="J5" s="155"/>
      <c r="K5" s="155"/>
      <c r="L5" s="154" t="n">
        <f aca="false">H5-I5</f>
        <v>571465</v>
      </c>
      <c r="M5" s="154" t="n">
        <f aca="false">J5-K5</f>
        <v>0</v>
      </c>
      <c r="N5" s="155" t="n">
        <v>2156056</v>
      </c>
      <c r="O5" s="156" t="n">
        <v>80470827.8892677</v>
      </c>
      <c r="P5" s="151" t="n">
        <f aca="false">O5/I5</f>
        <v>5.78455523749662</v>
      </c>
      <c r="Q5" s="154" t="n">
        <f aca="false">I5*5.5017049523</f>
        <v>76536005.6455548</v>
      </c>
      <c r="R5" s="154" t="n">
        <v>13090128.797517</v>
      </c>
      <c r="S5" s="154" t="n">
        <v>2913043.96959149</v>
      </c>
      <c r="T5" s="156" t="n">
        <v>16270046.9661959</v>
      </c>
      <c r="U5" s="151" t="n">
        <f aca="false">R5/N5</f>
        <v>6.07133061363759</v>
      </c>
      <c r="V5" s="152"/>
      <c r="W5" s="152"/>
      <c r="X5" s="154" t="n">
        <f aca="false">N5*5.1890047538+L5*5.5017049523</f>
        <v>14331816.6540251</v>
      </c>
      <c r="Y5" s="154" t="n">
        <f aca="false">N5*5.1890047538</f>
        <v>11187784.833459</v>
      </c>
      <c r="Z5" s="154" t="n">
        <f aca="false">L5*5.5017049523</f>
        <v>3144031.82056612</v>
      </c>
      <c r="AA5" s="154"/>
      <c r="AB5" s="154"/>
      <c r="AC5" s="154"/>
      <c r="AD5" s="154"/>
    </row>
    <row r="6" customFormat="false" ht="12.8" hidden="false" customHeight="false" outlineLevel="0" collapsed="false">
      <c r="B6" s="152"/>
      <c r="C6" s="151" t="n">
        <v>2014</v>
      </c>
      <c r="D6" s="151" t="n">
        <v>3</v>
      </c>
      <c r="E6" s="151" t="n">
        <v>1003</v>
      </c>
      <c r="F6" s="153" t="n">
        <v>15149966</v>
      </c>
      <c r="G6" s="153" t="n">
        <v>14531608</v>
      </c>
      <c r="H6" s="154" t="n">
        <f aca="false">F6-J6</f>
        <v>15149966</v>
      </c>
      <c r="I6" s="154" t="n">
        <f aca="false">G6-K6</f>
        <v>14531608</v>
      </c>
      <c r="J6" s="155"/>
      <c r="K6" s="155"/>
      <c r="L6" s="154" t="n">
        <f aca="false">H6-I6</f>
        <v>618358</v>
      </c>
      <c r="M6" s="154" t="n">
        <f aca="false">J6-K6</f>
        <v>0</v>
      </c>
      <c r="N6" s="155" t="n">
        <v>2697106</v>
      </c>
      <c r="O6" s="156" t="n">
        <v>71025009.1540406</v>
      </c>
      <c r="P6" s="151" t="n">
        <f aca="false">O6/I6</f>
        <v>4.88762215124717</v>
      </c>
      <c r="Q6" s="154" t="n">
        <f aca="false">I6*5.5017049523</f>
        <v>79948619.6984823</v>
      </c>
      <c r="R6" s="154" t="n">
        <v>13303482.9648562</v>
      </c>
      <c r="S6" s="154" t="n">
        <v>2571105.33137627</v>
      </c>
      <c r="T6" s="156" t="n">
        <v>17670963.688597</v>
      </c>
      <c r="U6" s="151" t="n">
        <f aca="false">R6/N6</f>
        <v>4.93250282519716</v>
      </c>
      <c r="V6" s="152"/>
      <c r="W6" s="152"/>
      <c r="X6" s="154" t="n">
        <f aca="false">N6*5.1890047538+L6*5.5017049523</f>
        <v>17397319.1263968</v>
      </c>
      <c r="Y6" s="154" t="n">
        <f aca="false">N6*5.1890047538</f>
        <v>13995295.8555025</v>
      </c>
      <c r="Z6" s="154" t="n">
        <f aca="false">L6*5.5017049523</f>
        <v>3402023.27089432</v>
      </c>
      <c r="AA6" s="154"/>
      <c r="AB6" s="154"/>
      <c r="AC6" s="154"/>
      <c r="AD6" s="154"/>
    </row>
    <row r="7" customFormat="false" ht="12.8" hidden="false" customHeight="false" outlineLevel="0" collapsed="false">
      <c r="B7" s="152"/>
      <c r="C7" s="151" t="n">
        <v>2014</v>
      </c>
      <c r="D7" s="151" t="n">
        <v>4</v>
      </c>
      <c r="E7" s="151" t="n">
        <v>160</v>
      </c>
      <c r="F7" s="153" t="n">
        <v>15745971</v>
      </c>
      <c r="G7" s="153" t="n">
        <v>15148486</v>
      </c>
      <c r="H7" s="154" t="n">
        <f aca="false">F7-J7</f>
        <v>15745971</v>
      </c>
      <c r="I7" s="154" t="n">
        <f aca="false">G7-K7</f>
        <v>15148486</v>
      </c>
      <c r="J7" s="155"/>
      <c r="K7" s="155"/>
      <c r="L7" s="154" t="n">
        <f aca="false">H7-I7</f>
        <v>597485</v>
      </c>
      <c r="M7" s="154" t="n">
        <f aca="false">J7-K7</f>
        <v>0</v>
      </c>
      <c r="N7" s="155" t="n">
        <v>2598761</v>
      </c>
      <c r="O7" s="156" t="n">
        <v>90838150.786</v>
      </c>
      <c r="P7" s="151" t="n">
        <f aca="false">O7/I7</f>
        <v>5.99651679950062</v>
      </c>
      <c r="Q7" s="154" t="n">
        <f aca="false">I7*5.5017049523</f>
        <v>83342500.4460472</v>
      </c>
      <c r="R7" s="154" t="n">
        <v>12713686.068</v>
      </c>
      <c r="S7" s="154" t="n">
        <v>3288341.0584532</v>
      </c>
      <c r="T7" s="156" t="n">
        <v>17161490.7544532</v>
      </c>
      <c r="U7" s="151" t="n">
        <f aca="false">R7/N7</f>
        <v>4.89221058342803</v>
      </c>
      <c r="V7" s="152"/>
      <c r="W7" s="152"/>
      <c r="X7" s="154" t="n">
        <f aca="false">N7*5.1890047538+L7*5.5017049523</f>
        <v>16772169.366415</v>
      </c>
      <c r="Y7" s="154" t="n">
        <f aca="false">N7*5.1890047538</f>
        <v>13484983.18299</v>
      </c>
      <c r="Z7" s="154" t="n">
        <f aca="false">L7*5.5017049523</f>
        <v>3287186.18342497</v>
      </c>
      <c r="AA7" s="154"/>
      <c r="AB7" s="154"/>
      <c r="AC7" s="154"/>
      <c r="AD7" s="154"/>
    </row>
    <row r="8" customFormat="false" ht="12.8" hidden="false" customHeight="false" outlineLevel="0" collapsed="false">
      <c r="B8" s="152"/>
      <c r="C8" s="151" t="n">
        <f aca="false">C4+1</f>
        <v>2015</v>
      </c>
      <c r="D8" s="151" t="n">
        <f aca="false">D4</f>
        <v>1</v>
      </c>
      <c r="E8" s="151" t="n">
        <v>1001</v>
      </c>
      <c r="F8" s="153" t="n">
        <v>16507879</v>
      </c>
      <c r="G8" s="153" t="n">
        <v>15853349</v>
      </c>
      <c r="H8" s="154" t="n">
        <f aca="false">F8-J8</f>
        <v>16507879</v>
      </c>
      <c r="I8" s="154" t="n">
        <f aca="false">G8-K8</f>
        <v>15853349</v>
      </c>
      <c r="J8" s="155"/>
      <c r="K8" s="155"/>
      <c r="L8" s="154" t="n">
        <f aca="false">H8-I8</f>
        <v>654530</v>
      </c>
      <c r="M8" s="154" t="n">
        <f aca="false">J8-K8</f>
        <v>0</v>
      </c>
      <c r="N8" s="155" t="n">
        <v>3002195</v>
      </c>
      <c r="O8" s="156" t="n">
        <v>81897043.9675653</v>
      </c>
      <c r="P8" s="151" t="n">
        <f aca="false">O8/I8</f>
        <v>5.16591440506137</v>
      </c>
      <c r="Q8" s="154" t="n">
        <f aca="false">I8*5.5017049523</f>
        <v>87220448.7038403</v>
      </c>
      <c r="R8" s="154" t="n">
        <v>13986686.083894</v>
      </c>
      <c r="S8" s="154" t="n">
        <v>2964672.99162586</v>
      </c>
      <c r="T8" s="156" t="n">
        <v>18231627.4986104</v>
      </c>
      <c r="U8" s="151" t="n">
        <f aca="false">R8/N8</f>
        <v>4.65881999133767</v>
      </c>
      <c r="V8" s="152"/>
      <c r="W8" s="152"/>
      <c r="X8" s="154" t="n">
        <f aca="false">N8*5.1890047538+L8*5.5017049523</f>
        <v>19179435.0692635</v>
      </c>
      <c r="Y8" s="154" t="n">
        <f aca="false">N8*5.1890047538</f>
        <v>15578404.1268346</v>
      </c>
      <c r="Z8" s="154" t="n">
        <f aca="false">L8*5.5017049523</f>
        <v>3601030.94242892</v>
      </c>
      <c r="AA8" s="154" t="s">
        <v>210</v>
      </c>
      <c r="AB8" s="154"/>
      <c r="AC8" s="154"/>
      <c r="AD8" s="154"/>
    </row>
    <row r="9" customFormat="false" ht="12.8" hidden="false" customHeight="false" outlineLevel="0" collapsed="false">
      <c r="B9" s="152"/>
      <c r="C9" s="151" t="n">
        <f aca="false">C5+1</f>
        <v>2015</v>
      </c>
      <c r="D9" s="151" t="n">
        <f aca="false">D5</f>
        <v>2</v>
      </c>
      <c r="E9" s="151" t="n">
        <v>1000</v>
      </c>
      <c r="F9" s="153" t="n">
        <v>17877475</v>
      </c>
      <c r="G9" s="153" t="n">
        <v>17180984</v>
      </c>
      <c r="H9" s="154" t="n">
        <f aca="false">F9-J9</f>
        <v>17877475</v>
      </c>
      <c r="I9" s="154" t="n">
        <f aca="false">G9-K9</f>
        <v>17180984</v>
      </c>
      <c r="J9" s="155"/>
      <c r="K9" s="155"/>
      <c r="L9" s="154" t="n">
        <f aca="false">H9-I9</f>
        <v>696491</v>
      </c>
      <c r="M9" s="154" t="n">
        <f aca="false">J9-K9</f>
        <v>0</v>
      </c>
      <c r="N9" s="155" t="n">
        <v>2371185</v>
      </c>
      <c r="O9" s="156" t="n">
        <v>104523364.336654</v>
      </c>
      <c r="P9" s="151" t="n">
        <f aca="false">O9/I9</f>
        <v>6.08366577471081</v>
      </c>
      <c r="Q9" s="154" t="n">
        <f aca="false">I9*5.5017049523</f>
        <v>94524704.7581871</v>
      </c>
      <c r="R9" s="154" t="n">
        <v>14339828.6769147</v>
      </c>
      <c r="S9" s="154" t="n">
        <v>3783745.78898687</v>
      </c>
      <c r="T9" s="156" t="n">
        <v>19687951.5296409</v>
      </c>
      <c r="U9" s="151" t="n">
        <f aca="false">R9/N9</f>
        <v>6.04753685474339</v>
      </c>
      <c r="V9" s="152"/>
      <c r="W9" s="152"/>
      <c r="X9" s="154" t="n">
        <f aca="false">N9*5.1890047538+L9*5.5017049523</f>
        <v>16135978.2210716</v>
      </c>
      <c r="Y9" s="154" t="n">
        <f aca="false">N9*5.1890047538</f>
        <v>12304090.2371393</v>
      </c>
      <c r="Z9" s="154" t="n">
        <f aca="false">L9*5.5017049523</f>
        <v>3831887.98393238</v>
      </c>
      <c r="AA9" s="154" t="s">
        <v>211</v>
      </c>
      <c r="AB9" s="154" t="n">
        <v>0</v>
      </c>
      <c r="AC9" s="154" t="n">
        <v>0</v>
      </c>
      <c r="AD9" s="154"/>
    </row>
    <row r="10" customFormat="false" ht="12.8" hidden="false" customHeight="false" outlineLevel="0" collapsed="false">
      <c r="B10" s="152"/>
      <c r="C10" s="151" t="n">
        <v>2016</v>
      </c>
      <c r="D10" s="151" t="n">
        <v>2</v>
      </c>
      <c r="E10" s="151" t="n">
        <v>996</v>
      </c>
      <c r="F10" s="153" t="n">
        <v>18529945</v>
      </c>
      <c r="G10" s="153" t="n">
        <v>17797215</v>
      </c>
      <c r="H10" s="154" t="n">
        <f aca="false">F10-J10</f>
        <v>18529945</v>
      </c>
      <c r="I10" s="154" t="n">
        <f aca="false">G10-K10</f>
        <v>17797215</v>
      </c>
      <c r="J10" s="155"/>
      <c r="K10" s="155"/>
      <c r="L10" s="154" t="n">
        <f aca="false">H10-I10</f>
        <v>732730</v>
      </c>
      <c r="M10" s="154" t="n">
        <f aca="false">J10-K10</f>
        <v>0</v>
      </c>
      <c r="N10" s="155"/>
      <c r="O10" s="152"/>
      <c r="P10" s="152"/>
      <c r="Q10" s="154" t="n">
        <f aca="false">I10*5.5017049523</f>
        <v>97915025.9026478</v>
      </c>
      <c r="R10" s="154"/>
      <c r="S10" s="154"/>
      <c r="T10" s="152"/>
      <c r="U10" s="152"/>
      <c r="V10" s="152"/>
      <c r="W10" s="152"/>
      <c r="X10" s="154"/>
      <c r="Y10" s="154"/>
      <c r="Z10" s="154"/>
      <c r="AA10" s="154" t="s">
        <v>18</v>
      </c>
      <c r="AB10" s="154" t="n">
        <v>17079733.2296869</v>
      </c>
      <c r="AC10" s="157" t="n">
        <f aca="false">AB10/AA35</f>
        <v>8.54410397148715</v>
      </c>
      <c r="AD10" s="0" t="s">
        <v>212</v>
      </c>
    </row>
    <row r="11" customFormat="false" ht="12.8" hidden="false" customHeight="false" outlineLevel="0" collapsed="false">
      <c r="B11" s="152"/>
      <c r="C11" s="151" t="n">
        <v>2016</v>
      </c>
      <c r="D11" s="151" t="n">
        <v>3</v>
      </c>
      <c r="E11" s="151" t="n">
        <v>995</v>
      </c>
      <c r="F11" s="153" t="n">
        <v>19118239</v>
      </c>
      <c r="G11" s="153" t="n">
        <v>18342944</v>
      </c>
      <c r="H11" s="154" t="n">
        <f aca="false">F11-J11</f>
        <v>19118239</v>
      </c>
      <c r="I11" s="154" t="n">
        <f aca="false">G11-K11</f>
        <v>18342944</v>
      </c>
      <c r="J11" s="155"/>
      <c r="K11" s="155"/>
      <c r="L11" s="154" t="n">
        <f aca="false">H11-I11</f>
        <v>775295</v>
      </c>
      <c r="M11" s="154" t="n">
        <f aca="false">J11-K11</f>
        <v>0</v>
      </c>
      <c r="N11" s="155"/>
      <c r="O11" s="152"/>
      <c r="P11" s="152"/>
      <c r="Q11" s="154" t="n">
        <f aca="false">I11*5.5017049523</f>
        <v>100917465.844562</v>
      </c>
      <c r="R11" s="154"/>
      <c r="S11" s="154"/>
      <c r="T11" s="152"/>
      <c r="U11" s="152"/>
      <c r="V11" s="152"/>
      <c r="W11" s="152"/>
      <c r="X11" s="154"/>
      <c r="Y11" s="154"/>
      <c r="Z11" s="154"/>
      <c r="AA11" s="154" t="s">
        <v>20</v>
      </c>
      <c r="AB11" s="154" t="n">
        <v>24337291.3360368</v>
      </c>
      <c r="AC11" s="157" t="n">
        <f aca="false">AB11/AA36</f>
        <v>8.98192292529924</v>
      </c>
      <c r="AD11" s="154" t="s">
        <v>213</v>
      </c>
    </row>
    <row r="12" customFormat="false" ht="12.8" hidden="false" customHeight="false" outlineLevel="0" collapsed="false">
      <c r="B12" s="152"/>
      <c r="C12" s="151" t="n">
        <v>2016</v>
      </c>
      <c r="D12" s="151" t="n">
        <v>4</v>
      </c>
      <c r="E12" s="151" t="n">
        <v>994</v>
      </c>
      <c r="F12" s="153" t="n">
        <v>20592277</v>
      </c>
      <c r="G12" s="153" t="n">
        <v>19759371</v>
      </c>
      <c r="H12" s="154" t="n">
        <f aca="false">F12-J12</f>
        <v>20592277</v>
      </c>
      <c r="I12" s="154" t="n">
        <f aca="false">G12-K12</f>
        <v>19759371</v>
      </c>
      <c r="J12" s="155"/>
      <c r="K12" s="155"/>
      <c r="L12" s="154" t="n">
        <f aca="false">H12-I12</f>
        <v>832906</v>
      </c>
      <c r="M12" s="154" t="n">
        <f aca="false">J12-K12</f>
        <v>0</v>
      </c>
      <c r="N12" s="155"/>
      <c r="O12" s="152"/>
      <c r="P12" s="152" t="s">
        <v>214</v>
      </c>
      <c r="Q12" s="154" t="n">
        <f aca="false">I12*5.5017049523</f>
        <v>108710229.285033</v>
      </c>
      <c r="R12" s="154"/>
      <c r="S12" s="154"/>
      <c r="T12" s="152"/>
      <c r="U12" s="151" t="n">
        <f aca="false">AVERAGE(U4:U9)</f>
        <v>5.18900475376138</v>
      </c>
      <c r="V12" s="152"/>
      <c r="W12" s="152"/>
      <c r="X12" s="154"/>
      <c r="Y12" s="154"/>
      <c r="Z12" s="154"/>
      <c r="AA12" s="154" t="s">
        <v>24</v>
      </c>
      <c r="AB12" s="154" t="n">
        <v>7699173.32650563</v>
      </c>
      <c r="AC12" s="157" t="n">
        <f aca="false">AB12/AA37</f>
        <v>9.40142713127629</v>
      </c>
      <c r="AD12" s="154" t="s">
        <v>215</v>
      </c>
    </row>
    <row r="13" customFormat="false" ht="12.8" hidden="false" customHeight="false" outlineLevel="0" collapsed="false">
      <c r="B13" s="152"/>
      <c r="C13" s="151" t="n">
        <v>2017</v>
      </c>
      <c r="D13" s="151" t="n">
        <v>1</v>
      </c>
      <c r="E13" s="151" t="n">
        <v>993</v>
      </c>
      <c r="F13" s="153" t="n">
        <v>20242858</v>
      </c>
      <c r="G13" s="153" t="n">
        <v>19409870</v>
      </c>
      <c r="H13" s="154" t="n">
        <f aca="false">F13-J13</f>
        <v>20242858</v>
      </c>
      <c r="I13" s="154" t="n">
        <f aca="false">G13-K13</f>
        <v>19409870</v>
      </c>
      <c r="J13" s="155"/>
      <c r="K13" s="155"/>
      <c r="L13" s="154" t="n">
        <f aca="false">H13-I13</f>
        <v>832988</v>
      </c>
      <c r="M13" s="154" t="n">
        <f aca="false">J13-K13</f>
        <v>0</v>
      </c>
      <c r="N13" s="155"/>
      <c r="O13" s="152"/>
      <c r="P13" s="151" t="n">
        <f aca="false">AVERAGE(P4:P9)</f>
        <v>5.50170495229345</v>
      </c>
      <c r="Q13" s="154" t="n">
        <f aca="false">I13*5.5017049523</f>
        <v>106787377.902499</v>
      </c>
      <c r="R13" s="154"/>
      <c r="S13" s="154"/>
      <c r="T13" s="152"/>
      <c r="U13" s="152"/>
      <c r="V13" s="152"/>
      <c r="W13" s="152"/>
      <c r="X13" s="154"/>
      <c r="Y13" s="154"/>
      <c r="Z13" s="154"/>
      <c r="AA13" s="154"/>
      <c r="AB13" s="154"/>
      <c r="AC13" s="158" t="n">
        <f aca="false">AVERAGE(AC10:AC12)</f>
        <v>8.97581800935423</v>
      </c>
      <c r="AD13" s="154"/>
    </row>
    <row r="14" customFormat="false" ht="12.8" hidden="false" customHeight="false" outlineLevel="0" collapsed="false">
      <c r="A14" s="159" t="s">
        <v>216</v>
      </c>
      <c r="B14" s="5"/>
      <c r="C14" s="159" t="n">
        <v>2015</v>
      </c>
      <c r="D14" s="159" t="n">
        <v>1</v>
      </c>
      <c r="E14" s="159" t="n">
        <v>161</v>
      </c>
      <c r="F14" s="160" t="n">
        <f aca="false">high_v2_m!B2+temporary_pension_bonus_high!B2</f>
        <v>17739542.6683295</v>
      </c>
      <c r="G14" s="160" t="n">
        <f aca="false">high_v2_m!C2+temporary_pension_bonus_high!B2</f>
        <v>17046008.4559886</v>
      </c>
      <c r="H14" s="8" t="n">
        <f aca="false">F14-J14</f>
        <v>17739542.6683295</v>
      </c>
      <c r="I14" s="8" t="n">
        <f aca="false">G14-K14</f>
        <v>17046008.4559886</v>
      </c>
      <c r="J14" s="161" t="n">
        <f aca="false">high_v2_m!J2</f>
        <v>0</v>
      </c>
      <c r="K14" s="161" t="n">
        <f aca="false">high_v2_m!K2</f>
        <v>0</v>
      </c>
      <c r="L14" s="8" t="n">
        <f aca="false">H14-I14</f>
        <v>693534.21234091</v>
      </c>
      <c r="M14" s="8" t="n">
        <f aca="false">J14-K14</f>
        <v>0</v>
      </c>
      <c r="N14" s="161" t="n">
        <f aca="false">SUM(high_v5_m!C2:J2)</f>
        <v>2788114.2166707</v>
      </c>
      <c r="O14" s="5"/>
      <c r="P14" s="5"/>
      <c r="Q14" s="8" t="n">
        <f aca="false">I14*5.5017049523</f>
        <v>93782109.13926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18283158.5350671</v>
      </c>
      <c r="Y14" s="8" t="n">
        <f aca="false">N14*5.1890047538</f>
        <v>14467537.9244416</v>
      </c>
      <c r="Z14" s="8" t="n">
        <f aca="false">L14*5.5017049523</f>
        <v>3815620.61062546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  <c r="BJ14" s="159"/>
      <c r="BK14" s="159"/>
      <c r="BL14" s="159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2" t="n">
        <f aca="false">high_v2_m!B3+temporary_pension_bonus_high!B3</f>
        <v>20424458.4543804</v>
      </c>
      <c r="G15" s="162" t="n">
        <f aca="false">high_v2_m!C3+temporary_pension_bonus_high!B3</f>
        <v>19624390.9023085</v>
      </c>
      <c r="H15" s="67" t="n">
        <f aca="false">F15-J15</f>
        <v>20424458.4543804</v>
      </c>
      <c r="I15" s="67" t="n">
        <f aca="false">G15-K15</f>
        <v>19624390.9023085</v>
      </c>
      <c r="J15" s="163" t="n">
        <f aca="false">high_v2_m!J3</f>
        <v>0</v>
      </c>
      <c r="K15" s="163" t="n">
        <f aca="false">high_v2_m!K3</f>
        <v>0</v>
      </c>
      <c r="L15" s="67" t="n">
        <f aca="false">H15-I15</f>
        <v>800067.552071896</v>
      </c>
      <c r="M15" s="67" t="n">
        <f aca="false">J15-K15</f>
        <v>0</v>
      </c>
      <c r="N15" s="163" t="n">
        <f aca="false">SUM(high_v5_m!C3:J3)</f>
        <v>2503400.06119178</v>
      </c>
      <c r="O15" s="7"/>
      <c r="P15" s="7"/>
      <c r="Q15" s="67" t="n">
        <f aca="false">I15*5.5017049523</f>
        <v>107967608.613102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17391890.4315958</v>
      </c>
      <c r="Y15" s="67" t="n">
        <f aca="false">N15*5.1890047538</f>
        <v>12990154.8181873</v>
      </c>
      <c r="Z15" s="67" t="n">
        <f aca="false">L15*5.5017049523</f>
        <v>4401735.61340849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62" t="n">
        <f aca="false">high_v2_m!B4+temporary_pension_bonus_high!B4</f>
        <v>19770972.3841794</v>
      </c>
      <c r="G16" s="162" t="n">
        <f aca="false">high_v2_m!C4+temporary_pension_bonus_high!B4</f>
        <v>18995663.1156498</v>
      </c>
      <c r="H16" s="67" t="n">
        <f aca="false">F16-J16</f>
        <v>19770972.3841794</v>
      </c>
      <c r="I16" s="67" t="n">
        <f aca="false">G16-K16</f>
        <v>18995663.1156498</v>
      </c>
      <c r="J16" s="163" t="n">
        <f aca="false">high_v2_m!J4</f>
        <v>0</v>
      </c>
      <c r="K16" s="163" t="n">
        <f aca="false">high_v2_m!K4</f>
        <v>0</v>
      </c>
      <c r="L16" s="67" t="n">
        <f aca="false">H16-I16</f>
        <v>775309.268529587</v>
      </c>
      <c r="M16" s="67" t="n">
        <f aca="false">J16-K16</f>
        <v>0</v>
      </c>
      <c r="N16" s="163" t="n">
        <f aca="false">SUM(high_v5_m!C4:J4)</f>
        <v>2964080.7181469</v>
      </c>
      <c r="O16" s="164" t="n">
        <v>94527377.1142455</v>
      </c>
      <c r="Q16" s="67" t="n">
        <f aca="false">I16*5.5017049523</f>
        <v>104508533.835593</v>
      </c>
      <c r="R16" s="67" t="n">
        <v>16695329.1346057</v>
      </c>
      <c r="S16" s="67" t="n">
        <v>3421891.05153569</v>
      </c>
      <c r="T16" s="164" t="n">
        <v>22190060.6351791</v>
      </c>
      <c r="U16" s="7" t="n">
        <f aca="false">R22/N16</f>
        <v>7.00990456992694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19646151.7793445</v>
      </c>
      <c r="Y16" s="67" t="n">
        <f aca="false">N16*5.1890047538</f>
        <v>15380628.9371112</v>
      </c>
      <c r="Z16" s="67" t="n">
        <f aca="false">L16*5.5017049523</f>
        <v>4265522.84223332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62" t="n">
        <f aca="false">high_v2_m!B5+temporary_pension_bonus_high!B5</f>
        <v>21368066.5344648</v>
      </c>
      <c r="G17" s="162" t="n">
        <f aca="false">high_v2_m!C5+temporary_pension_bonus_high!B5</f>
        <v>20527759.8395527</v>
      </c>
      <c r="H17" s="67" t="n">
        <f aca="false">F17-J17</f>
        <v>21368066.5344648</v>
      </c>
      <c r="I17" s="67" t="n">
        <f aca="false">G17-K17</f>
        <v>20527759.8395527</v>
      </c>
      <c r="J17" s="163" t="n">
        <f aca="false">high_v2_m!J5</f>
        <v>0</v>
      </c>
      <c r="K17" s="163" t="n">
        <f aca="false">high_v2_m!K5</f>
        <v>0</v>
      </c>
      <c r="L17" s="67" t="n">
        <f aca="false">H17-I17</f>
        <v>840306.694912139</v>
      </c>
      <c r="M17" s="67" t="n">
        <f aca="false">J17-K17</f>
        <v>0</v>
      </c>
      <c r="N17" s="163" t="n">
        <f aca="false">SUM(high_v5_m!C5:J5)</f>
        <v>2823292.24132232</v>
      </c>
      <c r="O17" s="164" t="n">
        <v>111875162.875528</v>
      </c>
      <c r="Q17" s="67" t="n">
        <f aca="false">I17*5.5017049523</f>
        <v>112937677.968892</v>
      </c>
      <c r="R17" s="67" t="n">
        <v>16337001.0457356</v>
      </c>
      <c r="S17" s="67" t="n">
        <v>4049880.89609411</v>
      </c>
      <c r="T17" s="164" t="n">
        <v>22729747.8617584</v>
      </c>
      <c r="U17" s="7" t="n">
        <f aca="false">R23/N17</f>
        <v>6.56515563282267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19273196.3664372</v>
      </c>
      <c r="Y17" s="67" t="n">
        <f aca="false">N17*5.1890047538</f>
        <v>14650076.8615882</v>
      </c>
      <c r="Z17" s="67" t="n">
        <f aca="false">L17*5.5017049523</f>
        <v>4623119.50484896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59"/>
      <c r="B18" s="5"/>
      <c r="C18" s="159" t="n">
        <f aca="false">C14+1</f>
        <v>2016</v>
      </c>
      <c r="D18" s="159" t="n">
        <f aca="false">D14</f>
        <v>1</v>
      </c>
      <c r="E18" s="159" t="n">
        <v>165</v>
      </c>
      <c r="F18" s="160" t="n">
        <f aca="false">high_v2_m!B6+temporary_pension_bonus_high!B6</f>
        <v>18728958.0861916</v>
      </c>
      <c r="G18" s="160" t="n">
        <f aca="false">high_v2_m!C6+temporary_pension_bonus_high!B6</f>
        <v>17994800.0013876</v>
      </c>
      <c r="H18" s="8" t="n">
        <f aca="false">F18-J18</f>
        <v>18728958.0861916</v>
      </c>
      <c r="I18" s="8" t="n">
        <f aca="false">G18-K18</f>
        <v>17994800.0013876</v>
      </c>
      <c r="J18" s="161" t="n">
        <f aca="false">high_v2_m!J6</f>
        <v>0</v>
      </c>
      <c r="K18" s="161" t="n">
        <f aca="false">high_v2_m!K6</f>
        <v>0</v>
      </c>
      <c r="L18" s="8" t="n">
        <f aca="false">H18-I18</f>
        <v>734158.084804092</v>
      </c>
      <c r="M18" s="8" t="n">
        <f aca="false">J18-K18</f>
        <v>0</v>
      </c>
      <c r="N18" s="161" t="n">
        <f aca="false">SUM(high_v5_m!C6:J6)</f>
        <v>2816470.50091539</v>
      </c>
      <c r="O18" s="165" t="n">
        <v>91414555.2301573</v>
      </c>
      <c r="P18" s="5"/>
      <c r="Q18" s="8" t="n">
        <f aca="false">I18*5.5017049523</f>
        <v>99002080.283282</v>
      </c>
      <c r="R18" s="8" t="n">
        <v>17527446.3296216</v>
      </c>
      <c r="S18" s="8" t="n">
        <v>3309206.89933169</v>
      </c>
      <c r="T18" s="165" t="n">
        <v>22762488.8207359</v>
      </c>
      <c r="U18" s="5" t="n">
        <f aca="false">R24/N18</f>
        <v>6.57446126426967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18653799.9891252</v>
      </c>
      <c r="Y18" s="8" t="n">
        <f aca="false">N18*5.1890047538</f>
        <v>14614678.8181874</v>
      </c>
      <c r="Z18" s="8" t="n">
        <f aca="false">L18*5.5017049523</f>
        <v>4039121.17093775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  <c r="BB18" s="159"/>
      <c r="BC18" s="159"/>
      <c r="BD18" s="159"/>
      <c r="BE18" s="159"/>
      <c r="BF18" s="159"/>
      <c r="BG18" s="159"/>
      <c r="BH18" s="159"/>
      <c r="BI18" s="159"/>
      <c r="BJ18" s="159"/>
      <c r="BK18" s="159"/>
      <c r="BL18" s="159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2" t="n">
        <f aca="false">high_v2_m!B7+temporary_pension_bonus_high!B7</f>
        <v>19344977.1486059</v>
      </c>
      <c r="G19" s="162" t="n">
        <f aca="false">high_v2_m!C7+temporary_pension_bonus_high!B7</f>
        <v>18584952.0654976</v>
      </c>
      <c r="H19" s="67" t="n">
        <f aca="false">F19-J19</f>
        <v>19344977.1486059</v>
      </c>
      <c r="I19" s="67" t="n">
        <f aca="false">G19-K19</f>
        <v>18584952.0654976</v>
      </c>
      <c r="J19" s="163" t="n">
        <f aca="false">high_v2_m!J7</f>
        <v>0</v>
      </c>
      <c r="K19" s="163" t="n">
        <f aca="false">high_v2_m!K7</f>
        <v>0</v>
      </c>
      <c r="L19" s="67" t="n">
        <f aca="false">H19-I19</f>
        <v>760025.083108328</v>
      </c>
      <c r="M19" s="67" t="n">
        <f aca="false">J19-K19</f>
        <v>0</v>
      </c>
      <c r="N19" s="163" t="n">
        <f aca="false">SUM(high_v5_m!C7:J7)</f>
        <v>2801537.62062767</v>
      </c>
      <c r="O19" s="164" t="n">
        <v>104116643.411142</v>
      </c>
      <c r="P19" s="7" t="n">
        <v>5.91</v>
      </c>
      <c r="Q19" s="67" t="n">
        <f aca="false">I19*5.5017049523</f>
        <v>102248922.817006</v>
      </c>
      <c r="R19" s="67" t="n">
        <v>18813591.3018501</v>
      </c>
      <c r="S19" s="67" t="n">
        <v>3769022.49148334</v>
      </c>
      <c r="T19" s="164" t="n">
        <v>24440890.5830178</v>
      </c>
      <c r="U19" s="7" t="n">
        <f aca="false">R19/N19</f>
        <v>6.71545195871224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18718625.7949958</v>
      </c>
      <c r="Y19" s="67" t="n">
        <f aca="false">N19*5.1890047538</f>
        <v>14537192.0313865</v>
      </c>
      <c r="Z19" s="67" t="n">
        <f aca="false">L19*5.5017049523</f>
        <v>4181433.76360931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3" t="n">
        <f aca="false">high_v2_m!D8+temporary_pension_bonus_high!B8</f>
        <v>18490578.4951819</v>
      </c>
      <c r="G20" s="163" t="n">
        <f aca="false">high_v2_m!E8+temporary_pension_bonus_high!B8</f>
        <v>17761320.7274872</v>
      </c>
      <c r="H20" s="67" t="n">
        <f aca="false">F20-J20</f>
        <v>18490578.4951819</v>
      </c>
      <c r="I20" s="67" t="n">
        <f aca="false">G20-K20</f>
        <v>17761320.7274872</v>
      </c>
      <c r="J20" s="163" t="n">
        <f aca="false">high_v2_m!J8</f>
        <v>0</v>
      </c>
      <c r="K20" s="163" t="n">
        <f aca="false">high_v2_m!K8</f>
        <v>0</v>
      </c>
      <c r="L20" s="67" t="n">
        <f aca="false">H20-I20</f>
        <v>729257.767694697</v>
      </c>
      <c r="M20" s="67" t="n">
        <f aca="false">J20-K20</f>
        <v>0</v>
      </c>
      <c r="N20" s="163" t="n">
        <f aca="false">SUM(high_v5_m!C8:J8)</f>
        <v>2450156.14160319</v>
      </c>
      <c r="O20" s="164" t="n">
        <v>90764685.8571572</v>
      </c>
      <c r="P20" s="7" t="n">
        <v>5.43</v>
      </c>
      <c r="Q20" s="67" t="n">
        <f aca="false">I20*5.5017049523</f>
        <v>97717546.2058051</v>
      </c>
      <c r="R20" s="67" t="n">
        <v>16989362.3248539</v>
      </c>
      <c r="S20" s="67" t="n">
        <v>3285681.62802909</v>
      </c>
      <c r="T20" s="164" t="n">
        <v>22167728.6392591</v>
      </c>
      <c r="U20" s="7" t="n">
        <f aca="false">R20/N20</f>
        <v>6.93399168990813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16726032.9383604</v>
      </c>
      <c r="Y20" s="67" t="n">
        <f aca="false">N20*5.1890047538</f>
        <v>12713871.8663312</v>
      </c>
      <c r="Z20" s="67" t="n">
        <f aca="false">L20*5.5017049523</f>
        <v>4012161.07202916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3" t="n">
        <f aca="false">high_v2_m!D9+temporary_pension_bonus_high!B9</f>
        <v>20206487.8241816</v>
      </c>
      <c r="G21" s="163" t="n">
        <f aca="false">high_v2_m!E9+temporary_pension_bonus_high!B9</f>
        <v>19407540.7231199</v>
      </c>
      <c r="H21" s="67" t="n">
        <f aca="false">F21-J21</f>
        <v>20187754.0112132</v>
      </c>
      <c r="I21" s="67" t="n">
        <f aca="false">G21-K21</f>
        <v>19389368.9245406</v>
      </c>
      <c r="J21" s="163" t="n">
        <f aca="false">high_v2_m!J9</f>
        <v>18733.8129683629</v>
      </c>
      <c r="K21" s="163" t="n">
        <f aca="false">high_v2_m!K9</f>
        <v>18171.7985793121</v>
      </c>
      <c r="L21" s="67" t="n">
        <f aca="false">H21-I21</f>
        <v>798385.086672671</v>
      </c>
      <c r="M21" s="67" t="n">
        <f aca="false">J21-K21</f>
        <v>562.014389050884</v>
      </c>
      <c r="N21" s="163" t="n">
        <f aca="false">SUM(high_v5_m!C9:J9)</f>
        <v>3892938.68981568</v>
      </c>
      <c r="O21" s="164" t="n">
        <v>112083822.294624</v>
      </c>
      <c r="P21" s="7" t="n">
        <v>6.14</v>
      </c>
      <c r="Q21" s="67" t="n">
        <f aca="false">I21*5.5017049523</f>
        <v>106674587.034117</v>
      </c>
      <c r="R21" s="67" t="n">
        <v>21412355.8556138</v>
      </c>
      <c r="S21" s="67" t="n">
        <v>4057434.36706539</v>
      </c>
      <c r="T21" s="164" t="n">
        <v>27652287.4723871</v>
      </c>
      <c r="U21" s="7" t="n">
        <f aca="false">R21/N21</f>
        <v>5.50030646812668</v>
      </c>
      <c r="V21" s="67" t="n">
        <f aca="false">K21*5.5017049523</f>
        <v>99975.8742359993</v>
      </c>
      <c r="W21" s="67" t="n">
        <f aca="false">M21*5.5017049523</f>
        <v>3092.03734750511</v>
      </c>
      <c r="X21" s="67" t="n">
        <f aca="false">N21*5.1890047538+L21*5.5017049523</f>
        <v>24592956.552895</v>
      </c>
      <c r="Y21" s="67" t="n">
        <f aca="false">N21*5.1890047538</f>
        <v>20200477.3677055</v>
      </c>
      <c r="Z21" s="67" t="n">
        <f aca="false">L21*5.5017049523</f>
        <v>4392479.1851895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9"/>
      <c r="B22" s="5"/>
      <c r="C22" s="159" t="n">
        <f aca="false">C18+1</f>
        <v>2017</v>
      </c>
      <c r="D22" s="159" t="n">
        <f aca="false">D18</f>
        <v>1</v>
      </c>
      <c r="E22" s="159" t="n">
        <v>169</v>
      </c>
      <c r="F22" s="161" t="n">
        <f aca="false">high_v2_m!D10+temporary_pension_bonus_high!B10</f>
        <v>19442559.2610445</v>
      </c>
      <c r="G22" s="161" t="n">
        <f aca="false">high_v2_m!E10+temporary_pension_bonus_high!B10</f>
        <v>18671668.282826</v>
      </c>
      <c r="H22" s="8" t="n">
        <f aca="false">F22-J22</f>
        <v>19390189.5303603</v>
      </c>
      <c r="I22" s="8" t="n">
        <f aca="false">G22-K22</f>
        <v>18620869.6440623</v>
      </c>
      <c r="J22" s="161" t="n">
        <f aca="false">high_v2_m!J10</f>
        <v>52369.7306842421</v>
      </c>
      <c r="K22" s="161" t="n">
        <f aca="false">high_v2_m!K10</f>
        <v>50798.6387637148</v>
      </c>
      <c r="L22" s="8" t="n">
        <f aca="false">H22-I22</f>
        <v>769319.886297978</v>
      </c>
      <c r="M22" s="8" t="n">
        <f aca="false">J22-K22</f>
        <v>1571.09192052727</v>
      </c>
      <c r="N22" s="161" t="n">
        <f aca="false">SUM(high_v5_m!C10:J10)</f>
        <v>4222415.9294058</v>
      </c>
      <c r="O22" s="165" t="n">
        <v>99073334.5554007</v>
      </c>
      <c r="P22" s="5" t="n">
        <v>5.69</v>
      </c>
      <c r="Q22" s="8" t="n">
        <f aca="false">I22*5.5017049523</f>
        <v>102446530.73687</v>
      </c>
      <c r="R22" s="8" t="n">
        <v>20777922.9717703</v>
      </c>
      <c r="S22" s="8" t="n">
        <v>3586454.71090551</v>
      </c>
      <c r="T22" s="165" t="n">
        <v>25889654.8342129</v>
      </c>
      <c r="U22" s="5" t="n">
        <f aca="false">R22/N22</f>
        <v>4.92086126027245</v>
      </c>
      <c r="V22" s="8" t="n">
        <f aca="false">K22*5.5017049523</f>
        <v>279479.122456429</v>
      </c>
      <c r="W22" s="8" t="n">
        <f aca="false">M22*5.5017049523</f>
        <v>8643.68419968338</v>
      </c>
      <c r="X22" s="8" t="n">
        <f aca="false">N22*5.1890047538+L22*5.5017049523</f>
        <v>26142707.358556</v>
      </c>
      <c r="Y22" s="8" t="n">
        <f aca="false">N22*5.1890047538</f>
        <v>21910136.3302075</v>
      </c>
      <c r="Z22" s="8" t="n">
        <f aca="false">L22*5.5017049523</f>
        <v>4232571.02834846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  <c r="BB22" s="159"/>
      <c r="BC22" s="159"/>
      <c r="BD22" s="159"/>
      <c r="BE22" s="159"/>
      <c r="BF22" s="159"/>
      <c r="BG22" s="159"/>
      <c r="BH22" s="159"/>
      <c r="BI22" s="159"/>
      <c r="BJ22" s="159"/>
      <c r="BK22" s="159"/>
      <c r="BL22" s="159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3" t="n">
        <f aca="false">high_v2_m!D11+temporary_pension_bonus_high!B11</f>
        <v>20770363.766955</v>
      </c>
      <c r="G23" s="163" t="n">
        <f aca="false">high_v2_m!E11+temporary_pension_bonus_high!B11</f>
        <v>19945387.4704533</v>
      </c>
      <c r="H23" s="67" t="n">
        <f aca="false">F23-J23</f>
        <v>20671124.2633377</v>
      </c>
      <c r="I23" s="67" t="n">
        <f aca="false">G23-K23</f>
        <v>19849125.1519446</v>
      </c>
      <c r="J23" s="163" t="n">
        <f aca="false">high_v2_m!J11</f>
        <v>99239.5036172691</v>
      </c>
      <c r="K23" s="163" t="n">
        <f aca="false">high_v2_m!K11</f>
        <v>96262.318508751</v>
      </c>
      <c r="L23" s="67" t="n">
        <f aca="false">H23-I23</f>
        <v>821999.111393176</v>
      </c>
      <c r="M23" s="67" t="n">
        <f aca="false">J23-K23</f>
        <v>2977.18510851808</v>
      </c>
      <c r="N23" s="163" t="n">
        <f aca="false">SUM(high_v5_m!C11:J11)</f>
        <v>3867366.74910504</v>
      </c>
      <c r="O23" s="164" t="n">
        <v>118311548.494431</v>
      </c>
      <c r="P23" s="7"/>
      <c r="Q23" s="67" t="n">
        <f aca="false">I23*5.5017049523</f>
        <v>109204030.147276</v>
      </c>
      <c r="R23" s="67" t="n">
        <v>18535352.9612218</v>
      </c>
      <c r="S23" s="67" t="n">
        <v>4282878.0554984</v>
      </c>
      <c r="T23" s="164" t="n">
        <v>24020927.7863425</v>
      </c>
      <c r="U23" s="7" t="n">
        <f aca="false">R23/N23</f>
        <v>4.79275800918315</v>
      </c>
      <c r="V23" s="67" t="n">
        <f aca="false">K23*5.5017049523</f>
        <v>529606.874459475</v>
      </c>
      <c r="W23" s="67" t="n">
        <f aca="false">M23*5.5017049523</f>
        <v>16379.5940554477</v>
      </c>
      <c r="X23" s="67" t="n">
        <f aca="false">N23*5.1890047538+L23*5.5017049523</f>
        <v>24590181.0277321</v>
      </c>
      <c r="Y23" s="67" t="n">
        <f aca="false">N23*5.1890047538</f>
        <v>20067784.4457941</v>
      </c>
      <c r="Z23" s="67" t="n">
        <f aca="false">L23*5.5017049523</f>
        <v>4522396.58193804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3" t="n">
        <f aca="false">high_v2_m!D12+temporary_pension_bonus_high!B12</f>
        <v>19946339.4687235</v>
      </c>
      <c r="G24" s="163" t="n">
        <f aca="false">high_v2_m!E12+temporary_pension_bonus_high!B12</f>
        <v>19153514.1092788</v>
      </c>
      <c r="H24" s="67" t="n">
        <f aca="false">F24-J24</f>
        <v>19829109.5009067</v>
      </c>
      <c r="I24" s="67" t="n">
        <f aca="false">G24-K24</f>
        <v>19039801.0404965</v>
      </c>
      <c r="J24" s="163" t="n">
        <f aca="false">high_v2_m!J12</f>
        <v>117229.967816862</v>
      </c>
      <c r="K24" s="163" t="n">
        <f aca="false">high_v2_m!K12</f>
        <v>113713.068782356</v>
      </c>
      <c r="L24" s="67" t="n">
        <f aca="false">H24-I24</f>
        <v>789308.460410219</v>
      </c>
      <c r="M24" s="67" t="n">
        <f aca="false">J24-K24</f>
        <v>3516.89903450584</v>
      </c>
      <c r="N24" s="163" t="n">
        <f aca="false">SUM(high_v5_m!C12:J12)</f>
        <v>3510870.42223416</v>
      </c>
      <c r="O24" s="164" t="n">
        <v>103254577.736778</v>
      </c>
      <c r="P24" s="7"/>
      <c r="Q24" s="67" t="n">
        <f aca="false">I24*5.5017049523</f>
        <v>104751367.675306</v>
      </c>
      <c r="R24" s="67" t="n">
        <v>18516776.2102264</v>
      </c>
      <c r="S24" s="67" t="n">
        <v>3737815.71407136</v>
      </c>
      <c r="T24" s="164" t="n">
        <v>24278813.7103198</v>
      </c>
      <c r="U24" s="7" t="n">
        <f aca="false">R24/N24</f>
        <v>5.27412692105086</v>
      </c>
      <c r="V24" s="67" t="n">
        <f aca="false">K24*5.5017049523</f>
        <v>625615.753661117</v>
      </c>
      <c r="W24" s="67" t="n">
        <f aca="false">M24*5.5017049523</f>
        <v>19348.9408348799</v>
      </c>
      <c r="X24" s="67" t="n">
        <f aca="false">N24*5.1890047538+L24*5.5017049523</f>
        <v>22560465.5764801</v>
      </c>
      <c r="Y24" s="67" t="n">
        <f aca="false">N24*5.1890047538</f>
        <v>18217923.3109489</v>
      </c>
      <c r="Z24" s="67" t="n">
        <f aca="false">L24*5.5017049523</f>
        <v>4342542.26553119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3" t="n">
        <f aca="false">high_v2_m!D13+temporary_pension_bonus_high!B13</f>
        <v>21733835.2916423</v>
      </c>
      <c r="G25" s="163" t="n">
        <f aca="false">high_v2_m!E13+temporary_pension_bonus_high!B13</f>
        <v>20868135.4316094</v>
      </c>
      <c r="H25" s="67" t="n">
        <f aca="false">F25-J25</f>
        <v>21571114.1132178</v>
      </c>
      <c r="I25" s="67" t="n">
        <f aca="false">G25-K25</f>
        <v>20710295.8885376</v>
      </c>
      <c r="J25" s="163" t="n">
        <f aca="false">high_v2_m!J13</f>
        <v>162721.178424523</v>
      </c>
      <c r="K25" s="163" t="n">
        <f aca="false">high_v2_m!K13</f>
        <v>157839.543071787</v>
      </c>
      <c r="L25" s="67" t="n">
        <f aca="false">H25-I25</f>
        <v>860818.224680152</v>
      </c>
      <c r="M25" s="67" t="n">
        <f aca="false">J25-K25</f>
        <v>4881.6353527357</v>
      </c>
      <c r="N25" s="163" t="n">
        <f aca="false">SUM(high_v5_m!C13:J13)</f>
        <v>3990735.76895413</v>
      </c>
      <c r="O25" s="166" t="n">
        <v>124728426.724285</v>
      </c>
      <c r="Q25" s="67" t="n">
        <f aca="false">I25*5.5017049523</f>
        <v>113941937.453566</v>
      </c>
      <c r="R25" s="67" t="n">
        <v>18747481.3987943</v>
      </c>
      <c r="S25" s="67" t="n">
        <v>4515169.04741912</v>
      </c>
      <c r="T25" s="166" t="n">
        <v>24785174.0476736</v>
      </c>
      <c r="V25" s="67" t="n">
        <f aca="false">K25*5.5017049523</f>
        <v>868386.595786821</v>
      </c>
      <c r="W25" s="67" t="n">
        <f aca="false">M25*5.5017049523</f>
        <v>26857.3173954688</v>
      </c>
      <c r="X25" s="67" t="n">
        <f aca="false">N25*5.1890047538+L25*5.5017049523</f>
        <v>25443914.7660156</v>
      </c>
      <c r="Y25" s="67" t="n">
        <f aca="false">N25*5.1890047538</f>
        <v>20707946.8762627</v>
      </c>
      <c r="Z25" s="67" t="n">
        <f aca="false">L25*5.5017049523</f>
        <v>4735967.88975289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59"/>
      <c r="B26" s="5"/>
      <c r="C26" s="159" t="n">
        <f aca="false">C22+1</f>
        <v>2018</v>
      </c>
      <c r="D26" s="159" t="n">
        <f aca="false">D22</f>
        <v>1</v>
      </c>
      <c r="E26" s="159" t="n">
        <v>173</v>
      </c>
      <c r="F26" s="161" t="n">
        <f aca="false">high_v2_m!D14+temporary_pension_bonus_high!B14</f>
        <v>20218888.9531109</v>
      </c>
      <c r="G26" s="161" t="n">
        <f aca="false">high_v2_m!E14+temporary_pension_bonus_high!B14</f>
        <v>19414223.162178</v>
      </c>
      <c r="H26" s="8" t="n">
        <f aca="false">F26-J26</f>
        <v>20043363.9902805</v>
      </c>
      <c r="I26" s="8" t="n">
        <f aca="false">G26-K26</f>
        <v>19243963.9482325</v>
      </c>
      <c r="J26" s="161" t="n">
        <f aca="false">high_v2_m!J14</f>
        <v>175524.962830442</v>
      </c>
      <c r="K26" s="161" t="n">
        <f aca="false">high_v2_m!K14</f>
        <v>170259.213945529</v>
      </c>
      <c r="L26" s="8" t="n">
        <f aca="false">H26-I26</f>
        <v>799400.042047985</v>
      </c>
      <c r="M26" s="8" t="n">
        <f aca="false">J26-K26</f>
        <v>5265.74888491325</v>
      </c>
      <c r="N26" s="161" t="n">
        <f aca="false">SUM(high_v5_m!C14:J14)</f>
        <v>4233942.08809355</v>
      </c>
      <c r="O26" s="5"/>
      <c r="P26" s="5"/>
      <c r="Q26" s="8" t="n">
        <f aca="false">I26*5.5017049523</f>
        <v>105874611.755873</v>
      </c>
      <c r="R26" s="8"/>
      <c r="S26" s="8"/>
      <c r="T26" s="5"/>
      <c r="U26" s="5"/>
      <c r="V26" s="8" t="n">
        <f aca="false">K26*5.5017049523</f>
        <v>936715.960538819</v>
      </c>
      <c r="W26" s="8" t="n">
        <f aca="false">M26*5.5017049523</f>
        <v>28970.5967176954</v>
      </c>
      <c r="X26" s="8" t="n">
        <f aca="false">N26*5.1890047538+L26*5.5017049523</f>
        <v>26368008.7926355</v>
      </c>
      <c r="Y26" s="8" t="n">
        <f aca="false">N26*5.1890047538</f>
        <v>21969945.6224313</v>
      </c>
      <c r="Z26" s="8" t="n">
        <f aca="false">L26*5.5017049523</f>
        <v>4398063.17020423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  <c r="BB26" s="159"/>
      <c r="BC26" s="159"/>
      <c r="BD26" s="159"/>
      <c r="BE26" s="159"/>
      <c r="BF26" s="159"/>
      <c r="BG26" s="159"/>
      <c r="BH26" s="159"/>
      <c r="BI26" s="159"/>
      <c r="BJ26" s="159"/>
      <c r="BK26" s="159"/>
      <c r="BL26" s="159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3" t="n">
        <f aca="false">high_v2_m!D15+temporary_pension_bonus_high!B15</f>
        <v>20295788.7635044</v>
      </c>
      <c r="G27" s="163" t="n">
        <f aca="false">high_v2_m!E15+temporary_pension_bonus_high!B15</f>
        <v>19499880.8862588</v>
      </c>
      <c r="H27" s="67" t="n">
        <f aca="false">F27-J27</f>
        <v>20093046.1128672</v>
      </c>
      <c r="I27" s="67" t="n">
        <f aca="false">G27-K27</f>
        <v>19303220.5151407</v>
      </c>
      <c r="J27" s="163" t="n">
        <f aca="false">high_v2_m!J15</f>
        <v>202742.650637218</v>
      </c>
      <c r="K27" s="163" t="n">
        <f aca="false">high_v2_m!K15</f>
        <v>196660.371118102</v>
      </c>
      <c r="L27" s="67" t="n">
        <f aca="false">H27-I27</f>
        <v>789825.597726565</v>
      </c>
      <c r="M27" s="67" t="n">
        <f aca="false">J27-K27</f>
        <v>6082.27951911654</v>
      </c>
      <c r="N27" s="163" t="n">
        <f aca="false">SUM(high_v5_m!C15:J15)</f>
        <v>3588608.991979</v>
      </c>
      <c r="O27" s="7"/>
      <c r="P27" s="7"/>
      <c r="Q27" s="67" t="n">
        <f aca="false">I27*5.5017049523</f>
        <v>106200623.903488</v>
      </c>
      <c r="R27" s="67"/>
      <c r="S27" s="67"/>
      <c r="T27" s="7"/>
      <c r="U27" s="7"/>
      <c r="V27" s="67" t="n">
        <f aca="false">K27*5.5017049523</f>
        <v>1081967.33770162</v>
      </c>
      <c r="W27" s="67" t="n">
        <f aca="false">M27*5.5017049523</f>
        <v>33462.9073515963</v>
      </c>
      <c r="X27" s="67" t="n">
        <f aca="false">N27*5.1890047538+L27*5.5017049523</f>
        <v>22966696.521374</v>
      </c>
      <c r="Y27" s="67" t="n">
        <f aca="false">N27*5.1890047538</f>
        <v>18621309.1189084</v>
      </c>
      <c r="Z27" s="67" t="n">
        <f aca="false">L27*5.5017049523</f>
        <v>4345387.40246555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3" t="n">
        <f aca="false">high_v2_m!D16+temporary_pension_bonus_high!B16</f>
        <v>18996972.1123845</v>
      </c>
      <c r="G28" s="163" t="n">
        <f aca="false">high_v2_m!E16+temporary_pension_bonus_high!B16</f>
        <v>18240826.5509978</v>
      </c>
      <c r="H28" s="67" t="n">
        <f aca="false">F28-J28</f>
        <v>18774109.8030384</v>
      </c>
      <c r="I28" s="67" t="n">
        <f aca="false">G28-K28</f>
        <v>18024650.110932</v>
      </c>
      <c r="J28" s="163" t="n">
        <f aca="false">high_v2_m!J16</f>
        <v>222862.309346122</v>
      </c>
      <c r="K28" s="163" t="n">
        <f aca="false">high_v2_m!K16</f>
        <v>216176.440065739</v>
      </c>
      <c r="L28" s="67" t="n">
        <f aca="false">H28-I28</f>
        <v>749459.692106318</v>
      </c>
      <c r="M28" s="67" t="n">
        <f aca="false">J28-K28</f>
        <v>6685.86928038366</v>
      </c>
      <c r="N28" s="163" t="n">
        <f aca="false">SUM(high_v5_m!C16:J16)</f>
        <v>3273414.78527882</v>
      </c>
      <c r="O28" s="7"/>
      <c r="P28" s="7"/>
      <c r="Q28" s="67" t="n">
        <f aca="false">I28*5.5017049523</f>
        <v>99166306.7787895</v>
      </c>
      <c r="R28" s="67"/>
      <c r="S28" s="67"/>
      <c r="T28" s="7"/>
      <c r="U28" s="7"/>
      <c r="V28" s="67" t="n">
        <f aca="false">K28*5.5017049523</f>
        <v>1189338.99088026</v>
      </c>
      <c r="W28" s="67" t="n">
        <f aca="false">M28*5.5017049523</f>
        <v>36783.6801303172</v>
      </c>
      <c r="X28" s="67" t="n">
        <f aca="false">N28*5.1890047538+L28*5.5017049523</f>
        <v>21109070.9815816</v>
      </c>
      <c r="Y28" s="67" t="n">
        <f aca="false">N28*5.1890047538</f>
        <v>16985764.881971</v>
      </c>
      <c r="Z28" s="67" t="n">
        <f aca="false">L28*5.5017049523</f>
        <v>4123306.09961056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3" t="n">
        <f aca="false">high_v2_m!D17+temporary_pension_bonus_high!B17</f>
        <v>17389518.3454195</v>
      </c>
      <c r="G29" s="163" t="n">
        <f aca="false">high_v2_m!E17+temporary_pension_bonus_high!B17</f>
        <v>16699154.5286054</v>
      </c>
      <c r="H29" s="67" t="n">
        <f aca="false">F29-J29</f>
        <v>17158547.043947</v>
      </c>
      <c r="I29" s="67" t="n">
        <f aca="false">G29-K29</f>
        <v>16475112.3661772</v>
      </c>
      <c r="J29" s="163" t="n">
        <f aca="false">high_v2_m!J17</f>
        <v>230971.30147243</v>
      </c>
      <c r="K29" s="163" t="n">
        <f aca="false">high_v2_m!K17</f>
        <v>224042.162428257</v>
      </c>
      <c r="L29" s="67" t="n">
        <f aca="false">H29-I29</f>
        <v>683434.677769862</v>
      </c>
      <c r="M29" s="67" t="n">
        <f aca="false">J29-K29</f>
        <v>6929.13904417286</v>
      </c>
      <c r="N29" s="163" t="n">
        <f aca="false">SUM(high_v5_m!C17:J17)</f>
        <v>3038125.44366606</v>
      </c>
      <c r="O29" s="7"/>
      <c r="P29" s="7"/>
      <c r="Q29" s="67" t="n">
        <f aca="false">I29*5.5017049523</f>
        <v>90641207.294696</v>
      </c>
      <c r="R29" s="67"/>
      <c r="S29" s="67"/>
      <c r="T29" s="7"/>
      <c r="U29" s="7"/>
      <c r="V29" s="67" t="n">
        <f aca="false">K29*5.5017049523</f>
        <v>1232613.87455554</v>
      </c>
      <c r="W29" s="67" t="n">
        <f aca="false">M29*5.5017049523</f>
        <v>38122.0785945011</v>
      </c>
      <c r="X29" s="67" t="n">
        <f aca="false">N29*5.1890047538+L29*5.5017049523</f>
        <v>19524903.3210839</v>
      </c>
      <c r="Y29" s="67" t="n">
        <f aca="false">N29*5.1890047538</f>
        <v>15764847.3698239</v>
      </c>
      <c r="Z29" s="67" t="n">
        <f aca="false">L29*5.5017049523</f>
        <v>3760055.95126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9"/>
      <c r="B30" s="5"/>
      <c r="C30" s="159" t="n">
        <f aca="false">C26+1</f>
        <v>2019</v>
      </c>
      <c r="D30" s="159" t="n">
        <f aca="false">D26</f>
        <v>1</v>
      </c>
      <c r="E30" s="159" t="n">
        <v>177</v>
      </c>
      <c r="F30" s="161" t="n">
        <f aca="false">high_v2_m!D18+temporary_pension_bonus_high!B18</f>
        <v>17226658.2022373</v>
      </c>
      <c r="G30" s="161" t="n">
        <f aca="false">high_v2_m!E18+temporary_pension_bonus_high!B18</f>
        <v>16542084.4846853</v>
      </c>
      <c r="H30" s="8" t="n">
        <f aca="false">F30-J30</f>
        <v>17031067.6351748</v>
      </c>
      <c r="I30" s="8" t="n">
        <f aca="false">G30-K30</f>
        <v>16352361.6346346</v>
      </c>
      <c r="J30" s="161" t="n">
        <f aca="false">high_v2_m!J18</f>
        <v>195590.567062491</v>
      </c>
      <c r="K30" s="161" t="n">
        <f aca="false">high_v2_m!K18</f>
        <v>189722.850050616</v>
      </c>
      <c r="L30" s="8" t="n">
        <f aca="false">H30-I30</f>
        <v>678706.000540201</v>
      </c>
      <c r="M30" s="8" t="n">
        <f aca="false">J30-K30</f>
        <v>5867.71701187475</v>
      </c>
      <c r="N30" s="161" t="n">
        <f aca="false">SUM(high_v5_m!C18:J18)</f>
        <v>3559515.16025304</v>
      </c>
      <c r="O30" s="5"/>
      <c r="P30" s="5"/>
      <c r="Q30" s="8" t="n">
        <f aca="false">I30*5.5017049523</f>
        <v>89965868.98707</v>
      </c>
      <c r="R30" s="8"/>
      <c r="S30" s="8"/>
      <c r="T30" s="5"/>
      <c r="U30" s="5"/>
      <c r="V30" s="8" t="n">
        <f aca="false">K30*5.5017049523</f>
        <v>1043799.14368794</v>
      </c>
      <c r="W30" s="8" t="n">
        <f aca="false">M30*5.5017049523</f>
        <v>32282.4477429262</v>
      </c>
      <c r="X30" s="8" t="n">
        <f aca="false">N30*5.1890047538+L30*5.5017049523</f>
        <v>22204381.2521039</v>
      </c>
      <c r="Y30" s="8" t="n">
        <f aca="false">N30*5.1890047538</f>
        <v>18470341.0877762</v>
      </c>
      <c r="Z30" s="8" t="n">
        <f aca="false">L30*5.5017049523</f>
        <v>3734040.16432775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3" t="n">
        <f aca="false">high_v2_m!D19+temporary_pension_bonus_high!B19</f>
        <v>17407059.925948</v>
      </c>
      <c r="G31" s="163" t="n">
        <f aca="false">high_v2_m!E19+temporary_pension_bonus_high!B19</f>
        <v>16714205.9965884</v>
      </c>
      <c r="H31" s="67" t="n">
        <f aca="false">F31-J31</f>
        <v>17217559.6938857</v>
      </c>
      <c r="I31" s="67" t="n">
        <f aca="false">G31-K31</f>
        <v>16530390.7714879</v>
      </c>
      <c r="J31" s="163" t="n">
        <f aca="false">high_v2_m!J19</f>
        <v>189500.232062338</v>
      </c>
      <c r="K31" s="163" t="n">
        <f aca="false">high_v2_m!K19</f>
        <v>183815.225100467</v>
      </c>
      <c r="L31" s="67" t="n">
        <f aca="false">H31-I31</f>
        <v>687168.922397811</v>
      </c>
      <c r="M31" s="67" t="n">
        <f aca="false">J31-K31</f>
        <v>5685.00696187009</v>
      </c>
      <c r="N31" s="163" t="n">
        <f aca="false">SUM(high_v5_m!C19:J19)</f>
        <v>3292886.12995688</v>
      </c>
      <c r="O31" s="7"/>
      <c r="P31" s="7"/>
      <c r="Q31" s="67" t="n">
        <f aca="false">I31*5.5017049523</f>
        <v>90945332.7709491</v>
      </c>
      <c r="R31" s="67"/>
      <c r="S31" s="67"/>
      <c r="T31" s="7"/>
      <c r="U31" s="7"/>
      <c r="V31" s="67" t="n">
        <f aca="false">K31*5.5017049523</f>
        <v>1011297.13424338</v>
      </c>
      <c r="W31" s="67" t="n">
        <f aca="false">M31*5.5017049523</f>
        <v>31277.2309559807</v>
      </c>
      <c r="X31" s="67" t="n">
        <f aca="false">N31*5.1890047538+L31*5.5017049523</f>
        <v>20867402.445491</v>
      </c>
      <c r="Y31" s="67" t="n">
        <f aca="false">N31*5.1890047538</f>
        <v>17086801.7820684</v>
      </c>
      <c r="Z31" s="67" t="n">
        <f aca="false">L31*5.5017049523</f>
        <v>3780600.66342269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3" t="n">
        <f aca="false">high_v2_m!D20+temporary_pension_bonus_high!B20</f>
        <v>17887101.6652212</v>
      </c>
      <c r="G32" s="163" t="n">
        <f aca="false">high_v2_m!E20+temporary_pension_bonus_high!B20</f>
        <v>17173139.8729213</v>
      </c>
      <c r="H32" s="67" t="n">
        <f aca="false">F32-J32</f>
        <v>17682536.0060019</v>
      </c>
      <c r="I32" s="67" t="n">
        <f aca="false">G32-K32</f>
        <v>16974711.1834785</v>
      </c>
      <c r="J32" s="163" t="n">
        <f aca="false">high_v2_m!J20</f>
        <v>204565.659219299</v>
      </c>
      <c r="K32" s="163" t="n">
        <f aca="false">high_v2_m!K20</f>
        <v>198428.68944272</v>
      </c>
      <c r="L32" s="67" t="n">
        <f aca="false">H32-I32</f>
        <v>707824.822523344</v>
      </c>
      <c r="M32" s="67" t="n">
        <f aca="false">J32-K32</f>
        <v>6136.96977657895</v>
      </c>
      <c r="N32" s="163" t="n">
        <f aca="false">SUM(high_v5_m!C20:J20)</f>
        <v>3222133.25828742</v>
      </c>
      <c r="O32" s="7"/>
      <c r="P32" s="7"/>
      <c r="Q32" s="67" t="n">
        <f aca="false">I32*5.5017049523</f>
        <v>93389852.5820061</v>
      </c>
      <c r="R32" s="67"/>
      <c r="S32" s="67"/>
      <c r="T32" s="7"/>
      <c r="U32" s="7"/>
      <c r="V32" s="67" t="n">
        <f aca="false">K32*5.5017049523</f>
        <v>1091696.10338541</v>
      </c>
      <c r="W32" s="67" t="n">
        <f aca="false">M32*5.5017049523</f>
        <v>33763.7970119198</v>
      </c>
      <c r="X32" s="67" t="n">
        <f aca="false">N32*5.1890047538+L32*5.5017049523</f>
        <v>20613908.126068</v>
      </c>
      <c r="Y32" s="67" t="n">
        <f aca="false">N32*5.1890047538</f>
        <v>16719664.7946305</v>
      </c>
      <c r="Z32" s="67" t="n">
        <f aca="false">L32*5.5017049523</f>
        <v>3894243.33143755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3" t="n">
        <f aca="false">high_v2_m!D21+temporary_pension_bonus_high!B21</f>
        <v>17591672.1891006</v>
      </c>
      <c r="G33" s="163" t="n">
        <f aca="false">high_v2_m!E21+temporary_pension_bonus_high!B21</f>
        <v>16889905.5327719</v>
      </c>
      <c r="H33" s="67" t="n">
        <f aca="false">F33-J33</f>
        <v>17368996.6412425</v>
      </c>
      <c r="I33" s="67" t="n">
        <f aca="false">G33-K33</f>
        <v>16673910.2513495</v>
      </c>
      <c r="J33" s="163" t="n">
        <f aca="false">high_v2_m!J21</f>
        <v>222675.54785813</v>
      </c>
      <c r="K33" s="163" t="n">
        <f aca="false">high_v2_m!K21</f>
        <v>215995.281422386</v>
      </c>
      <c r="L33" s="67" t="n">
        <f aca="false">H33-I33</f>
        <v>695086.389893012</v>
      </c>
      <c r="M33" s="67" t="n">
        <f aca="false">J33-K33</f>
        <v>6680.26643574389</v>
      </c>
      <c r="N33" s="163" t="n">
        <f aca="false">SUM(high_v5_m!C21:J21)</f>
        <v>3292135.92902713</v>
      </c>
      <c r="O33" s="7"/>
      <c r="P33" s="7"/>
      <c r="Q33" s="67" t="n">
        <f aca="false">I33*5.5017049523</f>
        <v>91734934.6040553</v>
      </c>
      <c r="R33" s="67"/>
      <c r="S33" s="67"/>
      <c r="T33" s="7"/>
      <c r="U33" s="7"/>
      <c r="V33" s="67" t="n">
        <f aca="false">K33*5.5017049523</f>
        <v>1188342.30947497</v>
      </c>
      <c r="W33" s="67" t="n">
        <f aca="false">M33*5.5017049523</f>
        <v>36752.8549322156</v>
      </c>
      <c r="X33" s="67" t="n">
        <f aca="false">N33*5.1890047538+L33*5.5017049523</f>
        <v>20907069.2194283</v>
      </c>
      <c r="Y33" s="67" t="n">
        <f aca="false">N33*5.1890047538</f>
        <v>17082908.9858776</v>
      </c>
      <c r="Z33" s="67" t="n">
        <f aca="false">L33*5.5017049523</f>
        <v>3824160.23355071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9"/>
      <c r="B34" s="5"/>
      <c r="C34" s="159" t="n">
        <f aca="false">C30+1</f>
        <v>2020</v>
      </c>
      <c r="D34" s="159" t="n">
        <f aca="false">D30</f>
        <v>1</v>
      </c>
      <c r="E34" s="159" t="n">
        <v>181</v>
      </c>
      <c r="F34" s="161" t="n">
        <f aca="false">high_v2_m!D22+temporary_pension_bonus_high!B22</f>
        <v>20092191.5763691</v>
      </c>
      <c r="G34" s="161" t="n">
        <f aca="false">high_v2_m!E22+temporary_pension_bonus_high!B22</f>
        <v>19373621.6690834</v>
      </c>
      <c r="H34" s="8" t="n">
        <f aca="false">F34-J34</f>
        <v>19848237.9204641</v>
      </c>
      <c r="I34" s="8" t="n">
        <f aca="false">G34-K34</f>
        <v>19136986.6228556</v>
      </c>
      <c r="J34" s="161" t="n">
        <f aca="false">high_v2_m!J22</f>
        <v>243953.655904947</v>
      </c>
      <c r="K34" s="161" t="n">
        <f aca="false">high_v2_m!K22</f>
        <v>236635.046227798</v>
      </c>
      <c r="L34" s="8" t="n">
        <f aca="false">H34-I34</f>
        <v>711251.297608551</v>
      </c>
      <c r="M34" s="8" t="n">
        <f aca="false">J34-K34</f>
        <v>7318.60967714837</v>
      </c>
      <c r="N34" s="161" t="n">
        <f aca="false">SUM(high_v5_m!C22:J22)</f>
        <v>3802902.90237036</v>
      </c>
      <c r="O34" s="5"/>
      <c r="P34" s="5"/>
      <c r="Q34" s="8" t="n">
        <f aca="false">I34*5.5017049523</f>
        <v>105286054.075063</v>
      </c>
      <c r="R34" s="8"/>
      <c r="S34" s="8"/>
      <c r="T34" s="5"/>
      <c r="U34" s="5"/>
      <c r="V34" s="8" t="n">
        <f aca="false">K34*5.5017049523</f>
        <v>1301896.20571922</v>
      </c>
      <c r="W34" s="8" t="n">
        <f aca="false">M34*5.5017049523</f>
        <v>40264.8311047179</v>
      </c>
      <c r="X34" s="8" t="n">
        <f aca="false">N34*5.1890047538+L34*5.5017049523</f>
        <v>23646376.0250224</v>
      </c>
      <c r="Y34" s="8" t="n">
        <f aca="false">N34*5.1890047538</f>
        <v>19733281.2386396</v>
      </c>
      <c r="Z34" s="8" t="n">
        <f aca="false">L34*5.5017049523</f>
        <v>3913094.78638276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3" t="n">
        <f aca="false">high_v2_m!D23+temporary_pension_bonus_high!B23</f>
        <v>18610237.6341331</v>
      </c>
      <c r="G35" s="163" t="n">
        <f aca="false">high_v2_m!E23+temporary_pension_bonus_high!B23</f>
        <v>17878263.6368943</v>
      </c>
      <c r="H35" s="67" t="n">
        <f aca="false">F35-J35</f>
        <v>18320088.0995593</v>
      </c>
      <c r="I35" s="67" t="n">
        <f aca="false">G35-K35</f>
        <v>17596818.5883577</v>
      </c>
      <c r="J35" s="163" t="n">
        <f aca="false">high_v2_m!J23</f>
        <v>290149.534573842</v>
      </c>
      <c r="K35" s="163" t="n">
        <f aca="false">high_v2_m!K23</f>
        <v>281445.048536626</v>
      </c>
      <c r="L35" s="67" t="n">
        <f aca="false">H35-I35</f>
        <v>723269.511201572</v>
      </c>
      <c r="M35" s="67" t="n">
        <f aca="false">J35-K35</f>
        <v>8704.48603721522</v>
      </c>
      <c r="N35" s="163" t="n">
        <f aca="false">SUM(high_v5_m!C23:J23)</f>
        <v>2966127.70886977</v>
      </c>
      <c r="O35" s="7"/>
      <c r="P35" s="7"/>
      <c r="Q35" s="67" t="n">
        <f aca="false">I35*5.5017049523</f>
        <v>96812503.9722923</v>
      </c>
      <c r="R35" s="67"/>
      <c r="S35" s="67"/>
      <c r="T35" s="7"/>
      <c r="U35" s="7"/>
      <c r="V35" s="67" t="n">
        <f aca="false">K35*5.5017049523</f>
        <v>1548427.61733427</v>
      </c>
      <c r="W35" s="67" t="n">
        <f aca="false">M35*5.5017049523</f>
        <v>47889.5139381732</v>
      </c>
      <c r="X35" s="67" t="n">
        <f aca="false">N35*5.1890047538+L35*5.5017049523</f>
        <v>19370466.2333284</v>
      </c>
      <c r="Y35" s="67" t="n">
        <f aca="false">N35*5.1890047538</f>
        <v>15391250.7817032</v>
      </c>
      <c r="Z35" s="67" t="n">
        <f aca="false">L35*5.5017049523</f>
        <v>3979215.45162529</v>
      </c>
      <c r="AA35" s="67" t="n">
        <f aca="false">IFE_cost_high!B23*3</f>
        <v>1999008.12147</v>
      </c>
      <c r="AB35" s="67" t="n">
        <f aca="false">AA35*$AC$13</f>
        <v>17942733.0975358</v>
      </c>
      <c r="AC35" s="167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3" t="n">
        <f aca="false">high_v2_m!D24+temporary_pension_bonus_high!B24</f>
        <v>18509471.4014059</v>
      </c>
      <c r="G36" s="163" t="n">
        <f aca="false">high_v2_m!E24+temporary_pension_bonus_high!B24</f>
        <v>17779561.1245809</v>
      </c>
      <c r="H36" s="67" t="n">
        <f aca="false">F36-J36</f>
        <v>18210230.7531183</v>
      </c>
      <c r="I36" s="67" t="n">
        <f aca="false">G36-K36</f>
        <v>17489297.6957418</v>
      </c>
      <c r="J36" s="163" t="n">
        <f aca="false">high_v2_m!J24</f>
        <v>299240.648287684</v>
      </c>
      <c r="K36" s="163" t="n">
        <f aca="false">high_v2_m!K24</f>
        <v>290263.428839053</v>
      </c>
      <c r="L36" s="67" t="n">
        <f aca="false">H36-I36</f>
        <v>720933.057376437</v>
      </c>
      <c r="M36" s="67" t="n">
        <f aca="false">J36-K36</f>
        <v>8977.21944863064</v>
      </c>
      <c r="N36" s="163" t="n">
        <f aca="false">SUM(high_v5_m!C24:J24)</f>
        <v>2955506.1594936</v>
      </c>
      <c r="O36" s="7"/>
      <c r="P36" s="7"/>
      <c r="Q36" s="67" t="n">
        <f aca="false">I36*5.5017049523</f>
        <v>96220955.7449118</v>
      </c>
      <c r="R36" s="67"/>
      <c r="S36" s="67"/>
      <c r="T36" s="7"/>
      <c r="U36" s="7"/>
      <c r="V36" s="67" t="n">
        <f aca="false">K36*5.5017049523</f>
        <v>1596943.7439154</v>
      </c>
      <c r="W36" s="67" t="n">
        <f aca="false">M36*5.5017049523</f>
        <v>49390.0126984151</v>
      </c>
      <c r="X36" s="67" t="n">
        <f aca="false">N36*5.1890047538+L36*5.5017049523</f>
        <v>19302496.4835422</v>
      </c>
      <c r="Y36" s="67" t="n">
        <f aca="false">N36*5.1890047538</f>
        <v>15336135.5114975</v>
      </c>
      <c r="Z36" s="67" t="n">
        <f aca="false">L36*5.5017049523</f>
        <v>3966360.97204472</v>
      </c>
      <c r="AA36" s="67" t="n">
        <f aca="false">IFE_cost_high!B24*3</f>
        <v>2709585.858</v>
      </c>
      <c r="AB36" s="67" t="n">
        <f aca="false">AA36*$AC$13</f>
        <v>24320749.5421279</v>
      </c>
      <c r="AC36" s="167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3" t="n">
        <f aca="false">high_v2_m!D25+temporary_pension_bonus_high!B25</f>
        <v>18000667.4831861</v>
      </c>
      <c r="G37" s="163" t="n">
        <f aca="false">high_v2_m!E25+temporary_pension_bonus_high!B25</f>
        <v>17289554.4614951</v>
      </c>
      <c r="H37" s="67" t="n">
        <f aca="false">F37-J37</f>
        <v>17704100.7450408</v>
      </c>
      <c r="I37" s="67" t="n">
        <f aca="false">G37-K37</f>
        <v>17001884.7254942</v>
      </c>
      <c r="J37" s="163" t="n">
        <f aca="false">high_v2_m!J25</f>
        <v>296566.738145225</v>
      </c>
      <c r="K37" s="163" t="n">
        <f aca="false">high_v2_m!K25</f>
        <v>287669.736000868</v>
      </c>
      <c r="L37" s="67" t="n">
        <f aca="false">H37-I37</f>
        <v>702216.019546598</v>
      </c>
      <c r="M37" s="67" t="n">
        <f aca="false">J37-K37</f>
        <v>8897.00214435678</v>
      </c>
      <c r="N37" s="163" t="n">
        <f aca="false">SUM(high_v5_m!C25:J25)</f>
        <v>2951808.46225217</v>
      </c>
      <c r="O37" s="7"/>
      <c r="P37" s="7"/>
      <c r="Q37" s="67" t="n">
        <f aca="false">I37*5.5017049523</f>
        <v>93539353.3926854</v>
      </c>
      <c r="R37" s="67"/>
      <c r="S37" s="67"/>
      <c r="T37" s="7"/>
      <c r="U37" s="7"/>
      <c r="V37" s="67" t="n">
        <f aca="false">K37*5.5017049523</f>
        <v>1582674.01118281</v>
      </c>
      <c r="W37" s="67" t="n">
        <f aca="false">M37*5.5017049523</f>
        <v>48948.6807582314</v>
      </c>
      <c r="X37" s="67" t="n">
        <f aca="false">N37*5.1890047538+L37*5.5017049523</f>
        <v>19180333.4952575</v>
      </c>
      <c r="Y37" s="67" t="n">
        <f aca="false">N37*5.1890047538</f>
        <v>15316948.1429336</v>
      </c>
      <c r="Z37" s="67" t="n">
        <f aca="false">L37*5.5017049523</f>
        <v>3863385.35232391</v>
      </c>
      <c r="AA37" s="67" t="n">
        <f aca="false">IFE_cost_high!B25*3</f>
        <v>818936.65919</v>
      </c>
      <c r="AB37" s="67" t="n">
        <f aca="false">AA37*$AC$13</f>
        <v>7350626.41407799</v>
      </c>
      <c r="AC37" s="167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9"/>
      <c r="B38" s="5"/>
      <c r="C38" s="159" t="n">
        <f aca="false">C34+1</f>
        <v>2021</v>
      </c>
      <c r="D38" s="159" t="n">
        <f aca="false">D34</f>
        <v>1</v>
      </c>
      <c r="E38" s="159" t="n">
        <v>185</v>
      </c>
      <c r="F38" s="161" t="n">
        <f aca="false">high_v2_m!D26+temporary_pension_bonus_high!B26</f>
        <v>17458745.5463566</v>
      </c>
      <c r="G38" s="161" t="n">
        <f aca="false">high_v2_m!E26+temporary_pension_bonus_high!B26</f>
        <v>16767342.5253206</v>
      </c>
      <c r="H38" s="8" t="n">
        <f aca="false">F38-J38</f>
        <v>17157730.7113852</v>
      </c>
      <c r="I38" s="8" t="n">
        <f aca="false">G38-K38</f>
        <v>16475358.1353984</v>
      </c>
      <c r="J38" s="161" t="n">
        <f aca="false">high_v2_m!J26</f>
        <v>301014.834971356</v>
      </c>
      <c r="K38" s="161" t="n">
        <f aca="false">high_v2_m!K26</f>
        <v>291984.389922215</v>
      </c>
      <c r="L38" s="8" t="n">
        <f aca="false">H38-I38</f>
        <v>682372.575986842</v>
      </c>
      <c r="M38" s="8" t="n">
        <f aca="false">J38-K38</f>
        <v>9030.44504914078</v>
      </c>
      <c r="N38" s="161" t="n">
        <f aca="false">SUM(high_v5_m!C26:J26)</f>
        <v>3386475.78944687</v>
      </c>
      <c r="O38" s="5"/>
      <c r="P38" s="5"/>
      <c r="Q38" s="8" t="n">
        <f aca="false">I38*5.5017049523</f>
        <v>90642559.4444373</v>
      </c>
      <c r="R38" s="8"/>
      <c r="S38" s="8"/>
      <c r="T38" s="5"/>
      <c r="U38" s="5"/>
      <c r="V38" s="8" t="n">
        <f aca="false">K38*5.5017049523</f>
        <v>1606411.96402935</v>
      </c>
      <c r="W38" s="8" t="n">
        <f aca="false">M38*5.5017049523</f>
        <v>49682.8442483308</v>
      </c>
      <c r="X38" s="8" t="n">
        <f aca="false">N38*5.1890047538+L38*5.5017049523</f>
        <v>21326651.5506889</v>
      </c>
      <c r="Y38" s="8" t="n">
        <f aca="false">N38*5.1890047538</f>
        <v>17572438.9700684</v>
      </c>
      <c r="Z38" s="8" t="n">
        <f aca="false">L38*5.5017049523</f>
        <v>3754212.58062051</v>
      </c>
      <c r="AA38" s="8" t="n">
        <f aca="false">IFE_cost_central!B26</f>
        <v>0</v>
      </c>
      <c r="AB38" s="8" t="n">
        <f aca="false">AA38*$AC$13</f>
        <v>0</v>
      </c>
      <c r="AC38" s="8"/>
      <c r="AD38" s="8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59"/>
      <c r="BD38" s="159"/>
      <c r="BE38" s="159"/>
      <c r="BF38" s="159"/>
      <c r="BG38" s="159"/>
      <c r="BH38" s="159"/>
      <c r="BI38" s="159"/>
      <c r="BJ38" s="159"/>
      <c r="BK38" s="159"/>
      <c r="BL38" s="159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3" t="n">
        <f aca="false">high_v2_m!D27+temporary_pension_bonus_high!B27</f>
        <v>18007334.7214737</v>
      </c>
      <c r="G39" s="163" t="n">
        <f aca="false">high_v2_m!E27+temporary_pension_bonus_high!B27</f>
        <v>17292986.1276364</v>
      </c>
      <c r="H39" s="67" t="n">
        <f aca="false">F39-J39</f>
        <v>17678956.3483214</v>
      </c>
      <c r="I39" s="67" t="n">
        <f aca="false">G39-K39</f>
        <v>16974459.1056787</v>
      </c>
      <c r="J39" s="163" t="n">
        <f aca="false">high_v2_m!J27</f>
        <v>328378.373152309</v>
      </c>
      <c r="K39" s="163" t="n">
        <f aca="false">high_v2_m!K27</f>
        <v>318527.02195774</v>
      </c>
      <c r="L39" s="67" t="n">
        <f aca="false">H39-I39</f>
        <v>704497.242642697</v>
      </c>
      <c r="M39" s="67" t="n">
        <f aca="false">J39-K39</f>
        <v>9851.35119456932</v>
      </c>
      <c r="N39" s="163" t="n">
        <f aca="false">SUM(high_v5_m!C27:J27)</f>
        <v>2920270.0300548</v>
      </c>
      <c r="O39" s="7"/>
      <c r="P39" s="7"/>
      <c r="Q39" s="67" t="n">
        <f aca="false">I39*5.5017049523</f>
        <v>93388465.7243261</v>
      </c>
      <c r="R39" s="67"/>
      <c r="S39" s="67"/>
      <c r="T39" s="7"/>
      <c r="U39" s="7"/>
      <c r="V39" s="67" t="n">
        <f aca="false">K39*5.5017049523</f>
        <v>1752441.69414627</v>
      </c>
      <c r="W39" s="67" t="n">
        <f aca="false">M39*5.5017049523</f>
        <v>54199.2276540085</v>
      </c>
      <c r="X39" s="67" t="n">
        <f aca="false">N39*5.1890047538+L39*5.5017049523</f>
        <v>19029231.037063</v>
      </c>
      <c r="Y39" s="67" t="n">
        <f aca="false">N39*5.1890047538</f>
        <v>15153295.068334</v>
      </c>
      <c r="Z39" s="67" t="n">
        <f aca="false">L39*5.5017049523</f>
        <v>3875935.96872902</v>
      </c>
      <c r="AA39" s="67" t="n">
        <f aca="false">IFE_cost_central!B27</f>
        <v>0</v>
      </c>
      <c r="AB39" s="67" t="n">
        <f aca="false">AA39*$AC$13</f>
        <v>0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3" t="n">
        <f aca="false">high_v2_m!D28+temporary_pension_bonus_high!B28</f>
        <v>18552526.3987935</v>
      </c>
      <c r="G40" s="163" t="n">
        <f aca="false">high_v2_m!E28+temporary_pension_bonus_high!B28</f>
        <v>17815803.7578749</v>
      </c>
      <c r="H40" s="67" t="n">
        <f aca="false">F40-J40</f>
        <v>18202190.8259439</v>
      </c>
      <c r="I40" s="67" t="n">
        <f aca="false">G40-K40</f>
        <v>17475978.2522109</v>
      </c>
      <c r="J40" s="163" t="n">
        <f aca="false">high_v2_m!J28</f>
        <v>350335.572849583</v>
      </c>
      <c r="K40" s="163" t="n">
        <f aca="false">high_v2_m!K28</f>
        <v>339825.505664096</v>
      </c>
      <c r="L40" s="67" t="n">
        <f aca="false">H40-I40</f>
        <v>726212.57373305</v>
      </c>
      <c r="M40" s="67" t="n">
        <f aca="false">J40-K40</f>
        <v>10510.0671854874</v>
      </c>
      <c r="N40" s="163" t="n">
        <f aca="false">SUM(high_v5_m!C28:J28)</f>
        <v>3036789.61235679</v>
      </c>
      <c r="O40" s="7"/>
      <c r="P40" s="7"/>
      <c r="Q40" s="67" t="n">
        <f aca="false">I40*5.5017049523</f>
        <v>96147676.0964755</v>
      </c>
      <c r="R40" s="67"/>
      <c r="S40" s="67"/>
      <c r="T40" s="7"/>
      <c r="U40" s="7"/>
      <c r="V40" s="67" t="n">
        <f aca="false">K40*5.5017049523</f>
        <v>1869619.66743001</v>
      </c>
      <c r="W40" s="67" t="n">
        <f aca="false">M40*5.5017049523</f>
        <v>57823.2886834019</v>
      </c>
      <c r="X40" s="67" t="n">
        <f aca="false">N40*5.1890047538+L40*5.5017049523</f>
        <v>19753323.0481395</v>
      </c>
      <c r="Y40" s="67" t="n">
        <f aca="false">N40*5.1890047538</f>
        <v>15757915.7348098</v>
      </c>
      <c r="Z40" s="67" t="n">
        <f aca="false">L40*5.5017049523</f>
        <v>3995407.31332965</v>
      </c>
      <c r="AA40" s="67" t="n">
        <f aca="false">IFE_cost_central!B28</f>
        <v>0</v>
      </c>
      <c r="AB40" s="67" t="n">
        <f aca="false">AA40*$AC$13</f>
        <v>0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3" t="n">
        <f aca="false">high_v2_m!D29+temporary_pension_bonus_high!B29</f>
        <v>19318652.0958853</v>
      </c>
      <c r="G41" s="163" t="n">
        <f aca="false">high_v2_m!E29+temporary_pension_bonus_high!B29</f>
        <v>18549002.4617463</v>
      </c>
      <c r="H41" s="67" t="n">
        <f aca="false">F41-J41</f>
        <v>18955373.6983187</v>
      </c>
      <c r="I41" s="67" t="n">
        <f aca="false">G41-K41</f>
        <v>18196622.4161068</v>
      </c>
      <c r="J41" s="163" t="n">
        <f aca="false">high_v2_m!J29</f>
        <v>363278.397566531</v>
      </c>
      <c r="K41" s="163" t="n">
        <f aca="false">high_v2_m!K29</f>
        <v>352380.045639535</v>
      </c>
      <c r="L41" s="67" t="n">
        <f aca="false">H41-I41</f>
        <v>758751.282211952</v>
      </c>
      <c r="M41" s="67" t="n">
        <f aca="false">J41-K41</f>
        <v>10898.351926996</v>
      </c>
      <c r="N41" s="163" t="n">
        <f aca="false">SUM(high_v5_m!C29:J29)</f>
        <v>3139746.32027955</v>
      </c>
      <c r="O41" s="7"/>
      <c r="P41" s="7"/>
      <c r="Q41" s="67" t="n">
        <f aca="false">I41*5.5017049523</f>
        <v>100112447.661828</v>
      </c>
      <c r="R41" s="67"/>
      <c r="S41" s="67"/>
      <c r="T41" s="7"/>
      <c r="U41" s="7"/>
      <c r="V41" s="67" t="n">
        <f aca="false">K41*5.5017049523</f>
        <v>1938691.04218673</v>
      </c>
      <c r="W41" s="67" t="n">
        <f aca="false">M41*5.5017049523</f>
        <v>59959.516768662</v>
      </c>
      <c r="X41" s="67" t="n">
        <f aca="false">N41*5.1890047538+L41*5.5017049523</f>
        <v>20466584.2685661</v>
      </c>
      <c r="Y41" s="67" t="n">
        <f aca="false">N41*5.1890047538</f>
        <v>16292158.5816566</v>
      </c>
      <c r="Z41" s="67" t="n">
        <f aca="false">L41*5.5017049523</f>
        <v>4174425.68690947</v>
      </c>
      <c r="AA41" s="67" t="n">
        <f aca="false">IFE_cost_central!B29</f>
        <v>0</v>
      </c>
      <c r="AB41" s="67" t="n">
        <f aca="false">AA41*$AC$13</f>
        <v>0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9"/>
      <c r="B42" s="5"/>
      <c r="C42" s="159" t="n">
        <f aca="false">C38+1</f>
        <v>2022</v>
      </c>
      <c r="D42" s="159" t="n">
        <f aca="false">D38</f>
        <v>1</v>
      </c>
      <c r="E42" s="159" t="n">
        <v>189</v>
      </c>
      <c r="F42" s="161" t="n">
        <f aca="false">high_v2_m!D30+temporary_pension_bonus_high!B30</f>
        <v>19956629.0140203</v>
      </c>
      <c r="G42" s="161" t="n">
        <f aca="false">high_v2_m!E30+temporary_pension_bonus_high!B30</f>
        <v>19161044.115443</v>
      </c>
      <c r="H42" s="8" t="n">
        <f aca="false">F42-J42</f>
        <v>19547101.6582191</v>
      </c>
      <c r="I42" s="8" t="n">
        <f aca="false">G42-K42</f>
        <v>18763802.5803158</v>
      </c>
      <c r="J42" s="161" t="n">
        <f aca="false">high_v2_m!J30</f>
        <v>409527.35580125</v>
      </c>
      <c r="K42" s="161" t="n">
        <f aca="false">high_v2_m!K30</f>
        <v>397241.535127212</v>
      </c>
      <c r="L42" s="8" t="n">
        <f aca="false">H42-I42</f>
        <v>783299.077903289</v>
      </c>
      <c r="M42" s="8" t="n">
        <f aca="false">J42-K42</f>
        <v>12285.8206740375</v>
      </c>
      <c r="N42" s="161" t="n">
        <f aca="false">SUM(high_v5_m!C30:J30)</f>
        <v>3889507.84517514</v>
      </c>
      <c r="O42" s="5"/>
      <c r="P42" s="5"/>
      <c r="Q42" s="8" t="n">
        <f aca="false">I42*5.5017049523</f>
        <v>103232905.580103</v>
      </c>
      <c r="R42" s="8"/>
      <c r="S42" s="8"/>
      <c r="T42" s="5"/>
      <c r="U42" s="5"/>
      <c r="V42" s="8" t="n">
        <f aca="false">K42*5.5017049523</f>
        <v>2185505.72106864</v>
      </c>
      <c r="W42" s="8" t="n">
        <f aca="false">M42*5.5017049523</f>
        <v>67592.9604454219</v>
      </c>
      <c r="X42" s="8" t="n">
        <f aca="false">N42*5.1890047538+L42*5.5017049523</f>
        <v>24492155.1145887</v>
      </c>
      <c r="Y42" s="8" t="n">
        <f aca="false">N42*5.1890047538</f>
        <v>20182674.6985562</v>
      </c>
      <c r="Z42" s="8" t="n">
        <f aca="false">L42*5.5017049523</f>
        <v>4309480.41603255</v>
      </c>
      <c r="AA42" s="8" t="n">
        <f aca="false">IFE_cost_central!B30</f>
        <v>0</v>
      </c>
      <c r="AB42" s="8" t="n">
        <f aca="false">AA42*$AC$13</f>
        <v>0</v>
      </c>
      <c r="AC42" s="8"/>
      <c r="AD42" s="8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  <c r="BB42" s="159"/>
      <c r="BC42" s="159"/>
      <c r="BD42" s="159"/>
      <c r="BE42" s="159"/>
      <c r="BF42" s="159"/>
      <c r="BG42" s="159"/>
      <c r="BH42" s="159"/>
      <c r="BI42" s="159"/>
      <c r="BJ42" s="159"/>
      <c r="BK42" s="159"/>
      <c r="BL42" s="159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3" t="n">
        <f aca="false">high_v2_m!D31+temporary_pension_bonus_high!B31</f>
        <v>20554095.9485919</v>
      </c>
      <c r="G43" s="163" t="n">
        <f aca="false">high_v2_m!E31+temporary_pension_bonus_high!B31</f>
        <v>19733928.3761517</v>
      </c>
      <c r="H43" s="67" t="n">
        <f aca="false">F43-J43</f>
        <v>20122933.349338</v>
      </c>
      <c r="I43" s="67" t="n">
        <f aca="false">G43-K43</f>
        <v>19315700.6548755</v>
      </c>
      <c r="J43" s="163" t="n">
        <f aca="false">high_v2_m!J31</f>
        <v>431162.599253859</v>
      </c>
      <c r="K43" s="163" t="n">
        <f aca="false">high_v2_m!K31</f>
        <v>418227.721276244</v>
      </c>
      <c r="L43" s="67" t="n">
        <f aca="false">H43-I43</f>
        <v>807232.69446256</v>
      </c>
      <c r="M43" s="67" t="n">
        <f aca="false">J43-K43</f>
        <v>12934.8779776157</v>
      </c>
      <c r="N43" s="163" t="n">
        <f aca="false">SUM(high_v5_m!C31:J31)</f>
        <v>3286019.39994578</v>
      </c>
      <c r="O43" s="7"/>
      <c r="P43" s="7"/>
      <c r="Q43" s="67" t="n">
        <f aca="false">I43*5.5017049523</f>
        <v>106269285.950073</v>
      </c>
      <c r="R43" s="67"/>
      <c r="S43" s="67"/>
      <c r="T43" s="7"/>
      <c r="U43" s="7"/>
      <c r="V43" s="67" t="n">
        <f aca="false">K43*5.5017049523</f>
        <v>2300965.52533465</v>
      </c>
      <c r="W43" s="67" t="n">
        <f aca="false">M43*5.5017049523</f>
        <v>71163.8822268448</v>
      </c>
      <c r="X43" s="67" t="n">
        <f aca="false">N43*5.1890047538+L43*5.5017049523</f>
        <v>21492326.4001808</v>
      </c>
      <c r="Y43" s="67" t="n">
        <f aca="false">N43*5.1890047538</f>
        <v>17051170.2873977</v>
      </c>
      <c r="Z43" s="67" t="n">
        <f aca="false">L43*5.5017049523</f>
        <v>4441156.11278314</v>
      </c>
      <c r="AA43" s="67" t="n">
        <f aca="false">IFE_cost_central!B31</f>
        <v>0</v>
      </c>
      <c r="AB43" s="67" t="n">
        <f aca="false">AA43*$AC$13</f>
        <v>0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3" t="n">
        <f aca="false">high_v2_m!D32+temporary_pension_bonus_high!B32</f>
        <v>21131894.8366958</v>
      </c>
      <c r="G44" s="163" t="n">
        <f aca="false">high_v2_m!E32+temporary_pension_bonus_high!B32</f>
        <v>20286447.568279</v>
      </c>
      <c r="H44" s="67" t="n">
        <f aca="false">F44-J44</f>
        <v>20665123.325294</v>
      </c>
      <c r="I44" s="67" t="n">
        <f aca="false">G44-K44</f>
        <v>19833679.2022193</v>
      </c>
      <c r="J44" s="163" t="n">
        <f aca="false">high_v2_m!J32</f>
        <v>466771.511401729</v>
      </c>
      <c r="K44" s="163" t="n">
        <f aca="false">high_v2_m!K32</f>
        <v>452768.366059678</v>
      </c>
      <c r="L44" s="67" t="n">
        <f aca="false">H44-I44</f>
        <v>831444.123074714</v>
      </c>
      <c r="M44" s="67" t="n">
        <f aca="false">J44-K44</f>
        <v>14003.1453420519</v>
      </c>
      <c r="N44" s="163" t="n">
        <f aca="false">SUM(high_v5_m!C32:J32)</f>
        <v>3381395.03637035</v>
      </c>
      <c r="O44" s="7"/>
      <c r="P44" s="7"/>
      <c r="Q44" s="67" t="n">
        <f aca="false">I44*5.5017049523</f>
        <v>109119051.08918</v>
      </c>
      <c r="R44" s="67"/>
      <c r="S44" s="67"/>
      <c r="T44" s="7"/>
      <c r="U44" s="7"/>
      <c r="V44" s="67" t="n">
        <f aca="false">K44*5.5017049523</f>
        <v>2490997.96179531</v>
      </c>
      <c r="W44" s="67" t="n">
        <f aca="false">M44*5.5017049523</f>
        <v>77041.1740761434</v>
      </c>
      <c r="X44" s="67" t="n">
        <f aca="false">N44*5.1890047538+L44*5.5017049523</f>
        <v>22120435.1676824</v>
      </c>
      <c r="Y44" s="67" t="n">
        <f aca="false">N44*5.1890047538</f>
        <v>17546074.9182015</v>
      </c>
      <c r="Z44" s="67" t="n">
        <f aca="false">L44*5.5017049523</f>
        <v>4574360.24948089</v>
      </c>
      <c r="AA44" s="67" t="n">
        <f aca="false">IFE_cost_central!B32</f>
        <v>0</v>
      </c>
      <c r="AB44" s="67" t="n">
        <f aca="false">AA44*$AC$13</f>
        <v>0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3" t="n">
        <f aca="false">high_v2_m!D33+temporary_pension_bonus_high!B33</f>
        <v>21729618.1862738</v>
      </c>
      <c r="G45" s="163" t="n">
        <f aca="false">high_v2_m!E33+temporary_pension_bonus_high!B33</f>
        <v>20858891.5282384</v>
      </c>
      <c r="H45" s="67" t="n">
        <f aca="false">F45-J45</f>
        <v>21232727.1368614</v>
      </c>
      <c r="I45" s="67" t="n">
        <f aca="false">G45-K45</f>
        <v>20376907.2103083</v>
      </c>
      <c r="J45" s="163" t="n">
        <f aca="false">high_v2_m!J33</f>
        <v>496891.04941243</v>
      </c>
      <c r="K45" s="163" t="n">
        <f aca="false">high_v2_m!K33</f>
        <v>481984.317930057</v>
      </c>
      <c r="L45" s="67" t="n">
        <f aca="false">H45-I45</f>
        <v>855819.926553093</v>
      </c>
      <c r="M45" s="67" t="n">
        <f aca="false">J45-K45</f>
        <v>14906.7314823729</v>
      </c>
      <c r="N45" s="163" t="n">
        <f aca="false">SUM(high_v5_m!C33:J33)</f>
        <v>3506954.68702721</v>
      </c>
      <c r="O45" s="7"/>
      <c r="P45" s="7"/>
      <c r="Q45" s="67" t="n">
        <f aca="false">I45*5.5017049523</f>
        <v>112107731.311511</v>
      </c>
      <c r="R45" s="67"/>
      <c r="S45" s="67"/>
      <c r="T45" s="7"/>
      <c r="U45" s="7"/>
      <c r="V45" s="67" t="n">
        <f aca="false">K45*5.5017049523</f>
        <v>2651735.50888673</v>
      </c>
      <c r="W45" s="67" t="n">
        <f aca="false">M45*5.5017049523</f>
        <v>82012.438419177</v>
      </c>
      <c r="X45" s="67" t="n">
        <f aca="false">N45*5.1890047538+L45*5.5017049523</f>
        <v>22906073.2705396</v>
      </c>
      <c r="Y45" s="67" t="n">
        <f aca="false">N45*5.1890047538</f>
        <v>18197604.5423454</v>
      </c>
      <c r="Z45" s="67" t="n">
        <f aca="false">L45*5.5017049523</f>
        <v>4708468.72819417</v>
      </c>
      <c r="AA45" s="67" t="n">
        <f aca="false">IFE_cost_central!B33</f>
        <v>0</v>
      </c>
      <c r="AB45" s="67" t="n">
        <f aca="false">AA45*$AC$13</f>
        <v>0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9"/>
      <c r="B46" s="5"/>
      <c r="C46" s="159" t="n">
        <f aca="false">C42+1</f>
        <v>2023</v>
      </c>
      <c r="D46" s="159" t="n">
        <f aca="false">D42</f>
        <v>1</v>
      </c>
      <c r="E46" s="159" t="n">
        <v>193</v>
      </c>
      <c r="F46" s="161" t="n">
        <f aca="false">high_v2_m!D34+temporary_pension_bonus_high!B34</f>
        <v>22256988.0169247</v>
      </c>
      <c r="G46" s="161" t="n">
        <f aca="false">high_v2_m!E34+temporary_pension_bonus_high!B34</f>
        <v>21363600.91897</v>
      </c>
      <c r="H46" s="8" t="n">
        <f aca="false">F46-J46</f>
        <v>21725918.2959124</v>
      </c>
      <c r="I46" s="8" t="n">
        <f aca="false">G46-K46</f>
        <v>20848463.289588</v>
      </c>
      <c r="J46" s="161" t="n">
        <f aca="false">high_v2_m!J34</f>
        <v>531069.721012385</v>
      </c>
      <c r="K46" s="161" t="n">
        <f aca="false">high_v2_m!K34</f>
        <v>515137.629382013</v>
      </c>
      <c r="L46" s="8" t="n">
        <f aca="false">H46-I46</f>
        <v>877455.006324355</v>
      </c>
      <c r="M46" s="8" t="n">
        <f aca="false">J46-K46</f>
        <v>15932.0916303715</v>
      </c>
      <c r="N46" s="161" t="n">
        <f aca="false">SUM(high_v5_m!C34:J34)</f>
        <v>4370666.39612933</v>
      </c>
      <c r="O46" s="5"/>
      <c r="P46" s="5"/>
      <c r="Q46" s="8" t="n">
        <f aca="false">I46*5.5017049523</f>
        <v>114702093.728171</v>
      </c>
      <c r="R46" s="8"/>
      <c r="S46" s="8"/>
      <c r="T46" s="5"/>
      <c r="U46" s="5"/>
      <c r="V46" s="8" t="n">
        <f aca="false">K46*5.5017049523</f>
        <v>2834135.2466871</v>
      </c>
      <c r="W46" s="8" t="n">
        <f aca="false">M46*5.5017049523</f>
        <v>87653.6674233124</v>
      </c>
      <c r="X46" s="8" t="n">
        <f aca="false">N46*5.1890047538+L46*5.5017049523</f>
        <v>27506907.2605041</v>
      </c>
      <c r="Y46" s="8" t="n">
        <f aca="false">N46*5.1890047538</f>
        <v>22679408.706789</v>
      </c>
      <c r="Z46" s="8" t="n">
        <f aca="false">L46*5.5017049523</f>
        <v>4827498.55371513</v>
      </c>
      <c r="AA46" s="8" t="n">
        <f aca="false">IFE_cost_central!B34</f>
        <v>0</v>
      </c>
      <c r="AB46" s="8" t="n">
        <f aca="false">AA46*$AC$13</f>
        <v>0</v>
      </c>
      <c r="AC46" s="8"/>
      <c r="AD46" s="8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59"/>
      <c r="BC46" s="159"/>
      <c r="BD46" s="159"/>
      <c r="BE46" s="159"/>
      <c r="BF46" s="159"/>
      <c r="BG46" s="159"/>
      <c r="BH46" s="159"/>
      <c r="BI46" s="159"/>
      <c r="BJ46" s="159"/>
      <c r="BK46" s="159"/>
      <c r="BL46" s="159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3" t="n">
        <f aca="false">high_v2_m!D35+temporary_pension_bonus_high!B35</f>
        <v>22729841.4554329</v>
      </c>
      <c r="G47" s="163" t="n">
        <f aca="false">high_v2_m!E35+temporary_pension_bonus_high!B35</f>
        <v>21815930.9084833</v>
      </c>
      <c r="H47" s="67" t="n">
        <f aca="false">F47-J47</f>
        <v>22179472.1944497</v>
      </c>
      <c r="I47" s="67" t="n">
        <f aca="false">G47-K47</f>
        <v>21282072.7253296</v>
      </c>
      <c r="J47" s="163" t="n">
        <f aca="false">high_v2_m!J35</f>
        <v>550369.260983117</v>
      </c>
      <c r="K47" s="163" t="n">
        <f aca="false">high_v2_m!K35</f>
        <v>533858.183153623</v>
      </c>
      <c r="L47" s="67" t="n">
        <f aca="false">H47-I47</f>
        <v>897399.469120108</v>
      </c>
      <c r="M47" s="67" t="n">
        <f aca="false">J47-K47</f>
        <v>16511.0778294934</v>
      </c>
      <c r="N47" s="163" t="n">
        <f aca="false">SUM(high_v5_m!C35:J35)</f>
        <v>3676359.03305685</v>
      </c>
      <c r="O47" s="7"/>
      <c r="P47" s="7"/>
      <c r="Q47" s="67" t="n">
        <f aca="false">I47*5.5017049523</f>
        <v>117087684.908155</v>
      </c>
      <c r="R47" s="67"/>
      <c r="S47" s="67"/>
      <c r="T47" s="7"/>
      <c r="U47" s="7"/>
      <c r="V47" s="67" t="n">
        <f aca="false">K47*5.5017049523</f>
        <v>2937130.21008217</v>
      </c>
      <c r="W47" s="67" t="n">
        <f aca="false">M47*5.5017049523</f>
        <v>90839.0786623348</v>
      </c>
      <c r="X47" s="67" t="n">
        <f aca="false">N47*5.1890047538+L47*5.5017049523</f>
        <v>24013871.6026571</v>
      </c>
      <c r="Y47" s="67" t="n">
        <f aca="false">N47*5.1890047538</f>
        <v>19076644.4992076</v>
      </c>
      <c r="Z47" s="67" t="n">
        <f aca="false">L47*5.5017049523</f>
        <v>4937227.10344949</v>
      </c>
      <c r="AA47" s="67" t="n">
        <f aca="false">IFE_cost_central!B35</f>
        <v>0</v>
      </c>
      <c r="AB47" s="67" t="n">
        <f aca="false">AA47*$AC$13</f>
        <v>0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3" t="n">
        <f aca="false">high_v2_m!D36+temporary_pension_bonus_high!B36</f>
        <v>23133143.639721</v>
      </c>
      <c r="G48" s="163" t="n">
        <f aca="false">high_v2_m!E36+temporary_pension_bonus_high!B36</f>
        <v>22201018.1383788</v>
      </c>
      <c r="H48" s="67" t="n">
        <f aca="false">F48-J48</f>
        <v>22550085.7168687</v>
      </c>
      <c r="I48" s="67" t="n">
        <f aca="false">G48-K48</f>
        <v>21635451.953212</v>
      </c>
      <c r="J48" s="163" t="n">
        <f aca="false">high_v2_m!J36</f>
        <v>583057.922852339</v>
      </c>
      <c r="K48" s="163" t="n">
        <f aca="false">high_v2_m!K36</f>
        <v>565566.185166769</v>
      </c>
      <c r="L48" s="67" t="n">
        <f aca="false">H48-I48</f>
        <v>914633.763656646</v>
      </c>
      <c r="M48" s="67" t="n">
        <f aca="false">J48-K48</f>
        <v>17491.7376855701</v>
      </c>
      <c r="N48" s="163" t="n">
        <f aca="false">SUM(high_v5_m!C36:J36)</f>
        <v>3786097.5900904</v>
      </c>
      <c r="O48" s="7"/>
      <c r="P48" s="7"/>
      <c r="Q48" s="67" t="n">
        <f aca="false">I48*5.5017049523</f>
        <v>119031873.156235</v>
      </c>
      <c r="R48" s="67"/>
      <c r="S48" s="67"/>
      <c r="T48" s="7"/>
      <c r="U48" s="7"/>
      <c r="V48" s="67" t="n">
        <f aca="false">K48*5.5017049523</f>
        <v>3111578.28178543</v>
      </c>
      <c r="W48" s="67" t="n">
        <f aca="false">M48*5.5017049523</f>
        <v>96234.3798490338</v>
      </c>
      <c r="X48" s="67" t="n">
        <f aca="false">N48*5.1890047538+L48*5.5017049523</f>
        <v>24678123.5003804</v>
      </c>
      <c r="Y48" s="67" t="n">
        <f aca="false">N48*5.1890047538</f>
        <v>19646078.3933298</v>
      </c>
      <c r="Z48" s="67" t="n">
        <f aca="false">L48*5.5017049523</f>
        <v>5032045.10705056</v>
      </c>
      <c r="AA48" s="67" t="n">
        <f aca="false">IFE_cost_central!B36</f>
        <v>0</v>
      </c>
      <c r="AB48" s="67" t="n">
        <f aca="false">AA48*$AC$13</f>
        <v>0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3" t="n">
        <f aca="false">high_v2_m!D37+temporary_pension_bonus_high!B37</f>
        <v>23524754.8940092</v>
      </c>
      <c r="G49" s="163" t="n">
        <f aca="false">high_v2_m!E37+temporary_pension_bonus_high!B37</f>
        <v>22575004.3463071</v>
      </c>
      <c r="H49" s="67" t="n">
        <f aca="false">F49-J49</f>
        <v>22928446.3440569</v>
      </c>
      <c r="I49" s="67" t="n">
        <f aca="false">G49-K49</f>
        <v>21996585.0528533</v>
      </c>
      <c r="J49" s="163" t="n">
        <f aca="false">high_v2_m!J37</f>
        <v>596308.549952302</v>
      </c>
      <c r="K49" s="163" t="n">
        <f aca="false">high_v2_m!K37</f>
        <v>578419.293453733</v>
      </c>
      <c r="L49" s="67" t="n">
        <f aca="false">H49-I49</f>
        <v>931861.291203555</v>
      </c>
      <c r="M49" s="67" t="n">
        <f aca="false">J49-K49</f>
        <v>17889.2564985692</v>
      </c>
      <c r="N49" s="163" t="n">
        <f aca="false">SUM(high_v5_m!C37:J37)</f>
        <v>3795723.91708152</v>
      </c>
      <c r="O49" s="7"/>
      <c r="P49" s="7"/>
      <c r="Q49" s="67" t="n">
        <f aca="false">I49*5.5017049523</f>
        <v>121018720.918971</v>
      </c>
      <c r="R49" s="67"/>
      <c r="S49" s="67"/>
      <c r="T49" s="7"/>
      <c r="U49" s="7"/>
      <c r="V49" s="67" t="n">
        <f aca="false">K49*5.5017049523</f>
        <v>3182292.29130027</v>
      </c>
      <c r="W49" s="67" t="n">
        <f aca="false">M49*5.5017049523</f>
        <v>98421.4110711429</v>
      </c>
      <c r="X49" s="67" t="n">
        <f aca="false">N49*5.1890047538+L49*5.5017049523</f>
        <v>24822855.3305196</v>
      </c>
      <c r="Y49" s="67" t="n">
        <f aca="false">N49*5.1890047538</f>
        <v>19696029.4498484</v>
      </c>
      <c r="Z49" s="67" t="n">
        <f aca="false">L49*5.5017049523</f>
        <v>5126825.88067127</v>
      </c>
      <c r="AA49" s="67" t="n">
        <f aca="false">IFE_cost_central!B37</f>
        <v>0</v>
      </c>
      <c r="AB49" s="67" t="n">
        <f aca="false">AA49*$AC$13</f>
        <v>0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9"/>
      <c r="B50" s="5"/>
      <c r="C50" s="159" t="n">
        <f aca="false">C46+1</f>
        <v>2024</v>
      </c>
      <c r="D50" s="159" t="n">
        <f aca="false">D46</f>
        <v>1</v>
      </c>
      <c r="E50" s="159" t="n">
        <v>197</v>
      </c>
      <c r="F50" s="161" t="n">
        <f aca="false">high_v2_m!D38+temporary_pension_bonus_high!B38</f>
        <v>23868130.4978294</v>
      </c>
      <c r="G50" s="161" t="n">
        <f aca="false">high_v2_m!E38+temporary_pension_bonus_high!B38</f>
        <v>22903674.2452452</v>
      </c>
      <c r="H50" s="8" t="n">
        <f aca="false">F50-J50</f>
        <v>23241095.9456564</v>
      </c>
      <c r="I50" s="8" t="n">
        <f aca="false">G50-K50</f>
        <v>22295450.7296374</v>
      </c>
      <c r="J50" s="161" t="n">
        <f aca="false">high_v2_m!J38</f>
        <v>627034.552172993</v>
      </c>
      <c r="K50" s="161" t="n">
        <f aca="false">high_v2_m!K38</f>
        <v>608223.515607803</v>
      </c>
      <c r="L50" s="8" t="n">
        <f aca="false">H50-I50</f>
        <v>945645.216019005</v>
      </c>
      <c r="M50" s="8" t="n">
        <f aca="false">J50-K50</f>
        <v>18811.0365651898</v>
      </c>
      <c r="N50" s="161" t="n">
        <f aca="false">SUM(high_v5_m!C38:J38)</f>
        <v>4694773.03030647</v>
      </c>
      <c r="O50" s="5"/>
      <c r="P50" s="5"/>
      <c r="Q50" s="8" t="n">
        <f aca="false">I50*5.5017049523</f>
        <v>122662991.693007</v>
      </c>
      <c r="R50" s="8"/>
      <c r="S50" s="8"/>
      <c r="T50" s="5"/>
      <c r="U50" s="5"/>
      <c r="V50" s="8" t="n">
        <f aca="false">K50*5.5017049523</f>
        <v>3346266.32792477</v>
      </c>
      <c r="W50" s="8" t="n">
        <f aca="false">M50*5.5017049523</f>
        <v>103492.773028601</v>
      </c>
      <c r="X50" s="8" t="n">
        <f aca="false">N50*5.1890047538+L50*5.5017049523</f>
        <v>29563860.5403629</v>
      </c>
      <c r="Y50" s="8" t="n">
        <f aca="false">N50*5.1890047538</f>
        <v>24361199.5722723</v>
      </c>
      <c r="Z50" s="8" t="n">
        <f aca="false">L50*5.5017049523</f>
        <v>5202660.96809056</v>
      </c>
      <c r="AA50" s="8" t="n">
        <f aca="false">IFE_cost_central!B38</f>
        <v>0</v>
      </c>
      <c r="AB50" s="8" t="n">
        <f aca="false">AA50*$AC$13</f>
        <v>0</v>
      </c>
      <c r="AC50" s="8"/>
      <c r="AD50" s="8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  <c r="AW50" s="159"/>
      <c r="AX50" s="159"/>
      <c r="AY50" s="159"/>
      <c r="AZ50" s="159"/>
      <c r="BA50" s="159"/>
      <c r="BB50" s="159"/>
      <c r="BC50" s="159"/>
      <c r="BD50" s="159"/>
      <c r="BE50" s="159"/>
      <c r="BF50" s="159"/>
      <c r="BG50" s="159"/>
      <c r="BH50" s="159"/>
      <c r="BI50" s="159"/>
      <c r="BJ50" s="159"/>
      <c r="BK50" s="159"/>
      <c r="BL50" s="159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3" t="n">
        <f aca="false">high_v2_m!D39+temporary_pension_bonus_high!B39</f>
        <v>24284862.271066</v>
      </c>
      <c r="G51" s="163" t="n">
        <f aca="false">high_v2_m!E39+temporary_pension_bonus_high!B39</f>
        <v>23302065.1958871</v>
      </c>
      <c r="H51" s="67" t="n">
        <f aca="false">F51-J51</f>
        <v>23612249.3497864</v>
      </c>
      <c r="I51" s="67" t="n">
        <f aca="false">G51-K51</f>
        <v>22649630.6622459</v>
      </c>
      <c r="J51" s="163" t="n">
        <f aca="false">high_v2_m!J39</f>
        <v>672612.921279532</v>
      </c>
      <c r="K51" s="163" t="n">
        <f aca="false">high_v2_m!K39</f>
        <v>652434.533641146</v>
      </c>
      <c r="L51" s="67" t="n">
        <f aca="false">H51-I51</f>
        <v>962618.687540501</v>
      </c>
      <c r="M51" s="67" t="n">
        <f aca="false">J51-K51</f>
        <v>20178.3876383859</v>
      </c>
      <c r="N51" s="163" t="n">
        <f aca="false">SUM(high_v5_m!C39:J39)</f>
        <v>3953420.86035672</v>
      </c>
      <c r="O51" s="7"/>
      <c r="P51" s="7"/>
      <c r="Q51" s="67" t="n">
        <f aca="false">I51*5.5017049523</f>
        <v>124611585.182244</v>
      </c>
      <c r="R51" s="67"/>
      <c r="S51" s="67"/>
      <c r="T51" s="7"/>
      <c r="U51" s="7"/>
      <c r="V51" s="67" t="n">
        <f aca="false">K51*5.5017049523</f>
        <v>3589502.30478503</v>
      </c>
      <c r="W51" s="67" t="n">
        <f aca="false">M51*5.5017049523</f>
        <v>111015.535199537</v>
      </c>
      <c r="X51" s="67" t="n">
        <f aca="false">N51*5.1890047538+L51*5.5017049523</f>
        <v>25810363.6385812</v>
      </c>
      <c r="Y51" s="67" t="n">
        <f aca="false">N51*5.1890047538</f>
        <v>20514319.6381631</v>
      </c>
      <c r="Z51" s="67" t="n">
        <f aca="false">L51*5.5017049523</f>
        <v>5296044.0004181</v>
      </c>
      <c r="AA51" s="67" t="n">
        <f aca="false">IFE_cost_central!B39</f>
        <v>0</v>
      </c>
      <c r="AB51" s="67" t="n">
        <f aca="false">AA51*$AC$13</f>
        <v>0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3" t="n">
        <f aca="false">high_v2_m!D40+temporary_pension_bonus_high!B40</f>
        <v>24632765.5978275</v>
      </c>
      <c r="G52" s="163" t="n">
        <f aca="false">high_v2_m!E40+temporary_pension_bonus_high!B40</f>
        <v>23635420.0045645</v>
      </c>
      <c r="H52" s="67" t="n">
        <f aca="false">F52-J52</f>
        <v>23932287.2869675</v>
      </c>
      <c r="I52" s="67" t="n">
        <f aca="false">G52-K52</f>
        <v>22955956.0430304</v>
      </c>
      <c r="J52" s="163" t="n">
        <f aca="false">high_v2_m!J40</f>
        <v>700478.310859974</v>
      </c>
      <c r="K52" s="163" t="n">
        <f aca="false">high_v2_m!K40</f>
        <v>679463.961534175</v>
      </c>
      <c r="L52" s="67" t="n">
        <f aca="false">H52-I52</f>
        <v>976331.243937135</v>
      </c>
      <c r="M52" s="67" t="n">
        <f aca="false">J52-K52</f>
        <v>21014.3493257993</v>
      </c>
      <c r="N52" s="163" t="n">
        <f aca="false">SUM(high_v5_m!C40:J40)</f>
        <v>4006533.4816235</v>
      </c>
      <c r="O52" s="7"/>
      <c r="P52" s="7"/>
      <c r="Q52" s="67" t="n">
        <f aca="false">I52*5.5017049523</f>
        <v>126296897.046721</v>
      </c>
      <c r="R52" s="67"/>
      <c r="S52" s="67"/>
      <c r="T52" s="7"/>
      <c r="U52" s="7"/>
      <c r="V52" s="67" t="n">
        <f aca="false">K52*5.5017049523</f>
        <v>3738210.24208195</v>
      </c>
      <c r="W52" s="67" t="n">
        <f aca="false">M52*5.5017049523</f>
        <v>115614.749755112</v>
      </c>
      <c r="X52" s="67" t="n">
        <f aca="false">N52*5.1890047538+L52*5.5017049523</f>
        <v>26161407.7222573</v>
      </c>
      <c r="Y52" s="67" t="n">
        <f aca="false">N52*5.1890047538</f>
        <v>20789921.2824032</v>
      </c>
      <c r="Z52" s="67" t="n">
        <f aca="false">L52*5.5017049523</f>
        <v>5371486.43985415</v>
      </c>
      <c r="AA52" s="67" t="n">
        <f aca="false">IFE_cost_central!B40</f>
        <v>0</v>
      </c>
      <c r="AB52" s="67" t="n">
        <f aca="false">AA52*$AC$13</f>
        <v>0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3" t="n">
        <f aca="false">high_v2_m!D41+temporary_pension_bonus_high!B41</f>
        <v>25121468.9363056</v>
      </c>
      <c r="G53" s="163" t="n">
        <f aca="false">high_v2_m!E41+temporary_pension_bonus_high!B41</f>
        <v>24102145.6020005</v>
      </c>
      <c r="H53" s="67" t="n">
        <f aca="false">F53-J53</f>
        <v>24331136.7670908</v>
      </c>
      <c r="I53" s="67" t="n">
        <f aca="false">G53-K53</f>
        <v>23335523.3978622</v>
      </c>
      <c r="J53" s="163" t="n">
        <f aca="false">high_v2_m!J41</f>
        <v>790332.169214735</v>
      </c>
      <c r="K53" s="163" t="n">
        <f aca="false">high_v2_m!K41</f>
        <v>766622.204138293</v>
      </c>
      <c r="L53" s="67" t="n">
        <f aca="false">H53-I53</f>
        <v>995613.369228643</v>
      </c>
      <c r="M53" s="67" t="n">
        <f aca="false">J53-K53</f>
        <v>23709.9650764422</v>
      </c>
      <c r="N53" s="163" t="n">
        <f aca="false">SUM(high_v5_m!C41:J41)</f>
        <v>4026863.33218947</v>
      </c>
      <c r="O53" s="7"/>
      <c r="P53" s="7"/>
      <c r="Q53" s="67" t="n">
        <f aca="false">I53*5.5017049523</f>
        <v>128385164.642531</v>
      </c>
      <c r="R53" s="67"/>
      <c r="S53" s="67"/>
      <c r="T53" s="7"/>
      <c r="U53" s="7"/>
      <c r="V53" s="67" t="n">
        <f aca="false">K53*5.5017049523</f>
        <v>4217729.17705079</v>
      </c>
      <c r="W53" s="67" t="n">
        <f aca="false">M53*5.5017049523</f>
        <v>130445.232279922</v>
      </c>
      <c r="X53" s="67" t="n">
        <f aca="false">N53*5.1890047538+L53*5.5017049523</f>
        <v>26372983.9776954</v>
      </c>
      <c r="Y53" s="67" t="n">
        <f aca="false">N53*5.1890047538</f>
        <v>20895412.9736341</v>
      </c>
      <c r="Z53" s="67" t="n">
        <f aca="false">L53*5.5017049523</f>
        <v>5477571.00406131</v>
      </c>
      <c r="AA53" s="67" t="n">
        <f aca="false">IFE_cost_central!B41</f>
        <v>0</v>
      </c>
      <c r="AB53" s="67" t="n">
        <f aca="false">AA53*$AC$13</f>
        <v>0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9"/>
      <c r="B54" s="5"/>
      <c r="C54" s="159" t="n">
        <f aca="false">C50+1</f>
        <v>2025</v>
      </c>
      <c r="D54" s="159" t="n">
        <f aca="false">D50</f>
        <v>1</v>
      </c>
      <c r="E54" s="159" t="n">
        <v>201</v>
      </c>
      <c r="F54" s="161" t="n">
        <f aca="false">high_v2_m!D42+temporary_pension_bonus_high!B42</f>
        <v>25465793.3028538</v>
      </c>
      <c r="G54" s="161" t="n">
        <f aca="false">high_v2_m!E42+temporary_pension_bonus_high!B42</f>
        <v>24430826.3868728</v>
      </c>
      <c r="H54" s="8" t="n">
        <f aca="false">F54-J54</f>
        <v>24592575.271744</v>
      </c>
      <c r="I54" s="8" t="n">
        <f aca="false">G54-K54</f>
        <v>23583804.8966963</v>
      </c>
      <c r="J54" s="161" t="n">
        <f aca="false">high_v2_m!J42</f>
        <v>873218.031109741</v>
      </c>
      <c r="K54" s="161" t="n">
        <f aca="false">high_v2_m!K42</f>
        <v>847021.490176449</v>
      </c>
      <c r="L54" s="8" t="n">
        <f aca="false">H54-I54</f>
        <v>1008770.3750477</v>
      </c>
      <c r="M54" s="8" t="n">
        <f aca="false">J54-K54</f>
        <v>26196.5409332921</v>
      </c>
      <c r="N54" s="161" t="n">
        <f aca="false">SUM(high_v5_m!C42:J42)</f>
        <v>5006305.86406394</v>
      </c>
      <c r="O54" s="5"/>
      <c r="P54" s="5"/>
      <c r="Q54" s="8" t="n">
        <f aca="false">I54*5.5017049523</f>
        <v>129751136.194231</v>
      </c>
      <c r="R54" s="8"/>
      <c r="S54" s="8"/>
      <c r="T54" s="5"/>
      <c r="U54" s="5"/>
      <c r="V54" s="8" t="n">
        <f aca="false">K54*5.5017049523</f>
        <v>4660062.32720829</v>
      </c>
      <c r="W54" s="8" t="n">
        <f aca="false">M54*5.5017049523</f>
        <v>144125.638985823</v>
      </c>
      <c r="X54" s="8" t="n">
        <f aca="false">N54*5.1890047538+L54*5.5017049523</f>
        <v>31527701.895738</v>
      </c>
      <c r="Y54" s="8" t="n">
        <f aca="false">N54*5.1890047538</f>
        <v>25977744.9276046</v>
      </c>
      <c r="Z54" s="8" t="n">
        <f aca="false">L54*5.5017049523</f>
        <v>5549956.96813345</v>
      </c>
      <c r="AA54" s="8" t="n">
        <f aca="false">IFE_cost_central!B42</f>
        <v>0</v>
      </c>
      <c r="AB54" s="8" t="n">
        <f aca="false">AA54*$AC$13</f>
        <v>0</v>
      </c>
      <c r="AC54" s="8"/>
      <c r="AD54" s="8"/>
      <c r="AE54" s="159"/>
      <c r="AF54" s="159"/>
      <c r="AG54" s="159"/>
      <c r="AH54" s="159"/>
      <c r="AI54" s="159"/>
      <c r="AJ54" s="159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59"/>
      <c r="BC54" s="159"/>
      <c r="BD54" s="159"/>
      <c r="BE54" s="159"/>
      <c r="BF54" s="159"/>
      <c r="BG54" s="159"/>
      <c r="BH54" s="159"/>
      <c r="BI54" s="159"/>
      <c r="BJ54" s="159"/>
      <c r="BK54" s="159"/>
      <c r="BL54" s="159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3" t="n">
        <f aca="false">high_v2_m!D43+temporary_pension_bonus_high!B43</f>
        <v>25789359.3174029</v>
      </c>
      <c r="G55" s="163" t="n">
        <f aca="false">high_v2_m!E43+temporary_pension_bonus_high!B43</f>
        <v>24740471.4418131</v>
      </c>
      <c r="H55" s="67" t="n">
        <f aca="false">F55-J55</f>
        <v>24814792.0352546</v>
      </c>
      <c r="I55" s="67" t="n">
        <f aca="false">G55-K55</f>
        <v>23795141.1781293</v>
      </c>
      <c r="J55" s="163" t="n">
        <f aca="false">high_v2_m!J43</f>
        <v>974567.282148246</v>
      </c>
      <c r="K55" s="163" t="n">
        <f aca="false">high_v2_m!K43</f>
        <v>945330.263683799</v>
      </c>
      <c r="L55" s="67" t="n">
        <f aca="false">H55-I55</f>
        <v>1019650.85712529</v>
      </c>
      <c r="M55" s="67" t="n">
        <f aca="false">J55-K55</f>
        <v>29237.0184644473</v>
      </c>
      <c r="N55" s="163" t="n">
        <f aca="false">SUM(high_v5_m!C43:J43)</f>
        <v>4173627.48628889</v>
      </c>
      <c r="O55" s="7"/>
      <c r="P55" s="7"/>
      <c r="Q55" s="67" t="n">
        <f aca="false">I55*5.5017049523</f>
        <v>130913846.060392</v>
      </c>
      <c r="R55" s="67"/>
      <c r="S55" s="67"/>
      <c r="T55" s="7"/>
      <c r="U55" s="7"/>
      <c r="V55" s="67" t="n">
        <f aca="false">K55*5.5017049523</f>
        <v>5200928.19326822</v>
      </c>
      <c r="W55" s="67" t="n">
        <f aca="false">M55*5.5017049523</f>
        <v>160853.449276337</v>
      </c>
      <c r="X55" s="67" t="n">
        <f aca="false">N55*5.1890047538+L55*5.5017049523</f>
        <v>27266791.0372065</v>
      </c>
      <c r="Y55" s="67" t="n">
        <f aca="false">N55*5.1890047538</f>
        <v>21656972.8669434</v>
      </c>
      <c r="Z55" s="67" t="n">
        <f aca="false">L55*5.5017049523</f>
        <v>5609818.17026313</v>
      </c>
      <c r="AA55" s="67" t="n">
        <f aca="false">IFE_cost_central!B43</f>
        <v>0</v>
      </c>
      <c r="AB55" s="67" t="n">
        <f aca="false">AA55*$AC$13</f>
        <v>0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3" t="n">
        <f aca="false">high_v2_m!D44+temporary_pension_bonus_high!B44</f>
        <v>26218943.9688269</v>
      </c>
      <c r="G56" s="163" t="n">
        <f aca="false">high_v2_m!E44+temporary_pension_bonus_high!B44</f>
        <v>25151077.4579815</v>
      </c>
      <c r="H56" s="67" t="n">
        <f aca="false">F56-J56</f>
        <v>25191893.8533793</v>
      </c>
      <c r="I56" s="67" t="n">
        <f aca="false">G56-K56</f>
        <v>24154838.8459974</v>
      </c>
      <c r="J56" s="163" t="n">
        <f aca="false">high_v2_m!J44</f>
        <v>1027050.11544754</v>
      </c>
      <c r="K56" s="163" t="n">
        <f aca="false">high_v2_m!K44</f>
        <v>996238.61198411</v>
      </c>
      <c r="L56" s="67" t="n">
        <f aca="false">H56-I56</f>
        <v>1037055.00738191</v>
      </c>
      <c r="M56" s="67" t="n">
        <f aca="false">J56-K56</f>
        <v>30811.503463426</v>
      </c>
      <c r="N56" s="163" t="n">
        <f aca="false">SUM(high_v5_m!C44:J44)</f>
        <v>4181706.17266791</v>
      </c>
      <c r="O56" s="7"/>
      <c r="P56" s="7"/>
      <c r="Q56" s="67" t="n">
        <f aca="false">I56*5.5017049523</f>
        <v>132892796.501032</v>
      </c>
      <c r="R56" s="67"/>
      <c r="S56" s="67"/>
      <c r="T56" s="7"/>
      <c r="U56" s="7"/>
      <c r="V56" s="67" t="n">
        <f aca="false">K56*5.5017049523</f>
        <v>5481010.90522546</v>
      </c>
      <c r="W56" s="67" t="n">
        <f aca="false">M56*5.5017049523</f>
        <v>169515.80119254</v>
      </c>
      <c r="X56" s="67" t="n">
        <f aca="false">N56*5.1890047538+L56*5.5017049523</f>
        <v>27404463.8788892</v>
      </c>
      <c r="Y56" s="67" t="n">
        <f aca="false">N56*5.1890047538</f>
        <v>21698893.2089686</v>
      </c>
      <c r="Z56" s="67" t="n">
        <f aca="false">L56*5.5017049523</f>
        <v>5705570.66992058</v>
      </c>
      <c r="AA56" s="67" t="n">
        <f aca="false">IFE_cost_central!B44</f>
        <v>0</v>
      </c>
      <c r="AB56" s="67" t="n">
        <f aca="false">AA56*$AC$13</f>
        <v>0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3" t="n">
        <f aca="false">high_v2_m!D45+temporary_pension_bonus_high!B45</f>
        <v>26521023.5945498</v>
      </c>
      <c r="G57" s="163" t="n">
        <f aca="false">high_v2_m!E45+temporary_pension_bonus_high!B45</f>
        <v>25440186.6173253</v>
      </c>
      <c r="H57" s="67" t="n">
        <f aca="false">F57-J57</f>
        <v>25421135.9045748</v>
      </c>
      <c r="I57" s="67" t="n">
        <f aca="false">G57-K57</f>
        <v>24373295.5580496</v>
      </c>
      <c r="J57" s="163" t="n">
        <f aca="false">high_v2_m!J45</f>
        <v>1099887.68997492</v>
      </c>
      <c r="K57" s="163" t="n">
        <f aca="false">high_v2_m!K45</f>
        <v>1066891.05927568</v>
      </c>
      <c r="L57" s="67" t="n">
        <f aca="false">H57-I57</f>
        <v>1047840.34652526</v>
      </c>
      <c r="M57" s="67" t="n">
        <f aca="false">J57-K57</f>
        <v>32996.6306992478</v>
      </c>
      <c r="N57" s="163" t="n">
        <f aca="false">SUM(high_v5_m!C45:J45)</f>
        <v>4180333.53138298</v>
      </c>
      <c r="O57" s="7"/>
      <c r="P57" s="7"/>
      <c r="Q57" s="67" t="n">
        <f aca="false">I57*5.5017049523</f>
        <v>134094680.875593</v>
      </c>
      <c r="R57" s="67"/>
      <c r="S57" s="67"/>
      <c r="T57" s="7"/>
      <c r="U57" s="7"/>
      <c r="V57" s="67" t="n">
        <f aca="false">K57*5.5017049523</f>
        <v>5869719.82438158</v>
      </c>
      <c r="W57" s="67" t="n">
        <f aca="false">M57*5.5017049523</f>
        <v>181537.726527266</v>
      </c>
      <c r="X57" s="67" t="n">
        <f aca="false">N57*5.1890047538+L57*5.5017049523</f>
        <v>27456678.9905135</v>
      </c>
      <c r="Y57" s="67" t="n">
        <f aca="false">N57*5.1890047538</f>
        <v>21691770.5668158</v>
      </c>
      <c r="Z57" s="67" t="n">
        <f aca="false">L57*5.5017049523</f>
        <v>5764908.42369775</v>
      </c>
      <c r="AA57" s="67" t="n">
        <f aca="false">IFE_cost_central!B45</f>
        <v>0</v>
      </c>
      <c r="AB57" s="67" t="n">
        <f aca="false">AA57*$AC$13</f>
        <v>0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9"/>
      <c r="B58" s="5"/>
      <c r="C58" s="159" t="n">
        <f aca="false">C54+1</f>
        <v>2026</v>
      </c>
      <c r="D58" s="159" t="n">
        <f aca="false">D54</f>
        <v>1</v>
      </c>
      <c r="E58" s="159" t="n">
        <v>205</v>
      </c>
      <c r="F58" s="161" t="n">
        <f aca="false">high_v2_m!D46+temporary_pension_bonus_high!B46</f>
        <v>27012887.3595428</v>
      </c>
      <c r="G58" s="161" t="n">
        <f aca="false">high_v2_m!E46+temporary_pension_bonus_high!B46</f>
        <v>25911567.1459401</v>
      </c>
      <c r="H58" s="8" t="n">
        <f aca="false">F58-J58</f>
        <v>25786357.3283774</v>
      </c>
      <c r="I58" s="8" t="n">
        <f aca="false">G58-K58</f>
        <v>24721833.0157097</v>
      </c>
      <c r="J58" s="161" t="n">
        <f aca="false">high_v2_m!J46</f>
        <v>1226530.03116537</v>
      </c>
      <c r="K58" s="161" t="n">
        <f aca="false">high_v2_m!K46</f>
        <v>1189734.13023041</v>
      </c>
      <c r="L58" s="8" t="n">
        <f aca="false">H58-I58</f>
        <v>1064524.31266774</v>
      </c>
      <c r="M58" s="8" t="n">
        <f aca="false">J58-K58</f>
        <v>36795.9009349609</v>
      </c>
      <c r="N58" s="161" t="n">
        <f aca="false">SUM(high_v5_m!C46:J46)</f>
        <v>5153166.5914287</v>
      </c>
      <c r="O58" s="5"/>
      <c r="P58" s="5"/>
      <c r="Q58" s="8" t="n">
        <f aca="false">I58*5.5017049523</f>
        <v>136012231.132464</v>
      </c>
      <c r="R58" s="8"/>
      <c r="S58" s="8"/>
      <c r="T58" s="5"/>
      <c r="U58" s="5"/>
      <c r="V58" s="8" t="n">
        <f aca="false">K58*5.5017049523</f>
        <v>6545566.156209</v>
      </c>
      <c r="W58" s="8" t="n">
        <f aca="false">M58*5.5017049523</f>
        <v>202440.190398215</v>
      </c>
      <c r="X58" s="8" t="n">
        <f aca="false">N58*5.1890047538+L58*5.5017049523</f>
        <v>32596504.6228947</v>
      </c>
      <c r="Y58" s="8" t="n">
        <f aca="false">N58*5.1890047538</f>
        <v>26739805.9400469</v>
      </c>
      <c r="Z58" s="8" t="n">
        <f aca="false">L58*5.5017049523</f>
        <v>5856698.68284785</v>
      </c>
      <c r="AA58" s="8" t="n">
        <f aca="false">IFE_cost_central!B46</f>
        <v>0</v>
      </c>
      <c r="AB58" s="8" t="n">
        <f aca="false">AA58*$AC$13</f>
        <v>0</v>
      </c>
      <c r="AC58" s="8"/>
      <c r="AD58" s="8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59"/>
      <c r="BG58" s="159"/>
      <c r="BH58" s="159"/>
      <c r="BI58" s="159"/>
      <c r="BJ58" s="159"/>
      <c r="BK58" s="159"/>
      <c r="BL58" s="159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3" t="n">
        <f aca="false">high_v2_m!D47+temporary_pension_bonus_high!B47</f>
        <v>27536555.713808</v>
      </c>
      <c r="G59" s="163" t="n">
        <f aca="false">high_v2_m!E47+temporary_pension_bonus_high!B47</f>
        <v>26413920.7641223</v>
      </c>
      <c r="H59" s="67" t="n">
        <f aca="false">F59-J59</f>
        <v>26223993.6878942</v>
      </c>
      <c r="I59" s="67" t="n">
        <f aca="false">G59-K59</f>
        <v>25140735.598986</v>
      </c>
      <c r="J59" s="163" t="n">
        <f aca="false">high_v2_m!J47</f>
        <v>1312562.02591373</v>
      </c>
      <c r="K59" s="163" t="n">
        <f aca="false">high_v2_m!K47</f>
        <v>1273185.16513632</v>
      </c>
      <c r="L59" s="67" t="n">
        <f aca="false">H59-I59</f>
        <v>1083258.08890824</v>
      </c>
      <c r="M59" s="67" t="n">
        <f aca="false">J59-K59</f>
        <v>39376.8607774118</v>
      </c>
      <c r="N59" s="163" t="n">
        <f aca="false">SUM(high_v5_m!C47:J47)</f>
        <v>4290101.91909246</v>
      </c>
      <c r="O59" s="7"/>
      <c r="P59" s="7"/>
      <c r="Q59" s="67" t="n">
        <f aca="false">I59*5.5017049523</f>
        <v>138316909.549406</v>
      </c>
      <c r="R59" s="67"/>
      <c r="S59" s="67"/>
      <c r="T59" s="7"/>
      <c r="U59" s="7"/>
      <c r="V59" s="67" t="n">
        <f aca="false">K59*5.5017049523</f>
        <v>7004689.12822537</v>
      </c>
      <c r="W59" s="67" t="n">
        <f aca="false">M59*5.5017049523</f>
        <v>216639.869945114</v>
      </c>
      <c r="X59" s="67" t="n">
        <f aca="false">N59*5.1890047538+L59*5.5017049523</f>
        <v>28221125.6448227</v>
      </c>
      <c r="Y59" s="67" t="n">
        <f aca="false">N59*5.1890047538</f>
        <v>22261359.2524573</v>
      </c>
      <c r="Z59" s="67" t="n">
        <f aca="false">L59*5.5017049523</f>
        <v>5959766.39236548</v>
      </c>
      <c r="AA59" s="67" t="n">
        <f aca="false">IFE_cost_central!B47</f>
        <v>0</v>
      </c>
      <c r="AB59" s="67" t="n">
        <f aca="false">AA59*$AC$13</f>
        <v>0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3" t="n">
        <f aca="false">high_v2_m!D48+temporary_pension_bonus_high!B48</f>
        <v>28152953.3345471</v>
      </c>
      <c r="G60" s="163" t="n">
        <f aca="false">high_v2_m!E48+temporary_pension_bonus_high!B48</f>
        <v>27004410.5904823</v>
      </c>
      <c r="H60" s="67" t="n">
        <f aca="false">F60-J60</f>
        <v>26767827.3256853</v>
      </c>
      <c r="I60" s="67" t="n">
        <f aca="false">G60-K60</f>
        <v>25660838.3618863</v>
      </c>
      <c r="J60" s="163" t="n">
        <f aca="false">high_v2_m!J48</f>
        <v>1385126.00886182</v>
      </c>
      <c r="K60" s="163" t="n">
        <f aca="false">high_v2_m!K48</f>
        <v>1343572.22859597</v>
      </c>
      <c r="L60" s="67" t="n">
        <f aca="false">H60-I60</f>
        <v>1106988.96379894</v>
      </c>
      <c r="M60" s="67" t="n">
        <f aca="false">J60-K60</f>
        <v>41553.7802658547</v>
      </c>
      <c r="N60" s="163" t="n">
        <f aca="false">SUM(high_v5_m!C48:J48)</f>
        <v>4391219.56375816</v>
      </c>
      <c r="O60" s="7"/>
      <c r="P60" s="7"/>
      <c r="Q60" s="67" t="n">
        <f aca="false">I60*5.5017049523</f>
        <v>141178361.49576</v>
      </c>
      <c r="R60" s="67"/>
      <c r="S60" s="67"/>
      <c r="T60" s="7"/>
      <c r="U60" s="7"/>
      <c r="V60" s="67" t="n">
        <f aca="false">K60*5.5017049523</f>
        <v>7391937.98383919</v>
      </c>
      <c r="W60" s="67" t="n">
        <f aca="false">M60*5.5017049523</f>
        <v>228616.638675439</v>
      </c>
      <c r="X60" s="67" t="n">
        <f aca="false">N60*5.1890047538+L60*5.5017049523</f>
        <v>28876385.8555947</v>
      </c>
      <c r="Y60" s="67" t="n">
        <f aca="false">N60*5.1890047538</f>
        <v>22786059.1913206</v>
      </c>
      <c r="Z60" s="67" t="n">
        <f aca="false">L60*5.5017049523</f>
        <v>6090326.66427407</v>
      </c>
      <c r="AA60" s="67" t="n">
        <f aca="false">IFE_cost_central!B48</f>
        <v>0</v>
      </c>
      <c r="AB60" s="67" t="n">
        <f aca="false">AA60*$AC$13</f>
        <v>0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3" t="n">
        <f aca="false">high_v2_m!D49+temporary_pension_bonus_high!B49</f>
        <v>28669915.5421336</v>
      </c>
      <c r="G61" s="163" t="n">
        <f aca="false">high_v2_m!E49+temporary_pension_bonus_high!B49</f>
        <v>27499457.5214876</v>
      </c>
      <c r="H61" s="67" t="n">
        <f aca="false">F61-J61</f>
        <v>27230373.8930824</v>
      </c>
      <c r="I61" s="67" t="n">
        <f aca="false">G61-K61</f>
        <v>26103102.1219079</v>
      </c>
      <c r="J61" s="163" t="n">
        <f aca="false">high_v2_m!J49</f>
        <v>1439541.64905123</v>
      </c>
      <c r="K61" s="163" t="n">
        <f aca="false">high_v2_m!K49</f>
        <v>1396355.3995797</v>
      </c>
      <c r="L61" s="67" t="n">
        <f aca="false">H61-I61</f>
        <v>1127271.77117451</v>
      </c>
      <c r="M61" s="67" t="n">
        <f aca="false">J61-K61</f>
        <v>43186.2494715371</v>
      </c>
      <c r="N61" s="163" t="n">
        <f aca="false">SUM(high_v5_m!C49:J49)</f>
        <v>4475051.96083836</v>
      </c>
      <c r="O61" s="7"/>
      <c r="P61" s="7"/>
      <c r="Q61" s="67" t="n">
        <f aca="false">I61*5.5017049523</f>
        <v>143611566.214493</v>
      </c>
      <c r="R61" s="67"/>
      <c r="S61" s="67"/>
      <c r="T61" s="7"/>
      <c r="U61" s="7"/>
      <c r="V61" s="67" t="n">
        <f aca="false">K61*5.5017049523</f>
        <v>7682335.41703847</v>
      </c>
      <c r="W61" s="67" t="n">
        <f aca="false">M61*5.5017049523</f>
        <v>237598.002588819</v>
      </c>
      <c r="X61" s="67" t="n">
        <f aca="false">N61*5.1890047538+L61*5.5017049523</f>
        <v>29422982.5843511</v>
      </c>
      <c r="Y61" s="67" t="n">
        <f aca="false">N61*5.1890047538</f>
        <v>23221065.8982923</v>
      </c>
      <c r="Z61" s="67" t="n">
        <f aca="false">L61*5.5017049523</f>
        <v>6201916.68605881</v>
      </c>
      <c r="AA61" s="67" t="n">
        <f aca="false">IFE_cost_central!B49</f>
        <v>0</v>
      </c>
      <c r="AB61" s="67" t="n">
        <f aca="false">AA61*$AC$13</f>
        <v>0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9"/>
      <c r="B62" s="5"/>
      <c r="C62" s="159" t="n">
        <f aca="false">C58+1</f>
        <v>2027</v>
      </c>
      <c r="D62" s="159" t="n">
        <f aca="false">D58</f>
        <v>1</v>
      </c>
      <c r="E62" s="159" t="n">
        <v>209</v>
      </c>
      <c r="F62" s="161" t="n">
        <f aca="false">high_v2_m!D50+temporary_pension_bonus_high!B50</f>
        <v>28953146.6083294</v>
      </c>
      <c r="G62" s="161" t="n">
        <f aca="false">high_v2_m!E50+temporary_pension_bonus_high!B50</f>
        <v>27770449.232122</v>
      </c>
      <c r="H62" s="8" t="n">
        <f aca="false">F62-J62</f>
        <v>27433415.9337104</v>
      </c>
      <c r="I62" s="8" t="n">
        <f aca="false">G62-K62</f>
        <v>26296310.4777416</v>
      </c>
      <c r="J62" s="161" t="n">
        <f aca="false">high_v2_m!J50</f>
        <v>1519730.67461897</v>
      </c>
      <c r="K62" s="161" t="n">
        <f aca="false">high_v2_m!K50</f>
        <v>1474138.7543804</v>
      </c>
      <c r="L62" s="8" t="n">
        <f aca="false">H62-I62</f>
        <v>1137105.45596878</v>
      </c>
      <c r="M62" s="8" t="n">
        <f aca="false">J62-K62</f>
        <v>45591.9202385692</v>
      </c>
      <c r="N62" s="161" t="n">
        <f aca="false">SUM(high_v5_m!C50:J50)</f>
        <v>5358616.8349719</v>
      </c>
      <c r="O62" s="5"/>
      <c r="P62" s="5"/>
      <c r="Q62" s="8" t="n">
        <f aca="false">I62*5.5017049523</f>
        <v>144674541.582609</v>
      </c>
      <c r="R62" s="8"/>
      <c r="S62" s="8"/>
      <c r="T62" s="5"/>
      <c r="U62" s="5"/>
      <c r="V62" s="8" t="n">
        <f aca="false">K62*5.5017049523</f>
        <v>8110276.48535202</v>
      </c>
      <c r="W62" s="8" t="n">
        <f aca="false">M62*5.5017049523</f>
        <v>250833.293361402</v>
      </c>
      <c r="X62" s="8" t="n">
        <f aca="false">N62*5.1890047538+L62*5.5017049523</f>
        <v>34061906.9488527</v>
      </c>
      <c r="Y62" s="8" t="n">
        <f aca="false">N62*5.1890047538</f>
        <v>27805888.2304619</v>
      </c>
      <c r="Z62" s="8" t="n">
        <f aca="false">L62*5.5017049523</f>
        <v>6256018.7183908</v>
      </c>
      <c r="AA62" s="8" t="n">
        <f aca="false">IFE_cost_central!B50</f>
        <v>0</v>
      </c>
      <c r="AB62" s="8" t="n">
        <f aca="false">AA62*$AC$13</f>
        <v>0</v>
      </c>
      <c r="AC62" s="8"/>
      <c r="AD62" s="8"/>
      <c r="AE62" s="159"/>
      <c r="AF62" s="159"/>
      <c r="AG62" s="159"/>
      <c r="AH62" s="159"/>
      <c r="AI62" s="159"/>
      <c r="AJ62" s="159"/>
      <c r="AK62" s="159"/>
      <c r="AL62" s="159"/>
      <c r="AM62" s="159"/>
      <c r="AN62" s="159"/>
      <c r="AO62" s="159"/>
      <c r="AP62" s="159"/>
      <c r="AQ62" s="159"/>
      <c r="AR62" s="159"/>
      <c r="AS62" s="159"/>
      <c r="AT62" s="159"/>
      <c r="AU62" s="159"/>
      <c r="AV62" s="159"/>
      <c r="AW62" s="159"/>
      <c r="AX62" s="159"/>
      <c r="AY62" s="159"/>
      <c r="AZ62" s="159"/>
      <c r="BA62" s="159"/>
      <c r="BB62" s="159"/>
      <c r="BC62" s="159"/>
      <c r="BD62" s="159"/>
      <c r="BE62" s="159"/>
      <c r="BF62" s="159"/>
      <c r="BG62" s="159"/>
      <c r="BH62" s="159"/>
      <c r="BI62" s="159"/>
      <c r="BJ62" s="159"/>
      <c r="BK62" s="159"/>
      <c r="BL62" s="159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3" t="n">
        <f aca="false">high_v2_m!D51+temporary_pension_bonus_high!B51</f>
        <v>29377292.5105488</v>
      </c>
      <c r="G63" s="163" t="n">
        <f aca="false">high_v2_m!E51+temporary_pension_bonus_high!B51</f>
        <v>28177167.1357294</v>
      </c>
      <c r="H63" s="67" t="n">
        <f aca="false">F63-J63</f>
        <v>27740496.1745425</v>
      </c>
      <c r="I63" s="67" t="n">
        <f aca="false">G63-K63</f>
        <v>26589474.6898033</v>
      </c>
      <c r="J63" s="163" t="n">
        <f aca="false">high_v2_m!J51</f>
        <v>1636796.33600628</v>
      </c>
      <c r="K63" s="163" t="n">
        <f aca="false">high_v2_m!K51</f>
        <v>1587692.44592609</v>
      </c>
      <c r="L63" s="67" t="n">
        <f aca="false">H63-I63</f>
        <v>1151021.48473913</v>
      </c>
      <c r="M63" s="67" t="n">
        <f aca="false">J63-K63</f>
        <v>49103.8900801889</v>
      </c>
      <c r="N63" s="163" t="n">
        <f aca="false">SUM(high_v5_m!C51:J51)</f>
        <v>4494313.96283254</v>
      </c>
      <c r="O63" s="7"/>
      <c r="P63" s="7"/>
      <c r="Q63" s="67" t="n">
        <f aca="false">I63*5.5017049523</f>
        <v>146287444.579947</v>
      </c>
      <c r="R63" s="67"/>
      <c r="S63" s="67"/>
      <c r="T63" s="7"/>
      <c r="U63" s="7"/>
      <c r="V63" s="67" t="n">
        <f aca="false">K63*5.5017049523</f>
        <v>8735015.39248089</v>
      </c>
      <c r="W63" s="67" t="n">
        <f aca="false">M63*5.5017049523</f>
        <v>270155.11523137</v>
      </c>
      <c r="X63" s="67" t="n">
        <f aca="false">N63*5.1890047538+L63*5.5017049523</f>
        <v>29653597.1210008</v>
      </c>
      <c r="Y63" s="67" t="n">
        <f aca="false">N63*5.1890047538</f>
        <v>23321016.5182078</v>
      </c>
      <c r="Z63" s="67" t="n">
        <f aca="false">L63*5.5017049523</f>
        <v>6332580.60279296</v>
      </c>
      <c r="AA63" s="67" t="n">
        <f aca="false">IFE_cost_central!B51</f>
        <v>0</v>
      </c>
      <c r="AB63" s="67" t="n">
        <f aca="false">AA63*$AC$13</f>
        <v>0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3" t="n">
        <f aca="false">high_v2_m!D52+temporary_pension_bonus_high!B52</f>
        <v>29747074.5959107</v>
      </c>
      <c r="G64" s="163" t="n">
        <f aca="false">high_v2_m!E52+temporary_pension_bonus_high!B52</f>
        <v>28532025.1790403</v>
      </c>
      <c r="H64" s="67" t="n">
        <f aca="false">F64-J64</f>
        <v>28032669.8267068</v>
      </c>
      <c r="I64" s="67" t="n">
        <f aca="false">G64-K64</f>
        <v>26869052.5529125</v>
      </c>
      <c r="J64" s="163" t="n">
        <f aca="false">high_v2_m!J52</f>
        <v>1714404.76920388</v>
      </c>
      <c r="K64" s="163" t="n">
        <f aca="false">high_v2_m!K52</f>
        <v>1662972.62612776</v>
      </c>
      <c r="L64" s="67" t="n">
        <f aca="false">H64-I64</f>
        <v>1163617.27379426</v>
      </c>
      <c r="M64" s="67" t="n">
        <f aca="false">J64-K64</f>
        <v>51432.1430761167</v>
      </c>
      <c r="N64" s="163" t="n">
        <f aca="false">SUM(high_v5_m!C52:J52)</f>
        <v>4567831.09033957</v>
      </c>
      <c r="O64" s="7"/>
      <c r="P64" s="7"/>
      <c r="Q64" s="67" t="n">
        <f aca="false">I64*5.5017049523</f>
        <v>147825599.493968</v>
      </c>
      <c r="R64" s="67"/>
      <c r="S64" s="67"/>
      <c r="T64" s="7"/>
      <c r="U64" s="7"/>
      <c r="V64" s="67" t="n">
        <f aca="false">K64*5.5017049523</f>
        <v>9149184.73270645</v>
      </c>
      <c r="W64" s="67" t="n">
        <f aca="false">M64*5.5017049523</f>
        <v>282964.476269273</v>
      </c>
      <c r="X64" s="67" t="n">
        <f aca="false">N64*5.1890047538+L64*5.5017049523</f>
        <v>30104376.1601432</v>
      </c>
      <c r="Y64" s="67" t="n">
        <f aca="false">N64*5.1890047538</f>
        <v>23702497.2423274</v>
      </c>
      <c r="Z64" s="67" t="n">
        <f aca="false">L64*5.5017049523</f>
        <v>6401878.91781573</v>
      </c>
      <c r="AA64" s="67" t="n">
        <f aca="false">IFE_cost_central!B52</f>
        <v>0</v>
      </c>
      <c r="AB64" s="67" t="n">
        <f aca="false">AA64*$AC$13</f>
        <v>0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3" t="n">
        <f aca="false">high_v2_m!D53+temporary_pension_bonus_high!B53</f>
        <v>30031664.5479226</v>
      </c>
      <c r="G65" s="163" t="n">
        <f aca="false">high_v2_m!E53+temporary_pension_bonus_high!B53</f>
        <v>28804432.5824764</v>
      </c>
      <c r="H65" s="67" t="n">
        <f aca="false">F65-J65</f>
        <v>28243103.7628399</v>
      </c>
      <c r="I65" s="67" t="n">
        <f aca="false">G65-K65</f>
        <v>27069528.6209461</v>
      </c>
      <c r="J65" s="163" t="n">
        <f aca="false">high_v2_m!J53</f>
        <v>1788560.78508271</v>
      </c>
      <c r="K65" s="163" t="n">
        <f aca="false">high_v2_m!K53</f>
        <v>1734903.96153023</v>
      </c>
      <c r="L65" s="67" t="n">
        <f aca="false">H65-I65</f>
        <v>1173575.14189379</v>
      </c>
      <c r="M65" s="67" t="n">
        <f aca="false">J65-K65</f>
        <v>53656.8235524814</v>
      </c>
      <c r="N65" s="163" t="n">
        <f aca="false">SUM(high_v5_m!C53:J53)</f>
        <v>4570277.05667982</v>
      </c>
      <c r="O65" s="7"/>
      <c r="P65" s="7"/>
      <c r="Q65" s="67" t="n">
        <f aca="false">I65*5.5017049523</f>
        <v>148928559.670286</v>
      </c>
      <c r="R65" s="67"/>
      <c r="S65" s="67"/>
      <c r="T65" s="7"/>
      <c r="U65" s="7"/>
      <c r="V65" s="67" t="n">
        <f aca="false">K65*5.5017049523</f>
        <v>9544929.71691576</v>
      </c>
      <c r="W65" s="67" t="n">
        <f aca="false">M65*5.5017049523</f>
        <v>295204.011863374</v>
      </c>
      <c r="X65" s="67" t="n">
        <f aca="false">N65*5.1890047538+L65*5.5017049523</f>
        <v>30171853.5433479</v>
      </c>
      <c r="Y65" s="67" t="n">
        <f aca="false">N65*5.1890047538</f>
        <v>23715189.3732947</v>
      </c>
      <c r="Z65" s="67" t="n">
        <f aca="false">L65*5.5017049523</f>
        <v>6456664.17005322</v>
      </c>
      <c r="AA65" s="67" t="n">
        <f aca="false">IFE_cost_central!B53</f>
        <v>0</v>
      </c>
      <c r="AB65" s="67" t="n">
        <f aca="false">AA65*$AC$13</f>
        <v>0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9"/>
      <c r="B66" s="5"/>
      <c r="C66" s="159" t="n">
        <f aca="false">C62+1</f>
        <v>2028</v>
      </c>
      <c r="D66" s="159" t="n">
        <f aca="false">D62</f>
        <v>1</v>
      </c>
      <c r="E66" s="159" t="n">
        <v>213</v>
      </c>
      <c r="F66" s="161" t="n">
        <f aca="false">high_v2_m!D54+temporary_pension_bonus_high!B54</f>
        <v>30338388.8048595</v>
      </c>
      <c r="G66" s="161" t="n">
        <f aca="false">high_v2_m!E54+temporary_pension_bonus_high!B54</f>
        <v>29099256.1354656</v>
      </c>
      <c r="H66" s="8" t="n">
        <f aca="false">F66-J66</f>
        <v>28467385.0453877</v>
      </c>
      <c r="I66" s="8" t="n">
        <f aca="false">G66-K66</f>
        <v>27284382.488778</v>
      </c>
      <c r="J66" s="161" t="n">
        <f aca="false">high_v2_m!J54</f>
        <v>1871003.75947176</v>
      </c>
      <c r="K66" s="161" t="n">
        <f aca="false">high_v2_m!K54</f>
        <v>1814873.64668761</v>
      </c>
      <c r="L66" s="8" t="n">
        <f aca="false">H66-I66</f>
        <v>1183002.55660968</v>
      </c>
      <c r="M66" s="8" t="n">
        <f aca="false">J66-K66</f>
        <v>56130.1127841526</v>
      </c>
      <c r="N66" s="161" t="n">
        <f aca="false">SUM(high_v5_m!C54:J54)</f>
        <v>5547692.38904633</v>
      </c>
      <c r="O66" s="5"/>
      <c r="P66" s="5"/>
      <c r="Q66" s="8" t="n">
        <f aca="false">I66*5.5017049523</f>
        <v>150110622.258957</v>
      </c>
      <c r="R66" s="8"/>
      <c r="S66" s="8"/>
      <c r="T66" s="5"/>
      <c r="U66" s="5"/>
      <c r="V66" s="8" t="n">
        <f aca="false">K66*5.5017049523</f>
        <v>9984899.32977996</v>
      </c>
      <c r="W66" s="8" t="n">
        <f aca="false">M66*5.5017049523</f>
        <v>308811.31947773</v>
      </c>
      <c r="X66" s="8" t="n">
        <f aca="false">N66*5.1890047538+L66*5.5017049523</f>
        <v>35295533.2036645</v>
      </c>
      <c r="Y66" s="8" t="n">
        <f aca="false">N66*5.1890047538</f>
        <v>28787002.1793815</v>
      </c>
      <c r="Z66" s="8" t="n">
        <f aca="false">L66*5.5017049523</f>
        <v>6508531.02428303</v>
      </c>
      <c r="AA66" s="8" t="n">
        <f aca="false">IFE_cost_central!B54</f>
        <v>0</v>
      </c>
      <c r="AB66" s="8" t="n">
        <f aca="false">AA66*$AC$13</f>
        <v>0</v>
      </c>
      <c r="AC66" s="8"/>
      <c r="AD66" s="8"/>
      <c r="AE66" s="159"/>
      <c r="AF66" s="159"/>
      <c r="AG66" s="159"/>
      <c r="AH66" s="159"/>
      <c r="AI66" s="159"/>
      <c r="AJ66" s="159"/>
      <c r="AK66" s="159"/>
      <c r="AL66" s="159"/>
      <c r="AM66" s="159"/>
      <c r="AN66" s="159"/>
      <c r="AO66" s="159"/>
      <c r="AP66" s="159"/>
      <c r="AQ66" s="159"/>
      <c r="AR66" s="159"/>
      <c r="AS66" s="159"/>
      <c r="AT66" s="159"/>
      <c r="AU66" s="159"/>
      <c r="AV66" s="159"/>
      <c r="AW66" s="159"/>
      <c r="AX66" s="159"/>
      <c r="AY66" s="159"/>
      <c r="AZ66" s="159"/>
      <c r="BA66" s="159"/>
      <c r="BB66" s="159"/>
      <c r="BC66" s="159"/>
      <c r="BD66" s="159"/>
      <c r="BE66" s="159"/>
      <c r="BF66" s="159"/>
      <c r="BG66" s="159"/>
      <c r="BH66" s="159"/>
      <c r="BI66" s="159"/>
      <c r="BJ66" s="159"/>
      <c r="BK66" s="159"/>
      <c r="BL66" s="159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3" t="n">
        <f aca="false">high_v2_m!D55+temporary_pension_bonus_high!B55</f>
        <v>30588883.449234</v>
      </c>
      <c r="G67" s="163" t="n">
        <f aca="false">high_v2_m!E55+temporary_pension_bonus_high!B55</f>
        <v>29339088.6851223</v>
      </c>
      <c r="H67" s="67" t="n">
        <f aca="false">F67-J67</f>
        <v>28645076.9801338</v>
      </c>
      <c r="I67" s="67" t="n">
        <f aca="false">G67-K67</f>
        <v>27453596.4100951</v>
      </c>
      <c r="J67" s="163" t="n">
        <f aca="false">high_v2_m!J55</f>
        <v>1943806.46910021</v>
      </c>
      <c r="K67" s="163" t="n">
        <f aca="false">high_v2_m!K55</f>
        <v>1885492.2750272</v>
      </c>
      <c r="L67" s="67" t="n">
        <f aca="false">H67-I67</f>
        <v>1191480.57003878</v>
      </c>
      <c r="M67" s="67" t="n">
        <f aca="false">J67-K67</f>
        <v>58314.1940730063</v>
      </c>
      <c r="N67" s="163" t="n">
        <f aca="false">SUM(high_v5_m!C55:J55)</f>
        <v>4545382.19971789</v>
      </c>
      <c r="O67" s="7"/>
      <c r="P67" s="7"/>
      <c r="Q67" s="67" t="n">
        <f aca="false">I67*5.5017049523</f>
        <v>151041587.327865</v>
      </c>
      <c r="R67" s="67"/>
      <c r="S67" s="67"/>
      <c r="T67" s="7"/>
      <c r="U67" s="7"/>
      <c r="V67" s="67" t="n">
        <f aca="false">K67*5.5017049523</f>
        <v>10373422.1870405</v>
      </c>
      <c r="W67" s="67" t="n">
        <f aca="false">M67*5.5017049523</f>
        <v>320827.490320842</v>
      </c>
      <c r="X67" s="67" t="n">
        <f aca="false">N67*5.1890047538+L67*5.5017049523</f>
        <v>30141184.3949256</v>
      </c>
      <c r="Y67" s="67" t="n">
        <f aca="false">N67*5.1890047538</f>
        <v>23586009.842174</v>
      </c>
      <c r="Z67" s="67" t="n">
        <f aca="false">L67*5.5017049523</f>
        <v>6555174.55275159</v>
      </c>
      <c r="AA67" s="67" t="n">
        <f aca="false">IFE_cost_central!B55</f>
        <v>0</v>
      </c>
      <c r="AB67" s="67" t="n">
        <f aca="false">AA67*$AC$13</f>
        <v>0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3" t="n">
        <f aca="false">high_v2_m!D56+temporary_pension_bonus_high!B56</f>
        <v>30841755.4674082</v>
      </c>
      <c r="G68" s="163" t="n">
        <f aca="false">high_v2_m!E56+temporary_pension_bonus_high!B56</f>
        <v>29581094.3916472</v>
      </c>
      <c r="H68" s="67" t="n">
        <f aca="false">F68-J68</f>
        <v>28805555.8745311</v>
      </c>
      <c r="I68" s="67" t="n">
        <f aca="false">G68-K68</f>
        <v>27605980.7865565</v>
      </c>
      <c r="J68" s="163" t="n">
        <f aca="false">high_v2_m!J56</f>
        <v>2036199.59287702</v>
      </c>
      <c r="K68" s="163" t="n">
        <f aca="false">high_v2_m!K56</f>
        <v>1975113.60509071</v>
      </c>
      <c r="L68" s="67" t="n">
        <f aca="false">H68-I68</f>
        <v>1199575.08797465</v>
      </c>
      <c r="M68" s="67" t="n">
        <f aca="false">J68-K68</f>
        <v>61085.9877863105</v>
      </c>
      <c r="N68" s="163" t="n">
        <f aca="false">SUM(high_v5_m!C56:J56)</f>
        <v>4521506.03428162</v>
      </c>
      <c r="O68" s="7"/>
      <c r="P68" s="7"/>
      <c r="Q68" s="67" t="n">
        <f aca="false">I68*5.5017049523</f>
        <v>151879961.206497</v>
      </c>
      <c r="R68" s="67"/>
      <c r="S68" s="67"/>
      <c r="T68" s="7"/>
      <c r="U68" s="7"/>
      <c r="V68" s="67" t="n">
        <f aca="false">K68*5.5017049523</f>
        <v>10866492.3024827</v>
      </c>
      <c r="W68" s="67" t="n">
        <f aca="false">M68*5.5017049523</f>
        <v>336077.081520082</v>
      </c>
      <c r="X68" s="67" t="n">
        <f aca="false">N68*5.1890047538+L68*5.5017049523</f>
        <v>30061824.5083885</v>
      </c>
      <c r="Y68" s="67" t="n">
        <f aca="false">N68*5.1890047538</f>
        <v>23462116.3062227</v>
      </c>
      <c r="Z68" s="67" t="n">
        <f aca="false">L68*5.5017049523</f>
        <v>6599708.20216581</v>
      </c>
      <c r="AA68" s="67" t="n">
        <f aca="false">IFE_cost_central!B56</f>
        <v>0</v>
      </c>
      <c r="AB68" s="67" t="n">
        <f aca="false">AA68*$AC$13</f>
        <v>0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3" t="n">
        <f aca="false">high_v2_m!D57+temporary_pension_bonus_high!B57</f>
        <v>31254261.7172416</v>
      </c>
      <c r="G69" s="163" t="n">
        <f aca="false">high_v2_m!E57+temporary_pension_bonus_high!B57</f>
        <v>29976181.534548</v>
      </c>
      <c r="H69" s="67" t="n">
        <f aca="false">F69-J69</f>
        <v>29116351.8900383</v>
      </c>
      <c r="I69" s="67" t="n">
        <f aca="false">G69-K69</f>
        <v>27902409.0021608</v>
      </c>
      <c r="J69" s="163" t="n">
        <f aca="false">high_v2_m!J57</f>
        <v>2137909.82720336</v>
      </c>
      <c r="K69" s="163" t="n">
        <f aca="false">high_v2_m!K57</f>
        <v>2073772.53238726</v>
      </c>
      <c r="L69" s="67" t="n">
        <f aca="false">H69-I69</f>
        <v>1213942.88787748</v>
      </c>
      <c r="M69" s="67" t="n">
        <f aca="false">J69-K69</f>
        <v>64137.2948161007</v>
      </c>
      <c r="N69" s="163" t="n">
        <f aca="false">SUM(high_v5_m!C57:J57)</f>
        <v>4527147.11657557</v>
      </c>
      <c r="O69" s="7"/>
      <c r="P69" s="7"/>
      <c r="Q69" s="67" t="n">
        <f aca="false">I69*5.5017049523</f>
        <v>153510821.788288</v>
      </c>
      <c r="R69" s="67"/>
      <c r="S69" s="67"/>
      <c r="T69" s="7"/>
      <c r="U69" s="7"/>
      <c r="V69" s="67" t="n">
        <f aca="false">K69*5.5017049523</f>
        <v>11409284.6113787</v>
      </c>
      <c r="W69" s="67" t="n">
        <f aca="false">M69*5.5017049523</f>
        <v>352864.472516866</v>
      </c>
      <c r="X69" s="67" t="n">
        <f aca="false">N69*5.1890047538+L69*5.5017049523</f>
        <v>30170143.5071075</v>
      </c>
      <c r="Y69" s="67" t="n">
        <f aca="false">N69*5.1890047538</f>
        <v>23491387.9090626</v>
      </c>
      <c r="Z69" s="67" t="n">
        <f aca="false">L69*5.5017049523</f>
        <v>6678755.59804491</v>
      </c>
      <c r="AA69" s="67" t="n">
        <f aca="false">IFE_cost_central!B57</f>
        <v>0</v>
      </c>
      <c r="AB69" s="67" t="n">
        <f aca="false">AA69*$AC$13</f>
        <v>0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9"/>
      <c r="B70" s="5"/>
      <c r="C70" s="159" t="n">
        <f aca="false">C66+1</f>
        <v>2029</v>
      </c>
      <c r="D70" s="159" t="n">
        <f aca="false">D66</f>
        <v>1</v>
      </c>
      <c r="E70" s="159" t="n">
        <v>217</v>
      </c>
      <c r="F70" s="161" t="n">
        <f aca="false">high_v2_m!D58+temporary_pension_bonus_high!B58</f>
        <v>31464804.8274381</v>
      </c>
      <c r="G70" s="161" t="n">
        <f aca="false">high_v2_m!E58+temporary_pension_bonus_high!B58</f>
        <v>30180133.8941043</v>
      </c>
      <c r="H70" s="8" t="n">
        <f aca="false">F70-J70</f>
        <v>29245774.4122595</v>
      </c>
      <c r="I70" s="8" t="n">
        <f aca="false">G70-K70</f>
        <v>28027674.3913811</v>
      </c>
      <c r="J70" s="161" t="n">
        <f aca="false">high_v2_m!J58</f>
        <v>2219030.41517859</v>
      </c>
      <c r="K70" s="161" t="n">
        <f aca="false">high_v2_m!K58</f>
        <v>2152459.50272323</v>
      </c>
      <c r="L70" s="8" t="n">
        <f aca="false">H70-I70</f>
        <v>1218100.02087844</v>
      </c>
      <c r="M70" s="8" t="n">
        <f aca="false">J70-K70</f>
        <v>66570.9124553576</v>
      </c>
      <c r="N70" s="161" t="n">
        <f aca="false">SUM(high_v5_m!C58:J58)</f>
        <v>5544882.55712203</v>
      </c>
      <c r="O70" s="5"/>
      <c r="P70" s="5"/>
      <c r="Q70" s="8" t="n">
        <f aca="false">I70*5.5017049523</f>
        <v>154199995.000513</v>
      </c>
      <c r="R70" s="8"/>
      <c r="S70" s="8"/>
      <c r="T70" s="5"/>
      <c r="U70" s="5"/>
      <c r="V70" s="8" t="n">
        <f aca="false">K70*5.5017049523</f>
        <v>11842197.1057576</v>
      </c>
      <c r="W70" s="8" t="n">
        <f aca="false">M70*5.5017049523</f>
        <v>366253.518734771</v>
      </c>
      <c r="X70" s="8" t="n">
        <f aca="false">N70*5.1890047538+L70*5.5017049523</f>
        <v>35474048.8654325</v>
      </c>
      <c r="Y70" s="8" t="n">
        <f aca="false">N70*5.1890047538</f>
        <v>28772421.9481689</v>
      </c>
      <c r="Z70" s="8" t="n">
        <f aca="false">L70*5.5017049523</f>
        <v>6701626.91726366</v>
      </c>
      <c r="AA70" s="8" t="n">
        <f aca="false">IFE_cost_central!B58</f>
        <v>0</v>
      </c>
      <c r="AB70" s="8" t="n">
        <f aca="false">AA70*$AC$13</f>
        <v>0</v>
      </c>
      <c r="AC70" s="8"/>
      <c r="AD70" s="8"/>
      <c r="AE70" s="159"/>
      <c r="AF70" s="159"/>
      <c r="AG70" s="159"/>
      <c r="AH70" s="159"/>
      <c r="AI70" s="159"/>
      <c r="AJ70" s="159"/>
      <c r="AK70" s="159"/>
      <c r="AL70" s="159"/>
      <c r="AM70" s="159"/>
      <c r="AN70" s="159"/>
      <c r="AO70" s="159"/>
      <c r="AP70" s="159"/>
      <c r="AQ70" s="159"/>
      <c r="AR70" s="159"/>
      <c r="AS70" s="159"/>
      <c r="AT70" s="159"/>
      <c r="AU70" s="159"/>
      <c r="AV70" s="159"/>
      <c r="AW70" s="159"/>
      <c r="AX70" s="159"/>
      <c r="AY70" s="159"/>
      <c r="AZ70" s="159"/>
      <c r="BA70" s="159"/>
      <c r="BB70" s="159"/>
      <c r="BC70" s="159"/>
      <c r="BD70" s="159"/>
      <c r="BE70" s="159"/>
      <c r="BF70" s="159"/>
      <c r="BG70" s="159"/>
      <c r="BH70" s="159"/>
      <c r="BI70" s="159"/>
      <c r="BJ70" s="159"/>
      <c r="BK70" s="159"/>
      <c r="BL70" s="159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3" t="n">
        <f aca="false">high_v2_m!D59+temporary_pension_bonus_high!B59</f>
        <v>31668644.2614536</v>
      </c>
      <c r="G71" s="163" t="n">
        <f aca="false">high_v2_m!E59+temporary_pension_bonus_high!B59</f>
        <v>30375870.3045083</v>
      </c>
      <c r="H71" s="67" t="n">
        <f aca="false">F71-J71</f>
        <v>29381395.4515004</v>
      </c>
      <c r="I71" s="67" t="n">
        <f aca="false">G71-K71</f>
        <v>28157238.9588537</v>
      </c>
      <c r="J71" s="163" t="n">
        <f aca="false">high_v2_m!J59</f>
        <v>2287248.80995322</v>
      </c>
      <c r="K71" s="163" t="n">
        <f aca="false">high_v2_m!K59</f>
        <v>2218631.34565462</v>
      </c>
      <c r="L71" s="67" t="n">
        <f aca="false">H71-I71</f>
        <v>1224156.49264665</v>
      </c>
      <c r="M71" s="67" t="n">
        <f aca="false">J71-K71</f>
        <v>68617.4642985966</v>
      </c>
      <c r="N71" s="163" t="n">
        <f aca="false">SUM(high_v5_m!C59:J59)</f>
        <v>4650955.97742353</v>
      </c>
      <c r="O71" s="7"/>
      <c r="P71" s="7"/>
      <c r="Q71" s="67" t="n">
        <f aca="false">I71*5.5017049523</f>
        <v>154912821.02302</v>
      </c>
      <c r="R71" s="67"/>
      <c r="S71" s="67"/>
      <c r="T71" s="7"/>
      <c r="U71" s="7"/>
      <c r="V71" s="67" t="n">
        <f aca="false">K71*5.5017049523</f>
        <v>12206255.0617161</v>
      </c>
      <c r="W71" s="67" t="n">
        <f aca="false">M71*5.5017049523</f>
        <v>377513.043145857</v>
      </c>
      <c r="X71" s="67" t="n">
        <f aca="false">N71*5.1890047538+L71*5.5017049523</f>
        <v>30868780.5145495</v>
      </c>
      <c r="Y71" s="67" t="n">
        <f aca="false">N71*5.1890047538</f>
        <v>24133832.6765652</v>
      </c>
      <c r="Z71" s="67" t="n">
        <f aca="false">L71*5.5017049523</f>
        <v>6734947.83798429</v>
      </c>
      <c r="AA71" s="67" t="n">
        <f aca="false">IFE_cost_central!B59</f>
        <v>0</v>
      </c>
      <c r="AB71" s="67" t="n">
        <f aca="false">AA71*$AC$13</f>
        <v>0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3" t="n">
        <f aca="false">high_v2_m!D60+temporary_pension_bonus_high!B60</f>
        <v>31898968.8129522</v>
      </c>
      <c r="G72" s="163" t="n">
        <f aca="false">high_v2_m!E60+temporary_pension_bonus_high!B60</f>
        <v>30597389.4045109</v>
      </c>
      <c r="H72" s="67" t="n">
        <f aca="false">F72-J72</f>
        <v>29488764.7096135</v>
      </c>
      <c r="I72" s="67" t="n">
        <f aca="false">G72-K72</f>
        <v>28259491.4242724</v>
      </c>
      <c r="J72" s="163" t="n">
        <f aca="false">high_v2_m!J60</f>
        <v>2410204.10333864</v>
      </c>
      <c r="K72" s="163" t="n">
        <f aca="false">high_v2_m!K60</f>
        <v>2337897.98023848</v>
      </c>
      <c r="L72" s="67" t="n">
        <f aca="false">H72-I72</f>
        <v>1229273.28534108</v>
      </c>
      <c r="M72" s="67" t="n">
        <f aca="false">J72-K72</f>
        <v>72306.1231001592</v>
      </c>
      <c r="N72" s="163" t="n">
        <f aca="false">SUM(high_v5_m!C60:J60)</f>
        <v>4645070.64758084</v>
      </c>
      <c r="O72" s="7"/>
      <c r="P72" s="7"/>
      <c r="Q72" s="67" t="n">
        <f aca="false">I72*5.5017049523</f>
        <v>155475383.918399</v>
      </c>
      <c r="R72" s="67"/>
      <c r="S72" s="67"/>
      <c r="T72" s="7"/>
      <c r="U72" s="7"/>
      <c r="V72" s="67" t="n">
        <f aca="false">K72*5.5017049523</f>
        <v>12862424.8958502</v>
      </c>
      <c r="W72" s="67" t="n">
        <f aca="false">M72*5.5017049523</f>
        <v>397806.955541759</v>
      </c>
      <c r="X72" s="67" t="n">
        <f aca="false">N72*5.1890047538+L72*5.5017049523</f>
        <v>30866392.5937249</v>
      </c>
      <c r="Y72" s="67" t="n">
        <f aca="false">N72*5.1890047538</f>
        <v>24103293.6720338</v>
      </c>
      <c r="Z72" s="67" t="n">
        <f aca="false">L72*5.5017049523</f>
        <v>6763098.92169109</v>
      </c>
      <c r="AA72" s="67" t="n">
        <f aca="false">IFE_cost_central!B60</f>
        <v>0</v>
      </c>
      <c r="AB72" s="67" t="n">
        <f aca="false">AA72*$AC$13</f>
        <v>0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3" t="n">
        <f aca="false">high_v2_m!D61+temporary_pension_bonus_high!B61</f>
        <v>32059451.2499766</v>
      </c>
      <c r="G73" s="163" t="n">
        <f aca="false">high_v2_m!E61+temporary_pension_bonus_high!B61</f>
        <v>30750748.4154396</v>
      </c>
      <c r="H73" s="67" t="n">
        <f aca="false">F73-J73</f>
        <v>29614429.048239</v>
      </c>
      <c r="I73" s="67" t="n">
        <f aca="false">G73-K73</f>
        <v>28379076.879754</v>
      </c>
      <c r="J73" s="163" t="n">
        <f aca="false">high_v2_m!J61</f>
        <v>2445022.20173763</v>
      </c>
      <c r="K73" s="163" t="n">
        <f aca="false">high_v2_m!K61</f>
        <v>2371671.5356855</v>
      </c>
      <c r="L73" s="67" t="n">
        <f aca="false">H73-I73</f>
        <v>1235352.16848493</v>
      </c>
      <c r="M73" s="67" t="n">
        <f aca="false">J73-K73</f>
        <v>73350.6660521287</v>
      </c>
      <c r="N73" s="163" t="n">
        <f aca="false">SUM(high_v5_m!C61:J61)</f>
        <v>4655191.91496685</v>
      </c>
      <c r="O73" s="7"/>
      <c r="P73" s="7"/>
      <c r="Q73" s="67" t="n">
        <f aca="false">I73*5.5017049523</f>
        <v>156133307.811045</v>
      </c>
      <c r="R73" s="67"/>
      <c r="S73" s="67"/>
      <c r="T73" s="7"/>
      <c r="U73" s="7"/>
      <c r="V73" s="67" t="n">
        <f aca="false">K73*5.5017049523</f>
        <v>13048237.0331099</v>
      </c>
      <c r="W73" s="67" t="n">
        <f aca="false">M73*5.5017049523</f>
        <v>403553.7226735</v>
      </c>
      <c r="X73" s="67" t="n">
        <f aca="false">N73*5.1890047538+L73*5.5017049523</f>
        <v>30952356.1198023</v>
      </c>
      <c r="Y73" s="67" t="n">
        <f aca="false">N73*5.1890047538</f>
        <v>24155812.9766143</v>
      </c>
      <c r="Z73" s="67" t="n">
        <f aca="false">L73*5.5017049523</f>
        <v>6796543.14318806</v>
      </c>
      <c r="AA73" s="67" t="n">
        <f aca="false">IFE_cost_central!B61</f>
        <v>0</v>
      </c>
      <c r="AB73" s="67" t="n">
        <f aca="false">AA73*$AC$13</f>
        <v>0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9"/>
      <c r="B74" s="5"/>
      <c r="C74" s="159" t="n">
        <f aca="false">C70+1</f>
        <v>2030</v>
      </c>
      <c r="D74" s="159" t="n">
        <f aca="false">D70</f>
        <v>1</v>
      </c>
      <c r="E74" s="159" t="n">
        <v>221</v>
      </c>
      <c r="F74" s="161" t="n">
        <f aca="false">high_v2_m!D62+temporary_pension_bonus_high!B62</f>
        <v>32321717.1902812</v>
      </c>
      <c r="G74" s="161" t="n">
        <f aca="false">high_v2_m!E62+temporary_pension_bonus_high!B62</f>
        <v>31001376.3987154</v>
      </c>
      <c r="H74" s="8" t="n">
        <f aca="false">F74-J74</f>
        <v>29822483.7508234</v>
      </c>
      <c r="I74" s="8" t="n">
        <f aca="false">G74-K74</f>
        <v>28577119.9624414</v>
      </c>
      <c r="J74" s="161" t="n">
        <f aca="false">high_v2_m!J62</f>
        <v>2499233.43945781</v>
      </c>
      <c r="K74" s="161" t="n">
        <f aca="false">high_v2_m!K62</f>
        <v>2424256.43627407</v>
      </c>
      <c r="L74" s="8" t="n">
        <f aca="false">H74-I74</f>
        <v>1245363.78838202</v>
      </c>
      <c r="M74" s="8" t="n">
        <f aca="false">J74-K74</f>
        <v>74977.0031837346</v>
      </c>
      <c r="N74" s="161" t="n">
        <f aca="false">SUM(high_v5_m!C62:J62)</f>
        <v>5569069.32249614</v>
      </c>
      <c r="O74" s="5"/>
      <c r="P74" s="5"/>
      <c r="Q74" s="8" t="n">
        <f aca="false">I74*5.5017049523</f>
        <v>157222882.419835</v>
      </c>
      <c r="R74" s="8"/>
      <c r="S74" s="8"/>
      <c r="T74" s="5"/>
      <c r="U74" s="5"/>
      <c r="V74" s="8" t="n">
        <f aca="false">K74*5.5017049523</f>
        <v>13337543.6410942</v>
      </c>
      <c r="W74" s="8" t="n">
        <f aca="false">M74*5.5017049523</f>
        <v>412501.349724566</v>
      </c>
      <c r="X74" s="8" t="n">
        <f aca="false">N74*5.1890047538+L74*5.5017049523</f>
        <v>35749551.3106307</v>
      </c>
      <c r="Y74" s="8" t="n">
        <f aca="false">N74*5.1890047538</f>
        <v>28897927.1886742</v>
      </c>
      <c r="Z74" s="8" t="n">
        <f aca="false">L74*5.5017049523</f>
        <v>6851624.12195647</v>
      </c>
      <c r="AA74" s="8" t="n">
        <f aca="false">IFE_cost_central!B62</f>
        <v>0</v>
      </c>
      <c r="AB74" s="8" t="n">
        <f aca="false">AA74*$AC$13</f>
        <v>0</v>
      </c>
      <c r="AC74" s="8"/>
      <c r="AD74" s="8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59"/>
      <c r="BK74" s="159"/>
      <c r="BL74" s="159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3" t="n">
        <f aca="false">high_v2_m!D63+temporary_pension_bonus_high!B63</f>
        <v>32400060.1106995</v>
      </c>
      <c r="G75" s="163" t="n">
        <f aca="false">high_v2_m!E63+temporary_pension_bonus_high!B63</f>
        <v>31076979.8747102</v>
      </c>
      <c r="H75" s="67" t="n">
        <f aca="false">F75-J75</f>
        <v>29839107.0152391</v>
      </c>
      <c r="I75" s="67" t="n">
        <f aca="false">G75-K75</f>
        <v>28592855.3721137</v>
      </c>
      <c r="J75" s="163" t="n">
        <f aca="false">high_v2_m!J63</f>
        <v>2560953.09546036</v>
      </c>
      <c r="K75" s="163" t="n">
        <f aca="false">high_v2_m!K63</f>
        <v>2484124.50259655</v>
      </c>
      <c r="L75" s="67" t="n">
        <f aca="false">H75-I75</f>
        <v>1246251.64312548</v>
      </c>
      <c r="M75" s="67" t="n">
        <f aca="false">J75-K75</f>
        <v>76828.5928638112</v>
      </c>
      <c r="N75" s="163" t="n">
        <f aca="false">SUM(high_v5_m!C63:J63)</f>
        <v>4663642.41063479</v>
      </c>
      <c r="O75" s="7"/>
      <c r="P75" s="7"/>
      <c r="Q75" s="67" t="n">
        <f aca="false">I75*5.5017049523</f>
        <v>157309454.001155</v>
      </c>
      <c r="R75" s="67"/>
      <c r="S75" s="67"/>
      <c r="T75" s="7"/>
      <c r="U75" s="7"/>
      <c r="V75" s="67" t="n">
        <f aca="false">K75*5.5017049523</f>
        <v>13666920.0780652</v>
      </c>
      <c r="W75" s="67" t="n">
        <f aca="false">M75*5.5017049523</f>
        <v>422688.24983707</v>
      </c>
      <c r="X75" s="67" t="n">
        <f aca="false">N75*5.1890047538+L75*5.5017049523</f>
        <v>31056171.4756027</v>
      </c>
      <c r="Y75" s="67" t="n">
        <f aca="false">N75*5.1890047538</f>
        <v>24199662.6388072</v>
      </c>
      <c r="Z75" s="67" t="n">
        <f aca="false">L75*5.5017049523</f>
        <v>6856508.83679548</v>
      </c>
      <c r="AA75" s="67" t="n">
        <f aca="false">IFE_cost_central!B63</f>
        <v>0</v>
      </c>
      <c r="AB75" s="67" t="n">
        <f aca="false">AA75*$AC$13</f>
        <v>0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3" t="n">
        <f aca="false">high_v2_m!D64+temporary_pension_bonus_high!B64</f>
        <v>32703871.3737977</v>
      </c>
      <c r="G76" s="163" t="n">
        <f aca="false">high_v2_m!E64+temporary_pension_bonus_high!B64</f>
        <v>31367894.0660016</v>
      </c>
      <c r="H76" s="67" t="n">
        <f aca="false">F76-J76</f>
        <v>30079239.6198021</v>
      </c>
      <c r="I76" s="67" t="n">
        <f aca="false">G76-K76</f>
        <v>28822001.2646258</v>
      </c>
      <c r="J76" s="163" t="n">
        <f aca="false">high_v2_m!J64</f>
        <v>2624631.75399565</v>
      </c>
      <c r="K76" s="163" t="n">
        <f aca="false">high_v2_m!K64</f>
        <v>2545892.80137578</v>
      </c>
      <c r="L76" s="67" t="n">
        <f aca="false">H76-I76</f>
        <v>1257238.35517623</v>
      </c>
      <c r="M76" s="67" t="n">
        <f aca="false">J76-K76</f>
        <v>78738.9526198697</v>
      </c>
      <c r="N76" s="163" t="n">
        <f aca="false">SUM(high_v5_m!C64:J64)</f>
        <v>4677608.96787074</v>
      </c>
      <c r="O76" s="7"/>
      <c r="P76" s="7"/>
      <c r="Q76" s="67" t="n">
        <f aca="false">I76*5.5017049523</f>
        <v>158570147.092789</v>
      </c>
      <c r="R76" s="67"/>
      <c r="S76" s="67"/>
      <c r="T76" s="7"/>
      <c r="U76" s="7"/>
      <c r="V76" s="67" t="n">
        <f aca="false">K76*5.5017049523</f>
        <v>14006751.0333541</v>
      </c>
      <c r="W76" s="67" t="n">
        <f aca="false">M76*5.5017049523</f>
        <v>433198.485567652</v>
      </c>
      <c r="X76" s="67" t="n">
        <f aca="false">N76*5.1890047538+L76*5.5017049523</f>
        <v>31189089.6555934</v>
      </c>
      <c r="Y76" s="67" t="n">
        <f aca="false">N76*5.1890047538</f>
        <v>24272135.1706988</v>
      </c>
      <c r="Z76" s="67" t="n">
        <f aca="false">L76*5.5017049523</f>
        <v>6916954.48489459</v>
      </c>
      <c r="AA76" s="67" t="n">
        <f aca="false">IFE_cost_central!B64</f>
        <v>0</v>
      </c>
      <c r="AB76" s="67" t="n">
        <f aca="false">AA76*$AC$13</f>
        <v>0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3" t="n">
        <f aca="false">high_v2_m!D65+temporary_pension_bonus_high!B65</f>
        <v>33024387.1071355</v>
      </c>
      <c r="G77" s="163" t="n">
        <f aca="false">high_v2_m!E65+temporary_pension_bonus_high!B65</f>
        <v>31674803.9661376</v>
      </c>
      <c r="H77" s="67" t="n">
        <f aca="false">F77-J77</f>
        <v>30325442.2661283</v>
      </c>
      <c r="I77" s="67" t="n">
        <f aca="false">G77-K77</f>
        <v>29056827.4703606</v>
      </c>
      <c r="J77" s="163" t="n">
        <f aca="false">high_v2_m!J65</f>
        <v>2698944.84100724</v>
      </c>
      <c r="K77" s="163" t="n">
        <f aca="false">high_v2_m!K65</f>
        <v>2617976.49577702</v>
      </c>
      <c r="L77" s="67" t="n">
        <f aca="false">H77-I77</f>
        <v>1268614.79576765</v>
      </c>
      <c r="M77" s="67" t="n">
        <f aca="false">J77-K77</f>
        <v>80968.345230218</v>
      </c>
      <c r="N77" s="163" t="n">
        <f aca="false">SUM(high_v5_m!C65:J65)</f>
        <v>4657172.54269521</v>
      </c>
      <c r="O77" s="7"/>
      <c r="P77" s="7"/>
      <c r="Q77" s="67" t="n">
        <f aca="false">I77*5.5017049523</f>
        <v>159862091.59181</v>
      </c>
      <c r="R77" s="67"/>
      <c r="S77" s="67"/>
      <c r="T77" s="7"/>
      <c r="U77" s="7"/>
      <c r="V77" s="67" t="n">
        <f aca="false">K77*5.5017049523</f>
        <v>14403334.2518215</v>
      </c>
      <c r="W77" s="67" t="n">
        <f aca="false">M77*5.5017049523</f>
        <v>445463.945932627</v>
      </c>
      <c r="X77" s="67" t="n">
        <f aca="false">N77*5.1890047538+L77*5.5017049523</f>
        <v>31145634.7677482</v>
      </c>
      <c r="Y77" s="67" t="n">
        <f aca="false">N77*5.1890047538</f>
        <v>24166090.4633123</v>
      </c>
      <c r="Z77" s="67" t="n">
        <f aca="false">L77*5.5017049523</f>
        <v>6979544.30443595</v>
      </c>
      <c r="AA77" s="67" t="n">
        <f aca="false">IFE_cost_central!B65</f>
        <v>0</v>
      </c>
      <c r="AB77" s="67" t="n">
        <f aca="false">AA77*$AC$13</f>
        <v>0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9"/>
      <c r="B78" s="5"/>
      <c r="C78" s="159" t="n">
        <f aca="false">C74+1</f>
        <v>2031</v>
      </c>
      <c r="D78" s="159" t="n">
        <f aca="false">D74</f>
        <v>1</v>
      </c>
      <c r="E78" s="159" t="n">
        <v>225</v>
      </c>
      <c r="F78" s="161" t="n">
        <f aca="false">high_v2_m!D66+temporary_pension_bonus_high!B66</f>
        <v>33280608.5734707</v>
      </c>
      <c r="G78" s="161" t="n">
        <f aca="false">high_v2_m!E66+temporary_pension_bonus_high!B66</f>
        <v>31921388.4218845</v>
      </c>
      <c r="H78" s="8" t="n">
        <f aca="false">F78-J78</f>
        <v>30454524.918953</v>
      </c>
      <c r="I78" s="8" t="n">
        <f aca="false">G78-K78</f>
        <v>29180087.2770023</v>
      </c>
      <c r="J78" s="161" t="n">
        <f aca="false">high_v2_m!J66</f>
        <v>2826083.6545177</v>
      </c>
      <c r="K78" s="161" t="n">
        <f aca="false">high_v2_m!K66</f>
        <v>2741301.14488217</v>
      </c>
      <c r="L78" s="8" t="n">
        <f aca="false">H78-I78</f>
        <v>1274437.64195068</v>
      </c>
      <c r="M78" s="8" t="n">
        <f aca="false">J78-K78</f>
        <v>84782.5096355314</v>
      </c>
      <c r="N78" s="161" t="n">
        <f aca="false">SUM(high_v5_m!C66:J66)</f>
        <v>5602165.68046166</v>
      </c>
      <c r="O78" s="5"/>
      <c r="P78" s="5"/>
      <c r="Q78" s="8" t="n">
        <f aca="false">I78*5.5017049523</f>
        <v>160540230.68043</v>
      </c>
      <c r="R78" s="8"/>
      <c r="S78" s="8"/>
      <c r="T78" s="5"/>
      <c r="U78" s="5"/>
      <c r="V78" s="8" t="n">
        <f aca="false">K78*5.5017049523</f>
        <v>15081830.0845439</v>
      </c>
      <c r="W78" s="8" t="n">
        <f aca="false">M78*5.5017049523</f>
        <v>466448.353130225</v>
      </c>
      <c r="X78" s="8" t="n">
        <f aca="false">N78*5.1890047538+L78*5.5017049523</f>
        <v>36081244.2336083</v>
      </c>
      <c r="Y78" s="8" t="n">
        <f aca="false">N78*5.1890047538</f>
        <v>29069664.3474907</v>
      </c>
      <c r="Z78" s="8" t="n">
        <f aca="false">L78*5.5017049523</f>
        <v>7011579.88611758</v>
      </c>
      <c r="AA78" s="8" t="n">
        <f aca="false">IFE_cost_central!B66</f>
        <v>0</v>
      </c>
      <c r="AB78" s="8" t="n">
        <f aca="false">AA78*$AC$13</f>
        <v>0</v>
      </c>
      <c r="AC78" s="8"/>
      <c r="AD78" s="8"/>
      <c r="AE78" s="159"/>
      <c r="AF78" s="159"/>
      <c r="AG78" s="159"/>
      <c r="AH78" s="159"/>
      <c r="AI78" s="159"/>
      <c r="AJ78" s="159"/>
      <c r="AK78" s="159"/>
      <c r="AL78" s="159"/>
      <c r="AM78" s="159"/>
      <c r="AN78" s="159"/>
      <c r="AO78" s="159"/>
      <c r="AP78" s="159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59"/>
      <c r="BC78" s="159"/>
      <c r="BD78" s="159"/>
      <c r="BE78" s="159"/>
      <c r="BF78" s="159"/>
      <c r="BG78" s="159"/>
      <c r="BH78" s="159"/>
      <c r="BI78" s="159"/>
      <c r="BJ78" s="159"/>
      <c r="BK78" s="159"/>
      <c r="BL78" s="159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3" t="n">
        <f aca="false">high_v2_m!D67+temporary_pension_bonus_high!B67</f>
        <v>33491674.7984065</v>
      </c>
      <c r="G79" s="163" t="n">
        <f aca="false">high_v2_m!E67+temporary_pension_bonus_high!B67</f>
        <v>32124187.1489361</v>
      </c>
      <c r="H79" s="67" t="n">
        <f aca="false">F79-J79</f>
        <v>30611994.6048662</v>
      </c>
      <c r="I79" s="67" t="n">
        <f aca="false">G79-K79</f>
        <v>29330897.3612021</v>
      </c>
      <c r="J79" s="163" t="n">
        <f aca="false">high_v2_m!J67</f>
        <v>2879680.19354026</v>
      </c>
      <c r="K79" s="163" t="n">
        <f aca="false">high_v2_m!K67</f>
        <v>2793289.78773405</v>
      </c>
      <c r="L79" s="67" t="n">
        <f aca="false">H79-I79</f>
        <v>1281097.24366417</v>
      </c>
      <c r="M79" s="67" t="n">
        <f aca="false">J79-K79</f>
        <v>86390.4058062085</v>
      </c>
      <c r="N79" s="163" t="n">
        <f aca="false">SUM(high_v5_m!C67:J67)</f>
        <v>4641277.86538025</v>
      </c>
      <c r="O79" s="7"/>
      <c r="P79" s="7"/>
      <c r="Q79" s="67" t="n">
        <f aca="false">I79*5.5017049523</f>
        <v>161369943.267528</v>
      </c>
      <c r="R79" s="67"/>
      <c r="S79" s="67"/>
      <c r="T79" s="7"/>
      <c r="U79" s="7"/>
      <c r="V79" s="67" t="n">
        <f aca="false">K79*5.5017049523</f>
        <v>15367856.2583854</v>
      </c>
      <c r="W79" s="67" t="n">
        <f aca="false">M79*5.5017049523</f>
        <v>475294.523455224</v>
      </c>
      <c r="X79" s="67" t="n">
        <f aca="false">N79*5.1890047538+L79*5.5017049523</f>
        <v>31131831.9570099</v>
      </c>
      <c r="Y79" s="67" t="n">
        <f aca="false">N79*5.1890047538</f>
        <v>24083612.9071648</v>
      </c>
      <c r="Z79" s="67" t="n">
        <f aca="false">L79*5.5017049523</f>
        <v>7048219.04984505</v>
      </c>
      <c r="AA79" s="67" t="n">
        <f aca="false">IFE_cost_central!B67</f>
        <v>0</v>
      </c>
      <c r="AB79" s="67" t="n">
        <f aca="false">AA79*$AC$13</f>
        <v>0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3" t="n">
        <f aca="false">high_v2_m!D68+temporary_pension_bonus_high!B68</f>
        <v>33821567.0963794</v>
      </c>
      <c r="G80" s="163" t="n">
        <f aca="false">high_v2_m!E68+temporary_pension_bonus_high!B68</f>
        <v>32440259.7734358</v>
      </c>
      <c r="H80" s="67" t="n">
        <f aca="false">F80-J80</f>
        <v>30824872.7196025</v>
      </c>
      <c r="I80" s="67" t="n">
        <f aca="false">G80-K80</f>
        <v>29533466.2279622</v>
      </c>
      <c r="J80" s="163" t="n">
        <f aca="false">high_v2_m!J68</f>
        <v>2996694.37677691</v>
      </c>
      <c r="K80" s="163" t="n">
        <f aca="false">high_v2_m!K68</f>
        <v>2906793.5454736</v>
      </c>
      <c r="L80" s="67" t="n">
        <f aca="false">H80-I80</f>
        <v>1291406.49164036</v>
      </c>
      <c r="M80" s="67" t="n">
        <f aca="false">J80-K80</f>
        <v>89900.8313033078</v>
      </c>
      <c r="N80" s="163" t="n">
        <f aca="false">SUM(high_v5_m!C68:J68)</f>
        <v>4559297.86284145</v>
      </c>
      <c r="O80" s="7"/>
      <c r="P80" s="7"/>
      <c r="Q80" s="67" t="n">
        <f aca="false">I80*5.5017049523</f>
        <v>162484417.404964</v>
      </c>
      <c r="R80" s="67"/>
      <c r="S80" s="67"/>
      <c r="T80" s="7"/>
      <c r="U80" s="7"/>
      <c r="V80" s="67" t="n">
        <f aca="false">K80*5.5017049523</f>
        <v>15992320.4444458</v>
      </c>
      <c r="W80" s="67" t="n">
        <f aca="false">M80*5.5017049523</f>
        <v>494607.848797295</v>
      </c>
      <c r="X80" s="67" t="n">
        <f aca="false">N80*5.1890047538+L80*5.5017049523</f>
        <v>30763155.7747646</v>
      </c>
      <c r="Y80" s="67" t="n">
        <f aca="false">N80*5.1890047538</f>
        <v>23658218.2842745</v>
      </c>
      <c r="Z80" s="67" t="n">
        <f aca="false">L80*5.5017049523</f>
        <v>7104937.49049011</v>
      </c>
      <c r="AA80" s="67" t="n">
        <f aca="false">IFE_cost_central!B68</f>
        <v>0</v>
      </c>
      <c r="AB80" s="67" t="n">
        <f aca="false">AA80*$AC$13</f>
        <v>0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3" t="n">
        <f aca="false">high_v2_m!D69+temporary_pension_bonus_high!B69</f>
        <v>33993473.0649809</v>
      </c>
      <c r="G81" s="163" t="n">
        <f aca="false">high_v2_m!E69+temporary_pension_bonus_high!B69</f>
        <v>32604860.5542138</v>
      </c>
      <c r="H81" s="67" t="n">
        <f aca="false">F81-J81</f>
        <v>30931436.4617084</v>
      </c>
      <c r="I81" s="67" t="n">
        <f aca="false">G81-K81</f>
        <v>29634685.0490395</v>
      </c>
      <c r="J81" s="163" t="n">
        <f aca="false">high_v2_m!J69</f>
        <v>3062036.6032725</v>
      </c>
      <c r="K81" s="163" t="n">
        <f aca="false">high_v2_m!K69</f>
        <v>2970175.50517432</v>
      </c>
      <c r="L81" s="67" t="n">
        <f aca="false">H81-I81</f>
        <v>1296751.41266894</v>
      </c>
      <c r="M81" s="67" t="n">
        <f aca="false">J81-K81</f>
        <v>91861.0980981751</v>
      </c>
      <c r="N81" s="163" t="n">
        <f aca="false">SUM(high_v5_m!C69:J69)</f>
        <v>4666867.08522012</v>
      </c>
      <c r="O81" s="7"/>
      <c r="P81" s="7"/>
      <c r="Q81" s="67" t="n">
        <f aca="false">I81*5.5017049523</f>
        <v>163041293.494151</v>
      </c>
      <c r="R81" s="67"/>
      <c r="S81" s="67"/>
      <c r="T81" s="7"/>
      <c r="U81" s="7"/>
      <c r="V81" s="67" t="n">
        <f aca="false">K81*5.5017049523</f>
        <v>16341029.2860177</v>
      </c>
      <c r="W81" s="67" t="n">
        <f aca="false">M81*5.5017049523</f>
        <v>505392.658330446</v>
      </c>
      <c r="X81" s="67" t="n">
        <f aca="false">N81*5.1890047538+L81*5.5017049523</f>
        <v>31350739.1595426</v>
      </c>
      <c r="Y81" s="67" t="n">
        <f aca="false">N81*5.1890047538</f>
        <v>24216395.4905599</v>
      </c>
      <c r="Z81" s="67" t="n">
        <f aca="false">L81*5.5017049523</f>
        <v>7134343.66898271</v>
      </c>
      <c r="AA81" s="67" t="n">
        <f aca="false">IFE_cost_central!B69</f>
        <v>0</v>
      </c>
      <c r="AB81" s="67" t="n">
        <f aca="false">AA81*$AC$13</f>
        <v>0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9"/>
      <c r="B82" s="5"/>
      <c r="C82" s="159" t="n">
        <f aca="false">C78+1</f>
        <v>2032</v>
      </c>
      <c r="D82" s="159" t="n">
        <f aca="false">D78</f>
        <v>1</v>
      </c>
      <c r="E82" s="159" t="n">
        <v>229</v>
      </c>
      <c r="F82" s="161" t="n">
        <f aca="false">high_v2_m!D70+temporary_pension_bonus_high!B70</f>
        <v>34139079.9425055</v>
      </c>
      <c r="G82" s="161" t="n">
        <f aca="false">high_v2_m!E70+temporary_pension_bonus_high!B70</f>
        <v>32745291.1794188</v>
      </c>
      <c r="H82" s="8" t="n">
        <f aca="false">F82-J82</f>
        <v>31000883.7881211</v>
      </c>
      <c r="I82" s="8" t="n">
        <f aca="false">G82-K82</f>
        <v>29701240.9096658</v>
      </c>
      <c r="J82" s="161" t="n">
        <f aca="false">high_v2_m!J70</f>
        <v>3138196.15438446</v>
      </c>
      <c r="K82" s="161" t="n">
        <f aca="false">high_v2_m!K70</f>
        <v>3044050.26975292</v>
      </c>
      <c r="L82" s="8" t="n">
        <f aca="false">H82-I82</f>
        <v>1299642.87845525</v>
      </c>
      <c r="M82" s="8" t="n">
        <f aca="false">J82-K82</f>
        <v>94145.8846315332</v>
      </c>
      <c r="N82" s="161" t="n">
        <f aca="false">SUM(high_v5_m!C70:J70)</f>
        <v>5552684.86326221</v>
      </c>
      <c r="O82" s="5"/>
      <c r="P82" s="5"/>
      <c r="Q82" s="8" t="n">
        <f aca="false">I82*5.5017049523</f>
        <v>163407464.202164</v>
      </c>
      <c r="R82" s="8"/>
      <c r="S82" s="8"/>
      <c r="T82" s="5"/>
      <c r="U82" s="5"/>
      <c r="V82" s="8" t="n">
        <f aca="false">K82*5.5017049523</f>
        <v>16747466.4441498</v>
      </c>
      <c r="W82" s="8" t="n">
        <f aca="false">M82*5.5017049523</f>
        <v>517962.879715971</v>
      </c>
      <c r="X82" s="8" t="n">
        <f aca="false">N82*5.1890047538+L82*5.5017049523</f>
        <v>35963159.8124395</v>
      </c>
      <c r="Y82" s="8" t="n">
        <f aca="false">N82*5.1890047538</f>
        <v>28812908.1518209</v>
      </c>
      <c r="Z82" s="8" t="n">
        <f aca="false">L82*5.5017049523</f>
        <v>7150251.66061866</v>
      </c>
      <c r="AA82" s="8" t="n">
        <f aca="false">IFE_cost_central!B70</f>
        <v>0</v>
      </c>
      <c r="AB82" s="8" t="n">
        <f aca="false">AA82*$AC$13</f>
        <v>0</v>
      </c>
      <c r="AC82" s="8"/>
      <c r="AD82" s="8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3" t="n">
        <f aca="false">high_v2_m!D71+temporary_pension_bonus_high!B71</f>
        <v>34424019.5574046</v>
      </c>
      <c r="G83" s="163" t="n">
        <f aca="false">high_v2_m!E71+temporary_pension_bonus_high!B71</f>
        <v>33018063.4499023</v>
      </c>
      <c r="H83" s="67" t="n">
        <f aca="false">F83-J83</f>
        <v>31200920.0132182</v>
      </c>
      <c r="I83" s="67" t="n">
        <f aca="false">G83-K83</f>
        <v>29891656.8920415</v>
      </c>
      <c r="J83" s="163" t="n">
        <f aca="false">high_v2_m!J71</f>
        <v>3223099.5441864</v>
      </c>
      <c r="K83" s="163" t="n">
        <f aca="false">high_v2_m!K71</f>
        <v>3126406.5578608</v>
      </c>
      <c r="L83" s="67" t="n">
        <f aca="false">H83-I83</f>
        <v>1309263.12117671</v>
      </c>
      <c r="M83" s="67" t="n">
        <f aca="false">J83-K83</f>
        <v>96692.9863255918</v>
      </c>
      <c r="N83" s="163" t="n">
        <f aca="false">SUM(high_v5_m!C71:J71)</f>
        <v>4650671.39650254</v>
      </c>
      <c r="O83" s="7"/>
      <c r="P83" s="7"/>
      <c r="Q83" s="67" t="n">
        <f aca="false">I83*5.5017049523</f>
        <v>164455076.755397</v>
      </c>
      <c r="R83" s="67"/>
      <c r="S83" s="67"/>
      <c r="T83" s="7"/>
      <c r="U83" s="7"/>
      <c r="V83" s="67" t="n">
        <f aca="false">K83*5.5017049523</f>
        <v>17200566.442286</v>
      </c>
      <c r="W83" s="67" t="n">
        <f aca="false">M83*5.5017049523</f>
        <v>531976.281720185</v>
      </c>
      <c r="X83" s="67" t="n">
        <f aca="false">N83*5.1890047538+L83*5.5017049523</f>
        <v>31335535.382455</v>
      </c>
      <c r="Y83" s="67" t="n">
        <f aca="false">N83*5.1890047538</f>
        <v>24132355.9848133</v>
      </c>
      <c r="Z83" s="67" t="n">
        <f aca="false">L83*5.5017049523</f>
        <v>7203179.39764165</v>
      </c>
      <c r="AA83" s="67" t="n">
        <f aca="false">IFE_cost_central!B71</f>
        <v>0</v>
      </c>
      <c r="AB83" s="67" t="n">
        <f aca="false">AA83*$AC$13</f>
        <v>0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3" t="n">
        <f aca="false">high_v2_m!D72+temporary_pension_bonus_high!B72</f>
        <v>34645526.562925</v>
      </c>
      <c r="G84" s="163" t="n">
        <f aca="false">high_v2_m!E72+temporary_pension_bonus_high!B72</f>
        <v>33230377.4962728</v>
      </c>
      <c r="H84" s="67" t="n">
        <f aca="false">F84-J84</f>
        <v>31313179.6090967</v>
      </c>
      <c r="I84" s="67" t="n">
        <f aca="false">G84-K84</f>
        <v>29998000.9510594</v>
      </c>
      <c r="J84" s="163" t="n">
        <f aca="false">high_v2_m!J72</f>
        <v>3332346.95382826</v>
      </c>
      <c r="K84" s="163" t="n">
        <f aca="false">high_v2_m!K72</f>
        <v>3232376.54521341</v>
      </c>
      <c r="L84" s="67" t="n">
        <f aca="false">H84-I84</f>
        <v>1315178.65803726</v>
      </c>
      <c r="M84" s="67" t="n">
        <f aca="false">J84-K84</f>
        <v>99970.4086148483</v>
      </c>
      <c r="N84" s="163" t="n">
        <f aca="false">SUM(high_v5_m!C72:J72)</f>
        <v>4564081.24700532</v>
      </c>
      <c r="O84" s="7"/>
      <c r="P84" s="7"/>
      <c r="Q84" s="67" t="n">
        <f aca="false">I84*5.5017049523</f>
        <v>165040150.391544</v>
      </c>
      <c r="R84" s="67"/>
      <c r="S84" s="67"/>
      <c r="T84" s="7"/>
      <c r="U84" s="7"/>
      <c r="V84" s="67" t="n">
        <f aca="false">K84*5.5017049523</f>
        <v>17783582.046499</v>
      </c>
      <c r="W84" s="67" t="n">
        <f aca="false">M84*5.5017049523</f>
        <v>550007.692159765</v>
      </c>
      <c r="X84" s="67" t="n">
        <f aca="false">N84*5.1890047538+L84*5.5017049523</f>
        <v>30918764.2235229</v>
      </c>
      <c r="Y84" s="67" t="n">
        <f aca="false">N84*5.1890047538</f>
        <v>23683039.28744</v>
      </c>
      <c r="Z84" s="67" t="n">
        <f aca="false">L84*5.5017049523</f>
        <v>7235724.93608284</v>
      </c>
      <c r="AA84" s="67" t="n">
        <f aca="false">IFE_cost_central!B72</f>
        <v>0</v>
      </c>
      <c r="AB84" s="67" t="n">
        <f aca="false">AA84*$AC$13</f>
        <v>0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3" t="n">
        <f aca="false">high_v2_m!D73+temporary_pension_bonus_high!B73</f>
        <v>34924879.4147427</v>
      </c>
      <c r="G85" s="163" t="n">
        <f aca="false">high_v2_m!E73+temporary_pension_bonus_high!B73</f>
        <v>33498891.1162793</v>
      </c>
      <c r="H85" s="67" t="n">
        <f aca="false">F85-J85</f>
        <v>31474108.8444947</v>
      </c>
      <c r="I85" s="67" t="n">
        <f aca="false">G85-K85</f>
        <v>30151643.6631388</v>
      </c>
      <c r="J85" s="163" t="n">
        <f aca="false">high_v2_m!J73</f>
        <v>3450770.57024792</v>
      </c>
      <c r="K85" s="163" t="n">
        <f aca="false">high_v2_m!K73</f>
        <v>3347247.45314049</v>
      </c>
      <c r="L85" s="67" t="n">
        <f aca="false">H85-I85</f>
        <v>1322465.18135591</v>
      </c>
      <c r="M85" s="67" t="n">
        <f aca="false">J85-K85</f>
        <v>103523.117107437</v>
      </c>
      <c r="N85" s="163" t="n">
        <f aca="false">SUM(high_v5_m!C73:J73)</f>
        <v>4601193.02785999</v>
      </c>
      <c r="O85" s="7"/>
      <c r="P85" s="7"/>
      <c r="Q85" s="67" t="n">
        <f aca="false">I85*5.5017049523</f>
        <v>165885447.261476</v>
      </c>
      <c r="R85" s="67"/>
      <c r="S85" s="67"/>
      <c r="T85" s="7"/>
      <c r="U85" s="7"/>
      <c r="V85" s="67" t="n">
        <f aca="false">K85*5.5017049523</f>
        <v>18415567.8895166</v>
      </c>
      <c r="W85" s="67" t="n">
        <f aca="false">M85*5.5017049523</f>
        <v>569553.646067522</v>
      </c>
      <c r="X85" s="67" t="n">
        <f aca="false">N85*5.1890047538+L85*5.5017049523</f>
        <v>31151425.732227</v>
      </c>
      <c r="Y85" s="67" t="n">
        <f aca="false">N85*5.1890047538</f>
        <v>23875612.4947169</v>
      </c>
      <c r="Z85" s="67" t="n">
        <f aca="false">L85*5.5017049523</f>
        <v>7275813.23751014</v>
      </c>
      <c r="AA85" s="67" t="n">
        <f aca="false">IFE_cost_central!B73</f>
        <v>0</v>
      </c>
      <c r="AB85" s="67" t="n">
        <f aca="false">AA85*$AC$13</f>
        <v>0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9"/>
      <c r="B86" s="5"/>
      <c r="C86" s="159" t="n">
        <f aca="false">C82+1</f>
        <v>2033</v>
      </c>
      <c r="D86" s="159" t="n">
        <f aca="false">D82</f>
        <v>1</v>
      </c>
      <c r="E86" s="159" t="n">
        <v>233</v>
      </c>
      <c r="F86" s="161" t="n">
        <f aca="false">high_v2_m!D74+temporary_pension_bonus_high!B74</f>
        <v>34996300.0134724</v>
      </c>
      <c r="G86" s="161" t="n">
        <f aca="false">high_v2_m!E74+temporary_pension_bonus_high!B74</f>
        <v>33568767.8654469</v>
      </c>
      <c r="H86" s="8" t="n">
        <f aca="false">F86-J86</f>
        <v>31457789.0033034</v>
      </c>
      <c r="I86" s="8" t="n">
        <f aca="false">G86-K86</f>
        <v>30136412.185583</v>
      </c>
      <c r="J86" s="161" t="n">
        <f aca="false">high_v2_m!J74</f>
        <v>3538511.01016901</v>
      </c>
      <c r="K86" s="161" t="n">
        <f aca="false">high_v2_m!K74</f>
        <v>3432355.67986394</v>
      </c>
      <c r="L86" s="8" t="n">
        <f aca="false">H86-I86</f>
        <v>1321376.81772041</v>
      </c>
      <c r="M86" s="8" t="n">
        <f aca="false">J86-K86</f>
        <v>106155.33030507</v>
      </c>
      <c r="N86" s="161" t="n">
        <f aca="false">SUM(high_v5_m!C74:J74)</f>
        <v>5606153.44577982</v>
      </c>
      <c r="O86" s="5"/>
      <c r="P86" s="5"/>
      <c r="Q86" s="8" t="n">
        <f aca="false">I86*5.5017049523</f>
        <v>165801648.165976</v>
      </c>
      <c r="R86" s="8"/>
      <c r="S86" s="8"/>
      <c r="T86" s="5"/>
      <c r="U86" s="5"/>
      <c r="V86" s="8" t="n">
        <f aca="false">K86*5.5017049523</f>
        <v>18883808.2419625</v>
      </c>
      <c r="W86" s="8" t="n">
        <f aca="false">M86*5.5017049523</f>
        <v>584035.306452447</v>
      </c>
      <c r="X86" s="8" t="n">
        <f aca="false">N86*5.1890047538+L86*5.5017049523</f>
        <v>36360182.2625906</v>
      </c>
      <c r="Y86" s="8" t="n">
        <f aca="false">N86*5.1890047538</f>
        <v>29090356.8806837</v>
      </c>
      <c r="Z86" s="8" t="n">
        <f aca="false">L86*5.5017049523</f>
        <v>7269825.38190681</v>
      </c>
      <c r="AA86" s="8" t="n">
        <f aca="false">IFE_cost_central!B74</f>
        <v>0</v>
      </c>
      <c r="AB86" s="8" t="n">
        <f aca="false">AA86*$AC$13</f>
        <v>0</v>
      </c>
      <c r="AC86" s="8"/>
      <c r="AD86" s="8"/>
      <c r="AE86" s="159"/>
      <c r="AF86" s="159"/>
      <c r="AG86" s="159"/>
      <c r="AH86" s="159"/>
      <c r="AI86" s="159"/>
      <c r="AJ86" s="159"/>
      <c r="AK86" s="159"/>
      <c r="AL86" s="159"/>
      <c r="AM86" s="159"/>
      <c r="AN86" s="159"/>
      <c r="AO86" s="159"/>
      <c r="AP86" s="159"/>
      <c r="AQ86" s="159"/>
      <c r="AR86" s="159"/>
      <c r="AS86" s="159"/>
      <c r="AT86" s="159"/>
      <c r="AU86" s="159"/>
      <c r="AV86" s="159"/>
      <c r="AW86" s="159"/>
      <c r="AX86" s="159"/>
      <c r="AY86" s="159"/>
      <c r="AZ86" s="159"/>
      <c r="BA86" s="159"/>
      <c r="BB86" s="159"/>
      <c r="BC86" s="159"/>
      <c r="BD86" s="159"/>
      <c r="BE86" s="159"/>
      <c r="BF86" s="159"/>
      <c r="BG86" s="159"/>
      <c r="BH86" s="159"/>
      <c r="BI86" s="159"/>
      <c r="BJ86" s="159"/>
      <c r="BK86" s="159"/>
      <c r="BL86" s="159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3" t="n">
        <f aca="false">high_v2_m!D75+temporary_pension_bonus_high!B75</f>
        <v>35187478.8089138</v>
      </c>
      <c r="G87" s="163" t="n">
        <f aca="false">high_v2_m!E75+temporary_pension_bonus_high!B75</f>
        <v>33752164.1328136</v>
      </c>
      <c r="H87" s="67" t="n">
        <f aca="false">F87-J87</f>
        <v>31599602.3234213</v>
      </c>
      <c r="I87" s="67" t="n">
        <f aca="false">G87-K87</f>
        <v>30271923.9418859</v>
      </c>
      <c r="J87" s="163" t="n">
        <f aca="false">high_v2_m!J75</f>
        <v>3587876.48549252</v>
      </c>
      <c r="K87" s="163" t="n">
        <f aca="false">high_v2_m!K75</f>
        <v>3480240.19092775</v>
      </c>
      <c r="L87" s="67" t="n">
        <f aca="false">H87-I87</f>
        <v>1327678.38153541</v>
      </c>
      <c r="M87" s="67" t="n">
        <f aca="false">J87-K87</f>
        <v>107636.294564776</v>
      </c>
      <c r="N87" s="163" t="n">
        <f aca="false">SUM(high_v5_m!C75:J75)</f>
        <v>4646136.53389513</v>
      </c>
      <c r="O87" s="7"/>
      <c r="P87" s="7"/>
      <c r="Q87" s="67" t="n">
        <f aca="false">I87*5.5017049523</f>
        <v>166547193.866722</v>
      </c>
      <c r="R87" s="67"/>
      <c r="S87" s="67"/>
      <c r="T87" s="7"/>
      <c r="U87" s="7"/>
      <c r="V87" s="67" t="n">
        <f aca="false">K87*5.5017049523</f>
        <v>19147254.6936207</v>
      </c>
      <c r="W87" s="67" t="n">
        <f aca="false">M87*5.5017049523</f>
        <v>592183.134854248</v>
      </c>
      <c r="X87" s="67" t="n">
        <f aca="false">N87*5.1890047538+L87*5.5017049523</f>
        <v>31413319.2879407</v>
      </c>
      <c r="Y87" s="67" t="n">
        <f aca="false">N87*5.1890047538</f>
        <v>24108824.5611857</v>
      </c>
      <c r="Z87" s="67" t="n">
        <f aca="false">L87*5.5017049523</f>
        <v>7304494.72675502</v>
      </c>
      <c r="AA87" s="67" t="n">
        <f aca="false">IFE_cost_central!B75</f>
        <v>0</v>
      </c>
      <c r="AB87" s="67" t="n">
        <f aca="false">AA87*$AC$13</f>
        <v>0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3" t="n">
        <f aca="false">high_v2_m!D76+temporary_pension_bonus_high!B76</f>
        <v>35419725.428664</v>
      </c>
      <c r="G88" s="163" t="n">
        <f aca="false">high_v2_m!E76+temporary_pension_bonus_high!B76</f>
        <v>33974450.2113683</v>
      </c>
      <c r="H88" s="67" t="n">
        <f aca="false">F88-J88</f>
        <v>31783667.8838164</v>
      </c>
      <c r="I88" s="67" t="n">
        <f aca="false">G88-K88</f>
        <v>30447474.3928661</v>
      </c>
      <c r="J88" s="163" t="n">
        <f aca="false">high_v2_m!J76</f>
        <v>3636057.5448476</v>
      </c>
      <c r="K88" s="163" t="n">
        <f aca="false">high_v2_m!K76</f>
        <v>3526975.81850217</v>
      </c>
      <c r="L88" s="67" t="n">
        <f aca="false">H88-I88</f>
        <v>1336193.49095029</v>
      </c>
      <c r="M88" s="67" t="n">
        <f aca="false">J88-K88</f>
        <v>109081.726345428</v>
      </c>
      <c r="N88" s="163" t="n">
        <f aca="false">SUM(high_v5_m!C76:J76)</f>
        <v>4599467.2873556</v>
      </c>
      <c r="O88" s="7"/>
      <c r="P88" s="7"/>
      <c r="Q88" s="67" t="n">
        <f aca="false">I88*5.5017049523</f>
        <v>167513020.652259</v>
      </c>
      <c r="R88" s="67"/>
      <c r="S88" s="67"/>
      <c r="T88" s="7"/>
      <c r="U88" s="7"/>
      <c r="V88" s="67" t="n">
        <f aca="false">K88*5.5017049523</f>
        <v>19404380.3272957</v>
      </c>
      <c r="W88" s="67" t="n">
        <f aca="false">M88*5.5017049523</f>
        <v>600135.474040076</v>
      </c>
      <c r="X88" s="67" t="n">
        <f aca="false">N88*5.1890047538+L88*5.5017049523</f>
        <v>31217999.965428</v>
      </c>
      <c r="Y88" s="67" t="n">
        <f aca="false">N88*5.1890047538</f>
        <v>23866657.6190358</v>
      </c>
      <c r="Z88" s="67" t="n">
        <f aca="false">L88*5.5017049523</f>
        <v>7351342.34639224</v>
      </c>
      <c r="AA88" s="67" t="n">
        <f aca="false">IFE_cost_central!B76</f>
        <v>0</v>
      </c>
      <c r="AB88" s="67" t="n">
        <f aca="false">AA88*$AC$13</f>
        <v>0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3" t="n">
        <f aca="false">high_v2_m!D77+temporary_pension_bonus_high!B77</f>
        <v>35768964.8814961</v>
      </c>
      <c r="G89" s="163" t="n">
        <f aca="false">high_v2_m!E77+temporary_pension_bonus_high!B77</f>
        <v>34309384.9533851</v>
      </c>
      <c r="H89" s="67" t="n">
        <f aca="false">F89-J89</f>
        <v>32057738.1485433</v>
      </c>
      <c r="I89" s="67" t="n">
        <f aca="false">G89-K89</f>
        <v>30709495.0224209</v>
      </c>
      <c r="J89" s="163" t="n">
        <f aca="false">high_v2_m!J77</f>
        <v>3711226.73295282</v>
      </c>
      <c r="K89" s="163" t="n">
        <f aca="false">high_v2_m!K77</f>
        <v>3599889.93096423</v>
      </c>
      <c r="L89" s="67" t="n">
        <f aca="false">H89-I89</f>
        <v>1348243.12612241</v>
      </c>
      <c r="M89" s="67" t="n">
        <f aca="false">J89-K89</f>
        <v>111336.801988584</v>
      </c>
      <c r="N89" s="163" t="n">
        <f aca="false">SUM(high_v5_m!C77:J77)</f>
        <v>4564943.66798607</v>
      </c>
      <c r="O89" s="7"/>
      <c r="P89" s="7"/>
      <c r="Q89" s="67" t="n">
        <f aca="false">I89*5.5017049523</f>
        <v>168954580.847485</v>
      </c>
      <c r="R89" s="67"/>
      <c r="S89" s="67"/>
      <c r="T89" s="7"/>
      <c r="U89" s="7"/>
      <c r="V89" s="67" t="n">
        <f aca="false">K89*5.5017049523</f>
        <v>19805532.2609208</v>
      </c>
      <c r="W89" s="67" t="n">
        <f aca="false">M89*5.5017049523</f>
        <v>612542.23487384</v>
      </c>
      <c r="X89" s="67" t="n">
        <f aca="false">N89*5.1890047538+L89*5.5017049523</f>
        <v>31105150.277901</v>
      </c>
      <c r="Y89" s="67" t="n">
        <f aca="false">N89*5.1890047538</f>
        <v>23687514.3940089</v>
      </c>
      <c r="Z89" s="67" t="n">
        <f aca="false">L89*5.5017049523</f>
        <v>7417635.8838921</v>
      </c>
      <c r="AA89" s="67" t="n">
        <f aca="false">IFE_cost_central!B77</f>
        <v>0</v>
      </c>
      <c r="AB89" s="67" t="n">
        <f aca="false">AA89*$AC$13</f>
        <v>0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9"/>
      <c r="B90" s="5"/>
      <c r="C90" s="159" t="n">
        <f aca="false">C86+1</f>
        <v>2034</v>
      </c>
      <c r="D90" s="159" t="n">
        <f aca="false">D86</f>
        <v>1</v>
      </c>
      <c r="E90" s="159" t="n">
        <v>237</v>
      </c>
      <c r="F90" s="161" t="n">
        <f aca="false">high_v2_m!D78+temporary_pension_bonus_high!B78</f>
        <v>36004284.3664963</v>
      </c>
      <c r="G90" s="161" t="n">
        <f aca="false">high_v2_m!E78+temporary_pension_bonus_high!B78</f>
        <v>34536385.8746264</v>
      </c>
      <c r="H90" s="8" t="n">
        <f aca="false">F90-J90</f>
        <v>32233989.6923251</v>
      </c>
      <c r="I90" s="8" t="n">
        <f aca="false">G90-K90</f>
        <v>30879200.0406804</v>
      </c>
      <c r="J90" s="161" t="n">
        <f aca="false">high_v2_m!J78</f>
        <v>3770294.67417119</v>
      </c>
      <c r="K90" s="161" t="n">
        <f aca="false">high_v2_m!K78</f>
        <v>3657185.83394605</v>
      </c>
      <c r="L90" s="8" t="n">
        <f aca="false">H90-I90</f>
        <v>1354789.65164472</v>
      </c>
      <c r="M90" s="8" t="n">
        <f aca="false">J90-K90</f>
        <v>113108.840225135</v>
      </c>
      <c r="N90" s="161" t="n">
        <f aca="false">SUM(high_v5_m!C78:J78)</f>
        <v>5517769.02622873</v>
      </c>
      <c r="O90" s="5"/>
      <c r="P90" s="5"/>
      <c r="Q90" s="8" t="n">
        <f aca="false">I90*5.5017049523</f>
        <v>169888247.786874</v>
      </c>
      <c r="R90" s="8"/>
      <c r="S90" s="8"/>
      <c r="T90" s="5"/>
      <c r="U90" s="5"/>
      <c r="V90" s="8" t="n">
        <f aca="false">K90*5.5017049523</f>
        <v>20120757.4141024</v>
      </c>
      <c r="W90" s="8" t="n">
        <f aca="false">M90*5.5017049523</f>
        <v>622291.466415537</v>
      </c>
      <c r="X90" s="8" t="n">
        <f aca="false">N90*5.1890047538+L90*5.5017049523</f>
        <v>36085382.6432498</v>
      </c>
      <c r="Y90" s="8" t="n">
        <f aca="false">N90*5.1890047538</f>
        <v>28631729.7074713</v>
      </c>
      <c r="Z90" s="8" t="n">
        <f aca="false">L90*5.5017049523</f>
        <v>7453652.93577854</v>
      </c>
      <c r="AA90" s="8" t="n">
        <f aca="false">IFE_cost_central!B78</f>
        <v>0</v>
      </c>
      <c r="AB90" s="8" t="n">
        <f aca="false">AA90*$AC$13</f>
        <v>0</v>
      </c>
      <c r="AC90" s="8"/>
      <c r="AD90" s="8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  <c r="BJ90" s="159"/>
      <c r="BK90" s="159"/>
      <c r="BL90" s="159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3" t="n">
        <f aca="false">high_v2_m!D79+temporary_pension_bonus_high!B79</f>
        <v>36199594.5486763</v>
      </c>
      <c r="G91" s="163" t="n">
        <f aca="false">high_v2_m!E79+temporary_pension_bonus_high!B79</f>
        <v>34724394.3164098</v>
      </c>
      <c r="H91" s="67" t="n">
        <f aca="false">F91-J91</f>
        <v>32378486.9838103</v>
      </c>
      <c r="I91" s="67" t="n">
        <f aca="false">G91-K91</f>
        <v>31017919.9784898</v>
      </c>
      <c r="J91" s="163" t="n">
        <f aca="false">high_v2_m!J79</f>
        <v>3821107.56486603</v>
      </c>
      <c r="K91" s="163" t="n">
        <f aca="false">high_v2_m!K79</f>
        <v>3706474.33792005</v>
      </c>
      <c r="L91" s="67" t="n">
        <f aca="false">H91-I91</f>
        <v>1360567.0053205</v>
      </c>
      <c r="M91" s="67" t="n">
        <f aca="false">J91-K91</f>
        <v>114633.226945981</v>
      </c>
      <c r="N91" s="163" t="n">
        <f aca="false">SUM(high_v5_m!C79:J79)</f>
        <v>4643559.72364873</v>
      </c>
      <c r="O91" s="7"/>
      <c r="P91" s="7"/>
      <c r="Q91" s="67" t="n">
        <f aca="false">I91*5.5017049523</f>
        <v>170651443.955702</v>
      </c>
      <c r="R91" s="67"/>
      <c r="S91" s="67"/>
      <c r="T91" s="7"/>
      <c r="U91" s="7"/>
      <c r="V91" s="67" t="n">
        <f aca="false">K91*5.5017049523</f>
        <v>20391928.2205076</v>
      </c>
      <c r="W91" s="67" t="n">
        <f aca="false">M91*5.5017049523</f>
        <v>630678.192386836</v>
      </c>
      <c r="X91" s="67" t="n">
        <f aca="false">N91*5.1890047538+L91*5.5017049523</f>
        <v>31580891.7116753</v>
      </c>
      <c r="Y91" s="67" t="n">
        <f aca="false">N91*5.1890047538</f>
        <v>24095453.4805675</v>
      </c>
      <c r="Z91" s="67" t="n">
        <f aca="false">L91*5.5017049523</f>
        <v>7485438.2311078</v>
      </c>
      <c r="AA91" s="67" t="n">
        <f aca="false">IFE_cost_central!B79</f>
        <v>0</v>
      </c>
      <c r="AB91" s="67" t="n">
        <f aca="false">AA91*$AC$13</f>
        <v>0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3" t="n">
        <f aca="false">high_v2_m!D80+temporary_pension_bonus_high!B80</f>
        <v>36388822.7573796</v>
      </c>
      <c r="G92" s="163" t="n">
        <f aca="false">high_v2_m!E80+temporary_pension_bonus_high!B80</f>
        <v>34906530.2956828</v>
      </c>
      <c r="H92" s="67" t="n">
        <f aca="false">F92-J92</f>
        <v>32493195.9200293</v>
      </c>
      <c r="I92" s="67" t="n">
        <f aca="false">G92-K92</f>
        <v>31127772.263453</v>
      </c>
      <c r="J92" s="163" t="n">
        <f aca="false">high_v2_m!J80</f>
        <v>3895626.83735035</v>
      </c>
      <c r="K92" s="163" t="n">
        <f aca="false">high_v2_m!K80</f>
        <v>3778758.03222984</v>
      </c>
      <c r="L92" s="67" t="n">
        <f aca="false">H92-I92</f>
        <v>1365423.65657627</v>
      </c>
      <c r="M92" s="67" t="n">
        <f aca="false">J92-K92</f>
        <v>116868.80512051</v>
      </c>
      <c r="N92" s="163" t="n">
        <f aca="false">SUM(high_v5_m!C80:J80)</f>
        <v>4640328.54794057</v>
      </c>
      <c r="O92" s="7"/>
      <c r="P92" s="7"/>
      <c r="Q92" s="67" t="n">
        <f aca="false">I92*5.5017049523</f>
        <v>171255818.815906</v>
      </c>
      <c r="R92" s="67"/>
      <c r="S92" s="67"/>
      <c r="T92" s="7"/>
      <c r="U92" s="7"/>
      <c r="V92" s="67" t="n">
        <f aca="false">K92*5.5017049523</f>
        <v>20789611.7794623</v>
      </c>
      <c r="W92" s="67" t="n">
        <f aca="false">M92*5.5017049523</f>
        <v>642977.683900894</v>
      </c>
      <c r="X92" s="67" t="n">
        <f aca="false">N92*5.1890047538+L92*5.5017049523</f>
        <v>31590844.9878307</v>
      </c>
      <c r="Y92" s="67" t="n">
        <f aca="false">N92*5.1890047538</f>
        <v>24078686.8944574</v>
      </c>
      <c r="Z92" s="67" t="n">
        <f aca="false">L92*5.5017049523</f>
        <v>7512158.09337325</v>
      </c>
      <c r="AA92" s="67" t="n">
        <f aca="false">IFE_cost_central!B80</f>
        <v>0</v>
      </c>
      <c r="AB92" s="67" t="n">
        <f aca="false">AA92*$AC$13</f>
        <v>0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3" t="n">
        <f aca="false">high_v2_m!D81+temporary_pension_bonus_high!B81</f>
        <v>36622322.4962588</v>
      </c>
      <c r="G93" s="163" t="n">
        <f aca="false">high_v2_m!E81+temporary_pension_bonus_high!B81</f>
        <v>35131266.8329776</v>
      </c>
      <c r="H93" s="67" t="n">
        <f aca="false">F93-J93</f>
        <v>32630319.1892093</v>
      </c>
      <c r="I93" s="67" t="n">
        <f aca="false">G93-K93</f>
        <v>31259023.6251396</v>
      </c>
      <c r="J93" s="163" t="n">
        <f aca="false">high_v2_m!J81</f>
        <v>3992003.30704951</v>
      </c>
      <c r="K93" s="163" t="n">
        <f aca="false">high_v2_m!K81</f>
        <v>3872243.20783803</v>
      </c>
      <c r="L93" s="67" t="n">
        <f aca="false">H93-I93</f>
        <v>1371295.5640697</v>
      </c>
      <c r="M93" s="67" t="n">
        <f aca="false">J93-K93</f>
        <v>119760.099211486</v>
      </c>
      <c r="N93" s="163" t="n">
        <f aca="false">SUM(high_v5_m!C81:J81)</f>
        <v>4739633.64027894</v>
      </c>
      <c r="O93" s="7"/>
      <c r="P93" s="7"/>
      <c r="Q93" s="67" t="n">
        <f aca="false">I93*5.5017049523</f>
        <v>171977925.082493</v>
      </c>
      <c r="R93" s="67"/>
      <c r="S93" s="67"/>
      <c r="T93" s="7"/>
      <c r="U93" s="7"/>
      <c r="V93" s="67" t="n">
        <f aca="false">K93*5.5017049523</f>
        <v>21303939.6330725</v>
      </c>
      <c r="W93" s="67" t="n">
        <f aca="false">M93*5.5017049523</f>
        <v>658884.73091977</v>
      </c>
      <c r="X93" s="67" t="n">
        <f aca="false">N93*5.1890047538+L93*5.5017049523</f>
        <v>32138445.0865871</v>
      </c>
      <c r="Y93" s="67" t="n">
        <f aca="false">N93*5.1890047538</f>
        <v>24593981.4906778</v>
      </c>
      <c r="Z93" s="67" t="n">
        <f aca="false">L93*5.5017049523</f>
        <v>7544463.59590927</v>
      </c>
      <c r="AA93" s="67" t="n">
        <f aca="false">IFE_cost_central!B81</f>
        <v>0</v>
      </c>
      <c r="AB93" s="67" t="n">
        <f aca="false">AA93*$AC$13</f>
        <v>0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9"/>
      <c r="B94" s="5"/>
      <c r="C94" s="159" t="n">
        <f aca="false">C90+1</f>
        <v>2035</v>
      </c>
      <c r="D94" s="159" t="n">
        <f aca="false">D90</f>
        <v>1</v>
      </c>
      <c r="E94" s="159" t="n">
        <v>241</v>
      </c>
      <c r="F94" s="161" t="n">
        <f aca="false">high_v2_m!D82+temporary_pension_bonus_high!B82</f>
        <v>36753357.9910593</v>
      </c>
      <c r="G94" s="161" t="n">
        <f aca="false">high_v2_m!E82+temporary_pension_bonus_high!B82</f>
        <v>35259031.4221211</v>
      </c>
      <c r="H94" s="8" t="n">
        <f aca="false">F94-J94</f>
        <v>32669803.2182435</v>
      </c>
      <c r="I94" s="8" t="n">
        <f aca="false">G94-K94</f>
        <v>31297983.2924897</v>
      </c>
      <c r="J94" s="161" t="n">
        <f aca="false">high_v2_m!J82</f>
        <v>4083554.77281582</v>
      </c>
      <c r="K94" s="161" t="n">
        <f aca="false">high_v2_m!K82</f>
        <v>3961048.12963134</v>
      </c>
      <c r="L94" s="8" t="n">
        <f aca="false">H94-I94</f>
        <v>1371819.92575378</v>
      </c>
      <c r="M94" s="8" t="n">
        <f aca="false">J94-K94</f>
        <v>122506.643184474</v>
      </c>
      <c r="N94" s="161" t="n">
        <f aca="false">SUM(high_v5_m!C82:J82)</f>
        <v>5733568.01857322</v>
      </c>
      <c r="O94" s="5"/>
      <c r="P94" s="5"/>
      <c r="Q94" s="8" t="n">
        <f aca="false">I94*5.5017049523</f>
        <v>172192269.677293</v>
      </c>
      <c r="R94" s="8"/>
      <c r="S94" s="8"/>
      <c r="T94" s="5"/>
      <c r="U94" s="5"/>
      <c r="V94" s="8" t="n">
        <f aca="false">K94*5.5017049523</f>
        <v>21792518.1110914</v>
      </c>
      <c r="W94" s="8" t="n">
        <f aca="false">M94*5.5017049523</f>
        <v>673995.405497671</v>
      </c>
      <c r="X94" s="8" t="n">
        <f aca="false">N94*5.1890047538+L94*5.5017049523</f>
        <v>37298860.1837955</v>
      </c>
      <c r="Y94" s="8" t="n">
        <f aca="false">N94*5.1890047538</f>
        <v>29751511.7046121</v>
      </c>
      <c r="Z94" s="8" t="n">
        <f aca="false">L94*5.5017049523</f>
        <v>7547348.47918339</v>
      </c>
      <c r="AA94" s="8" t="n">
        <f aca="false">IFE_cost_central!B82</f>
        <v>0</v>
      </c>
      <c r="AB94" s="8" t="n">
        <f aca="false">AA94*$AC$13</f>
        <v>0</v>
      </c>
      <c r="AC94" s="8"/>
      <c r="AD94" s="8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59"/>
      <c r="BC94" s="159"/>
      <c r="BD94" s="159"/>
      <c r="BE94" s="159"/>
      <c r="BF94" s="159"/>
      <c r="BG94" s="159"/>
      <c r="BH94" s="159"/>
      <c r="BI94" s="159"/>
      <c r="BJ94" s="159"/>
      <c r="BK94" s="159"/>
      <c r="BL94" s="159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3" t="n">
        <f aca="false">high_v2_m!D83+temporary_pension_bonus_high!B83</f>
        <v>37043904.4936043</v>
      </c>
      <c r="G95" s="163" t="n">
        <f aca="false">high_v2_m!E83+temporary_pension_bonus_high!B83</f>
        <v>35538116.456098</v>
      </c>
      <c r="H95" s="67" t="n">
        <f aca="false">F95-J95</f>
        <v>32866810.0539998</v>
      </c>
      <c r="I95" s="67" t="n">
        <f aca="false">G95-K95</f>
        <v>31486334.8496816</v>
      </c>
      <c r="J95" s="163" t="n">
        <f aca="false">high_v2_m!J83</f>
        <v>4177094.43960454</v>
      </c>
      <c r="K95" s="163" t="n">
        <f aca="false">high_v2_m!K83</f>
        <v>4051781.6064164</v>
      </c>
      <c r="L95" s="67" t="n">
        <f aca="false">H95-I95</f>
        <v>1380475.20431819</v>
      </c>
      <c r="M95" s="67" t="n">
        <f aca="false">J95-K95</f>
        <v>125312.833188136</v>
      </c>
      <c r="N95" s="163" t="n">
        <f aca="false">SUM(high_v5_m!C83:J83)</f>
        <v>4773621.91787183</v>
      </c>
      <c r="O95" s="7"/>
      <c r="P95" s="7"/>
      <c r="Q95" s="67" t="n">
        <f aca="false">I95*5.5017049523</f>
        <v>173228524.372269</v>
      </c>
      <c r="R95" s="67"/>
      <c r="S95" s="67"/>
      <c r="T95" s="7"/>
      <c r="U95" s="7"/>
      <c r="V95" s="67" t="n">
        <f aca="false">K95*5.5017049523</f>
        <v>22291706.9296592</v>
      </c>
      <c r="W95" s="67" t="n">
        <f aca="false">M95*5.5017049523</f>
        <v>689434.234937912</v>
      </c>
      <c r="X95" s="67" t="n">
        <f aca="false">N95*5.1890047538+L95*5.5017049523</f>
        <v>32365314.0928056</v>
      </c>
      <c r="Y95" s="67" t="n">
        <f aca="false">N95*5.1890047538</f>
        <v>24770346.8246808</v>
      </c>
      <c r="Z95" s="67" t="n">
        <f aca="false">L95*5.5017049523</f>
        <v>7594967.26812475</v>
      </c>
      <c r="AA95" s="67" t="n">
        <f aca="false">IFE_cost_central!B83</f>
        <v>0</v>
      </c>
      <c r="AB95" s="67" t="n">
        <f aca="false">AA95*$AC$13</f>
        <v>0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3" t="n">
        <f aca="false">high_v2_m!D84+temporary_pension_bonus_high!B84</f>
        <v>37289989.3726861</v>
      </c>
      <c r="G96" s="163" t="n">
        <f aca="false">high_v2_m!E84+temporary_pension_bonus_high!B84</f>
        <v>35775576.3271964</v>
      </c>
      <c r="H96" s="67" t="n">
        <f aca="false">F96-J96</f>
        <v>32990367.4903053</v>
      </c>
      <c r="I96" s="67" t="n">
        <f aca="false">G96-K96</f>
        <v>31604943.1012871</v>
      </c>
      <c r="J96" s="163" t="n">
        <f aca="false">high_v2_m!J84</f>
        <v>4299621.88238078</v>
      </c>
      <c r="K96" s="163" t="n">
        <f aca="false">high_v2_m!K84</f>
        <v>4170633.22590936</v>
      </c>
      <c r="L96" s="67" t="n">
        <f aca="false">H96-I96</f>
        <v>1385424.38901821</v>
      </c>
      <c r="M96" s="67" t="n">
        <f aca="false">J96-K96</f>
        <v>128988.656471423</v>
      </c>
      <c r="N96" s="163" t="n">
        <f aca="false">SUM(high_v5_m!C84:J84)</f>
        <v>4777193.10879051</v>
      </c>
      <c r="O96" s="7"/>
      <c r="P96" s="7"/>
      <c r="Q96" s="67" t="n">
        <f aca="false">I96*5.5017049523</f>
        <v>173881071.977511</v>
      </c>
      <c r="R96" s="67"/>
      <c r="S96" s="67"/>
      <c r="T96" s="7"/>
      <c r="U96" s="7"/>
      <c r="V96" s="67" t="n">
        <f aca="false">K96*5.5017049523</f>
        <v>22945593.4732124</v>
      </c>
      <c r="W96" s="67" t="n">
        <f aca="false">M96*5.5017049523</f>
        <v>709657.530099351</v>
      </c>
      <c r="X96" s="67" t="n">
        <f aca="false">N96*5.1890047538+L96*5.5017049523</f>
        <v>32411073.9734332</v>
      </c>
      <c r="Y96" s="67" t="n">
        <f aca="false">N96*5.1890047538</f>
        <v>24788877.7513346</v>
      </c>
      <c r="Z96" s="67" t="n">
        <f aca="false">L96*5.5017049523</f>
        <v>7622196.22209868</v>
      </c>
      <c r="AA96" s="67" t="n">
        <f aca="false">IFE_cost_central!B84</f>
        <v>0</v>
      </c>
      <c r="AB96" s="67" t="n">
        <f aca="false">AA96*$AC$13</f>
        <v>0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3" t="n">
        <f aca="false">high_v2_m!D85+temporary_pension_bonus_high!B85</f>
        <v>37574367.2158641</v>
      </c>
      <c r="G97" s="163" t="n">
        <f aca="false">high_v2_m!E85+temporary_pension_bonus_high!B85</f>
        <v>36048056.2360612</v>
      </c>
      <c r="H97" s="67" t="n">
        <f aca="false">F97-J97</f>
        <v>33167968.3846807</v>
      </c>
      <c r="I97" s="67" t="n">
        <f aca="false">G97-K97</f>
        <v>31773849.3698134</v>
      </c>
      <c r="J97" s="163" t="n">
        <f aca="false">high_v2_m!J85</f>
        <v>4406398.83118338</v>
      </c>
      <c r="K97" s="163" t="n">
        <f aca="false">high_v2_m!K85</f>
        <v>4274206.86624788</v>
      </c>
      <c r="L97" s="67" t="n">
        <f aca="false">H97-I97</f>
        <v>1394119.01486732</v>
      </c>
      <c r="M97" s="67" t="n">
        <f aca="false">J97-K97</f>
        <v>132191.964935501</v>
      </c>
      <c r="N97" s="163" t="n">
        <f aca="false">SUM(high_v5_m!C85:J85)</f>
        <v>4848858.59492588</v>
      </c>
      <c r="O97" s="7"/>
      <c r="P97" s="7"/>
      <c r="Q97" s="67" t="n">
        <f aca="false">I97*5.5017049523</f>
        <v>174810344.431536</v>
      </c>
      <c r="R97" s="67"/>
      <c r="S97" s="67"/>
      <c r="T97" s="7"/>
      <c r="U97" s="7"/>
      <c r="V97" s="67" t="n">
        <f aca="false">K97*5.5017049523</f>
        <v>23515425.0831906</v>
      </c>
      <c r="W97" s="67" t="n">
        <f aca="false">M97*5.5017049523</f>
        <v>727281.188139914</v>
      </c>
      <c r="X97" s="67" t="n">
        <f aca="false">N97*5.1890047538+L97*5.5017049523</f>
        <v>32830781.7877655</v>
      </c>
      <c r="Y97" s="67" t="n">
        <f aca="false">N97*5.1890047538</f>
        <v>25160750.2995744</v>
      </c>
      <c r="Z97" s="67" t="n">
        <f aca="false">L97*5.5017049523</f>
        <v>7670031.48819114</v>
      </c>
      <c r="AA97" s="67" t="n">
        <f aca="false">IFE_cost_central!B85</f>
        <v>0</v>
      </c>
      <c r="AB97" s="67" t="n">
        <f aca="false">AA97*$AC$13</f>
        <v>0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9"/>
      <c r="B98" s="5"/>
      <c r="C98" s="159" t="n">
        <f aca="false">C94+1</f>
        <v>2036</v>
      </c>
      <c r="D98" s="159" t="n">
        <f aca="false">D94</f>
        <v>1</v>
      </c>
      <c r="E98" s="159" t="n">
        <v>245</v>
      </c>
      <c r="F98" s="161" t="n">
        <f aca="false">high_v2_m!D86+temporary_pension_bonus_high!B86</f>
        <v>37781593.0836336</v>
      </c>
      <c r="G98" s="161" t="n">
        <f aca="false">high_v2_m!E86+temporary_pension_bonus_high!B86</f>
        <v>36249154.1058246</v>
      </c>
      <c r="H98" s="8" t="n">
        <f aca="false">F98-J98</f>
        <v>33256945.9413387</v>
      </c>
      <c r="I98" s="8" t="n">
        <f aca="false">G98-K98</f>
        <v>31860246.3777986</v>
      </c>
      <c r="J98" s="161" t="n">
        <f aca="false">high_v2_m!J86</f>
        <v>4524647.14229487</v>
      </c>
      <c r="K98" s="161" t="n">
        <f aca="false">high_v2_m!K86</f>
        <v>4388907.72802603</v>
      </c>
      <c r="L98" s="8" t="n">
        <f aca="false">H98-I98</f>
        <v>1396699.56354012</v>
      </c>
      <c r="M98" s="8" t="n">
        <f aca="false">J98-K98</f>
        <v>135739.414268847</v>
      </c>
      <c r="N98" s="161" t="n">
        <f aca="false">SUM(high_v5_m!C86:J86)</f>
        <v>5809177.6206081</v>
      </c>
      <c r="O98" s="5"/>
      <c r="P98" s="5"/>
      <c r="Q98" s="8" t="n">
        <f aca="false">I98*5.5017049523</f>
        <v>175285675.278233</v>
      </c>
      <c r="R98" s="8"/>
      <c r="S98" s="8"/>
      <c r="T98" s="5"/>
      <c r="U98" s="5"/>
      <c r="V98" s="8" t="n">
        <f aca="false">K98*5.5017049523</f>
        <v>24146475.3824685</v>
      </c>
      <c r="W98" s="8" t="n">
        <f aca="false">M98*5.5017049523</f>
        <v>746798.207705215</v>
      </c>
      <c r="X98" s="8" t="n">
        <f aca="false">N98*5.1890047538+L98*5.5017049523</f>
        <v>37828079.1946079</v>
      </c>
      <c r="Y98" s="8" t="n">
        <f aca="false">N98*5.1890047538</f>
        <v>30143850.289004</v>
      </c>
      <c r="Z98" s="8" t="n">
        <f aca="false">L98*5.5017049523</f>
        <v>7684228.90560392</v>
      </c>
      <c r="AA98" s="8" t="n">
        <f aca="false">IFE_cost_central!B86</f>
        <v>0</v>
      </c>
      <c r="AB98" s="8" t="n">
        <f aca="false">AA98*$AC$13</f>
        <v>0</v>
      </c>
      <c r="AC98" s="8"/>
      <c r="AD98" s="8"/>
      <c r="AE98" s="159"/>
      <c r="AF98" s="159"/>
      <c r="AG98" s="159"/>
      <c r="AH98" s="159"/>
      <c r="AI98" s="159"/>
      <c r="AJ98" s="159"/>
      <c r="AK98" s="159"/>
      <c r="AL98" s="159"/>
      <c r="AM98" s="159"/>
      <c r="AN98" s="159"/>
      <c r="AO98" s="159"/>
      <c r="AP98" s="159"/>
      <c r="AQ98" s="159"/>
      <c r="AR98" s="159"/>
      <c r="AS98" s="159"/>
      <c r="AT98" s="159"/>
      <c r="AU98" s="159"/>
      <c r="AV98" s="159"/>
      <c r="AW98" s="159"/>
      <c r="AX98" s="159"/>
      <c r="AY98" s="159"/>
      <c r="AZ98" s="159"/>
      <c r="BA98" s="159"/>
      <c r="BB98" s="159"/>
      <c r="BC98" s="159"/>
      <c r="BD98" s="159"/>
      <c r="BE98" s="159"/>
      <c r="BF98" s="159"/>
      <c r="BG98" s="159"/>
      <c r="BH98" s="159"/>
      <c r="BI98" s="159"/>
      <c r="BJ98" s="159"/>
      <c r="BK98" s="159"/>
      <c r="BL98" s="159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3" t="n">
        <f aca="false">high_v2_m!D87+temporary_pension_bonus_high!B87</f>
        <v>38038367.5690437</v>
      </c>
      <c r="G99" s="163" t="n">
        <f aca="false">high_v2_m!E87+temporary_pension_bonus_high!B87</f>
        <v>36495690.4163518</v>
      </c>
      <c r="H99" s="67" t="n">
        <f aca="false">F99-J99</f>
        <v>33421167.5886282</v>
      </c>
      <c r="I99" s="67" t="n">
        <f aca="false">G99-K99</f>
        <v>32017006.4353488</v>
      </c>
      <c r="J99" s="163" t="n">
        <f aca="false">high_v2_m!J87</f>
        <v>4617199.98041555</v>
      </c>
      <c r="K99" s="163" t="n">
        <f aca="false">high_v2_m!K87</f>
        <v>4478683.98100308</v>
      </c>
      <c r="L99" s="67" t="n">
        <f aca="false">H99-I99</f>
        <v>1404161.15327941</v>
      </c>
      <c r="M99" s="67" t="n">
        <f aca="false">J99-K99</f>
        <v>138515.999412467</v>
      </c>
      <c r="N99" s="163" t="n">
        <f aca="false">SUM(high_v5_m!C87:J87)</f>
        <v>4809743.00939845</v>
      </c>
      <c r="O99" s="7"/>
      <c r="P99" s="7"/>
      <c r="Q99" s="67" t="n">
        <f aca="false">I99*5.5017049523</f>
        <v>176148122.863179</v>
      </c>
      <c r="R99" s="67"/>
      <c r="S99" s="67"/>
      <c r="T99" s="7"/>
      <c r="U99" s="7"/>
      <c r="V99" s="67" t="n">
        <f aca="false">K99*5.5017049523</f>
        <v>24640397.8380713</v>
      </c>
      <c r="W99" s="67" t="n">
        <f aca="false">M99*5.5017049523</f>
        <v>762074.159940352</v>
      </c>
      <c r="X99" s="67" t="n">
        <f aca="false">N99*5.1890047538+L99*5.5017049523</f>
        <v>32683059.7111495</v>
      </c>
      <c r="Y99" s="67" t="n">
        <f aca="false">N99*5.1890047538</f>
        <v>24957779.3403249</v>
      </c>
      <c r="Z99" s="67" t="n">
        <f aca="false">L99*5.5017049523</f>
        <v>7725280.37082462</v>
      </c>
      <c r="AA99" s="67" t="n">
        <f aca="false">IFE_cost_central!B87</f>
        <v>0</v>
      </c>
      <c r="AB99" s="67" t="n">
        <f aca="false">AA99*$AC$13</f>
        <v>0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3" t="n">
        <f aca="false">high_v2_m!D88+temporary_pension_bonus_high!B88</f>
        <v>38297986.7414153</v>
      </c>
      <c r="G100" s="163" t="n">
        <f aca="false">high_v2_m!E88+temporary_pension_bonus_high!B88</f>
        <v>36746216.8203845</v>
      </c>
      <c r="H100" s="67" t="n">
        <f aca="false">F100-J100</f>
        <v>33594831.76299</v>
      </c>
      <c r="I100" s="67" t="n">
        <f aca="false">G100-K100</f>
        <v>32184156.4913119</v>
      </c>
      <c r="J100" s="163" t="n">
        <f aca="false">high_v2_m!J88</f>
        <v>4703154.97842532</v>
      </c>
      <c r="K100" s="163" t="n">
        <f aca="false">high_v2_m!K88</f>
        <v>4562060.32907256</v>
      </c>
      <c r="L100" s="67" t="n">
        <f aca="false">H100-I100</f>
        <v>1410675.27167803</v>
      </c>
      <c r="M100" s="67" t="n">
        <f aca="false">J100-K100</f>
        <v>141094.649352759</v>
      </c>
      <c r="N100" s="163" t="n">
        <f aca="false">SUM(high_v5_m!C88:J88)</f>
        <v>4934858.3629292</v>
      </c>
      <c r="O100" s="7"/>
      <c r="P100" s="7"/>
      <c r="Q100" s="67" t="n">
        <f aca="false">I100*5.5017049523</f>
        <v>177067733.153849</v>
      </c>
      <c r="R100" s="67"/>
      <c r="S100" s="67"/>
      <c r="T100" s="7"/>
      <c r="U100" s="7"/>
      <c r="V100" s="67" t="n">
        <f aca="false">K100*5.5017049523</f>
        <v>25099109.9051499</v>
      </c>
      <c r="W100" s="67" t="n">
        <f aca="false">M100*5.5017049523</f>
        <v>776261.131087107</v>
      </c>
      <c r="X100" s="67" t="n">
        <f aca="false">N100*5.1890047538+L100*5.5017049523</f>
        <v>33368122.6328475</v>
      </c>
      <c r="Y100" s="67" t="n">
        <f aca="false">N100*5.1890047538</f>
        <v>25607003.5045693</v>
      </c>
      <c r="Z100" s="67" t="n">
        <f aca="false">L100*5.5017049523</f>
        <v>7761119.12827819</v>
      </c>
      <c r="AA100" s="67" t="n">
        <f aca="false">IFE_cost_central!B88</f>
        <v>0</v>
      </c>
      <c r="AB100" s="67" t="n">
        <f aca="false">AA100*$AC$13</f>
        <v>0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3" t="n">
        <f aca="false">high_v2_m!D89+temporary_pension_bonus_high!B89</f>
        <v>38687355.7327197</v>
      </c>
      <c r="G101" s="163" t="n">
        <f aca="false">high_v2_m!E89+temporary_pension_bonus_high!B89</f>
        <v>37120401.4649709</v>
      </c>
      <c r="H101" s="67" t="n">
        <f aca="false">F101-J101</f>
        <v>33799808.0490375</v>
      </c>
      <c r="I101" s="67" t="n">
        <f aca="false">G101-K101</f>
        <v>32379480.2117992</v>
      </c>
      <c r="J101" s="163" t="n">
        <f aca="false">high_v2_m!J89</f>
        <v>4887547.68368221</v>
      </c>
      <c r="K101" s="163" t="n">
        <f aca="false">high_v2_m!K89</f>
        <v>4740921.25317174</v>
      </c>
      <c r="L101" s="67" t="n">
        <f aca="false">H101-I101</f>
        <v>1420327.83723834</v>
      </c>
      <c r="M101" s="67" t="n">
        <f aca="false">J101-K101</f>
        <v>146626.430510467</v>
      </c>
      <c r="N101" s="163" t="n">
        <f aca="false">SUM(high_v5_m!C89:J89)</f>
        <v>4843814.54539888</v>
      </c>
      <c r="O101" s="7"/>
      <c r="P101" s="7"/>
      <c r="Q101" s="67" t="n">
        <f aca="false">I101*5.5017049523</f>
        <v>178142346.634155</v>
      </c>
      <c r="R101" s="67"/>
      <c r="S101" s="67"/>
      <c r="T101" s="7"/>
      <c r="U101" s="7"/>
      <c r="V101" s="67" t="n">
        <f aca="false">K101*5.5017049523</f>
        <v>26083149.9370393</v>
      </c>
      <c r="W101" s="67" t="n">
        <f aca="false">M101*5.5017049523</f>
        <v>806695.358877508</v>
      </c>
      <c r="X101" s="67" t="n">
        <f aca="false">N101*5.1890047538+L101*5.5017049523</f>
        <v>32948801.3986241</v>
      </c>
      <c r="Y101" s="67" t="n">
        <f aca="false">N101*5.1890047538</f>
        <v>25134576.7026004</v>
      </c>
      <c r="Z101" s="67" t="n">
        <f aca="false">L101*5.5017049523</f>
        <v>7814224.69602371</v>
      </c>
      <c r="AA101" s="67" t="n">
        <f aca="false">IFE_cost_central!B89</f>
        <v>0</v>
      </c>
      <c r="AB101" s="67" t="n">
        <f aca="false">AA101*$AC$13</f>
        <v>0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9"/>
      <c r="B102" s="5"/>
      <c r="C102" s="159" t="n">
        <f aca="false">C98+1</f>
        <v>2037</v>
      </c>
      <c r="D102" s="159" t="n">
        <f aca="false">D98</f>
        <v>1</v>
      </c>
      <c r="E102" s="159" t="n">
        <v>249</v>
      </c>
      <c r="F102" s="161" t="n">
        <f aca="false">high_v2_m!D90+temporary_pension_bonus_high!B90</f>
        <v>38751675.388815</v>
      </c>
      <c r="G102" s="161" t="n">
        <f aca="false">high_v2_m!E90+temporary_pension_bonus_high!B90</f>
        <v>37182429.1936808</v>
      </c>
      <c r="H102" s="8" t="n">
        <f aca="false">F102-J102</f>
        <v>33820402.9946304</v>
      </c>
      <c r="I102" s="8" t="n">
        <f aca="false">G102-K102</f>
        <v>32399094.9713217</v>
      </c>
      <c r="J102" s="161" t="n">
        <f aca="false">high_v2_m!J90</f>
        <v>4931272.39418465</v>
      </c>
      <c r="K102" s="161" t="n">
        <f aca="false">high_v2_m!K90</f>
        <v>4783334.22235911</v>
      </c>
      <c r="L102" s="8" t="n">
        <f aca="false">H102-I102</f>
        <v>1421308.02330869</v>
      </c>
      <c r="M102" s="8" t="n">
        <f aca="false">J102-K102</f>
        <v>147938.17182554</v>
      </c>
      <c r="N102" s="161" t="n">
        <f aca="false">SUM(high_v5_m!C90:J90)</f>
        <v>5903468.65062641</v>
      </c>
      <c r="O102" s="5"/>
      <c r="P102" s="5"/>
      <c r="Q102" s="8" t="n">
        <f aca="false">I102*5.5017049523</f>
        <v>178250261.253759</v>
      </c>
      <c r="R102" s="8"/>
      <c r="S102" s="8"/>
      <c r="T102" s="5"/>
      <c r="U102" s="5"/>
      <c r="V102" s="8" t="n">
        <f aca="false">K102*5.5017049523</f>
        <v>26316493.5796592</v>
      </c>
      <c r="W102" s="8" t="n">
        <f aca="false">M102*5.5017049523</f>
        <v>813912.172566783</v>
      </c>
      <c r="X102" s="8" t="n">
        <f aca="false">N102*5.1890047538+L102*5.5017049523</f>
        <v>38452744.2825909</v>
      </c>
      <c r="Y102" s="8" t="n">
        <f aca="false">N102*5.1890047538</f>
        <v>30633126.8920097</v>
      </c>
      <c r="Z102" s="8" t="n">
        <f aca="false">L102*5.5017049523</f>
        <v>7819617.39058117</v>
      </c>
      <c r="AA102" s="8" t="n">
        <f aca="false">IFE_cost_central!B90</f>
        <v>0</v>
      </c>
      <c r="AB102" s="8" t="n">
        <f aca="false">AA102*$AC$13</f>
        <v>0</v>
      </c>
      <c r="AC102" s="8"/>
      <c r="AD102" s="8"/>
      <c r="AE102" s="159"/>
      <c r="AF102" s="159"/>
      <c r="AG102" s="159"/>
      <c r="AH102" s="159"/>
      <c r="AI102" s="159"/>
      <c r="AJ102" s="159"/>
      <c r="AK102" s="159"/>
      <c r="AL102" s="159"/>
      <c r="AM102" s="159"/>
      <c r="AN102" s="159"/>
      <c r="AO102" s="159"/>
      <c r="AP102" s="159"/>
      <c r="AQ102" s="159"/>
      <c r="AR102" s="159"/>
      <c r="AS102" s="159"/>
      <c r="AT102" s="159"/>
      <c r="AU102" s="159"/>
      <c r="AV102" s="159"/>
      <c r="AW102" s="159"/>
      <c r="AX102" s="159"/>
      <c r="AY102" s="159"/>
      <c r="AZ102" s="159"/>
      <c r="BA102" s="159"/>
      <c r="BB102" s="159"/>
      <c r="BC102" s="159"/>
      <c r="BD102" s="159"/>
      <c r="BE102" s="159"/>
      <c r="BF102" s="159"/>
      <c r="BG102" s="159"/>
      <c r="BH102" s="159"/>
      <c r="BI102" s="159"/>
      <c r="BJ102" s="159"/>
      <c r="BK102" s="159"/>
      <c r="BL102" s="159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3" t="n">
        <f aca="false">high_v2_m!D91+temporary_pension_bonus_high!B91</f>
        <v>39065368.5599145</v>
      </c>
      <c r="G103" s="163" t="n">
        <f aca="false">high_v2_m!E91+temporary_pension_bonus_high!B91</f>
        <v>37484154.2244736</v>
      </c>
      <c r="H103" s="67" t="n">
        <f aca="false">F103-J103</f>
        <v>33999290.4419736</v>
      </c>
      <c r="I103" s="67" t="n">
        <f aca="false">G103-K103</f>
        <v>32570058.4500709</v>
      </c>
      <c r="J103" s="163" t="n">
        <f aca="false">high_v2_m!J91</f>
        <v>5066078.1179409</v>
      </c>
      <c r="K103" s="163" t="n">
        <f aca="false">high_v2_m!K91</f>
        <v>4914095.77440267</v>
      </c>
      <c r="L103" s="67" t="n">
        <f aca="false">H103-I103</f>
        <v>1429231.99190272</v>
      </c>
      <c r="M103" s="67" t="n">
        <f aca="false">J103-K103</f>
        <v>151982.343538227</v>
      </c>
      <c r="N103" s="163" t="n">
        <f aca="false">SUM(high_v5_m!C91:J91)</f>
        <v>4981321.61257517</v>
      </c>
      <c r="O103" s="7"/>
      <c r="P103" s="7"/>
      <c r="Q103" s="67" t="n">
        <f aca="false">I103*5.5017049523</f>
        <v>179190851.871456</v>
      </c>
      <c r="R103" s="67"/>
      <c r="S103" s="67"/>
      <c r="T103" s="7"/>
      <c r="U103" s="7"/>
      <c r="V103" s="67" t="n">
        <f aca="false">K103*5.5017049523</f>
        <v>27035905.0581077</v>
      </c>
      <c r="W103" s="67" t="n">
        <f aca="false">M103*5.5017049523</f>
        <v>836162.012106426</v>
      </c>
      <c r="X103" s="67" t="n">
        <f aca="false">N103*5.1890047538+L103*5.5017049523</f>
        <v>33711314.255696</v>
      </c>
      <c r="Y103" s="67" t="n">
        <f aca="false">N103*5.1890047538</f>
        <v>25848101.5278592</v>
      </c>
      <c r="Z103" s="67" t="n">
        <f aca="false">L103*5.5017049523</f>
        <v>7863212.72783679</v>
      </c>
      <c r="AA103" s="67" t="n">
        <f aca="false">IFE_cost_central!B91</f>
        <v>0</v>
      </c>
      <c r="AB103" s="67" t="n">
        <f aca="false">AA103*$AC$13</f>
        <v>0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3" t="n">
        <f aca="false">high_v2_m!D92+temporary_pension_bonus_high!B92</f>
        <v>39361594.5589714</v>
      </c>
      <c r="G104" s="163" t="n">
        <f aca="false">high_v2_m!E92+temporary_pension_bonus_high!B92</f>
        <v>37768209.6938595</v>
      </c>
      <c r="H104" s="67" t="n">
        <f aca="false">F104-J104</f>
        <v>34161509.3303528</v>
      </c>
      <c r="I104" s="67" t="n">
        <f aca="false">G104-K104</f>
        <v>32724127.0220994</v>
      </c>
      <c r="J104" s="163" t="n">
        <f aca="false">high_v2_m!J92</f>
        <v>5200085.22861868</v>
      </c>
      <c r="K104" s="163" t="n">
        <f aca="false">high_v2_m!K92</f>
        <v>5044082.67176012</v>
      </c>
      <c r="L104" s="67" t="n">
        <f aca="false">H104-I104</f>
        <v>1437382.30825337</v>
      </c>
      <c r="M104" s="67" t="n">
        <f aca="false">J104-K104</f>
        <v>156002.556858559</v>
      </c>
      <c r="N104" s="163" t="n">
        <f aca="false">SUM(high_v5_m!C92:J92)</f>
        <v>4936747.22014753</v>
      </c>
      <c r="O104" s="7"/>
      <c r="P104" s="7"/>
      <c r="Q104" s="67" t="n">
        <f aca="false">I104*5.5017049523</f>
        <v>180038491.697179</v>
      </c>
      <c r="R104" s="67"/>
      <c r="S104" s="67"/>
      <c r="T104" s="7"/>
      <c r="U104" s="7"/>
      <c r="V104" s="67" t="n">
        <f aca="false">K104*5.5017049523</f>
        <v>27751054.6150332</v>
      </c>
      <c r="W104" s="67" t="n">
        <f aca="false">M104*5.5017049523</f>
        <v>858280.039640197</v>
      </c>
      <c r="X104" s="67" t="n">
        <f aca="false">N104*5.1890047538+L104*5.5017049523</f>
        <v>33524858.1573205</v>
      </c>
      <c r="Y104" s="67" t="n">
        <f aca="false">N104*5.1890047538</f>
        <v>25616804.7936545</v>
      </c>
      <c r="Z104" s="67" t="n">
        <f aca="false">L104*5.5017049523</f>
        <v>7908053.36366599</v>
      </c>
      <c r="AA104" s="67" t="n">
        <f aca="false">IFE_cost_central!B92</f>
        <v>0</v>
      </c>
      <c r="AB104" s="67" t="n">
        <f aca="false">AA104*$AC$13</f>
        <v>0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3" t="n">
        <f aca="false">high_v2_m!D93+temporary_pension_bonus_high!B93</f>
        <v>39715793.5493037</v>
      </c>
      <c r="G105" s="163" t="n">
        <f aca="false">high_v2_m!E93+temporary_pension_bonus_high!B93</f>
        <v>38108870.107822</v>
      </c>
      <c r="H105" s="67" t="n">
        <f aca="false">F105-J105</f>
        <v>34391126.9415527</v>
      </c>
      <c r="I105" s="67" t="n">
        <f aca="false">G105-K105</f>
        <v>32943943.4983035</v>
      </c>
      <c r="J105" s="163" t="n">
        <f aca="false">high_v2_m!J93</f>
        <v>5324666.607751</v>
      </c>
      <c r="K105" s="163" t="n">
        <f aca="false">high_v2_m!K93</f>
        <v>5164926.60951847</v>
      </c>
      <c r="L105" s="67" t="n">
        <f aca="false">H105-I105</f>
        <v>1447183.4432492</v>
      </c>
      <c r="M105" s="67" t="n">
        <f aca="false">J105-K105</f>
        <v>159739.998232531</v>
      </c>
      <c r="N105" s="163" t="n">
        <f aca="false">SUM(high_v5_m!C93:J93)</f>
        <v>4989481.1204419</v>
      </c>
      <c r="O105" s="7"/>
      <c r="P105" s="7"/>
      <c r="Q105" s="67" t="n">
        <f aca="false">I105*5.5017049523</f>
        <v>181247857.092908</v>
      </c>
      <c r="R105" s="67"/>
      <c r="S105" s="67"/>
      <c r="T105" s="7"/>
      <c r="U105" s="7"/>
      <c r="V105" s="67" t="n">
        <f aca="false">K105*5.5017049523</f>
        <v>28415902.3058538</v>
      </c>
      <c r="W105" s="67" t="n">
        <f aca="false">M105*5.5017049523</f>
        <v>878842.339356311</v>
      </c>
      <c r="X105" s="67" t="n">
        <f aca="false">N105*5.1890047538+L105*5.5017049523</f>
        <v>33852417.569579</v>
      </c>
      <c r="Y105" s="67" t="n">
        <f aca="false">N105*5.1890047538</f>
        <v>25890441.2529684</v>
      </c>
      <c r="Z105" s="67" t="n">
        <f aca="false">L105*5.5017049523</f>
        <v>7961976.31661067</v>
      </c>
      <c r="AA105" s="67" t="n">
        <f aca="false">IFE_cost_central!B93</f>
        <v>0</v>
      </c>
      <c r="AB105" s="67" t="n">
        <f aca="false">AA105*$AC$13</f>
        <v>0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9"/>
      <c r="B106" s="5"/>
      <c r="C106" s="159" t="n">
        <f aca="false">C102+1</f>
        <v>2038</v>
      </c>
      <c r="D106" s="159" t="n">
        <f aca="false">D102</f>
        <v>1</v>
      </c>
      <c r="E106" s="159" t="n">
        <v>253</v>
      </c>
      <c r="F106" s="161" t="n">
        <f aca="false">high_v2_m!D94+temporary_pension_bonus_high!B94</f>
        <v>39868721.5815905</v>
      </c>
      <c r="G106" s="161" t="n">
        <f aca="false">high_v2_m!E94+temporary_pension_bonus_high!B94</f>
        <v>38256640.0928644</v>
      </c>
      <c r="H106" s="8" t="n">
        <f aca="false">F106-J106</f>
        <v>34501611.1658012</v>
      </c>
      <c r="I106" s="8" t="n">
        <f aca="false">G106-K106</f>
        <v>33050542.9895488</v>
      </c>
      <c r="J106" s="161" t="n">
        <f aca="false">high_v2_m!J94</f>
        <v>5367110.41578931</v>
      </c>
      <c r="K106" s="161" t="n">
        <f aca="false">high_v2_m!K94</f>
        <v>5206097.10331563</v>
      </c>
      <c r="L106" s="8" t="n">
        <f aca="false">H106-I106</f>
        <v>1451068.17625241</v>
      </c>
      <c r="M106" s="8" t="n">
        <f aca="false">J106-K106</f>
        <v>161013.312473681</v>
      </c>
      <c r="N106" s="161" t="n">
        <f aca="false">SUM(high_v5_m!C94:J94)</f>
        <v>5956383.05435211</v>
      </c>
      <c r="O106" s="5"/>
      <c r="P106" s="5"/>
      <c r="Q106" s="8" t="n">
        <f aca="false">I106*5.5017049523</f>
        <v>181834336.041805</v>
      </c>
      <c r="R106" s="8"/>
      <c r="S106" s="8"/>
      <c r="T106" s="5"/>
      <c r="U106" s="5"/>
      <c r="V106" s="8" t="n">
        <f aca="false">K106*5.5017049523</f>
        <v>28642410.2154663</v>
      </c>
      <c r="W106" s="8" t="n">
        <f aca="false">M106*5.5017049523</f>
        <v>885847.738622677</v>
      </c>
      <c r="X106" s="8" t="n">
        <f aca="false">N106*5.1890047538+L106*5.5017049523</f>
        <v>38891048.9558997</v>
      </c>
      <c r="Y106" s="8" t="n">
        <f aca="false">N106*5.1890047538</f>
        <v>30907699.9844868</v>
      </c>
      <c r="Z106" s="8" t="n">
        <f aca="false">L106*5.5017049523</f>
        <v>7983348.97141283</v>
      </c>
      <c r="AA106" s="8" t="n">
        <f aca="false">IFE_cost_central!B94</f>
        <v>0</v>
      </c>
      <c r="AB106" s="8" t="n">
        <f aca="false">AA106*$AC$13</f>
        <v>0</v>
      </c>
      <c r="AC106" s="8"/>
      <c r="AD106" s="8"/>
      <c r="AE106" s="159"/>
      <c r="AF106" s="159"/>
      <c r="AG106" s="159"/>
      <c r="AH106" s="159"/>
      <c r="AI106" s="159"/>
      <c r="AJ106" s="159"/>
      <c r="AK106" s="159"/>
      <c r="AL106" s="159"/>
      <c r="AM106" s="159"/>
      <c r="AN106" s="159"/>
      <c r="AO106" s="159"/>
      <c r="AP106" s="159"/>
      <c r="AQ106" s="159"/>
      <c r="AR106" s="159"/>
      <c r="AS106" s="159"/>
      <c r="AT106" s="159"/>
      <c r="AU106" s="159"/>
      <c r="AV106" s="159"/>
      <c r="AW106" s="159"/>
      <c r="AX106" s="159"/>
      <c r="AY106" s="159"/>
      <c r="AZ106" s="159"/>
      <c r="BA106" s="159"/>
      <c r="BB106" s="159"/>
      <c r="BC106" s="159"/>
      <c r="BD106" s="159"/>
      <c r="BE106" s="159"/>
      <c r="BF106" s="159"/>
      <c r="BG106" s="159"/>
      <c r="BH106" s="159"/>
      <c r="BI106" s="159"/>
      <c r="BJ106" s="159"/>
      <c r="BK106" s="159"/>
      <c r="BL106" s="159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3" t="n">
        <f aca="false">high_v2_m!D95+temporary_pension_bonus_high!B95</f>
        <v>40107357.2235364</v>
      </c>
      <c r="G107" s="163" t="n">
        <f aca="false">high_v2_m!E95+temporary_pension_bonus_high!B95</f>
        <v>38486306.5638743</v>
      </c>
      <c r="H107" s="67" t="n">
        <f aca="false">F107-J107</f>
        <v>34599505.1210618</v>
      </c>
      <c r="I107" s="67" t="n">
        <f aca="false">G107-K107</f>
        <v>33143690.0244739</v>
      </c>
      <c r="J107" s="163" t="n">
        <f aca="false">high_v2_m!J95</f>
        <v>5507852.10247459</v>
      </c>
      <c r="K107" s="163" t="n">
        <f aca="false">high_v2_m!K95</f>
        <v>5342616.53940035</v>
      </c>
      <c r="L107" s="67" t="n">
        <f aca="false">H107-I107</f>
        <v>1455815.0965879</v>
      </c>
      <c r="M107" s="67" t="n">
        <f aca="false">J107-K107</f>
        <v>165235.563074239</v>
      </c>
      <c r="N107" s="163" t="n">
        <f aca="false">SUM(high_v5_m!C95:J95)</f>
        <v>4921843.33837565</v>
      </c>
      <c r="O107" s="7"/>
      <c r="P107" s="7"/>
      <c r="Q107" s="67" t="n">
        <f aca="false">I107*5.5017049523</f>
        <v>182346803.545144</v>
      </c>
      <c r="R107" s="67"/>
      <c r="S107" s="67"/>
      <c r="T107" s="7"/>
      <c r="U107" s="7"/>
      <c r="V107" s="67" t="n">
        <f aca="false">K107*5.5017049523</f>
        <v>29393499.8730588</v>
      </c>
      <c r="W107" s="67" t="n">
        <f aca="false">M107*5.5017049523</f>
        <v>909077.315661618</v>
      </c>
      <c r="X107" s="67" t="n">
        <f aca="false">N107*5.1890047538+L107*5.5017049523</f>
        <v>33548933.6068209</v>
      </c>
      <c r="Y107" s="67" t="n">
        <f aca="false">N107*5.1890047538</f>
        <v>25539468.4802901</v>
      </c>
      <c r="Z107" s="67" t="n">
        <f aca="false">L107*5.5017049523</f>
        <v>8009465.12653075</v>
      </c>
      <c r="AA107" s="67" t="n">
        <f aca="false">IFE_cost_central!B95</f>
        <v>0</v>
      </c>
      <c r="AB107" s="67" t="n">
        <f aca="false">AA107*$AC$13</f>
        <v>0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3" t="n">
        <f aca="false">high_v2_m!D96+temporary_pension_bonus_high!B96</f>
        <v>40296791.6011217</v>
      </c>
      <c r="G108" s="163" t="n">
        <f aca="false">high_v2_m!E96+temporary_pension_bonus_high!B96</f>
        <v>38668835.1460582</v>
      </c>
      <c r="H108" s="67" t="n">
        <f aca="false">F108-J108</f>
        <v>34690784.9854784</v>
      </c>
      <c r="I108" s="67" t="n">
        <f aca="false">G108-K108</f>
        <v>33231008.7288842</v>
      </c>
      <c r="J108" s="163" t="n">
        <f aca="false">high_v2_m!J96</f>
        <v>5606006.6156433</v>
      </c>
      <c r="K108" s="163" t="n">
        <f aca="false">high_v2_m!K96</f>
        <v>5437826.417174</v>
      </c>
      <c r="L108" s="67" t="n">
        <f aca="false">H108-I108</f>
        <v>1459776.2565942</v>
      </c>
      <c r="M108" s="67" t="n">
        <f aca="false">J108-K108</f>
        <v>168180.198469298</v>
      </c>
      <c r="N108" s="163" t="n">
        <f aca="false">SUM(high_v5_m!C96:J96)</f>
        <v>4913697.56380624</v>
      </c>
      <c r="O108" s="7"/>
      <c r="P108" s="7"/>
      <c r="Q108" s="67" t="n">
        <f aca="false">I108*5.5017049523</f>
        <v>182827205.293627</v>
      </c>
      <c r="R108" s="67"/>
      <c r="S108" s="67"/>
      <c r="T108" s="7"/>
      <c r="U108" s="7"/>
      <c r="V108" s="67" t="n">
        <f aca="false">K108*5.5017049523</f>
        <v>29917316.529114</v>
      </c>
      <c r="W108" s="67" t="n">
        <f aca="false">M108*5.5017049523</f>
        <v>925277.830797334</v>
      </c>
      <c r="X108" s="67" t="n">
        <f aca="false">N108*5.1890047538+L108*5.5017049523</f>
        <v>33528458.2774803</v>
      </c>
      <c r="Y108" s="67" t="n">
        <f aca="false">N108*5.1890047538</f>
        <v>25497200.0173261</v>
      </c>
      <c r="Z108" s="67" t="n">
        <f aca="false">L108*5.5017049523</f>
        <v>8031258.26015424</v>
      </c>
      <c r="AA108" s="67" t="n">
        <f aca="false">IFE_cost_central!B96</f>
        <v>0</v>
      </c>
      <c r="AB108" s="67" t="n">
        <f aca="false">AA108*$AC$13</f>
        <v>0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3" t="n">
        <f aca="false">high_v2_m!D97+temporary_pension_bonus_high!B97</f>
        <v>40605988.3511207</v>
      </c>
      <c r="G109" s="163" t="n">
        <f aca="false">high_v2_m!E97+temporary_pension_bonus_high!B97</f>
        <v>38966057.4963901</v>
      </c>
      <c r="H109" s="67" t="n">
        <f aca="false">F109-J109</f>
        <v>34893899.3293983</v>
      </c>
      <c r="I109" s="67" t="n">
        <f aca="false">G109-K109</f>
        <v>33425331.1453193</v>
      </c>
      <c r="J109" s="163" t="n">
        <f aca="false">high_v2_m!J97</f>
        <v>5712089.02172245</v>
      </c>
      <c r="K109" s="163" t="n">
        <f aca="false">high_v2_m!K97</f>
        <v>5540726.35107077</v>
      </c>
      <c r="L109" s="67" t="n">
        <f aca="false">H109-I109</f>
        <v>1468568.18407899</v>
      </c>
      <c r="M109" s="67" t="n">
        <f aca="false">J109-K109</f>
        <v>171362.670651675</v>
      </c>
      <c r="N109" s="163" t="n">
        <f aca="false">SUM(high_v5_m!C97:J97)</f>
        <v>4881787.39712171</v>
      </c>
      <c r="O109" s="7"/>
      <c r="P109" s="7"/>
      <c r="Q109" s="67" t="n">
        <f aca="false">I109*5.5017049523</f>
        <v>183896309.894471</v>
      </c>
      <c r="R109" s="67"/>
      <c r="S109" s="67"/>
      <c r="T109" s="7"/>
      <c r="U109" s="7"/>
      <c r="V109" s="67" t="n">
        <f aca="false">K109*5.5017049523</f>
        <v>30483441.6050252</v>
      </c>
      <c r="W109" s="67" t="n">
        <f aca="false">M109*5.5017049523</f>
        <v>942786.853763675</v>
      </c>
      <c r="X109" s="67" t="n">
        <f aca="false">N109*5.1890047538+L109*5.5017049523</f>
        <v>33411246.8618431</v>
      </c>
      <c r="Y109" s="67" t="n">
        <f aca="false">N109*5.1890047538</f>
        <v>25331618.0107055</v>
      </c>
      <c r="Z109" s="67" t="n">
        <f aca="false">L109*5.5017049523</f>
        <v>8079628.85113759</v>
      </c>
      <c r="AA109" s="67" t="n">
        <f aca="false">IFE_cost_central!B97</f>
        <v>0</v>
      </c>
      <c r="AB109" s="67" t="n">
        <f aca="false">AA109*$AC$13</f>
        <v>0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9"/>
      <c r="B110" s="5"/>
      <c r="C110" s="159" t="n">
        <f aca="false">C106+1</f>
        <v>2039</v>
      </c>
      <c r="D110" s="159" t="n">
        <f aca="false">D106</f>
        <v>1</v>
      </c>
      <c r="E110" s="159" t="n">
        <v>257</v>
      </c>
      <c r="F110" s="161" t="n">
        <f aca="false">high_v2_m!D98+temporary_pension_bonus_high!B98</f>
        <v>40857155.4369083</v>
      </c>
      <c r="G110" s="161" t="n">
        <f aca="false">high_v2_m!E98+temporary_pension_bonus_high!B98</f>
        <v>39209474.2109631</v>
      </c>
      <c r="H110" s="8" t="n">
        <f aca="false">F110-J110</f>
        <v>35029761.2076642</v>
      </c>
      <c r="I110" s="8" t="n">
        <f aca="false">G110-K110</f>
        <v>33556901.8085964</v>
      </c>
      <c r="J110" s="161" t="n">
        <f aca="false">high_v2_m!J98</f>
        <v>5827394.22924405</v>
      </c>
      <c r="K110" s="161" t="n">
        <f aca="false">high_v2_m!K98</f>
        <v>5652572.40236673</v>
      </c>
      <c r="L110" s="8" t="n">
        <f aca="false">H110-I110</f>
        <v>1472859.3990678</v>
      </c>
      <c r="M110" s="8" t="n">
        <f aca="false">J110-K110</f>
        <v>174821.826877323</v>
      </c>
      <c r="N110" s="161" t="n">
        <f aca="false">SUM(high_v5_m!C98:J98)</f>
        <v>5814752.74166222</v>
      </c>
      <c r="O110" s="5"/>
      <c r="P110" s="5"/>
      <c r="Q110" s="8" t="n">
        <f aca="false">I110*5.5017049523</f>
        <v>184620172.8642</v>
      </c>
      <c r="R110" s="8"/>
      <c r="S110" s="8"/>
      <c r="T110" s="5"/>
      <c r="U110" s="5"/>
      <c r="V110" s="8" t="n">
        <f aca="false">K110*5.5017049523</f>
        <v>31098785.5793354</v>
      </c>
      <c r="W110" s="8" t="n">
        <f aca="false">M110*5.5017049523</f>
        <v>961818.110701101</v>
      </c>
      <c r="X110" s="8" t="n">
        <f aca="false">N110*5.1890047538+L110*5.5017049523</f>
        <v>38276017.4685498</v>
      </c>
      <c r="Y110" s="8" t="n">
        <f aca="false">N110*5.1890047538</f>
        <v>30172779.6186568</v>
      </c>
      <c r="Z110" s="8" t="n">
        <f aca="false">L110*5.5017049523</f>
        <v>8103237.84989294</v>
      </c>
      <c r="AA110" s="8" t="n">
        <f aca="false">IFE_cost_central!B98</f>
        <v>0</v>
      </c>
      <c r="AB110" s="8" t="n">
        <f aca="false">AA110*$AC$13</f>
        <v>0</v>
      </c>
      <c r="AC110" s="8"/>
      <c r="AD110" s="8"/>
      <c r="AE110" s="159"/>
      <c r="AF110" s="159"/>
      <c r="AG110" s="159"/>
      <c r="AH110" s="159"/>
      <c r="AI110" s="159"/>
      <c r="AJ110" s="159"/>
      <c r="AK110" s="159"/>
      <c r="AL110" s="159"/>
      <c r="AM110" s="159"/>
      <c r="AN110" s="159"/>
      <c r="AO110" s="159"/>
      <c r="AP110" s="159"/>
      <c r="AQ110" s="159"/>
      <c r="AR110" s="159"/>
      <c r="AS110" s="159"/>
      <c r="AT110" s="159"/>
      <c r="AU110" s="159"/>
      <c r="AV110" s="159"/>
      <c r="AW110" s="159"/>
      <c r="AX110" s="159"/>
      <c r="AY110" s="159"/>
      <c r="AZ110" s="159"/>
      <c r="BA110" s="159"/>
      <c r="BB110" s="159"/>
      <c r="BC110" s="159"/>
      <c r="BD110" s="159"/>
      <c r="BE110" s="159"/>
      <c r="BF110" s="159"/>
      <c r="BG110" s="159"/>
      <c r="BH110" s="159"/>
      <c r="BI110" s="159"/>
      <c r="BJ110" s="159"/>
      <c r="BK110" s="159"/>
      <c r="BL110" s="159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3" t="n">
        <f aca="false">high_v2_m!D99+temporary_pension_bonus_high!B99</f>
        <v>41105334.2064676</v>
      </c>
      <c r="G111" s="163" t="n">
        <f aca="false">high_v2_m!E99+temporary_pension_bonus_high!B99</f>
        <v>39447944.6386132</v>
      </c>
      <c r="H111" s="67" t="n">
        <f aca="false">F111-J111</f>
        <v>35193642.7961985</v>
      </c>
      <c r="I111" s="67" t="n">
        <f aca="false">G111-K111</f>
        <v>33713603.9706521</v>
      </c>
      <c r="J111" s="163" t="n">
        <f aca="false">high_v2_m!J99</f>
        <v>5911691.4102691</v>
      </c>
      <c r="K111" s="163" t="n">
        <f aca="false">high_v2_m!K99</f>
        <v>5734340.66796103</v>
      </c>
      <c r="L111" s="67" t="n">
        <f aca="false">H111-I111</f>
        <v>1480038.82554632</v>
      </c>
      <c r="M111" s="67" t="n">
        <f aca="false">J111-K111</f>
        <v>177350.742308073</v>
      </c>
      <c r="N111" s="163" t="n">
        <f aca="false">SUM(high_v5_m!C99:J99)</f>
        <v>4902880.79819947</v>
      </c>
      <c r="O111" s="7"/>
      <c r="P111" s="7"/>
      <c r="Q111" s="67" t="n">
        <f aca="false">I111*5.5017049523</f>
        <v>185482301.925218</v>
      </c>
      <c r="R111" s="67"/>
      <c r="S111" s="67"/>
      <c r="T111" s="7"/>
      <c r="U111" s="7"/>
      <c r="V111" s="67" t="n">
        <f aca="false">K111*5.5017049523</f>
        <v>31548650.4510965</v>
      </c>
      <c r="W111" s="67" t="n">
        <f aca="false">M111*5.5017049523</f>
        <v>975731.457250405</v>
      </c>
      <c r="X111" s="67" t="n">
        <f aca="false">N111*5.1890047538+L111*5.5017049523</f>
        <v>33583808.7052763</v>
      </c>
      <c r="Y111" s="67" t="n">
        <f aca="false">N111*5.1890047538</f>
        <v>25441071.7691718</v>
      </c>
      <c r="Z111" s="67" t="n">
        <f aca="false">L111*5.5017049523</f>
        <v>8142736.93610449</v>
      </c>
      <c r="AA111" s="67" t="n">
        <f aca="false">IFE_cost_central!B99</f>
        <v>0</v>
      </c>
      <c r="AB111" s="67" t="n">
        <f aca="false">AA111*$AC$13</f>
        <v>0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3" t="n">
        <f aca="false">high_v2_m!D100+temporary_pension_bonus_high!B100</f>
        <v>41363908.2223431</v>
      </c>
      <c r="G112" s="163" t="n">
        <f aca="false">high_v2_m!E100+temporary_pension_bonus_high!B100</f>
        <v>39696568.4868225</v>
      </c>
      <c r="H112" s="67" t="n">
        <f aca="false">F112-J112</f>
        <v>35273087.1272568</v>
      </c>
      <c r="I112" s="67" t="n">
        <f aca="false">G112-K112</f>
        <v>33788472.0245888</v>
      </c>
      <c r="J112" s="163" t="n">
        <f aca="false">high_v2_m!J100</f>
        <v>6090821.09508623</v>
      </c>
      <c r="K112" s="163" t="n">
        <f aca="false">high_v2_m!K100</f>
        <v>5908096.46223364</v>
      </c>
      <c r="L112" s="67" t="n">
        <f aca="false">H112-I112</f>
        <v>1484615.10266803</v>
      </c>
      <c r="M112" s="67" t="n">
        <f aca="false">J112-K112</f>
        <v>182724.632852588</v>
      </c>
      <c r="N112" s="163" t="n">
        <f aca="false">SUM(high_v5_m!C100:J100)</f>
        <v>4868105.87805203</v>
      </c>
      <c r="O112" s="7"/>
      <c r="P112" s="7"/>
      <c r="Q112" s="67" t="n">
        <f aca="false">I112*5.5017049523</f>
        <v>185894203.86833</v>
      </c>
      <c r="R112" s="67"/>
      <c r="S112" s="67"/>
      <c r="T112" s="7"/>
      <c r="U112" s="7"/>
      <c r="V112" s="67" t="n">
        <f aca="false">K112*5.5017049523</f>
        <v>32504603.5649369</v>
      </c>
      <c r="W112" s="67" t="n">
        <f aca="false">M112*5.5017049523</f>
        <v>1005297.01747228</v>
      </c>
      <c r="X112" s="67" t="n">
        <f aca="false">N112*5.1890047538+L112*5.5017049523</f>
        <v>33428538.8058218</v>
      </c>
      <c r="Y112" s="67" t="n">
        <f aca="false">N112*5.1890047538</f>
        <v>25260624.5432137</v>
      </c>
      <c r="Z112" s="67" t="n">
        <f aca="false">L112*5.5017049523</f>
        <v>8167914.26260808</v>
      </c>
      <c r="AA112" s="67" t="n">
        <f aca="false">IFE_cost_central!B100</f>
        <v>0</v>
      </c>
      <c r="AB112" s="67" t="n">
        <f aca="false">AA112*$AC$13</f>
        <v>0</v>
      </c>
      <c r="AC112" s="67"/>
      <c r="AD112" s="6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3" t="n">
        <f aca="false">high_v2_m!D101+temporary_pension_bonus_high!B101</f>
        <v>41728166.979482</v>
      </c>
      <c r="G113" s="163" t="n">
        <f aca="false">high_v2_m!E101+temporary_pension_bonus_high!B101</f>
        <v>40047314.219289</v>
      </c>
      <c r="H113" s="67" t="n">
        <f aca="false">F113-J113</f>
        <v>35601420.5908193</v>
      </c>
      <c r="I113" s="67" t="n">
        <f aca="false">G113-K113</f>
        <v>34104370.2222863</v>
      </c>
      <c r="J113" s="163" t="n">
        <f aca="false">high_v2_m!J101</f>
        <v>6126746.38866267</v>
      </c>
      <c r="K113" s="163" t="n">
        <f aca="false">high_v2_m!K101</f>
        <v>5942943.99700279</v>
      </c>
      <c r="L113" s="67" t="n">
        <f aca="false">H113-I113</f>
        <v>1497050.36853305</v>
      </c>
      <c r="M113" s="67" t="n">
        <f aca="false">J113-K113</f>
        <v>183802.39165988</v>
      </c>
      <c r="N113" s="163" t="n">
        <f aca="false">SUM(high_v5_m!C101:J101)</f>
        <v>4862452.91373224</v>
      </c>
      <c r="O113" s="7"/>
      <c r="P113" s="7"/>
      <c r="Q113" s="67" t="n">
        <f aca="false">I113*5.5017049523</f>
        <v>187632182.547025</v>
      </c>
      <c r="R113" s="67"/>
      <c r="S113" s="67"/>
      <c r="T113" s="7"/>
      <c r="U113" s="7"/>
      <c r="V113" s="67" t="n">
        <f aca="false">K113*5.5017049523</f>
        <v>32696324.4195518</v>
      </c>
      <c r="W113" s="67" t="n">
        <f aca="false">M113*5.5017049523</f>
        <v>1011226.52843975</v>
      </c>
      <c r="X113" s="67" t="n">
        <f aca="false">N113*5.1890047538+L113*5.5017049523</f>
        <v>33467620.710886</v>
      </c>
      <c r="Y113" s="67" t="n">
        <f aca="false">N113*5.1890047538</f>
        <v>25231291.2844853</v>
      </c>
      <c r="Z113" s="67" t="n">
        <f aca="false">L113*5.5017049523</f>
        <v>8236329.42640079</v>
      </c>
      <c r="AA113" s="67" t="n">
        <f aca="false">IFE_cost_central!B101</f>
        <v>0</v>
      </c>
      <c r="AB113" s="67" t="n">
        <f aca="false">AA113*$AC$13</f>
        <v>0</v>
      </c>
      <c r="AC113" s="67"/>
      <c r="AD113" s="6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9"/>
      <c r="B114" s="5"/>
      <c r="C114" s="159" t="n">
        <f aca="false">C110+1</f>
        <v>2040</v>
      </c>
      <c r="D114" s="159" t="n">
        <f aca="false">D110</f>
        <v>1</v>
      </c>
      <c r="E114" s="159" t="n">
        <v>261</v>
      </c>
      <c r="F114" s="161" t="n">
        <f aca="false">high_v2_m!D102+temporary_pension_bonus_high!B102</f>
        <v>41924895.2873488</v>
      </c>
      <c r="G114" s="161" t="n">
        <f aca="false">high_v2_m!E102+temporary_pension_bonus_high!B102</f>
        <v>40235980.2818743</v>
      </c>
      <c r="H114" s="8" t="n">
        <f aca="false">F114-J114</f>
        <v>35672921.0538779</v>
      </c>
      <c r="I114" s="8" t="n">
        <f aca="false">G114-K114</f>
        <v>34171565.2754075</v>
      </c>
      <c r="J114" s="161" t="n">
        <f aca="false">high_v2_m!J102</f>
        <v>6251974.2334709</v>
      </c>
      <c r="K114" s="161" t="n">
        <f aca="false">high_v2_m!K102</f>
        <v>6064415.00646677</v>
      </c>
      <c r="L114" s="8" t="n">
        <f aca="false">H114-I114</f>
        <v>1501355.77847031</v>
      </c>
      <c r="M114" s="8" t="n">
        <f aca="false">J114-K114</f>
        <v>187559.227004125</v>
      </c>
      <c r="N114" s="161" t="n">
        <f aca="false">SUM(high_v5_m!C102:J102)</f>
        <v>5854509.24895316</v>
      </c>
      <c r="O114" s="5"/>
      <c r="P114" s="5"/>
      <c r="Q114" s="8" t="n">
        <f aca="false">I114*5.5017049523</f>
        <v>188001869.903552</v>
      </c>
      <c r="R114" s="8"/>
      <c r="S114" s="8"/>
      <c r="T114" s="5"/>
      <c r="U114" s="5"/>
      <c r="V114" s="8" t="n">
        <f aca="false">K114*5.5017049523</f>
        <v>33364622.0738807</v>
      </c>
      <c r="W114" s="8" t="n">
        <f aca="false">M114*5.5017049523</f>
        <v>1031895.52805815</v>
      </c>
      <c r="X114" s="8" t="n">
        <f aca="false">N114*5.1890047538+L114*5.5017049523</f>
        <v>38639092.8455583</v>
      </c>
      <c r="Y114" s="8" t="n">
        <f aca="false">N114*5.1890047538</f>
        <v>30379076.323984</v>
      </c>
      <c r="Z114" s="8" t="n">
        <f aca="false">L114*5.5017049523</f>
        <v>8260016.52157431</v>
      </c>
      <c r="AA114" s="8" t="n">
        <f aca="false">IFE_cost_central!B102</f>
        <v>0</v>
      </c>
      <c r="AB114" s="8" t="n">
        <f aca="false">AA114*$AC$13</f>
        <v>0</v>
      </c>
      <c r="AC114" s="8"/>
      <c r="AD114" s="8"/>
      <c r="AE114" s="159"/>
      <c r="AF114" s="159"/>
      <c r="AG114" s="159"/>
      <c r="AH114" s="159"/>
      <c r="AI114" s="159"/>
      <c r="AJ114" s="159"/>
      <c r="AK114" s="159"/>
      <c r="AL114" s="159"/>
      <c r="AM114" s="159"/>
      <c r="AN114" s="159"/>
      <c r="AO114" s="159"/>
      <c r="AP114" s="159"/>
      <c r="AQ114" s="159"/>
      <c r="AR114" s="159"/>
      <c r="AS114" s="159"/>
      <c r="AT114" s="159"/>
      <c r="AU114" s="159"/>
      <c r="AV114" s="159"/>
      <c r="AW114" s="159"/>
      <c r="AX114" s="159"/>
      <c r="AY114" s="159"/>
      <c r="AZ114" s="159"/>
      <c r="BA114" s="159"/>
      <c r="BB114" s="159"/>
      <c r="BC114" s="159"/>
      <c r="BD114" s="159"/>
      <c r="BE114" s="159"/>
      <c r="BF114" s="159"/>
      <c r="BG114" s="159"/>
      <c r="BH114" s="159"/>
      <c r="BI114" s="159"/>
      <c r="BJ114" s="159"/>
      <c r="BK114" s="159"/>
      <c r="BL114" s="159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3" t="n">
        <f aca="false">high_v2_m!D103+temporary_pension_bonus_high!B103</f>
        <v>42246378.6886546</v>
      </c>
      <c r="G115" s="163" t="n">
        <f aca="false">high_v2_m!E103+temporary_pension_bonus_high!B103</f>
        <v>40547404.261461</v>
      </c>
      <c r="H115" s="67" t="n">
        <f aca="false">F115-J115</f>
        <v>35867647.6345214</v>
      </c>
      <c r="I115" s="67" t="n">
        <f aca="false">G115-K115</f>
        <v>34360035.1389518</v>
      </c>
      <c r="J115" s="163" t="n">
        <f aca="false">high_v2_m!J103</f>
        <v>6378731.0541332</v>
      </c>
      <c r="K115" s="163" t="n">
        <f aca="false">high_v2_m!K103</f>
        <v>6187369.12250921</v>
      </c>
      <c r="L115" s="67" t="n">
        <f aca="false">H115-I115</f>
        <v>1507612.49556963</v>
      </c>
      <c r="M115" s="67" t="n">
        <f aca="false">J115-K115</f>
        <v>191361.931623996</v>
      </c>
      <c r="N115" s="163" t="n">
        <f aca="false">SUM(high_v5_m!C103:J103)</f>
        <v>4773264.22797728</v>
      </c>
      <c r="O115" s="7"/>
      <c r="P115" s="7"/>
      <c r="Q115" s="67" t="n">
        <f aca="false">I115*5.5017049523</f>
        <v>189038775.485173</v>
      </c>
      <c r="R115" s="67"/>
      <c r="S115" s="67"/>
      <c r="T115" s="7"/>
      <c r="U115" s="7"/>
      <c r="V115" s="67" t="n">
        <f aca="false">K115*5.5017049523</f>
        <v>34041079.343017</v>
      </c>
      <c r="W115" s="67" t="n">
        <f aca="false">M115*5.5017049523</f>
        <v>1052816.88689743</v>
      </c>
      <c r="X115" s="67" t="n">
        <f aca="false">N115*5.1890047538+L115*5.5017049523</f>
        <v>33062929.9031424</v>
      </c>
      <c r="Y115" s="67" t="n">
        <f aca="false">N115*5.1890047538</f>
        <v>24768490.7701176</v>
      </c>
      <c r="Z115" s="67" t="n">
        <f aca="false">L115*5.5017049523</f>
        <v>8294439.1330248</v>
      </c>
      <c r="AA115" s="67" t="n">
        <f aca="false">IFE_cost_central!B103</f>
        <v>0</v>
      </c>
      <c r="AB115" s="67" t="n">
        <f aca="false">AA115*$AC$13</f>
        <v>0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3" t="n">
        <f aca="false">high_v2_m!D104+temporary_pension_bonus_high!B104</f>
        <v>42370358.4705455</v>
      </c>
      <c r="G116" s="163" t="n">
        <f aca="false">high_v2_m!E104+temporary_pension_bonus_high!B104</f>
        <v>40667601.3678058</v>
      </c>
      <c r="H116" s="67" t="n">
        <f aca="false">F116-J116</f>
        <v>35928952.3069661</v>
      </c>
      <c r="I116" s="67" t="n">
        <f aca="false">G116-K116</f>
        <v>34419437.3891337</v>
      </c>
      <c r="J116" s="163" t="n">
        <f aca="false">high_v2_m!J104</f>
        <v>6441406.16357948</v>
      </c>
      <c r="K116" s="163" t="n">
        <f aca="false">high_v2_m!K104</f>
        <v>6248163.9786721</v>
      </c>
      <c r="L116" s="67" t="n">
        <f aca="false">H116-I116</f>
        <v>1509514.91783241</v>
      </c>
      <c r="M116" s="67" t="n">
        <f aca="false">J116-K116</f>
        <v>193242.184907382</v>
      </c>
      <c r="N116" s="163" t="n">
        <f aca="false">SUM(high_v5_m!C104:J104)</f>
        <v>4781041.21775571</v>
      </c>
      <c r="O116" s="7"/>
      <c r="P116" s="7"/>
      <c r="Q116" s="67" t="n">
        <f aca="false">I116*5.5017049523</f>
        <v>189365589.139176</v>
      </c>
      <c r="R116" s="67"/>
      <c r="S116" s="67"/>
      <c r="T116" s="7"/>
      <c r="U116" s="7"/>
      <c r="V116" s="67" t="n">
        <f aca="false">K116*5.5017049523</f>
        <v>34375554.7042427</v>
      </c>
      <c r="W116" s="67" t="n">
        <f aca="false">M116*5.5017049523</f>
        <v>1063161.48569822</v>
      </c>
      <c r="X116" s="67" t="n">
        <f aca="false">N116*5.1890047538+L116*5.5017049523</f>
        <v>33113751.3060574</v>
      </c>
      <c r="Y116" s="67" t="n">
        <f aca="false">N116*5.1890047538</f>
        <v>24808845.6070481</v>
      </c>
      <c r="Z116" s="67" t="n">
        <f aca="false">L116*5.5017049523</f>
        <v>8304905.69900931</v>
      </c>
      <c r="AA116" s="67" t="n">
        <f aca="false">IFE_cost_central!B104</f>
        <v>0</v>
      </c>
      <c r="AB116" s="67" t="n">
        <f aca="false">AA116*$AC$13</f>
        <v>0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3" t="n">
        <f aca="false">high_v2_m!D105+temporary_pension_bonus_high!B105</f>
        <v>42825980.4336172</v>
      </c>
      <c r="G117" s="163" t="n">
        <f aca="false">high_v2_m!E105+temporary_pension_bonus_high!B105</f>
        <v>41104738.1315354</v>
      </c>
      <c r="H117" s="67" t="n">
        <f aca="false">F117-J117</f>
        <v>36281146.2401025</v>
      </c>
      <c r="I117" s="67" t="n">
        <f aca="false">G117-K117</f>
        <v>34756248.9638261</v>
      </c>
      <c r="J117" s="163" t="n">
        <f aca="false">high_v2_m!J105</f>
        <v>6544834.19351472</v>
      </c>
      <c r="K117" s="163" t="n">
        <f aca="false">high_v2_m!K105</f>
        <v>6348489.16770928</v>
      </c>
      <c r="L117" s="67" t="n">
        <f aca="false">H117-I117</f>
        <v>1524897.27627636</v>
      </c>
      <c r="M117" s="67" t="n">
        <f aca="false">J117-K117</f>
        <v>196345.025805443</v>
      </c>
      <c r="N117" s="163" t="n">
        <f aca="false">SUM(high_v5_m!C105:J105)</f>
        <v>4904191.18696417</v>
      </c>
      <c r="O117" s="7"/>
      <c r="P117" s="7"/>
      <c r="Q117" s="67" t="n">
        <f aca="false">I117*5.5017049523</f>
        <v>191218627.047654</v>
      </c>
      <c r="R117" s="67"/>
      <c r="S117" s="67"/>
      <c r="T117" s="7"/>
      <c r="U117" s="7"/>
      <c r="V117" s="67" t="n">
        <f aca="false">K117*5.5017049523</f>
        <v>34927514.293609</v>
      </c>
      <c r="W117" s="67" t="n">
        <f aca="false">M117*5.5017049523</f>
        <v>1080232.40083327</v>
      </c>
      <c r="X117" s="67" t="n">
        <f aca="false">N117*5.1890047538+L117*5.5017049523</f>
        <v>33837406.2793396</v>
      </c>
      <c r="Y117" s="67" t="n">
        <f aca="false">N117*5.1890047538</f>
        <v>25447871.3827011</v>
      </c>
      <c r="Z117" s="67" t="n">
        <f aca="false">L117*5.5017049523</f>
        <v>8389534.89663846</v>
      </c>
      <c r="AA117" s="67" t="n">
        <f aca="false">IFE_cost_central!B105</f>
        <v>0</v>
      </c>
      <c r="AB117" s="67" t="n">
        <f aca="false">AA117*$AC$13</f>
        <v>0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2"/>
  <sheetViews>
    <sheetView showFormulas="false" showGridLines="true" showRowColHeaders="true" showZeros="true" rightToLeft="false" tabSelected="false" showOutlineSymbols="true" defaultGridColor="true" view="normal" topLeftCell="Y1" colorId="64" zoomScale="60" zoomScaleNormal="60" zoomScalePageLayoutView="100" workbookViewId="0">
      <selection pane="topLeft" activeCell="AC11" activeCellId="0" sqref="AC11"/>
    </sheetView>
  </sheetViews>
  <sheetFormatPr defaultColWidth="9.31640625" defaultRowHeight="12.8" zeroHeight="false" outlineLevelRow="0" outlineLevelCol="0"/>
  <cols>
    <col collapsed="false" customWidth="true" hidden="false" outlineLevel="0" max="9" min="6" style="0" width="16.01"/>
    <col collapsed="false" customWidth="true" hidden="false" outlineLevel="0" max="28" min="28" style="0" width="14.28"/>
  </cols>
  <sheetData>
    <row r="1" customFormat="false" ht="12.8" hidden="false" customHeight="true" outlineLevel="0" collapsed="false">
      <c r="A1" s="139"/>
      <c r="B1" s="140"/>
      <c r="C1" s="139"/>
      <c r="D1" s="139"/>
      <c r="E1" s="139"/>
      <c r="F1" s="141" t="s">
        <v>174</v>
      </c>
      <c r="G1" s="141" t="s">
        <v>175</v>
      </c>
      <c r="H1" s="139"/>
      <c r="I1" s="139"/>
      <c r="J1" s="142" t="s">
        <v>176</v>
      </c>
      <c r="K1" s="142" t="s">
        <v>177</v>
      </c>
      <c r="L1" s="139"/>
      <c r="M1" s="143"/>
      <c r="N1" s="144" t="s">
        <v>178</v>
      </c>
      <c r="O1" s="139"/>
      <c r="P1" s="140"/>
      <c r="Q1" s="139"/>
      <c r="R1" s="139"/>
      <c r="S1" s="139"/>
      <c r="T1" s="139"/>
      <c r="U1" s="140"/>
      <c r="V1" s="139"/>
      <c r="W1" s="139"/>
      <c r="X1" s="139"/>
      <c r="Y1" s="139"/>
      <c r="Z1" s="139"/>
      <c r="AA1" s="139"/>
      <c r="AB1" s="150"/>
      <c r="AC1" s="150"/>
      <c r="AD1" s="150"/>
      <c r="AE1" s="150"/>
      <c r="AF1" s="150"/>
      <c r="AG1" s="150"/>
      <c r="AH1" s="150"/>
      <c r="AI1" s="150"/>
      <c r="AJ1" s="150"/>
      <c r="AK1" s="150"/>
      <c r="AL1" s="150"/>
      <c r="AM1" s="150"/>
      <c r="AN1" s="150"/>
      <c r="AO1" s="150"/>
      <c r="AP1" s="150"/>
      <c r="AQ1" s="150"/>
      <c r="AR1" s="150"/>
      <c r="AS1" s="150"/>
      <c r="AT1" s="150"/>
      <c r="AU1" s="150"/>
      <c r="AV1" s="150"/>
      <c r="AW1" s="150"/>
      <c r="AX1" s="150"/>
      <c r="AY1" s="150"/>
      <c r="AZ1" s="150"/>
      <c r="BA1" s="150"/>
      <c r="BB1" s="150"/>
      <c r="BC1" s="150"/>
      <c r="BD1" s="150"/>
      <c r="BE1" s="150"/>
      <c r="BF1" s="150"/>
      <c r="BG1" s="150"/>
      <c r="BH1" s="150"/>
      <c r="BI1" s="150"/>
      <c r="BJ1" s="150"/>
      <c r="BK1" s="150"/>
      <c r="BL1" s="150"/>
    </row>
    <row r="2" customFormat="false" ht="12.8" hidden="false" customHeight="true" outlineLevel="0" collapsed="false">
      <c r="A2" s="139"/>
      <c r="B2" s="140"/>
      <c r="C2" s="139"/>
      <c r="D2" s="139"/>
      <c r="E2" s="139"/>
      <c r="F2" s="142" t="s">
        <v>179</v>
      </c>
      <c r="G2" s="142" t="s">
        <v>180</v>
      </c>
      <c r="H2" s="139"/>
      <c r="I2" s="139"/>
      <c r="J2" s="144"/>
      <c r="K2" s="144"/>
      <c r="L2" s="139"/>
      <c r="M2" s="143"/>
      <c r="N2" s="144" t="s">
        <v>181</v>
      </c>
      <c r="O2" s="139"/>
      <c r="P2" s="140"/>
      <c r="Q2" s="139"/>
      <c r="R2" s="139"/>
      <c r="S2" s="139"/>
      <c r="T2" s="139"/>
      <c r="U2" s="140"/>
      <c r="V2" s="139"/>
      <c r="W2" s="139"/>
      <c r="X2" s="139"/>
      <c r="Y2" s="139"/>
      <c r="Z2" s="139"/>
      <c r="AA2" s="139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0"/>
    </row>
    <row r="3" customFormat="false" ht="71.75" hidden="false" customHeight="true" outlineLevel="0" collapsed="false">
      <c r="A3" s="146" t="s">
        <v>182</v>
      </c>
      <c r="B3" s="147"/>
      <c r="C3" s="146" t="s">
        <v>183</v>
      </c>
      <c r="D3" s="146" t="s">
        <v>184</v>
      </c>
      <c r="E3" s="146" t="s">
        <v>185</v>
      </c>
      <c r="F3" s="148" t="s">
        <v>186</v>
      </c>
      <c r="G3" s="148" t="s">
        <v>187</v>
      </c>
      <c r="H3" s="146" t="s">
        <v>188</v>
      </c>
      <c r="I3" s="146" t="s">
        <v>189</v>
      </c>
      <c r="J3" s="148" t="s">
        <v>190</v>
      </c>
      <c r="K3" s="148" t="s">
        <v>191</v>
      </c>
      <c r="L3" s="146" t="s">
        <v>192</v>
      </c>
      <c r="M3" s="149" t="s">
        <v>193</v>
      </c>
      <c r="N3" s="148" t="s">
        <v>194</v>
      </c>
      <c r="O3" s="146" t="s">
        <v>195</v>
      </c>
      <c r="P3" s="147" t="s">
        <v>196</v>
      </c>
      <c r="Q3" s="146" t="s">
        <v>197</v>
      </c>
      <c r="R3" s="146" t="s">
        <v>198</v>
      </c>
      <c r="S3" s="146" t="s">
        <v>199</v>
      </c>
      <c r="T3" s="146" t="s">
        <v>200</v>
      </c>
      <c r="U3" s="147" t="s">
        <v>201</v>
      </c>
      <c r="V3" s="146" t="s">
        <v>202</v>
      </c>
      <c r="W3" s="146" t="s">
        <v>203</v>
      </c>
      <c r="X3" s="146" t="s">
        <v>204</v>
      </c>
      <c r="Y3" s="146" t="s">
        <v>205</v>
      </c>
      <c r="Z3" s="146" t="s">
        <v>206</v>
      </c>
      <c r="AA3" s="148" t="s">
        <v>207</v>
      </c>
      <c r="AB3" s="148" t="s">
        <v>208</v>
      </c>
      <c r="AC3" s="146"/>
      <c r="AD3" s="146"/>
      <c r="AE3" s="150"/>
      <c r="AF3" s="150"/>
      <c r="AG3" s="150"/>
      <c r="AH3" s="150"/>
      <c r="AI3" s="150"/>
      <c r="AJ3" s="150"/>
      <c r="AK3" s="150"/>
      <c r="AL3" s="150"/>
      <c r="AM3" s="150"/>
      <c r="AN3" s="150"/>
      <c r="AO3" s="150"/>
      <c r="AP3" s="150"/>
      <c r="AQ3" s="150"/>
      <c r="AR3" s="150"/>
      <c r="AS3" s="150"/>
      <c r="AT3" s="150"/>
      <c r="AU3" s="150"/>
      <c r="AV3" s="150"/>
      <c r="AW3" s="150"/>
      <c r="AX3" s="150"/>
      <c r="AY3" s="150"/>
      <c r="AZ3" s="150"/>
      <c r="BA3" s="150"/>
      <c r="BB3" s="150"/>
      <c r="BC3" s="150"/>
      <c r="BD3" s="150"/>
      <c r="BE3" s="150"/>
      <c r="BF3" s="150"/>
      <c r="BG3" s="150"/>
      <c r="BH3" s="150"/>
      <c r="BI3" s="150"/>
      <c r="BJ3" s="150"/>
      <c r="BK3" s="150"/>
      <c r="BL3" s="150"/>
    </row>
    <row r="4" customFormat="false" ht="12.8" hidden="false" customHeight="false" outlineLevel="0" collapsed="false">
      <c r="A4" s="151" t="s">
        <v>209</v>
      </c>
      <c r="B4" s="152"/>
      <c r="C4" s="151" t="n">
        <v>2014</v>
      </c>
      <c r="D4" s="151" t="n">
        <v>1</v>
      </c>
      <c r="E4" s="151" t="n">
        <v>1005</v>
      </c>
      <c r="F4" s="153" t="n">
        <v>13919743</v>
      </c>
      <c r="G4" s="153" t="n">
        <v>13367098</v>
      </c>
      <c r="H4" s="154" t="n">
        <f aca="false">F4-J4</f>
        <v>13919743</v>
      </c>
      <c r="I4" s="154" t="n">
        <f aca="false">G4-K4</f>
        <v>13367098</v>
      </c>
      <c r="J4" s="155"/>
      <c r="K4" s="155"/>
      <c r="L4" s="154" t="n">
        <f aca="false">H4-I4</f>
        <v>552645</v>
      </c>
      <c r="M4" s="154" t="n">
        <f aca="false">J4-K4</f>
        <v>0</v>
      </c>
      <c r="N4" s="153" t="n">
        <v>2431521</v>
      </c>
      <c r="O4" s="156" t="n">
        <v>68064666.1181856</v>
      </c>
      <c r="P4" s="151" t="n">
        <f aca="false">O4/I4</f>
        <v>5.09195534574412</v>
      </c>
      <c r="Q4" s="154" t="n">
        <f aca="false">I4*5.5017049523</f>
        <v>73541829.2644794</v>
      </c>
      <c r="R4" s="154" t="n">
        <v>11018747.8054275</v>
      </c>
      <c r="S4" s="154" t="n">
        <v>2463940.91347832</v>
      </c>
      <c r="T4" s="156" t="n">
        <v>13733232.3112091</v>
      </c>
      <c r="U4" s="151" t="n">
        <f aca="false">R4/N4</f>
        <v>4.53162765422445</v>
      </c>
      <c r="V4" s="152"/>
      <c r="W4" s="152"/>
      <c r="X4" s="154" t="n">
        <f aca="false">N4*U12+L4*P13</f>
        <v>15657663.7612308</v>
      </c>
      <c r="Y4" s="154" t="n">
        <f aca="false">N4*5.1890047538</f>
        <v>12617174.0279645</v>
      </c>
      <c r="Z4" s="154" t="n">
        <f aca="false">L4*5.5017049523</f>
        <v>3040489.73336383</v>
      </c>
      <c r="AA4" s="154"/>
      <c r="AB4" s="154"/>
      <c r="AC4" s="154"/>
      <c r="AD4" s="154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1"/>
      <c r="BA4" s="151"/>
      <c r="BB4" s="151"/>
      <c r="BC4" s="151"/>
      <c r="BD4" s="151"/>
      <c r="BE4" s="151"/>
      <c r="BF4" s="151"/>
      <c r="BG4" s="151"/>
      <c r="BH4" s="151"/>
      <c r="BI4" s="151"/>
      <c r="BJ4" s="151"/>
      <c r="BK4" s="151"/>
      <c r="BL4" s="151"/>
    </row>
    <row r="5" customFormat="false" ht="12.8" hidden="false" customHeight="false" outlineLevel="0" collapsed="false">
      <c r="B5" s="152"/>
      <c r="C5" s="151" t="n">
        <v>2014</v>
      </c>
      <c r="D5" s="151" t="n">
        <v>2</v>
      </c>
      <c r="E5" s="151" t="n">
        <v>1004</v>
      </c>
      <c r="F5" s="153" t="n">
        <v>14482790</v>
      </c>
      <c r="G5" s="153" t="n">
        <v>13911325</v>
      </c>
      <c r="H5" s="154" t="n">
        <f aca="false">F5-J5</f>
        <v>14482790</v>
      </c>
      <c r="I5" s="154" t="n">
        <f aca="false">G5-K5</f>
        <v>13911325</v>
      </c>
      <c r="J5" s="155"/>
      <c r="K5" s="155"/>
      <c r="L5" s="154" t="n">
        <f aca="false">H5-I5</f>
        <v>571465</v>
      </c>
      <c r="M5" s="154" t="n">
        <f aca="false">J5-K5</f>
        <v>0</v>
      </c>
      <c r="N5" s="153" t="n">
        <v>2156056</v>
      </c>
      <c r="O5" s="156" t="n">
        <v>80470827.8892677</v>
      </c>
      <c r="P5" s="151" t="n">
        <f aca="false">O5/I5</f>
        <v>5.78455523749662</v>
      </c>
      <c r="Q5" s="154" t="n">
        <f aca="false">I5*5.5017049523</f>
        <v>76536005.6455548</v>
      </c>
      <c r="R5" s="154" t="n">
        <v>13090128.797517</v>
      </c>
      <c r="S5" s="154" t="n">
        <v>2913043.96959149</v>
      </c>
      <c r="T5" s="156" t="n">
        <v>16270046.9661959</v>
      </c>
      <c r="U5" s="151" t="n">
        <f aca="false">R5/N5</f>
        <v>6.07133061363759</v>
      </c>
      <c r="V5" s="152"/>
      <c r="W5" s="152"/>
      <c r="X5" s="154" t="n">
        <f aca="false">N5*5.1890047538+L5*5.5017049523</f>
        <v>14331816.6540251</v>
      </c>
      <c r="Y5" s="154" t="n">
        <f aca="false">N5*5.1890047538</f>
        <v>11187784.833459</v>
      </c>
      <c r="Z5" s="154" t="n">
        <f aca="false">L5*5.5017049523</f>
        <v>3144031.82056612</v>
      </c>
      <c r="AA5" s="154"/>
      <c r="AB5" s="154"/>
      <c r="AC5" s="154"/>
      <c r="AD5" s="154"/>
    </row>
    <row r="6" customFormat="false" ht="12.8" hidden="false" customHeight="false" outlineLevel="0" collapsed="false">
      <c r="B6" s="152"/>
      <c r="C6" s="151" t="n">
        <v>2014</v>
      </c>
      <c r="D6" s="151" t="n">
        <v>3</v>
      </c>
      <c r="E6" s="151" t="n">
        <v>1003</v>
      </c>
      <c r="F6" s="153" t="n">
        <v>15149966</v>
      </c>
      <c r="G6" s="153" t="n">
        <v>14531608</v>
      </c>
      <c r="H6" s="154" t="n">
        <f aca="false">F6-J6</f>
        <v>15149966</v>
      </c>
      <c r="I6" s="154" t="n">
        <f aca="false">G6-K6</f>
        <v>14531608</v>
      </c>
      <c r="J6" s="155"/>
      <c r="K6" s="155"/>
      <c r="L6" s="154" t="n">
        <f aca="false">H6-I6</f>
        <v>618358</v>
      </c>
      <c r="M6" s="154" t="n">
        <f aca="false">J6-K6</f>
        <v>0</v>
      </c>
      <c r="N6" s="153" t="n">
        <v>2697106</v>
      </c>
      <c r="O6" s="156" t="n">
        <v>71025009.1540406</v>
      </c>
      <c r="P6" s="151" t="n">
        <f aca="false">O6/I6</f>
        <v>4.88762215124717</v>
      </c>
      <c r="Q6" s="154" t="n">
        <f aca="false">I6*5.5017049523</f>
        <v>79948619.6984823</v>
      </c>
      <c r="R6" s="154" t="n">
        <v>13303482.9648562</v>
      </c>
      <c r="S6" s="154" t="n">
        <v>2571105.33137627</v>
      </c>
      <c r="T6" s="156" t="n">
        <v>17670963.688597</v>
      </c>
      <c r="U6" s="151" t="n">
        <f aca="false">R6/N6</f>
        <v>4.93250282519716</v>
      </c>
      <c r="V6" s="152"/>
      <c r="W6" s="152"/>
      <c r="X6" s="154" t="n">
        <f aca="false">N6*5.1890047538+L6*5.5017049523</f>
        <v>17397319.1263968</v>
      </c>
      <c r="Y6" s="154" t="n">
        <f aca="false">N6*5.1890047538</f>
        <v>13995295.8555025</v>
      </c>
      <c r="Z6" s="154" t="n">
        <f aca="false">L6*5.5017049523</f>
        <v>3402023.27089432</v>
      </c>
      <c r="AA6" s="154"/>
      <c r="AB6" s="154"/>
      <c r="AC6" s="154"/>
      <c r="AD6" s="154"/>
    </row>
    <row r="7" customFormat="false" ht="12.8" hidden="false" customHeight="false" outlineLevel="0" collapsed="false">
      <c r="B7" s="152"/>
      <c r="C7" s="151" t="n">
        <v>2014</v>
      </c>
      <c r="D7" s="151" t="n">
        <v>4</v>
      </c>
      <c r="E7" s="151" t="n">
        <v>160</v>
      </c>
      <c r="F7" s="153" t="n">
        <v>15745971</v>
      </c>
      <c r="G7" s="153" t="n">
        <v>15148486</v>
      </c>
      <c r="H7" s="154" t="n">
        <f aca="false">F7-J7</f>
        <v>15745971</v>
      </c>
      <c r="I7" s="154" t="n">
        <f aca="false">G7-K7</f>
        <v>15148486</v>
      </c>
      <c r="J7" s="155"/>
      <c r="K7" s="155"/>
      <c r="L7" s="154" t="n">
        <f aca="false">H7-I7</f>
        <v>597485</v>
      </c>
      <c r="M7" s="154" t="n">
        <f aca="false">J7-K7</f>
        <v>0</v>
      </c>
      <c r="N7" s="153" t="n">
        <v>2598761</v>
      </c>
      <c r="O7" s="156" t="n">
        <v>90838150.786</v>
      </c>
      <c r="P7" s="151" t="n">
        <f aca="false">O7/I7</f>
        <v>5.99651679950062</v>
      </c>
      <c r="Q7" s="154" t="n">
        <f aca="false">I7*5.5017049523</f>
        <v>83342500.4460472</v>
      </c>
      <c r="R7" s="154" t="n">
        <v>12713686.068</v>
      </c>
      <c r="S7" s="154" t="n">
        <v>3288341.0584532</v>
      </c>
      <c r="T7" s="156" t="n">
        <v>17161490.7544532</v>
      </c>
      <c r="U7" s="151" t="n">
        <f aca="false">R7/N7</f>
        <v>4.89221058342803</v>
      </c>
      <c r="V7" s="152"/>
      <c r="W7" s="152"/>
      <c r="X7" s="154" t="n">
        <f aca="false">N7*5.1890047538+L7*5.5017049523</f>
        <v>16772169.366415</v>
      </c>
      <c r="Y7" s="154" t="n">
        <f aca="false">N7*5.1890047538</f>
        <v>13484983.18299</v>
      </c>
      <c r="Z7" s="154" t="n">
        <f aca="false">L7*5.5017049523</f>
        <v>3287186.18342497</v>
      </c>
      <c r="AA7" s="154"/>
      <c r="AB7" s="154"/>
      <c r="AC7" s="154"/>
      <c r="AD7" s="154"/>
    </row>
    <row r="8" customFormat="false" ht="12.8" hidden="false" customHeight="false" outlineLevel="0" collapsed="false">
      <c r="B8" s="152"/>
      <c r="C8" s="151" t="n">
        <f aca="false">C4+1</f>
        <v>2015</v>
      </c>
      <c r="D8" s="151" t="n">
        <f aca="false">D4</f>
        <v>1</v>
      </c>
      <c r="E8" s="151" t="n">
        <v>1001</v>
      </c>
      <c r="F8" s="153" t="n">
        <v>16507879</v>
      </c>
      <c r="G8" s="153" t="n">
        <v>15853349</v>
      </c>
      <c r="H8" s="154" t="n">
        <f aca="false">F8-J8</f>
        <v>16507879</v>
      </c>
      <c r="I8" s="154" t="n">
        <f aca="false">G8-K8</f>
        <v>15853349</v>
      </c>
      <c r="J8" s="155"/>
      <c r="K8" s="155"/>
      <c r="L8" s="154" t="n">
        <f aca="false">H8-I8</f>
        <v>654530</v>
      </c>
      <c r="M8" s="154" t="n">
        <f aca="false">J8-K8</f>
        <v>0</v>
      </c>
      <c r="N8" s="153" t="n">
        <v>3002195</v>
      </c>
      <c r="O8" s="156" t="n">
        <v>81897043.9675653</v>
      </c>
      <c r="P8" s="151" t="n">
        <f aca="false">O8/I8</f>
        <v>5.16591440506137</v>
      </c>
      <c r="Q8" s="154" t="n">
        <f aca="false">I8*5.5017049523</f>
        <v>87220448.7038403</v>
      </c>
      <c r="R8" s="154" t="n">
        <v>13986686.083894</v>
      </c>
      <c r="S8" s="154" t="n">
        <v>2964672.99162586</v>
      </c>
      <c r="T8" s="156" t="n">
        <v>18231627.4986104</v>
      </c>
      <c r="U8" s="151" t="n">
        <f aca="false">R8/N8</f>
        <v>4.65881999133767</v>
      </c>
      <c r="V8" s="152"/>
      <c r="W8" s="152"/>
      <c r="X8" s="154" t="n">
        <f aca="false">N8*5.1890047538+L8*5.5017049523</f>
        <v>19179435.0692635</v>
      </c>
      <c r="Y8" s="154" t="n">
        <f aca="false">N8*5.1890047538</f>
        <v>15578404.1268346</v>
      </c>
      <c r="Z8" s="154" t="n">
        <f aca="false">L8*5.5017049523</f>
        <v>3601030.94242892</v>
      </c>
      <c r="AA8" s="154" t="s">
        <v>210</v>
      </c>
      <c r="AB8" s="154"/>
      <c r="AC8" s="154"/>
      <c r="AD8" s="154"/>
    </row>
    <row r="9" customFormat="false" ht="12.8" hidden="false" customHeight="false" outlineLevel="0" collapsed="false">
      <c r="B9" s="152"/>
      <c r="C9" s="151" t="n">
        <f aca="false">C5+1</f>
        <v>2015</v>
      </c>
      <c r="D9" s="151" t="n">
        <f aca="false">D5</f>
        <v>2</v>
      </c>
      <c r="E9" s="151" t="n">
        <v>1000</v>
      </c>
      <c r="F9" s="153" t="n">
        <v>17877475</v>
      </c>
      <c r="G9" s="153" t="n">
        <v>17180984</v>
      </c>
      <c r="H9" s="154" t="n">
        <f aca="false">F9-J9</f>
        <v>17877475</v>
      </c>
      <c r="I9" s="154" t="n">
        <f aca="false">G9-K9</f>
        <v>17180984</v>
      </c>
      <c r="J9" s="155"/>
      <c r="K9" s="155"/>
      <c r="L9" s="154" t="n">
        <f aca="false">H9-I9</f>
        <v>696491</v>
      </c>
      <c r="M9" s="154" t="n">
        <f aca="false">J9-K9</f>
        <v>0</v>
      </c>
      <c r="N9" s="153" t="n">
        <v>2371185</v>
      </c>
      <c r="O9" s="156" t="n">
        <v>104523364.336654</v>
      </c>
      <c r="P9" s="151" t="n">
        <f aca="false">O9/I9</f>
        <v>6.08366577471081</v>
      </c>
      <c r="Q9" s="154" t="n">
        <f aca="false">I9*5.5017049523</f>
        <v>94524704.7581871</v>
      </c>
      <c r="R9" s="154" t="n">
        <v>14339828.6769147</v>
      </c>
      <c r="S9" s="154" t="n">
        <v>3783745.78898687</v>
      </c>
      <c r="T9" s="156" t="n">
        <v>19687951.5296409</v>
      </c>
      <c r="U9" s="151" t="n">
        <f aca="false">R9/N9</f>
        <v>6.04753685474339</v>
      </c>
      <c r="V9" s="152"/>
      <c r="W9" s="152"/>
      <c r="X9" s="154" t="n">
        <f aca="false">N9*5.1890047538+L9*5.5017049523</f>
        <v>16135978.2210716</v>
      </c>
      <c r="Y9" s="154" t="n">
        <f aca="false">N9*5.1890047538</f>
        <v>12304090.2371393</v>
      </c>
      <c r="Z9" s="154" t="n">
        <f aca="false">L9*5.5017049523</f>
        <v>3831887.98393238</v>
      </c>
      <c r="AA9" s="154" t="s">
        <v>211</v>
      </c>
      <c r="AB9" s="154" t="n">
        <v>0</v>
      </c>
      <c r="AC9" s="154" t="n">
        <v>0</v>
      </c>
      <c r="AD9" s="154"/>
    </row>
    <row r="10" customFormat="false" ht="12.8" hidden="false" customHeight="false" outlineLevel="0" collapsed="false">
      <c r="B10" s="152"/>
      <c r="C10" s="151" t="n">
        <v>2016</v>
      </c>
      <c r="D10" s="151" t="n">
        <v>2</v>
      </c>
      <c r="E10" s="151" t="n">
        <v>996</v>
      </c>
      <c r="F10" s="153" t="n">
        <v>18529945</v>
      </c>
      <c r="G10" s="153" t="n">
        <v>17797215</v>
      </c>
      <c r="H10" s="154" t="n">
        <f aca="false">F10-J10</f>
        <v>18529945</v>
      </c>
      <c r="I10" s="154" t="n">
        <f aca="false">G10-K10</f>
        <v>17797215</v>
      </c>
      <c r="J10" s="155"/>
      <c r="K10" s="155"/>
      <c r="L10" s="154" t="n">
        <f aca="false">H10-I10</f>
        <v>732730</v>
      </c>
      <c r="M10" s="154" t="n">
        <f aca="false">J10-K10</f>
        <v>0</v>
      </c>
      <c r="N10" s="155"/>
      <c r="O10" s="152"/>
      <c r="P10" s="152"/>
      <c r="Q10" s="154" t="n">
        <f aca="false">I10*5.5017049523</f>
        <v>97915025.9026478</v>
      </c>
      <c r="R10" s="154"/>
      <c r="S10" s="154"/>
      <c r="T10" s="152"/>
      <c r="U10" s="152"/>
      <c r="V10" s="152"/>
      <c r="W10" s="152"/>
      <c r="X10" s="154"/>
      <c r="Y10" s="154"/>
      <c r="Z10" s="154"/>
      <c r="AA10" s="154" t="s">
        <v>18</v>
      </c>
      <c r="AB10" s="154" t="n">
        <v>17079733.2296869</v>
      </c>
      <c r="AC10" s="157" t="n">
        <f aca="false">AB10/AA35</f>
        <v>8.54162379410289</v>
      </c>
      <c r="AD10" s="0" t="s">
        <v>212</v>
      </c>
    </row>
    <row r="11" customFormat="false" ht="12.8" hidden="false" customHeight="false" outlineLevel="0" collapsed="false">
      <c r="B11" s="152"/>
      <c r="C11" s="151" t="n">
        <v>2016</v>
      </c>
      <c r="D11" s="151" t="n">
        <v>3</v>
      </c>
      <c r="E11" s="151" t="n">
        <v>995</v>
      </c>
      <c r="F11" s="153" t="n">
        <v>19118239</v>
      </c>
      <c r="G11" s="153" t="n">
        <v>18342944</v>
      </c>
      <c r="H11" s="154" t="n">
        <f aca="false">F11-J11</f>
        <v>19118239</v>
      </c>
      <c r="I11" s="154" t="n">
        <f aca="false">G11-K11</f>
        <v>18342944</v>
      </c>
      <c r="J11" s="155"/>
      <c r="K11" s="155"/>
      <c r="L11" s="154" t="n">
        <f aca="false">H11-I11</f>
        <v>775295</v>
      </c>
      <c r="M11" s="154" t="n">
        <f aca="false">J11-K11</f>
        <v>0</v>
      </c>
      <c r="N11" s="155"/>
      <c r="O11" s="152"/>
      <c r="P11" s="152"/>
      <c r="Q11" s="154" t="n">
        <f aca="false">I11*5.5017049523</f>
        <v>100917465.844562</v>
      </c>
      <c r="R11" s="154"/>
      <c r="S11" s="154"/>
      <c r="T11" s="152"/>
      <c r="U11" s="152"/>
      <c r="V11" s="152"/>
      <c r="W11" s="152"/>
      <c r="X11" s="154"/>
      <c r="Y11" s="154"/>
      <c r="Z11" s="154"/>
      <c r="AA11" s="154" t="s">
        <v>20</v>
      </c>
      <c r="AB11" s="154" t="n">
        <v>24337291.3360368</v>
      </c>
      <c r="AC11" s="157" t="n">
        <f aca="false">AB11/AA36</f>
        <v>8.98190470827316</v>
      </c>
      <c r="AD11" s="154" t="s">
        <v>213</v>
      </c>
    </row>
    <row r="12" customFormat="false" ht="12.8" hidden="false" customHeight="false" outlineLevel="0" collapsed="false">
      <c r="B12" s="152"/>
      <c r="C12" s="151" t="n">
        <v>2016</v>
      </c>
      <c r="D12" s="151" t="n">
        <v>4</v>
      </c>
      <c r="E12" s="151" t="n">
        <v>994</v>
      </c>
      <c r="F12" s="153" t="n">
        <v>20592277</v>
      </c>
      <c r="G12" s="153" t="n">
        <v>19759371</v>
      </c>
      <c r="H12" s="154" t="n">
        <f aca="false">F12-J12</f>
        <v>20592277</v>
      </c>
      <c r="I12" s="154" t="n">
        <f aca="false">G12-K12</f>
        <v>19759371</v>
      </c>
      <c r="J12" s="155"/>
      <c r="K12" s="155"/>
      <c r="L12" s="154" t="n">
        <f aca="false">H12-I12</f>
        <v>832906</v>
      </c>
      <c r="M12" s="154" t="n">
        <f aca="false">J12-K12</f>
        <v>0</v>
      </c>
      <c r="N12" s="155"/>
      <c r="O12" s="152"/>
      <c r="P12" s="152" t="s">
        <v>214</v>
      </c>
      <c r="Q12" s="154" t="n">
        <f aca="false">I12*5.5017049523</f>
        <v>108710229.285033</v>
      </c>
      <c r="R12" s="154"/>
      <c r="S12" s="154"/>
      <c r="T12" s="152"/>
      <c r="U12" s="151" t="n">
        <f aca="false">AVERAGE(U4:U9)</f>
        <v>5.18900475376138</v>
      </c>
      <c r="V12" s="152"/>
      <c r="W12" s="152"/>
      <c r="X12" s="154"/>
      <c r="Y12" s="154"/>
      <c r="Z12" s="154"/>
      <c r="AA12" s="154" t="s">
        <v>24</v>
      </c>
      <c r="AB12" s="154" t="n">
        <v>7699173.32650563</v>
      </c>
      <c r="AC12" s="157" t="n">
        <f aca="false">AB12/AA37</f>
        <v>9.38486087150759</v>
      </c>
      <c r="AD12" s="154" t="s">
        <v>215</v>
      </c>
    </row>
    <row r="13" customFormat="false" ht="12.8" hidden="false" customHeight="false" outlineLevel="0" collapsed="false">
      <c r="B13" s="152"/>
      <c r="C13" s="151" t="n">
        <v>2017</v>
      </c>
      <c r="D13" s="151" t="n">
        <v>1</v>
      </c>
      <c r="E13" s="151" t="n">
        <v>993</v>
      </c>
      <c r="F13" s="153" t="n">
        <v>20242858</v>
      </c>
      <c r="G13" s="153" t="n">
        <v>19409870</v>
      </c>
      <c r="H13" s="154" t="n">
        <f aca="false">F13-J13</f>
        <v>20242858</v>
      </c>
      <c r="I13" s="154" t="n">
        <f aca="false">G13-K13</f>
        <v>19409870</v>
      </c>
      <c r="J13" s="155"/>
      <c r="K13" s="155"/>
      <c r="L13" s="154" t="n">
        <f aca="false">H13-I13</f>
        <v>832988</v>
      </c>
      <c r="M13" s="154" t="n">
        <f aca="false">J13-K13</f>
        <v>0</v>
      </c>
      <c r="N13" s="155"/>
      <c r="O13" s="152"/>
      <c r="P13" s="151" t="n">
        <f aca="false">AVERAGE(P4:P9)</f>
        <v>5.50170495229345</v>
      </c>
      <c r="Q13" s="154" t="n">
        <f aca="false">I13*5.5017049523</f>
        <v>106787377.902499</v>
      </c>
      <c r="R13" s="154"/>
      <c r="S13" s="154"/>
      <c r="T13" s="152"/>
      <c r="U13" s="152"/>
      <c r="V13" s="152"/>
      <c r="W13" s="152"/>
      <c r="X13" s="154"/>
      <c r="Y13" s="154"/>
      <c r="Z13" s="154"/>
      <c r="AA13" s="154"/>
      <c r="AB13" s="154"/>
      <c r="AC13" s="158" t="n">
        <f aca="false">AVERAGE(AC10:AC12)</f>
        <v>8.96946312462788</v>
      </c>
      <c r="AD13" s="154"/>
    </row>
    <row r="14" customFormat="false" ht="12.8" hidden="false" customHeight="false" outlineLevel="0" collapsed="false">
      <c r="A14" s="159" t="s">
        <v>216</v>
      </c>
      <c r="B14" s="5"/>
      <c r="C14" s="159" t="n">
        <v>2015</v>
      </c>
      <c r="D14" s="159" t="n">
        <v>1</v>
      </c>
      <c r="E14" s="159" t="n">
        <v>161</v>
      </c>
      <c r="F14" s="160" t="n">
        <f aca="false">low_v2_m!B2+temporary_pension_bonus_low!B2</f>
        <v>17739542.6683295</v>
      </c>
      <c r="G14" s="160" t="n">
        <f aca="false">low_v2_m!C2+temporary_pension_bonus_low!B2</f>
        <v>17046008.4559886</v>
      </c>
      <c r="H14" s="8" t="n">
        <f aca="false">F14-J14</f>
        <v>17739542.6683295</v>
      </c>
      <c r="I14" s="8" t="n">
        <f aca="false">G14-K14</f>
        <v>17046008.4559886</v>
      </c>
      <c r="J14" s="161" t="n">
        <f aca="false">low_v2_m!J2</f>
        <v>0</v>
      </c>
      <c r="K14" s="161" t="n">
        <f aca="false">low_v2_m!K2</f>
        <v>0</v>
      </c>
      <c r="L14" s="8" t="n">
        <f aca="false">H14-I14</f>
        <v>693534.21234091</v>
      </c>
      <c r="M14" s="8" t="n">
        <f aca="false">J14-K14</f>
        <v>0</v>
      </c>
      <c r="N14" s="161" t="n">
        <f aca="false">SUM(low_v5_m!C2:J2)</f>
        <v>2788114.2166707</v>
      </c>
      <c r="O14" s="5"/>
      <c r="P14" s="5"/>
      <c r="Q14" s="8" t="n">
        <f aca="false">I14*5.5017049523</f>
        <v>93782109.13926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18283158.5350671</v>
      </c>
      <c r="Y14" s="8" t="n">
        <f aca="false">N14*5.1890047538</f>
        <v>14467537.9244416</v>
      </c>
      <c r="Z14" s="8" t="n">
        <f aca="false">L14*5.5017049523</f>
        <v>3815620.61062546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  <c r="BJ14" s="159"/>
      <c r="BK14" s="159"/>
      <c r="BL14" s="159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2" t="n">
        <f aca="false">low_v2_m!B3+temporary_pension_bonus_low!B3</f>
        <v>20424458.4543804</v>
      </c>
      <c r="G15" s="162" t="n">
        <f aca="false">low_v2_m!C3+temporary_pension_bonus_low!B3</f>
        <v>19624390.9023085</v>
      </c>
      <c r="H15" s="67" t="n">
        <f aca="false">F15-J15</f>
        <v>20424458.4543804</v>
      </c>
      <c r="I15" s="67" t="n">
        <f aca="false">G15-K15</f>
        <v>19624390.9023085</v>
      </c>
      <c r="J15" s="163" t="n">
        <f aca="false">low_v2_m!J3</f>
        <v>0</v>
      </c>
      <c r="K15" s="163" t="n">
        <f aca="false">low_v2_m!K3</f>
        <v>0</v>
      </c>
      <c r="L15" s="67" t="n">
        <f aca="false">H15-I15</f>
        <v>800067.552071896</v>
      </c>
      <c r="M15" s="67" t="n">
        <f aca="false">J15-K15</f>
        <v>0</v>
      </c>
      <c r="N15" s="163" t="n">
        <f aca="false">SUM(low_v5_m!C3:J3)</f>
        <v>2503400.06119178</v>
      </c>
      <c r="O15" s="7"/>
      <c r="P15" s="7"/>
      <c r="Q15" s="67" t="n">
        <f aca="false">I15*5.5017049523</f>
        <v>107967608.613102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17391890.4315958</v>
      </c>
      <c r="Y15" s="67" t="n">
        <f aca="false">N15*5.1890047538</f>
        <v>12990154.8181873</v>
      </c>
      <c r="Z15" s="67" t="n">
        <f aca="false">L15*5.5017049523</f>
        <v>4401735.61340849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 t="n">
        <v>1000</v>
      </c>
      <c r="B16" s="7"/>
      <c r="C16" s="7" t="n">
        <v>2015</v>
      </c>
      <c r="D16" s="7" t="n">
        <v>3</v>
      </c>
      <c r="E16" s="7" t="n">
        <v>163</v>
      </c>
      <c r="F16" s="162" t="n">
        <f aca="false">low_v2_m!B4+temporary_pension_bonus_low!B4</f>
        <v>19770972.3841794</v>
      </c>
      <c r="G16" s="162" t="n">
        <f aca="false">low_v2_m!C4+temporary_pension_bonus_low!B4</f>
        <v>18995663.1156498</v>
      </c>
      <c r="H16" s="67" t="n">
        <f aca="false">F16-J16</f>
        <v>19770972.3841794</v>
      </c>
      <c r="I16" s="67" t="n">
        <f aca="false">G16-K16</f>
        <v>18995663.1156498</v>
      </c>
      <c r="J16" s="163" t="n">
        <f aca="false">low_v2_m!J4</f>
        <v>0</v>
      </c>
      <c r="K16" s="163" t="n">
        <f aca="false">low_v2_m!K4</f>
        <v>0</v>
      </c>
      <c r="L16" s="67" t="n">
        <f aca="false">H16-I16</f>
        <v>775309.268529587</v>
      </c>
      <c r="M16" s="67" t="n">
        <f aca="false">J16-K16</f>
        <v>0</v>
      </c>
      <c r="N16" s="163" t="n">
        <f aca="false">SUM(low_v5_m!C4:J4)</f>
        <v>2964080.7181469</v>
      </c>
      <c r="O16" s="164" t="n">
        <v>94527377.1142455</v>
      </c>
      <c r="Q16" s="67" t="n">
        <f aca="false">I16*5.5017049523</f>
        <v>104508533.835593</v>
      </c>
      <c r="R16" s="67" t="n">
        <v>16695329.1346057</v>
      </c>
      <c r="S16" s="67" t="n">
        <v>3421891.05153569</v>
      </c>
      <c r="T16" s="164" t="n">
        <v>22190060.6351791</v>
      </c>
      <c r="U16" s="7" t="n">
        <f aca="false">R22/N16</f>
        <v>7.00990456992694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19646151.7793445</v>
      </c>
      <c r="Y16" s="67" t="n">
        <f aca="false">N16*5.1890047538</f>
        <v>15380628.9371112</v>
      </c>
      <c r="Z16" s="67" t="n">
        <f aca="false">L16*5.5017049523</f>
        <v>4265522.84223332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B17" s="7"/>
      <c r="C17" s="7" t="n">
        <v>2015</v>
      </c>
      <c r="D17" s="7" t="n">
        <v>4</v>
      </c>
      <c r="E17" s="7" t="n">
        <v>164</v>
      </c>
      <c r="F17" s="162" t="n">
        <f aca="false">low_v2_m!B5+temporary_pension_bonus_low!B5</f>
        <v>21368066.5344648</v>
      </c>
      <c r="G17" s="162" t="n">
        <f aca="false">low_v2_m!C5+temporary_pension_bonus_low!B5</f>
        <v>20527759.8395527</v>
      </c>
      <c r="H17" s="67" t="n">
        <f aca="false">F17-J17</f>
        <v>21368066.5344648</v>
      </c>
      <c r="I17" s="67" t="n">
        <f aca="false">G17-K17</f>
        <v>20527759.8395527</v>
      </c>
      <c r="J17" s="163" t="n">
        <f aca="false">low_v2_m!J5</f>
        <v>0</v>
      </c>
      <c r="K17" s="163" t="n">
        <f aca="false">low_v2_m!K5</f>
        <v>0</v>
      </c>
      <c r="L17" s="67" t="n">
        <f aca="false">H17-I17</f>
        <v>840306.694912139</v>
      </c>
      <c r="M17" s="67" t="n">
        <f aca="false">J17-K17</f>
        <v>0</v>
      </c>
      <c r="N17" s="163" t="n">
        <f aca="false">SUM(low_v5_m!C5:J5)</f>
        <v>2823292.24132232</v>
      </c>
      <c r="O17" s="164" t="n">
        <v>111875162.875528</v>
      </c>
      <c r="Q17" s="67" t="n">
        <f aca="false">I17*5.5017049523</f>
        <v>112937677.968892</v>
      </c>
      <c r="R17" s="67" t="n">
        <v>16337001.0457356</v>
      </c>
      <c r="S17" s="67" t="n">
        <v>4049880.89609411</v>
      </c>
      <c r="T17" s="164" t="n">
        <v>22729747.8617584</v>
      </c>
      <c r="U17" s="7" t="n">
        <f aca="false">R23/N17</f>
        <v>6.56515563282267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19273196.3664372</v>
      </c>
      <c r="Y17" s="67" t="n">
        <f aca="false">N17*5.1890047538</f>
        <v>14650076.8615882</v>
      </c>
      <c r="Z17" s="67" t="n">
        <f aca="false">L17*5.5017049523</f>
        <v>4623119.50484896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59"/>
      <c r="B18" s="5"/>
      <c r="C18" s="159" t="n">
        <f aca="false">C14+1</f>
        <v>2016</v>
      </c>
      <c r="D18" s="159" t="n">
        <f aca="false">D14</f>
        <v>1</v>
      </c>
      <c r="E18" s="159" t="n">
        <v>165</v>
      </c>
      <c r="F18" s="160" t="n">
        <f aca="false">low_v2_m!B6+temporary_pension_bonus_low!B6</f>
        <v>18728958.0861916</v>
      </c>
      <c r="G18" s="160" t="n">
        <f aca="false">low_v2_m!C6+temporary_pension_bonus_low!B6</f>
        <v>17994800.0013876</v>
      </c>
      <c r="H18" s="8" t="n">
        <f aca="false">F18-J18</f>
        <v>18728958.0861916</v>
      </c>
      <c r="I18" s="8" t="n">
        <f aca="false">G18-K18</f>
        <v>17994800.0013876</v>
      </c>
      <c r="J18" s="161" t="n">
        <f aca="false">low_v2_m!J6</f>
        <v>0</v>
      </c>
      <c r="K18" s="161" t="n">
        <f aca="false">low_v2_m!K6</f>
        <v>0</v>
      </c>
      <c r="L18" s="8" t="n">
        <f aca="false">H18-I18</f>
        <v>734158.084804092</v>
      </c>
      <c r="M18" s="8" t="n">
        <f aca="false">J18-K18</f>
        <v>0</v>
      </c>
      <c r="N18" s="161" t="n">
        <f aca="false">SUM(low_v5_m!C6:J6)</f>
        <v>2816470.50091539</v>
      </c>
      <c r="O18" s="165" t="n">
        <v>91414555.2301573</v>
      </c>
      <c r="P18" s="5"/>
      <c r="Q18" s="8" t="n">
        <f aca="false">I18*5.5017049523</f>
        <v>99002080.283282</v>
      </c>
      <c r="R18" s="8" t="n">
        <v>17527446.3296216</v>
      </c>
      <c r="S18" s="8" t="n">
        <v>3309206.89933169</v>
      </c>
      <c r="T18" s="165" t="n">
        <v>22762488.8207359</v>
      </c>
      <c r="U18" s="5" t="n">
        <f aca="false">R24/N18</f>
        <v>6.57446126426967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18653799.9891252</v>
      </c>
      <c r="Y18" s="8" t="n">
        <f aca="false">N18*5.1890047538</f>
        <v>14614678.8181874</v>
      </c>
      <c r="Z18" s="8" t="n">
        <f aca="false">L18*5.5017049523</f>
        <v>4039121.17093775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  <c r="BB18" s="159"/>
      <c r="BC18" s="159"/>
      <c r="BD18" s="159"/>
      <c r="BE18" s="159"/>
      <c r="BF18" s="159"/>
      <c r="BG18" s="159"/>
      <c r="BH18" s="159"/>
      <c r="BI18" s="159"/>
      <c r="BJ18" s="159"/>
      <c r="BK18" s="159"/>
      <c r="BL18" s="159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2" t="n">
        <f aca="false">low_v2_m!B7+temporary_pension_bonus_low!B7</f>
        <v>19344977.1486059</v>
      </c>
      <c r="G19" s="162" t="n">
        <f aca="false">low_v2_m!C7+temporary_pension_bonus_low!B7</f>
        <v>18584952.0654976</v>
      </c>
      <c r="H19" s="67" t="n">
        <f aca="false">F19-J19</f>
        <v>19344977.1486059</v>
      </c>
      <c r="I19" s="67" t="n">
        <f aca="false">G19-K19</f>
        <v>18584952.0654976</v>
      </c>
      <c r="J19" s="163" t="n">
        <f aca="false">low_v2_m!J7</f>
        <v>0</v>
      </c>
      <c r="K19" s="163" t="n">
        <f aca="false">low_v2_m!K7</f>
        <v>0</v>
      </c>
      <c r="L19" s="67" t="n">
        <f aca="false">H19-I19</f>
        <v>760025.083108328</v>
      </c>
      <c r="M19" s="67" t="n">
        <f aca="false">J19-K19</f>
        <v>0</v>
      </c>
      <c r="N19" s="163" t="n">
        <f aca="false">SUM(low_v5_m!C7:J7)</f>
        <v>2801537.62062767</v>
      </c>
      <c r="O19" s="164" t="n">
        <v>104116643.411142</v>
      </c>
      <c r="P19" s="7"/>
      <c r="Q19" s="67" t="n">
        <f aca="false">I19*5.5017049523</f>
        <v>102248922.817006</v>
      </c>
      <c r="R19" s="67" t="n">
        <v>18813591.3018501</v>
      </c>
      <c r="S19" s="67" t="n">
        <v>3769022.49148334</v>
      </c>
      <c r="T19" s="164" t="n">
        <v>24440890.5830178</v>
      </c>
      <c r="U19" s="7" t="n">
        <f aca="false">R19/N19</f>
        <v>6.71545195871224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18718625.7949958</v>
      </c>
      <c r="Y19" s="67" t="n">
        <f aca="false">N19*5.1890047538</f>
        <v>14537192.0313865</v>
      </c>
      <c r="Z19" s="67" t="n">
        <f aca="false">L19*5.5017049523</f>
        <v>4181433.76360931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3" t="n">
        <f aca="false">low_v2_m!D8+temporary_pension_bonus_low!B8</f>
        <v>18490578.4951819</v>
      </c>
      <c r="G20" s="163" t="n">
        <f aca="false">low_v2_m!E8+temporary_pension_bonus_low!B8</f>
        <v>17761320.7274872</v>
      </c>
      <c r="H20" s="67" t="n">
        <f aca="false">F20-J20</f>
        <v>18490578.4951819</v>
      </c>
      <c r="I20" s="67" t="n">
        <f aca="false">G20-K20</f>
        <v>17761320.7274872</v>
      </c>
      <c r="J20" s="163" t="n">
        <f aca="false">low_v2_m!J8</f>
        <v>0</v>
      </c>
      <c r="K20" s="163" t="n">
        <f aca="false">low_v2_m!K8</f>
        <v>0</v>
      </c>
      <c r="L20" s="67" t="n">
        <f aca="false">H20-I20</f>
        <v>729257.767694697</v>
      </c>
      <c r="M20" s="67" t="n">
        <f aca="false">J20-K20</f>
        <v>0</v>
      </c>
      <c r="N20" s="163" t="n">
        <f aca="false">SUM(low_v5_m!C8:J8)</f>
        <v>2450156.14160319</v>
      </c>
      <c r="O20" s="164" t="n">
        <v>90764685.8571572</v>
      </c>
      <c r="P20" s="7"/>
      <c r="Q20" s="67" t="n">
        <f aca="false">I20*5.5017049523</f>
        <v>97717546.2058051</v>
      </c>
      <c r="R20" s="67" t="n">
        <v>16989362.3248539</v>
      </c>
      <c r="S20" s="67" t="n">
        <v>3285681.62802909</v>
      </c>
      <c r="T20" s="164" t="n">
        <v>22167728.6392591</v>
      </c>
      <c r="U20" s="7" t="n">
        <f aca="false">R20/N20</f>
        <v>6.93399168990813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16726032.9383604</v>
      </c>
      <c r="Y20" s="67" t="n">
        <f aca="false">N20*5.1890047538</f>
        <v>12713871.8663312</v>
      </c>
      <c r="Z20" s="67" t="n">
        <f aca="false">L20*5.5017049523</f>
        <v>4012161.07202916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3" t="n">
        <f aca="false">low_v2_m!D9+temporary_pension_bonus_low!B9</f>
        <v>20206487.8241816</v>
      </c>
      <c r="G21" s="163" t="n">
        <f aca="false">low_v2_m!E9+temporary_pension_bonus_low!B9</f>
        <v>19407540.7231199</v>
      </c>
      <c r="H21" s="67" t="n">
        <f aca="false">F21-J21</f>
        <v>20187754.0112132</v>
      </c>
      <c r="I21" s="67" t="n">
        <f aca="false">G21-K21</f>
        <v>19389368.9245406</v>
      </c>
      <c r="J21" s="163" t="n">
        <f aca="false">low_v2_m!J9</f>
        <v>18733.8129683629</v>
      </c>
      <c r="K21" s="163" t="n">
        <f aca="false">low_v2_m!K9</f>
        <v>18171.7985793121</v>
      </c>
      <c r="L21" s="67" t="n">
        <f aca="false">H21-I21</f>
        <v>798385.086672671</v>
      </c>
      <c r="M21" s="67" t="n">
        <f aca="false">J21-K21</f>
        <v>562.014389050884</v>
      </c>
      <c r="N21" s="163" t="n">
        <f aca="false">SUM(low_v5_m!C9:J9)</f>
        <v>3892938.68981568</v>
      </c>
      <c r="O21" s="164" t="n">
        <v>112083822.294624</v>
      </c>
      <c r="P21" s="7"/>
      <c r="Q21" s="67" t="n">
        <f aca="false">I21*5.5017049523</f>
        <v>106674587.034117</v>
      </c>
      <c r="R21" s="67" t="n">
        <v>21412355.8556138</v>
      </c>
      <c r="S21" s="67" t="n">
        <v>4057434.36706539</v>
      </c>
      <c r="T21" s="164" t="n">
        <v>27652287.4723871</v>
      </c>
      <c r="U21" s="7" t="n">
        <f aca="false">R21/N21</f>
        <v>5.50030646812668</v>
      </c>
      <c r="V21" s="67" t="n">
        <f aca="false">K21*5.5017049523</f>
        <v>99975.8742359993</v>
      </c>
      <c r="W21" s="67" t="n">
        <f aca="false">M21*5.5017049523</f>
        <v>3092.03734750511</v>
      </c>
      <c r="X21" s="67" t="n">
        <f aca="false">N21*5.1890047538+L21*5.5017049523</f>
        <v>24592956.552895</v>
      </c>
      <c r="Y21" s="67" t="n">
        <f aca="false">N21*5.1890047538</f>
        <v>20200477.3677055</v>
      </c>
      <c r="Z21" s="67" t="n">
        <f aca="false">L21*5.5017049523</f>
        <v>4392479.1851895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9"/>
      <c r="B22" s="5"/>
      <c r="C22" s="159" t="n">
        <f aca="false">C18+1</f>
        <v>2017</v>
      </c>
      <c r="D22" s="159" t="n">
        <f aca="false">D18</f>
        <v>1</v>
      </c>
      <c r="E22" s="159" t="n">
        <v>169</v>
      </c>
      <c r="F22" s="161" t="n">
        <f aca="false">low_v2_m!D10+temporary_pension_bonus_low!B10</f>
        <v>19442559.2610445</v>
      </c>
      <c r="G22" s="161" t="n">
        <f aca="false">low_v2_m!E10+temporary_pension_bonus_low!B10</f>
        <v>18671668.282826</v>
      </c>
      <c r="H22" s="8" t="n">
        <f aca="false">F22-J22</f>
        <v>19390189.5303603</v>
      </c>
      <c r="I22" s="8" t="n">
        <f aca="false">G22-K22</f>
        <v>18620869.6440623</v>
      </c>
      <c r="J22" s="161" t="n">
        <f aca="false">low_v2_m!J10</f>
        <v>52369.7306842421</v>
      </c>
      <c r="K22" s="161" t="n">
        <f aca="false">low_v2_m!K10</f>
        <v>50798.6387637148</v>
      </c>
      <c r="L22" s="8" t="n">
        <f aca="false">H22-I22</f>
        <v>769319.886297978</v>
      </c>
      <c r="M22" s="8" t="n">
        <f aca="false">J22-K22</f>
        <v>1571.09192052727</v>
      </c>
      <c r="N22" s="161" t="n">
        <f aca="false">SUM(low_v5_m!C10:J10)</f>
        <v>4222415.9294058</v>
      </c>
      <c r="O22" s="165" t="n">
        <v>99073334.5554007</v>
      </c>
      <c r="P22" s="5"/>
      <c r="Q22" s="8" t="n">
        <f aca="false">I22*5.5017049523</f>
        <v>102446530.73687</v>
      </c>
      <c r="R22" s="8" t="n">
        <v>20777922.9717703</v>
      </c>
      <c r="S22" s="8" t="n">
        <v>3586454.71090551</v>
      </c>
      <c r="T22" s="165" t="n">
        <v>25889654.8342129</v>
      </c>
      <c r="U22" s="5" t="n">
        <f aca="false">R22/N22</f>
        <v>4.92086126027245</v>
      </c>
      <c r="V22" s="8" t="n">
        <f aca="false">K22*5.5017049523</f>
        <v>279479.122456429</v>
      </c>
      <c r="W22" s="8" t="n">
        <f aca="false">M22*5.5017049523</f>
        <v>8643.68419968338</v>
      </c>
      <c r="X22" s="8" t="n">
        <f aca="false">N22*5.1890047538+L22*5.5017049523</f>
        <v>26142707.358556</v>
      </c>
      <c r="Y22" s="8" t="n">
        <f aca="false">N22*5.1890047538</f>
        <v>21910136.3302075</v>
      </c>
      <c r="Z22" s="8" t="n">
        <f aca="false">L22*5.5017049523</f>
        <v>4232571.02834846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  <c r="BB22" s="159"/>
      <c r="BC22" s="159"/>
      <c r="BD22" s="159"/>
      <c r="BE22" s="159"/>
      <c r="BF22" s="159"/>
      <c r="BG22" s="159"/>
      <c r="BH22" s="159"/>
      <c r="BI22" s="159"/>
      <c r="BJ22" s="159"/>
      <c r="BK22" s="159"/>
      <c r="BL22" s="159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3" t="n">
        <f aca="false">low_v2_m!D11+temporary_pension_bonus_low!B11</f>
        <v>20770363.766955</v>
      </c>
      <c r="G23" s="163" t="n">
        <f aca="false">low_v2_m!E11+temporary_pension_bonus_low!B11</f>
        <v>19945387.4704533</v>
      </c>
      <c r="H23" s="67" t="n">
        <f aca="false">F23-J23</f>
        <v>20671124.2633377</v>
      </c>
      <c r="I23" s="67" t="n">
        <f aca="false">G23-K23</f>
        <v>19849125.1519446</v>
      </c>
      <c r="J23" s="163" t="n">
        <f aca="false">low_v2_m!J11</f>
        <v>99239.5036172691</v>
      </c>
      <c r="K23" s="163" t="n">
        <f aca="false">low_v2_m!K11</f>
        <v>96262.318508751</v>
      </c>
      <c r="L23" s="67" t="n">
        <f aca="false">H23-I23</f>
        <v>821999.111393176</v>
      </c>
      <c r="M23" s="67" t="n">
        <f aca="false">J23-K23</f>
        <v>2977.18510851808</v>
      </c>
      <c r="N23" s="163" t="n">
        <f aca="false">SUM(low_v5_m!C11:J11)</f>
        <v>3867366.74910504</v>
      </c>
      <c r="O23" s="164" t="n">
        <v>118311548.494431</v>
      </c>
      <c r="P23" s="7"/>
      <c r="Q23" s="67" t="n">
        <f aca="false">I23*5.5017049523</f>
        <v>109204030.147276</v>
      </c>
      <c r="R23" s="67" t="n">
        <v>18535352.9612218</v>
      </c>
      <c r="S23" s="67" t="n">
        <v>4282878.0554984</v>
      </c>
      <c r="T23" s="164" t="n">
        <v>24020927.7863425</v>
      </c>
      <c r="U23" s="7" t="n">
        <f aca="false">R23/N23</f>
        <v>4.79275800918315</v>
      </c>
      <c r="V23" s="67" t="n">
        <f aca="false">K23*5.5017049523</f>
        <v>529606.874459475</v>
      </c>
      <c r="W23" s="67" t="n">
        <f aca="false">M23*5.5017049523</f>
        <v>16379.5940554477</v>
      </c>
      <c r="X23" s="67" t="n">
        <f aca="false">N23*5.1890047538+L23*5.5017049523</f>
        <v>24590181.0277321</v>
      </c>
      <c r="Y23" s="67" t="n">
        <f aca="false">N23*5.1890047538</f>
        <v>20067784.4457941</v>
      </c>
      <c r="Z23" s="67" t="n">
        <f aca="false">L23*5.5017049523</f>
        <v>4522396.58193804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3" t="n">
        <f aca="false">low_v2_m!D12+temporary_pension_bonus_low!B12</f>
        <v>19946339.4687235</v>
      </c>
      <c r="G24" s="163" t="n">
        <f aca="false">low_v2_m!E12+temporary_pension_bonus_low!B12</f>
        <v>19153514.1092788</v>
      </c>
      <c r="H24" s="67" t="n">
        <f aca="false">F24-J24</f>
        <v>19829109.5009067</v>
      </c>
      <c r="I24" s="67" t="n">
        <f aca="false">G24-K24</f>
        <v>19039801.0404965</v>
      </c>
      <c r="J24" s="163" t="n">
        <f aca="false">low_v2_m!J12</f>
        <v>117229.967816862</v>
      </c>
      <c r="K24" s="163" t="n">
        <f aca="false">low_v2_m!K12</f>
        <v>113713.068782356</v>
      </c>
      <c r="L24" s="67" t="n">
        <f aca="false">H24-I24</f>
        <v>789308.460410219</v>
      </c>
      <c r="M24" s="67" t="n">
        <f aca="false">J24-K24</f>
        <v>3516.89903450584</v>
      </c>
      <c r="N24" s="163" t="n">
        <f aca="false">SUM(low_v5_m!C12:J12)</f>
        <v>3510870.42223416</v>
      </c>
      <c r="O24" s="164" t="n">
        <v>103254577.736778</v>
      </c>
      <c r="P24" s="7"/>
      <c r="Q24" s="67" t="n">
        <f aca="false">I24*5.5017049523</f>
        <v>104751367.675306</v>
      </c>
      <c r="R24" s="67" t="n">
        <v>18516776.2102264</v>
      </c>
      <c r="S24" s="67" t="n">
        <v>3737815.71407136</v>
      </c>
      <c r="T24" s="164" t="n">
        <v>24278813.7103198</v>
      </c>
      <c r="U24" s="7" t="n">
        <f aca="false">R24/N24</f>
        <v>5.27412692105086</v>
      </c>
      <c r="V24" s="67" t="n">
        <f aca="false">K24*5.5017049523</f>
        <v>625615.753661117</v>
      </c>
      <c r="W24" s="67" t="n">
        <f aca="false">M24*5.5017049523</f>
        <v>19348.9408348799</v>
      </c>
      <c r="X24" s="67" t="n">
        <f aca="false">N24*5.1890047538+L24*5.5017049523</f>
        <v>22560465.5764801</v>
      </c>
      <c r="Y24" s="67" t="n">
        <f aca="false">N24*5.1890047538</f>
        <v>18217923.3109489</v>
      </c>
      <c r="Z24" s="67" t="n">
        <f aca="false">L24*5.5017049523</f>
        <v>4342542.26553119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3" t="n">
        <f aca="false">low_v2_m!D13+temporary_pension_bonus_low!B13</f>
        <v>21733835.2916423</v>
      </c>
      <c r="G25" s="163" t="n">
        <f aca="false">low_v2_m!E13+temporary_pension_bonus_low!B13</f>
        <v>20868135.4316094</v>
      </c>
      <c r="H25" s="67" t="n">
        <f aca="false">F25-J25</f>
        <v>21571114.1132178</v>
      </c>
      <c r="I25" s="67" t="n">
        <f aca="false">G25-K25</f>
        <v>20710295.8885376</v>
      </c>
      <c r="J25" s="163" t="n">
        <f aca="false">low_v2_m!J13</f>
        <v>162721.178424523</v>
      </c>
      <c r="K25" s="163" t="n">
        <f aca="false">low_v2_m!K13</f>
        <v>157839.543071787</v>
      </c>
      <c r="L25" s="67" t="n">
        <f aca="false">H25-I25</f>
        <v>860818.224680152</v>
      </c>
      <c r="M25" s="67" t="n">
        <f aca="false">J25-K25</f>
        <v>4881.6353527357</v>
      </c>
      <c r="N25" s="163" t="n">
        <f aca="false">SUM(low_v5_m!C13:J13)</f>
        <v>3990735.76895413</v>
      </c>
      <c r="O25" s="166" t="n">
        <v>124728426.724285</v>
      </c>
      <c r="Q25" s="67" t="n">
        <f aca="false">I25*5.5017049523</f>
        <v>113941937.453566</v>
      </c>
      <c r="R25" s="67" t="n">
        <v>18747481.3987943</v>
      </c>
      <c r="S25" s="67" t="n">
        <v>4515169.04741912</v>
      </c>
      <c r="T25" s="166" t="n">
        <v>24785174.0476736</v>
      </c>
      <c r="V25" s="67" t="n">
        <f aca="false">K25*5.5017049523</f>
        <v>868386.595786821</v>
      </c>
      <c r="W25" s="67" t="n">
        <f aca="false">M25*5.5017049523</f>
        <v>26857.3173954688</v>
      </c>
      <c r="X25" s="67" t="n">
        <f aca="false">N25*5.1890047538+L25*5.5017049523</f>
        <v>25443914.7660156</v>
      </c>
      <c r="Y25" s="67" t="n">
        <f aca="false">N25*5.1890047538</f>
        <v>20707946.8762627</v>
      </c>
      <c r="Z25" s="67" t="n">
        <f aca="false">L25*5.5017049523</f>
        <v>4735967.88975289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59"/>
      <c r="B26" s="5"/>
      <c r="C26" s="159" t="n">
        <f aca="false">C22+1</f>
        <v>2018</v>
      </c>
      <c r="D26" s="159" t="n">
        <f aca="false">D22</f>
        <v>1</v>
      </c>
      <c r="E26" s="159" t="n">
        <v>173</v>
      </c>
      <c r="F26" s="161" t="n">
        <f aca="false">low_v2_m!D14+temporary_pension_bonus_low!B14</f>
        <v>20218888.9531109</v>
      </c>
      <c r="G26" s="161" t="n">
        <f aca="false">low_v2_m!E14+temporary_pension_bonus_low!B14</f>
        <v>19414223.162178</v>
      </c>
      <c r="H26" s="8" t="n">
        <f aca="false">F26-J26</f>
        <v>20043363.9902805</v>
      </c>
      <c r="I26" s="8" t="n">
        <f aca="false">G26-K26</f>
        <v>19243963.9482325</v>
      </c>
      <c r="J26" s="161" t="n">
        <f aca="false">low_v2_m!J14</f>
        <v>175524.962830442</v>
      </c>
      <c r="K26" s="161" t="n">
        <f aca="false">low_v2_m!K14</f>
        <v>170259.213945529</v>
      </c>
      <c r="L26" s="8" t="n">
        <f aca="false">H26-I26</f>
        <v>799400.042047985</v>
      </c>
      <c r="M26" s="8" t="n">
        <f aca="false">J26-K26</f>
        <v>5265.74888491325</v>
      </c>
      <c r="N26" s="161" t="n">
        <f aca="false">SUM(low_v5_m!C14:J14)</f>
        <v>4233942.08809355</v>
      </c>
      <c r="O26" s="5"/>
      <c r="P26" s="5"/>
      <c r="Q26" s="8" t="n">
        <f aca="false">I26*5.5017049523</f>
        <v>105874611.755873</v>
      </c>
      <c r="R26" s="8"/>
      <c r="S26" s="8"/>
      <c r="T26" s="5"/>
      <c r="U26" s="5"/>
      <c r="V26" s="8" t="n">
        <f aca="false">K26*5.5017049523</f>
        <v>936715.960538819</v>
      </c>
      <c r="W26" s="8" t="n">
        <f aca="false">M26*5.5017049523</f>
        <v>28970.5967176954</v>
      </c>
      <c r="X26" s="8" t="n">
        <f aca="false">N26*5.1890047538+L26*5.5017049523</f>
        <v>26368008.7926355</v>
      </c>
      <c r="Y26" s="8" t="n">
        <f aca="false">N26*5.1890047538</f>
        <v>21969945.6224313</v>
      </c>
      <c r="Z26" s="8" t="n">
        <f aca="false">L26*5.5017049523</f>
        <v>4398063.17020423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  <c r="BB26" s="159"/>
      <c r="BC26" s="159"/>
      <c r="BD26" s="159"/>
      <c r="BE26" s="159"/>
      <c r="BF26" s="159"/>
      <c r="BG26" s="159"/>
      <c r="BH26" s="159"/>
      <c r="BI26" s="159"/>
      <c r="BJ26" s="159"/>
      <c r="BK26" s="159"/>
      <c r="BL26" s="159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3" t="n">
        <f aca="false">low_v2_m!D15+temporary_pension_bonus_low!B15</f>
        <v>20296024.1848378</v>
      </c>
      <c r="G27" s="163" t="n">
        <f aca="false">low_v2_m!E15+temporary_pension_bonus_low!B15</f>
        <v>19500116.3075921</v>
      </c>
      <c r="H27" s="67" t="n">
        <f aca="false">F27-J27</f>
        <v>20093281.5342005</v>
      </c>
      <c r="I27" s="67" t="n">
        <f aca="false">G27-K27</f>
        <v>19303455.936474</v>
      </c>
      <c r="J27" s="163" t="n">
        <f aca="false">low_v2_m!J15</f>
        <v>202742.650637218</v>
      </c>
      <c r="K27" s="163" t="n">
        <f aca="false">low_v2_m!K15</f>
        <v>196660.371118102</v>
      </c>
      <c r="L27" s="67" t="n">
        <f aca="false">H27-I27</f>
        <v>789825.597726565</v>
      </c>
      <c r="M27" s="67" t="n">
        <f aca="false">J27-K27</f>
        <v>6082.27951911654</v>
      </c>
      <c r="N27" s="163" t="n">
        <f aca="false">SUM(low_v5_m!C15:J15)</f>
        <v>3588608.991979</v>
      </c>
      <c r="O27" s="7"/>
      <c r="P27" s="7"/>
      <c r="Q27" s="67" t="n">
        <f aca="false">I27*5.5017049523</f>
        <v>106201919.122204</v>
      </c>
      <c r="R27" s="67"/>
      <c r="S27" s="67"/>
      <c r="T27" s="7"/>
      <c r="U27" s="7"/>
      <c r="V27" s="67" t="n">
        <f aca="false">K27*5.5017049523</f>
        <v>1081967.33770162</v>
      </c>
      <c r="W27" s="67" t="n">
        <f aca="false">M27*5.5017049523</f>
        <v>33462.9073515963</v>
      </c>
      <c r="X27" s="67" t="n">
        <f aca="false">N27*5.1890047538+L27*5.5017049523</f>
        <v>22966696.521374</v>
      </c>
      <c r="Y27" s="67" t="n">
        <f aca="false">N27*5.1890047538</f>
        <v>18621309.1189084</v>
      </c>
      <c r="Z27" s="67" t="n">
        <f aca="false">L27*5.5017049523</f>
        <v>4345387.40246555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3" t="n">
        <f aca="false">low_v2_m!D16+temporary_pension_bonus_low!B16</f>
        <v>18996972.1123845</v>
      </c>
      <c r="G28" s="163" t="n">
        <f aca="false">low_v2_m!E16+temporary_pension_bonus_low!B16</f>
        <v>18240826.5509978</v>
      </c>
      <c r="H28" s="67" t="n">
        <f aca="false">F28-J28</f>
        <v>18774109.8030384</v>
      </c>
      <c r="I28" s="67" t="n">
        <f aca="false">G28-K28</f>
        <v>18024650.110932</v>
      </c>
      <c r="J28" s="163" t="n">
        <f aca="false">low_v2_m!J16</f>
        <v>222862.309346122</v>
      </c>
      <c r="K28" s="163" t="n">
        <f aca="false">low_v2_m!K16</f>
        <v>216176.440065739</v>
      </c>
      <c r="L28" s="67" t="n">
        <f aca="false">H28-I28</f>
        <v>749459.692106318</v>
      </c>
      <c r="M28" s="67" t="n">
        <f aca="false">J28-K28</f>
        <v>6685.86928038366</v>
      </c>
      <c r="N28" s="163" t="n">
        <f aca="false">SUM(low_v5_m!C16:J16)</f>
        <v>3273414.78527882</v>
      </c>
      <c r="O28" s="7"/>
      <c r="P28" s="7"/>
      <c r="Q28" s="67" t="n">
        <f aca="false">I28*5.5017049523</f>
        <v>99166306.7787895</v>
      </c>
      <c r="R28" s="67"/>
      <c r="S28" s="67"/>
      <c r="T28" s="7"/>
      <c r="U28" s="7"/>
      <c r="V28" s="67" t="n">
        <f aca="false">K28*5.5017049523</f>
        <v>1189338.99088026</v>
      </c>
      <c r="W28" s="67" t="n">
        <f aca="false">M28*5.5017049523</f>
        <v>36783.6801303172</v>
      </c>
      <c r="X28" s="67" t="n">
        <f aca="false">N28*5.1890047538+L28*5.5017049523</f>
        <v>21109070.9815816</v>
      </c>
      <c r="Y28" s="67" t="n">
        <f aca="false">N28*5.1890047538</f>
        <v>16985764.881971</v>
      </c>
      <c r="Z28" s="67" t="n">
        <f aca="false">L28*5.5017049523</f>
        <v>4123306.09961056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3" t="n">
        <f aca="false">low_v2_m!D17+temporary_pension_bonus_low!B17</f>
        <v>17389518.3454195</v>
      </c>
      <c r="G29" s="163" t="n">
        <f aca="false">low_v2_m!E17+temporary_pension_bonus_low!B17</f>
        <v>16699154.5286054</v>
      </c>
      <c r="H29" s="67" t="n">
        <f aca="false">F29-J29</f>
        <v>17158547.043947</v>
      </c>
      <c r="I29" s="67" t="n">
        <f aca="false">G29-K29</f>
        <v>16475112.3661772</v>
      </c>
      <c r="J29" s="163" t="n">
        <f aca="false">low_v2_m!J17</f>
        <v>230971.30147243</v>
      </c>
      <c r="K29" s="163" t="n">
        <f aca="false">low_v2_m!K17</f>
        <v>224042.162428257</v>
      </c>
      <c r="L29" s="67" t="n">
        <f aca="false">H29-I29</f>
        <v>683434.677769862</v>
      </c>
      <c r="M29" s="67" t="n">
        <f aca="false">J29-K29</f>
        <v>6929.13904417286</v>
      </c>
      <c r="N29" s="163" t="n">
        <f aca="false">SUM(low_v5_m!C17:J17)</f>
        <v>3038125.44366606</v>
      </c>
      <c r="O29" s="7"/>
      <c r="P29" s="7"/>
      <c r="Q29" s="67" t="n">
        <f aca="false">I29*5.5017049523</f>
        <v>90641207.294696</v>
      </c>
      <c r="R29" s="67"/>
      <c r="S29" s="67"/>
      <c r="T29" s="7"/>
      <c r="U29" s="7"/>
      <c r="V29" s="67" t="n">
        <f aca="false">K29*5.5017049523</f>
        <v>1232613.87455554</v>
      </c>
      <c r="W29" s="67" t="n">
        <f aca="false">M29*5.5017049523</f>
        <v>38122.0785945011</v>
      </c>
      <c r="X29" s="67" t="n">
        <f aca="false">N29*5.1890047538+L29*5.5017049523</f>
        <v>19524903.3210839</v>
      </c>
      <c r="Y29" s="67" t="n">
        <f aca="false">N29*5.1890047538</f>
        <v>15764847.3698239</v>
      </c>
      <c r="Z29" s="67" t="n">
        <f aca="false">L29*5.5017049523</f>
        <v>3760055.95126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9"/>
      <c r="B30" s="5"/>
      <c r="C30" s="159" t="n">
        <f aca="false">C26+1</f>
        <v>2019</v>
      </c>
      <c r="D30" s="159" t="n">
        <f aca="false">D26</f>
        <v>1</v>
      </c>
      <c r="E30" s="159" t="n">
        <v>177</v>
      </c>
      <c r="F30" s="161" t="n">
        <f aca="false">low_v2_m!D18+temporary_pension_bonus_low!B18</f>
        <v>17226658.2022373</v>
      </c>
      <c r="G30" s="161" t="n">
        <f aca="false">low_v2_m!E18+temporary_pension_bonus_low!B18</f>
        <v>16542084.4846853</v>
      </c>
      <c r="H30" s="8" t="n">
        <f aca="false">F30-J30</f>
        <v>17031067.6351748</v>
      </c>
      <c r="I30" s="8" t="n">
        <f aca="false">G30-K30</f>
        <v>16352361.6346346</v>
      </c>
      <c r="J30" s="161" t="n">
        <f aca="false">low_v2_m!J18</f>
        <v>195590.567062491</v>
      </c>
      <c r="K30" s="161" t="n">
        <f aca="false">low_v2_m!K18</f>
        <v>189722.850050616</v>
      </c>
      <c r="L30" s="8" t="n">
        <f aca="false">H30-I30</f>
        <v>678706.000540201</v>
      </c>
      <c r="M30" s="8" t="n">
        <f aca="false">J30-K30</f>
        <v>5867.71701187475</v>
      </c>
      <c r="N30" s="161" t="n">
        <f aca="false">SUM(low_v5_m!C18:J18)</f>
        <v>3559515.16025304</v>
      </c>
      <c r="O30" s="5"/>
      <c r="P30" s="5"/>
      <c r="Q30" s="8" t="n">
        <f aca="false">I30*5.5017049523</f>
        <v>89965868.98707</v>
      </c>
      <c r="R30" s="8"/>
      <c r="S30" s="8"/>
      <c r="T30" s="5"/>
      <c r="U30" s="5"/>
      <c r="V30" s="8" t="n">
        <f aca="false">K30*5.5017049523</f>
        <v>1043799.14368794</v>
      </c>
      <c r="W30" s="8" t="n">
        <f aca="false">M30*5.5017049523</f>
        <v>32282.4477429262</v>
      </c>
      <c r="X30" s="8" t="n">
        <f aca="false">N30*5.1890047538+L30*5.5017049523</f>
        <v>22204381.2521039</v>
      </c>
      <c r="Y30" s="8" t="n">
        <f aca="false">N30*5.1890047538</f>
        <v>18470341.0877762</v>
      </c>
      <c r="Z30" s="8" t="n">
        <f aca="false">L30*5.5017049523</f>
        <v>3734040.16432775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3" t="n">
        <f aca="false">low_v2_m!D19+temporary_pension_bonus_low!B19</f>
        <v>17407059.925948</v>
      </c>
      <c r="G31" s="163" t="n">
        <f aca="false">low_v2_m!E19+temporary_pension_bonus_low!B19</f>
        <v>16714205.9965884</v>
      </c>
      <c r="H31" s="67" t="n">
        <f aca="false">F31-J31</f>
        <v>17217559.6938857</v>
      </c>
      <c r="I31" s="67" t="n">
        <f aca="false">G31-K31</f>
        <v>16530390.7714879</v>
      </c>
      <c r="J31" s="163" t="n">
        <f aca="false">low_v2_m!J19</f>
        <v>189500.232062338</v>
      </c>
      <c r="K31" s="163" t="n">
        <f aca="false">low_v2_m!K19</f>
        <v>183815.225100467</v>
      </c>
      <c r="L31" s="67" t="n">
        <f aca="false">H31-I31</f>
        <v>687168.922397811</v>
      </c>
      <c r="M31" s="67" t="n">
        <f aca="false">J31-K31</f>
        <v>5685.00696187009</v>
      </c>
      <c r="N31" s="163" t="n">
        <f aca="false">SUM(low_v5_m!C19:J19)</f>
        <v>3292886.12995688</v>
      </c>
      <c r="O31" s="7"/>
      <c r="P31" s="7"/>
      <c r="Q31" s="67" t="n">
        <f aca="false">I31*5.5017049523</f>
        <v>90945332.7709491</v>
      </c>
      <c r="R31" s="67"/>
      <c r="S31" s="67"/>
      <c r="T31" s="7"/>
      <c r="U31" s="7"/>
      <c r="V31" s="67" t="n">
        <f aca="false">K31*5.5017049523</f>
        <v>1011297.13424338</v>
      </c>
      <c r="W31" s="67" t="n">
        <f aca="false">M31*5.5017049523</f>
        <v>31277.2309559807</v>
      </c>
      <c r="X31" s="67" t="n">
        <f aca="false">N31*5.1890047538+L31*5.5017049523</f>
        <v>20867402.445491</v>
      </c>
      <c r="Y31" s="67" t="n">
        <f aca="false">N31*5.1890047538</f>
        <v>17086801.7820684</v>
      </c>
      <c r="Z31" s="67" t="n">
        <f aca="false">L31*5.5017049523</f>
        <v>3780600.66342269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3" t="n">
        <f aca="false">low_v2_m!D20+temporary_pension_bonus_low!B20</f>
        <v>17897795.9099235</v>
      </c>
      <c r="G32" s="163" t="n">
        <f aca="false">low_v2_m!E20+temporary_pension_bonus_low!B20</f>
        <v>17183477.4961752</v>
      </c>
      <c r="H32" s="67" t="n">
        <f aca="false">F32-J32</f>
        <v>17693230.2507042</v>
      </c>
      <c r="I32" s="67" t="n">
        <f aca="false">G32-K32</f>
        <v>16985048.8067325</v>
      </c>
      <c r="J32" s="163" t="n">
        <f aca="false">low_v2_m!J20</f>
        <v>204565.659219299</v>
      </c>
      <c r="K32" s="163" t="n">
        <f aca="false">low_v2_m!K20</f>
        <v>198428.68944272</v>
      </c>
      <c r="L32" s="67" t="n">
        <f aca="false">H32-I32</f>
        <v>708181.443971694</v>
      </c>
      <c r="M32" s="67" t="n">
        <f aca="false">J32-K32</f>
        <v>6136.96977657895</v>
      </c>
      <c r="N32" s="163" t="n">
        <f aca="false">SUM(low_v5_m!C20:J20)</f>
        <v>3222133.25828742</v>
      </c>
      <c r="O32" s="7"/>
      <c r="P32" s="7"/>
      <c r="Q32" s="67" t="n">
        <f aca="false">I32*5.5017049523</f>
        <v>93446727.1350574</v>
      </c>
      <c r="R32" s="67"/>
      <c r="S32" s="67"/>
      <c r="T32" s="7"/>
      <c r="U32" s="7"/>
      <c r="V32" s="67" t="n">
        <f aca="false">K32*5.5017049523</f>
        <v>1091696.10338541</v>
      </c>
      <c r="W32" s="67" t="n">
        <f aca="false">M32*5.5017049523</f>
        <v>33763.7970119198</v>
      </c>
      <c r="X32" s="67" t="n">
        <f aca="false">N32*5.1890047538+L32*5.5017049523</f>
        <v>20615870.1520565</v>
      </c>
      <c r="Y32" s="67" t="n">
        <f aca="false">N32*5.1890047538</f>
        <v>16719664.7946305</v>
      </c>
      <c r="Z32" s="67" t="n">
        <f aca="false">L32*5.5017049523</f>
        <v>3896205.35742603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3" t="n">
        <f aca="false">low_v2_m!D21+temporary_pension_bonus_low!B21</f>
        <v>17621153.161358</v>
      </c>
      <c r="G33" s="163" t="n">
        <f aca="false">low_v2_m!E21+temporary_pension_bonus_low!B21</f>
        <v>16917937.158817</v>
      </c>
      <c r="H33" s="67" t="n">
        <f aca="false">F33-J33</f>
        <v>17398477.6134999</v>
      </c>
      <c r="I33" s="67" t="n">
        <f aca="false">G33-K33</f>
        <v>16701941.8773947</v>
      </c>
      <c r="J33" s="163" t="n">
        <f aca="false">low_v2_m!J21</f>
        <v>222675.54785813</v>
      </c>
      <c r="K33" s="163" t="n">
        <f aca="false">low_v2_m!K21</f>
        <v>215995.281422386</v>
      </c>
      <c r="L33" s="67" t="n">
        <f aca="false">H33-I33</f>
        <v>696535.736105228</v>
      </c>
      <c r="M33" s="67" t="n">
        <f aca="false">J33-K33</f>
        <v>6680.26643574389</v>
      </c>
      <c r="N33" s="163" t="n">
        <f aca="false">SUM(low_v5_m!C21:J21)</f>
        <v>3291310.39926659</v>
      </c>
      <c r="O33" s="7"/>
      <c r="P33" s="7"/>
      <c r="Q33" s="67" t="n">
        <f aca="false">I33*5.5017049523</f>
        <v>91889156.339889</v>
      </c>
      <c r="R33" s="67"/>
      <c r="S33" s="67"/>
      <c r="T33" s="7"/>
      <c r="U33" s="7"/>
      <c r="V33" s="67" t="n">
        <f aca="false">K33*5.5017049523</f>
        <v>1188342.30947497</v>
      </c>
      <c r="W33" s="67" t="n">
        <f aca="false">M33*5.5017049523</f>
        <v>36752.8549322156</v>
      </c>
      <c r="X33" s="67" t="n">
        <f aca="false">N33*5.1890047538+L33*5.5017049523</f>
        <v>20910759.4168098</v>
      </c>
      <c r="Y33" s="67" t="n">
        <f aca="false">N33*5.1890047538</f>
        <v>17078625.3080257</v>
      </c>
      <c r="Z33" s="67" t="n">
        <f aca="false">L33*5.5017049523</f>
        <v>3832134.10878406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9"/>
      <c r="B34" s="5"/>
      <c r="C34" s="159" t="n">
        <f aca="false">C30+1</f>
        <v>2020</v>
      </c>
      <c r="D34" s="159" t="n">
        <f aca="false">D30</f>
        <v>1</v>
      </c>
      <c r="E34" s="159" t="n">
        <v>181</v>
      </c>
      <c r="F34" s="161" t="n">
        <f aca="false">low_v2_m!D22+temporary_pension_bonus_low!B22</f>
        <v>20109821.0743411</v>
      </c>
      <c r="G34" s="161" t="n">
        <f aca="false">low_v2_m!E22+temporary_pension_bonus_low!B22</f>
        <v>19389403.6910782</v>
      </c>
      <c r="H34" s="8" t="n">
        <f aca="false">F34-J34</f>
        <v>19865867.4184362</v>
      </c>
      <c r="I34" s="8" t="n">
        <f aca="false">G34-K34</f>
        <v>19152768.6448504</v>
      </c>
      <c r="J34" s="161" t="n">
        <f aca="false">low_v2_m!J22</f>
        <v>243953.655904947</v>
      </c>
      <c r="K34" s="161" t="n">
        <f aca="false">low_v2_m!K22</f>
        <v>236635.046227798</v>
      </c>
      <c r="L34" s="8" t="n">
        <f aca="false">H34-I34</f>
        <v>713098.773585796</v>
      </c>
      <c r="M34" s="8" t="n">
        <f aca="false">J34-K34</f>
        <v>7318.60967714837</v>
      </c>
      <c r="N34" s="161" t="n">
        <f aca="false">SUM(low_v5_m!C22:J22)</f>
        <v>3800653.12600273</v>
      </c>
      <c r="O34" s="5"/>
      <c r="P34" s="5"/>
      <c r="Q34" s="8" t="n">
        <f aca="false">I34*5.5017049523</f>
        <v>105372882.103629</v>
      </c>
      <c r="R34" s="8"/>
      <c r="S34" s="8"/>
      <c r="T34" s="5"/>
      <c r="U34" s="5"/>
      <c r="V34" s="8" t="n">
        <f aca="false">K34*5.5017049523</f>
        <v>1301896.20571922</v>
      </c>
      <c r="W34" s="8" t="n">
        <f aca="false">M34*5.5017049523</f>
        <v>40264.8311047179</v>
      </c>
      <c r="X34" s="8" t="n">
        <f aca="false">N34*5.1890047538+L34*5.5017049523</f>
        <v>23644866.1924891</v>
      </c>
      <c r="Y34" s="8" t="n">
        <f aca="false">N34*5.1890047538</f>
        <v>19721607.138373</v>
      </c>
      <c r="Z34" s="8" t="n">
        <f aca="false">L34*5.5017049523</f>
        <v>3923259.05411603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3" t="n">
        <f aca="false">low_v2_m!D23+temporary_pension_bonus_low!B23</f>
        <v>18627879.2636555</v>
      </c>
      <c r="G35" s="163" t="n">
        <f aca="false">low_v2_m!E23+temporary_pension_bonus_low!B23</f>
        <v>17895308.1987133</v>
      </c>
      <c r="H35" s="67" t="n">
        <f aca="false">F35-J35</f>
        <v>18336464.66592</v>
      </c>
      <c r="I35" s="67" t="n">
        <f aca="false">G35-K35</f>
        <v>17612636.0389099</v>
      </c>
      <c r="J35" s="163" t="n">
        <f aca="false">low_v2_m!J23</f>
        <v>291414.597735527</v>
      </c>
      <c r="K35" s="163" t="n">
        <f aca="false">low_v2_m!K23</f>
        <v>282672.159803461</v>
      </c>
      <c r="L35" s="67" t="n">
        <f aca="false">H35-I35</f>
        <v>723828.627010088</v>
      </c>
      <c r="M35" s="67" t="n">
        <f aca="false">J35-K35</f>
        <v>8742.43793206581</v>
      </c>
      <c r="N35" s="163" t="n">
        <f aca="false">SUM(low_v5_m!C23:J23)</f>
        <v>2966221.31103036</v>
      </c>
      <c r="O35" s="7"/>
      <c r="P35" s="7"/>
      <c r="Q35" s="67" t="n">
        <f aca="false">I35*5.5017049523</f>
        <v>96899526.9183279</v>
      </c>
      <c r="R35" s="67"/>
      <c r="S35" s="67"/>
      <c r="T35" s="7"/>
      <c r="U35" s="7"/>
      <c r="V35" s="67" t="n">
        <f aca="false">K35*5.5017049523</f>
        <v>1555178.82146804</v>
      </c>
      <c r="W35" s="67" t="n">
        <f aca="false">M35*5.5017049523</f>
        <v>48098.3140660218</v>
      </c>
      <c r="X35" s="67" t="n">
        <f aca="false">N35*5.1890047538+L35*5.5017049523</f>
        <v>19374028.0255973</v>
      </c>
      <c r="Y35" s="67" t="n">
        <f aca="false">N35*5.1890047538</f>
        <v>15391736.4837594</v>
      </c>
      <c r="Z35" s="67" t="n">
        <f aca="false">L35*5.5017049523</f>
        <v>3982291.54183791</v>
      </c>
      <c r="AA35" s="67" t="n">
        <f aca="false">IFE_cost_low!B23*3</f>
        <v>1999588.56084</v>
      </c>
      <c r="AB35" s="67" t="n">
        <f aca="false">AA35*$AC$13</f>
        <v>17935235.8608821</v>
      </c>
      <c r="AC35" s="167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3" t="n">
        <f aca="false">low_v2_m!D24+temporary_pension_bonus_low!B24</f>
        <v>18525378.6557178</v>
      </c>
      <c r="G36" s="163" t="n">
        <f aca="false">low_v2_m!E24+temporary_pension_bonus_low!B24</f>
        <v>17794938.9466172</v>
      </c>
      <c r="H36" s="67" t="n">
        <f aca="false">F36-J36</f>
        <v>18227234.8069191</v>
      </c>
      <c r="I36" s="67" t="n">
        <f aca="false">G36-K36</f>
        <v>17505739.4132825</v>
      </c>
      <c r="J36" s="163" t="n">
        <f aca="false">low_v2_m!J24</f>
        <v>298143.848798639</v>
      </c>
      <c r="K36" s="163" t="n">
        <f aca="false">low_v2_m!K24</f>
        <v>289199.53333468</v>
      </c>
      <c r="L36" s="67" t="n">
        <f aca="false">H36-I36</f>
        <v>721495.393636607</v>
      </c>
      <c r="M36" s="67" t="n">
        <f aca="false">J36-K36</f>
        <v>8944.31546395912</v>
      </c>
      <c r="N36" s="163" t="n">
        <f aca="false">SUM(low_v5_m!C24:J24)</f>
        <v>2955333.46344503</v>
      </c>
      <c r="O36" s="7"/>
      <c r="P36" s="7"/>
      <c r="Q36" s="67" t="n">
        <f aca="false">I36*5.5017049523</f>
        <v>96311413.2237297</v>
      </c>
      <c r="R36" s="67"/>
      <c r="S36" s="67"/>
      <c r="T36" s="7"/>
      <c r="U36" s="7"/>
      <c r="V36" s="67" t="n">
        <f aca="false">K36*5.5017049523</f>
        <v>1591090.50475026</v>
      </c>
      <c r="W36" s="67" t="n">
        <f aca="false">M36*5.5017049523</f>
        <v>49208.9846829974</v>
      </c>
      <c r="X36" s="67" t="n">
        <f aca="false">N36*5.1890047538+L36*5.5017049523</f>
        <v>19304694.1711126</v>
      </c>
      <c r="Y36" s="67" t="n">
        <f aca="false">N36*5.1890047538</f>
        <v>15335239.3908805</v>
      </c>
      <c r="Z36" s="67" t="n">
        <f aca="false">L36*5.5017049523</f>
        <v>3969454.78023216</v>
      </c>
      <c r="AA36" s="67" t="n">
        <f aca="false">IFE_cost_low!B24*3</f>
        <v>2709591.35356</v>
      </c>
      <c r="AB36" s="67" t="n">
        <f aca="false">AA36*$AC$13</f>
        <v>24303579.728567</v>
      </c>
      <c r="AC36" s="167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3" t="n">
        <f aca="false">low_v2_m!D25+temporary_pension_bonus_low!B25</f>
        <v>18015763.1557202</v>
      </c>
      <c r="G37" s="163" t="n">
        <f aca="false">low_v2_m!E25+temporary_pension_bonus_low!B25</f>
        <v>17303935.000331</v>
      </c>
      <c r="H37" s="67" t="n">
        <f aca="false">F37-J37</f>
        <v>17717989.2960719</v>
      </c>
      <c r="I37" s="67" t="n">
        <f aca="false">G37-K37</f>
        <v>17015094.3564722</v>
      </c>
      <c r="J37" s="163" t="n">
        <f aca="false">low_v2_m!J25</f>
        <v>297773.859648287</v>
      </c>
      <c r="K37" s="163" t="n">
        <f aca="false">low_v2_m!K25</f>
        <v>288840.643858838</v>
      </c>
      <c r="L37" s="67" t="n">
        <f aca="false">H37-I37</f>
        <v>702894.939599734</v>
      </c>
      <c r="M37" s="67" t="n">
        <f aca="false">J37-K37</f>
        <v>8933.21578944864</v>
      </c>
      <c r="N37" s="163" t="n">
        <f aca="false">SUM(low_v5_m!C25:J25)</f>
        <v>2960820.97546663</v>
      </c>
      <c r="O37" s="7"/>
      <c r="P37" s="7"/>
      <c r="Q37" s="67" t="n">
        <f aca="false">I37*5.5017049523</f>
        <v>93612028.8848549</v>
      </c>
      <c r="R37" s="67"/>
      <c r="S37" s="67"/>
      <c r="T37" s="7"/>
      <c r="U37" s="7"/>
      <c r="V37" s="67" t="n">
        <f aca="false">K37*5.5017049523</f>
        <v>1589116.00074369</v>
      </c>
      <c r="W37" s="67" t="n">
        <f aca="false">M37*5.5017049523</f>
        <v>49147.9175487742</v>
      </c>
      <c r="X37" s="67" t="n">
        <f aca="false">N37*5.1890047538+L37*5.5017049523</f>
        <v>19230834.6869896</v>
      </c>
      <c r="Y37" s="67" t="n">
        <f aca="false">N37*5.1890047538</f>
        <v>15363714.1168471</v>
      </c>
      <c r="Z37" s="67" t="n">
        <f aca="false">L37*5.5017049523</f>
        <v>3867120.57014246</v>
      </c>
      <c r="AA37" s="67" t="n">
        <f aca="false">IFE_cost_low!B25*3</f>
        <v>820382.2552</v>
      </c>
      <c r="AB37" s="67" t="n">
        <f aca="false">AA37*$AC$13</f>
        <v>7358388.38611546</v>
      </c>
      <c r="AC37" s="167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9"/>
      <c r="B38" s="5"/>
      <c r="C38" s="159" t="n">
        <f aca="false">C34+1</f>
        <v>2021</v>
      </c>
      <c r="D38" s="159" t="n">
        <f aca="false">D34</f>
        <v>1</v>
      </c>
      <c r="E38" s="159" t="n">
        <v>185</v>
      </c>
      <c r="F38" s="161" t="n">
        <f aca="false">low_v2_m!D26+temporary_pension_bonus_low!B26</f>
        <v>17392408.4674687</v>
      </c>
      <c r="G38" s="161" t="n">
        <f aca="false">low_v2_m!E26+temporary_pension_bonus_low!B26</f>
        <v>16703194.334322</v>
      </c>
      <c r="H38" s="8" t="n">
        <f aca="false">F38-J38</f>
        <v>17093117.3981331</v>
      </c>
      <c r="I38" s="8" t="n">
        <f aca="false">G38-K38</f>
        <v>16412881.9970665</v>
      </c>
      <c r="J38" s="161" t="n">
        <f aca="false">low_v2_m!J26</f>
        <v>299291.069335594</v>
      </c>
      <c r="K38" s="161" t="n">
        <f aca="false">low_v2_m!K26</f>
        <v>290312.337255526</v>
      </c>
      <c r="L38" s="8" t="n">
        <f aca="false">H38-I38</f>
        <v>680235.401066577</v>
      </c>
      <c r="M38" s="8" t="n">
        <f aca="false">J38-K38</f>
        <v>8978.7320800678</v>
      </c>
      <c r="N38" s="161" t="n">
        <f aca="false">SUM(low_v5_m!C26:J26)</f>
        <v>3374021.94996532</v>
      </c>
      <c r="O38" s="5"/>
      <c r="P38" s="5"/>
      <c r="Q38" s="8" t="n">
        <f aca="false">I38*5.5017049523</f>
        <v>90298834.1647763</v>
      </c>
      <c r="R38" s="8"/>
      <c r="S38" s="8"/>
      <c r="T38" s="5"/>
      <c r="U38" s="5"/>
      <c r="V38" s="8" t="n">
        <f aca="false">K38*5.5017049523</f>
        <v>1597212.82359252</v>
      </c>
      <c r="W38" s="8" t="n">
        <f aca="false">M38*5.5017049523</f>
        <v>49398.3347502839</v>
      </c>
      <c r="X38" s="8" t="n">
        <f aca="false">N38*5.1890047538+L38*5.5017049523</f>
        <v>21250270.4125733</v>
      </c>
      <c r="Y38" s="8" t="n">
        <f aca="false">N38*5.1890047538</f>
        <v>17507815.9377956</v>
      </c>
      <c r="Z38" s="8" t="n">
        <f aca="false">L38*5.5017049523</f>
        <v>3742454.47477776</v>
      </c>
      <c r="AA38" s="8" t="n">
        <f aca="false">IFE_cost_central!B26</f>
        <v>0</v>
      </c>
      <c r="AB38" s="8" t="n">
        <f aca="false">AA38*$AC$13</f>
        <v>0</v>
      </c>
      <c r="AC38" s="8"/>
      <c r="AD38" s="8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59"/>
      <c r="BD38" s="159"/>
      <c r="BE38" s="159"/>
      <c r="BF38" s="159"/>
      <c r="BG38" s="159"/>
      <c r="BH38" s="159"/>
      <c r="BI38" s="159"/>
      <c r="BJ38" s="159"/>
      <c r="BK38" s="159"/>
      <c r="BL38" s="159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3" t="n">
        <f aca="false">low_v2_m!D27+temporary_pension_bonus_low!B27</f>
        <v>17748122.7597361</v>
      </c>
      <c r="G39" s="163" t="n">
        <f aca="false">low_v2_m!E27+temporary_pension_bonus_low!B27</f>
        <v>17043669.593849</v>
      </c>
      <c r="H39" s="67" t="n">
        <f aca="false">F39-J39</f>
        <v>17425208.9117418</v>
      </c>
      <c r="I39" s="67" t="n">
        <f aca="false">G39-K39</f>
        <v>16730443.1612945</v>
      </c>
      <c r="J39" s="163" t="n">
        <f aca="false">low_v2_m!J27</f>
        <v>322913.847994345</v>
      </c>
      <c r="K39" s="163" t="n">
        <f aca="false">low_v2_m!K27</f>
        <v>313226.432554515</v>
      </c>
      <c r="L39" s="67" t="n">
        <f aca="false">H39-I39</f>
        <v>694765.75044729</v>
      </c>
      <c r="M39" s="67" t="n">
        <f aca="false">J39-K39</f>
        <v>9687.41543983028</v>
      </c>
      <c r="N39" s="163" t="n">
        <f aca="false">SUM(low_v5_m!C27:J27)</f>
        <v>2881391.23445495</v>
      </c>
      <c r="O39" s="7"/>
      <c r="P39" s="7"/>
      <c r="Q39" s="67" t="n">
        <f aca="false">I39*5.5017049523</f>
        <v>92045961.9946674</v>
      </c>
      <c r="R39" s="67"/>
      <c r="S39" s="67"/>
      <c r="T39" s="7"/>
      <c r="U39" s="7"/>
      <c r="V39" s="67" t="n">
        <f aca="false">K39*5.5017049523</f>
        <v>1723279.41517643</v>
      </c>
      <c r="W39" s="67" t="n">
        <f aca="false">M39*5.5017049523</f>
        <v>53297.3015003017</v>
      </c>
      <c r="X39" s="67" t="n">
        <f aca="false">N39*5.1890047538+L39*5.5017049523</f>
        <v>18773948.9830686</v>
      </c>
      <c r="Y39" s="67" t="n">
        <f aca="false">N39*5.1890047538</f>
        <v>14951552.8131444</v>
      </c>
      <c r="Z39" s="67" t="n">
        <f aca="false">L39*5.5017049523</f>
        <v>3822396.16992428</v>
      </c>
      <c r="AA39" s="67" t="n">
        <f aca="false">IFE_cost_central!B27</f>
        <v>0</v>
      </c>
      <c r="AB39" s="67" t="n">
        <f aca="false">AA39*$AC$13</f>
        <v>0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3" t="n">
        <f aca="false">low_v2_m!D28+temporary_pension_bonus_low!B28</f>
        <v>18208926.7360508</v>
      </c>
      <c r="G40" s="163" t="n">
        <f aca="false">low_v2_m!E28+temporary_pension_bonus_low!B28</f>
        <v>17485485.8313758</v>
      </c>
      <c r="H40" s="67" t="n">
        <f aca="false">F40-J40</f>
        <v>17867299.8856654</v>
      </c>
      <c r="I40" s="67" t="n">
        <f aca="false">G40-K40</f>
        <v>17154107.786502</v>
      </c>
      <c r="J40" s="163" t="n">
        <f aca="false">low_v2_m!J28</f>
        <v>341626.850385359</v>
      </c>
      <c r="K40" s="163" t="n">
        <f aca="false">low_v2_m!K28</f>
        <v>331378.044873798</v>
      </c>
      <c r="L40" s="67" t="n">
        <f aca="false">H40-I40</f>
        <v>713192.099163469</v>
      </c>
      <c r="M40" s="67" t="n">
        <f aca="false">J40-K40</f>
        <v>10248.8055115608</v>
      </c>
      <c r="N40" s="163" t="n">
        <f aca="false">SUM(low_v5_m!C28:J28)</f>
        <v>2999206.57602589</v>
      </c>
      <c r="O40" s="7"/>
      <c r="P40" s="7"/>
      <c r="Q40" s="67" t="n">
        <f aca="false">I40*5.5017049523</f>
        <v>94376839.7612858</v>
      </c>
      <c r="R40" s="67"/>
      <c r="S40" s="67"/>
      <c r="T40" s="7"/>
      <c r="U40" s="7"/>
      <c r="V40" s="67" t="n">
        <f aca="false">K40*5.5017049523</f>
        <v>1823144.23056567</v>
      </c>
      <c r="W40" s="67" t="n">
        <f aca="false">M40*5.5017049523</f>
        <v>56385.9040381133</v>
      </c>
      <c r="X40" s="67" t="n">
        <f aca="false">N40*5.1890047538+L40*5.5017049523</f>
        <v>19486669.6845355</v>
      </c>
      <c r="Y40" s="67" t="n">
        <f aca="false">N40*5.1890047538</f>
        <v>15562897.1806266</v>
      </c>
      <c r="Z40" s="67" t="n">
        <f aca="false">L40*5.5017049523</f>
        <v>3923772.50390889</v>
      </c>
      <c r="AA40" s="67" t="n">
        <f aca="false">IFE_cost_central!B28</f>
        <v>0</v>
      </c>
      <c r="AB40" s="67" t="n">
        <f aca="false">AA40*$AC$13</f>
        <v>0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3" t="n">
        <f aca="false">low_v2_m!D29+temporary_pension_bonus_low!B29</f>
        <v>18787793.9036759</v>
      </c>
      <c r="G41" s="163" t="n">
        <f aca="false">low_v2_m!E29+temporary_pension_bonus_low!B29</f>
        <v>18039216.1917372</v>
      </c>
      <c r="H41" s="67" t="n">
        <f aca="false">F41-J41</f>
        <v>18433189.0393193</v>
      </c>
      <c r="I41" s="67" t="n">
        <f aca="false">G41-K41</f>
        <v>17695249.4733113</v>
      </c>
      <c r="J41" s="163" t="n">
        <f aca="false">low_v2_m!J29</f>
        <v>354604.864356596</v>
      </c>
      <c r="K41" s="163" t="n">
        <f aca="false">low_v2_m!K29</f>
        <v>343966.718425898</v>
      </c>
      <c r="L41" s="67" t="n">
        <f aca="false">H41-I41</f>
        <v>737939.566007994</v>
      </c>
      <c r="M41" s="67" t="n">
        <f aca="false">J41-K41</f>
        <v>10638.145930698</v>
      </c>
      <c r="N41" s="163" t="n">
        <f aca="false">SUM(low_v5_m!C29:J29)</f>
        <v>3082155.90499227</v>
      </c>
      <c r="O41" s="7"/>
      <c r="P41" s="7"/>
      <c r="Q41" s="67" t="n">
        <f aca="false">I41*5.5017049523</f>
        <v>97354041.6595007</v>
      </c>
      <c r="R41" s="67"/>
      <c r="S41" s="67"/>
      <c r="T41" s="7"/>
      <c r="U41" s="7"/>
      <c r="V41" s="67" t="n">
        <f aca="false">K41*5.5017049523</f>
        <v>1892403.39819014</v>
      </c>
      <c r="W41" s="67" t="n">
        <f aca="false">M41*5.5017049523</f>
        <v>58527.9401502111</v>
      </c>
      <c r="X41" s="67" t="n">
        <f aca="false">N41*5.1890047538+L41*5.5017049523</f>
        <v>20053247.4077619</v>
      </c>
      <c r="Y41" s="67" t="n">
        <f aca="false">N41*5.1890047538</f>
        <v>15993321.6429576</v>
      </c>
      <c r="Z41" s="67" t="n">
        <f aca="false">L41*5.5017049523</f>
        <v>4059925.76480429</v>
      </c>
      <c r="AA41" s="67" t="n">
        <f aca="false">IFE_cost_central!B29</f>
        <v>0</v>
      </c>
      <c r="AB41" s="67" t="n">
        <f aca="false">AA41*$AC$13</f>
        <v>0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9"/>
      <c r="B42" s="5"/>
      <c r="C42" s="159" t="n">
        <f aca="false">C38+1</f>
        <v>2022</v>
      </c>
      <c r="D42" s="159" t="n">
        <f aca="false">D38</f>
        <v>1</v>
      </c>
      <c r="E42" s="159" t="n">
        <v>189</v>
      </c>
      <c r="F42" s="161" t="n">
        <f aca="false">low_v2_m!D30+temporary_pension_bonus_low!B30</f>
        <v>19200921.2317849</v>
      </c>
      <c r="G42" s="161" t="n">
        <f aca="false">low_v2_m!E30+temporary_pension_bonus_low!B30</f>
        <v>18435625.9606846</v>
      </c>
      <c r="H42" s="8" t="n">
        <f aca="false">F42-J42</f>
        <v>18805434.329192</v>
      </c>
      <c r="I42" s="8" t="n">
        <f aca="false">G42-K42</f>
        <v>18052003.6651695</v>
      </c>
      <c r="J42" s="161" t="n">
        <f aca="false">low_v2_m!J30</f>
        <v>395486.902592915</v>
      </c>
      <c r="K42" s="161" t="n">
        <f aca="false">low_v2_m!K30</f>
        <v>383622.295515127</v>
      </c>
      <c r="L42" s="8" t="n">
        <f aca="false">H42-I42</f>
        <v>753430.66402249</v>
      </c>
      <c r="M42" s="8" t="n">
        <f aca="false">J42-K42</f>
        <v>11864.6070777875</v>
      </c>
      <c r="N42" s="161" t="n">
        <f aca="false">SUM(low_v5_m!C30:J30)</f>
        <v>3792685.48826956</v>
      </c>
      <c r="O42" s="5"/>
      <c r="P42" s="5"/>
      <c r="Q42" s="8" t="n">
        <f aca="false">I42*5.5017049523</f>
        <v>99316797.9636006</v>
      </c>
      <c r="R42" s="8"/>
      <c r="S42" s="8"/>
      <c r="T42" s="5"/>
      <c r="U42" s="5"/>
      <c r="V42" s="8" t="n">
        <f aca="false">K42*5.5017049523</f>
        <v>2110576.68304827</v>
      </c>
      <c r="W42" s="8" t="n">
        <f aca="false">M42*5.5017049523</f>
        <v>65275.5675169569</v>
      </c>
      <c r="X42" s="8" t="n">
        <f aca="false">N42*5.1890047538+L42*5.5017049523</f>
        <v>23825416.2437662</v>
      </c>
      <c r="Y42" s="8" t="n">
        <f aca="false">N42*5.1890047538</f>
        <v>19680263.028299</v>
      </c>
      <c r="Z42" s="8" t="n">
        <f aca="false">L42*5.5017049523</f>
        <v>4145153.21546721</v>
      </c>
      <c r="AA42" s="8" t="n">
        <f aca="false">IFE_cost_central!B30</f>
        <v>0</v>
      </c>
      <c r="AB42" s="8" t="n">
        <f aca="false">AA42*$AC$13</f>
        <v>0</v>
      </c>
      <c r="AC42" s="8"/>
      <c r="AD42" s="8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  <c r="BB42" s="159"/>
      <c r="BC42" s="159"/>
      <c r="BD42" s="159"/>
      <c r="BE42" s="159"/>
      <c r="BF42" s="159"/>
      <c r="BG42" s="159"/>
      <c r="BH42" s="159"/>
      <c r="BI42" s="159"/>
      <c r="BJ42" s="159"/>
      <c r="BK42" s="159"/>
      <c r="BL42" s="159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3" t="n">
        <f aca="false">low_v2_m!D31+temporary_pension_bonus_low!B31</f>
        <v>19534945.2114662</v>
      </c>
      <c r="G43" s="163" t="n">
        <f aca="false">low_v2_m!E31+temporary_pension_bonus_low!B31</f>
        <v>18755621.6627027</v>
      </c>
      <c r="H43" s="67" t="n">
        <f aca="false">F43-J43</f>
        <v>19125330.3583138</v>
      </c>
      <c r="I43" s="67" t="n">
        <f aca="false">G43-K43</f>
        <v>18358295.2551449</v>
      </c>
      <c r="J43" s="163" t="n">
        <f aca="false">low_v2_m!J31</f>
        <v>409614.853152408</v>
      </c>
      <c r="K43" s="163" t="n">
        <f aca="false">low_v2_m!K31</f>
        <v>397326.407557836</v>
      </c>
      <c r="L43" s="67" t="n">
        <f aca="false">H43-I43</f>
        <v>767035.103168905</v>
      </c>
      <c r="M43" s="67" t="n">
        <f aca="false">J43-K43</f>
        <v>12288.4455945722</v>
      </c>
      <c r="N43" s="163" t="n">
        <f aca="false">SUM(low_v5_m!C31:J31)</f>
        <v>3177244.71817124</v>
      </c>
      <c r="O43" s="7"/>
      <c r="P43" s="7"/>
      <c r="Q43" s="67" t="n">
        <f aca="false">I43*5.5017049523</f>
        <v>101001923.921016</v>
      </c>
      <c r="R43" s="67"/>
      <c r="S43" s="67"/>
      <c r="T43" s="7"/>
      <c r="U43" s="7"/>
      <c r="V43" s="67" t="n">
        <f aca="false">K43*5.5017049523</f>
        <v>2185972.66414051</v>
      </c>
      <c r="W43" s="67" t="n">
        <f aca="false">M43*5.5017049523</f>
        <v>67607.4019837268</v>
      </c>
      <c r="X43" s="67" t="n">
        <f aca="false">N43*5.1890047538+L43*5.5017049523</f>
        <v>20706738.7722688</v>
      </c>
      <c r="Y43" s="67" t="n">
        <f aca="false">N43*5.1890047538</f>
        <v>16486737.9465765</v>
      </c>
      <c r="Z43" s="67" t="n">
        <f aca="false">L43*5.5017049523</f>
        <v>4220000.8256923</v>
      </c>
      <c r="AA43" s="67" t="n">
        <f aca="false">IFE_cost_central!B31</f>
        <v>0</v>
      </c>
      <c r="AB43" s="67" t="n">
        <f aca="false">AA43*$AC$13</f>
        <v>0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3" t="n">
        <f aca="false">low_v2_m!D32+temporary_pension_bonus_low!B32</f>
        <v>19896442.874689</v>
      </c>
      <c r="G44" s="163" t="n">
        <f aca="false">low_v2_m!E32+temporary_pension_bonus_low!B32</f>
        <v>19100613.3923189</v>
      </c>
      <c r="H44" s="67" t="n">
        <f aca="false">F44-J44</f>
        <v>19460728.5971769</v>
      </c>
      <c r="I44" s="67" t="n">
        <f aca="false">G44-K44</f>
        <v>18677970.5431321</v>
      </c>
      <c r="J44" s="163" t="n">
        <f aca="false">low_v2_m!J32</f>
        <v>435714.277512144</v>
      </c>
      <c r="K44" s="163" t="n">
        <f aca="false">low_v2_m!K32</f>
        <v>422642.849186779</v>
      </c>
      <c r="L44" s="67" t="n">
        <f aca="false">H44-I44</f>
        <v>782758.054044727</v>
      </c>
      <c r="M44" s="67" t="n">
        <f aca="false">J44-K44</f>
        <v>13071.4283253644</v>
      </c>
      <c r="N44" s="163" t="n">
        <f aca="false">SUM(low_v5_m!C32:J32)</f>
        <v>3229225.77429075</v>
      </c>
      <c r="O44" s="7"/>
      <c r="P44" s="7"/>
      <c r="Q44" s="67" t="n">
        <f aca="false">I44*5.5017049523</f>
        <v>102760683.036064</v>
      </c>
      <c r="R44" s="67"/>
      <c r="S44" s="67"/>
      <c r="T44" s="7"/>
      <c r="U44" s="7"/>
      <c r="V44" s="67" t="n">
        <f aca="false">K44*5.5017049523</f>
        <v>2325256.25642509</v>
      </c>
      <c r="W44" s="67" t="n">
        <f aca="false">M44*5.5017049523</f>
        <v>71915.1419512916</v>
      </c>
      <c r="X44" s="67" t="n">
        <f aca="false">N44*5.1890047538+L44*5.5017049523</f>
        <v>21062971.7562788</v>
      </c>
      <c r="Y44" s="67" t="n">
        <f aca="false">N44*5.1890047538</f>
        <v>16756467.8938882</v>
      </c>
      <c r="Z44" s="67" t="n">
        <f aca="false">L44*5.5017049523</f>
        <v>4306503.86239059</v>
      </c>
      <c r="AA44" s="67" t="n">
        <f aca="false">IFE_cost_central!B32</f>
        <v>0</v>
      </c>
      <c r="AB44" s="67" t="n">
        <f aca="false">AA44*$AC$13</f>
        <v>0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3" t="n">
        <f aca="false">low_v2_m!D33+temporary_pension_bonus_low!B33</f>
        <v>20276366.9561644</v>
      </c>
      <c r="G45" s="163" t="n">
        <f aca="false">low_v2_m!E33+temporary_pension_bonus_low!B33</f>
        <v>19464019.1731657</v>
      </c>
      <c r="H45" s="67" t="n">
        <f aca="false">F45-J45</f>
        <v>19819812.1905884</v>
      </c>
      <c r="I45" s="67" t="n">
        <f aca="false">G45-K45</f>
        <v>19021161.0505569</v>
      </c>
      <c r="J45" s="163" t="n">
        <f aca="false">low_v2_m!J33</f>
        <v>456554.765576037</v>
      </c>
      <c r="K45" s="163" t="n">
        <f aca="false">low_v2_m!K33</f>
        <v>442858.122608756</v>
      </c>
      <c r="L45" s="67" t="n">
        <f aca="false">H45-I45</f>
        <v>798651.140031453</v>
      </c>
      <c r="M45" s="67" t="n">
        <f aca="false">J45-K45</f>
        <v>13696.6429672812</v>
      </c>
      <c r="N45" s="163" t="n">
        <f aca="false">SUM(low_v5_m!C33:J33)</f>
        <v>3323293.53386915</v>
      </c>
      <c r="O45" s="7"/>
      <c r="P45" s="7"/>
      <c r="Q45" s="67" t="n">
        <f aca="false">I45*5.5017049523</f>
        <v>104648815.950345</v>
      </c>
      <c r="R45" s="67"/>
      <c r="S45" s="67"/>
      <c r="T45" s="7"/>
      <c r="U45" s="7"/>
      <c r="V45" s="67" t="n">
        <f aca="false">K45*5.5017049523</f>
        <v>2436474.72632287</v>
      </c>
      <c r="W45" s="67" t="n">
        <f aca="false">M45*5.5017049523</f>
        <v>75354.8884429761</v>
      </c>
      <c r="X45" s="67" t="n">
        <f aca="false">N45*5.1890047538+L45*5.5017049523</f>
        <v>21638528.8777909</v>
      </c>
      <c r="Y45" s="67" t="n">
        <f aca="false">N45*5.1890047538</f>
        <v>17244585.9455198</v>
      </c>
      <c r="Z45" s="67" t="n">
        <f aca="false">L45*5.5017049523</f>
        <v>4393942.93227109</v>
      </c>
      <c r="AA45" s="67" t="n">
        <f aca="false">IFE_cost_central!B33</f>
        <v>0</v>
      </c>
      <c r="AB45" s="67" t="n">
        <f aca="false">AA45*$AC$13</f>
        <v>0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9"/>
      <c r="B46" s="5"/>
      <c r="C46" s="159" t="n">
        <f aca="false">C42+1</f>
        <v>2023</v>
      </c>
      <c r="D46" s="159" t="n">
        <f aca="false">D42</f>
        <v>1</v>
      </c>
      <c r="E46" s="159" t="n">
        <v>193</v>
      </c>
      <c r="F46" s="161" t="n">
        <f aca="false">low_v2_m!D34+temporary_pension_bonus_low!B34</f>
        <v>20612910.6863337</v>
      </c>
      <c r="G46" s="161" t="n">
        <f aca="false">low_v2_m!E34+temporary_pension_bonus_low!B34</f>
        <v>19785818.8877393</v>
      </c>
      <c r="H46" s="8" t="n">
        <f aca="false">F46-J46</f>
        <v>20127179.1687924</v>
      </c>
      <c r="I46" s="8" t="n">
        <f aca="false">G46-K46</f>
        <v>19314659.3157243</v>
      </c>
      <c r="J46" s="161" t="n">
        <f aca="false">low_v2_m!J34</f>
        <v>485731.517541246</v>
      </c>
      <c r="K46" s="161" t="n">
        <f aca="false">low_v2_m!K34</f>
        <v>471159.572015009</v>
      </c>
      <c r="L46" s="8" t="n">
        <f aca="false">H46-I46</f>
        <v>812519.853068147</v>
      </c>
      <c r="M46" s="8" t="n">
        <f aca="false">J46-K46</f>
        <v>14571.9455262374</v>
      </c>
      <c r="N46" s="161" t="n">
        <f aca="false">SUM(low_v5_m!C34:J34)</f>
        <v>4094418.31966934</v>
      </c>
      <c r="O46" s="5"/>
      <c r="P46" s="5"/>
      <c r="Q46" s="8" t="n">
        <f aca="false">I46*5.5017049523</f>
        <v>106263556.809308</v>
      </c>
      <c r="R46" s="8"/>
      <c r="S46" s="8"/>
      <c r="T46" s="5"/>
      <c r="U46" s="5"/>
      <c r="V46" s="8" t="n">
        <f aca="false">K46*5.5017049523</f>
        <v>2592180.95067852</v>
      </c>
      <c r="W46" s="8" t="n">
        <f aca="false">M46*5.5017049523</f>
        <v>80170.5448663463</v>
      </c>
      <c r="X46" s="8" t="n">
        <f aca="false">N46*5.1890047538+L46*5.5017049523</f>
        <v>25716200.6242771</v>
      </c>
      <c r="Y46" s="8" t="n">
        <f aca="false">N46*5.1890047538</f>
        <v>21245956.12481</v>
      </c>
      <c r="Z46" s="8" t="n">
        <f aca="false">L46*5.5017049523</f>
        <v>4470244.49946709</v>
      </c>
      <c r="AA46" s="8" t="n">
        <f aca="false">IFE_cost_central!B34</f>
        <v>0</v>
      </c>
      <c r="AB46" s="8" t="n">
        <f aca="false">AA46*$AC$13</f>
        <v>0</v>
      </c>
      <c r="AC46" s="8"/>
      <c r="AD46" s="8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59"/>
      <c r="BC46" s="159"/>
      <c r="BD46" s="159"/>
      <c r="BE46" s="159"/>
      <c r="BF46" s="159"/>
      <c r="BG46" s="159"/>
      <c r="BH46" s="159"/>
      <c r="BI46" s="159"/>
      <c r="BJ46" s="159"/>
      <c r="BK46" s="159"/>
      <c r="BL46" s="159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3" t="n">
        <f aca="false">low_v2_m!D35+temporary_pension_bonus_low!B35</f>
        <v>20919652.4448017</v>
      </c>
      <c r="G47" s="163" t="n">
        <f aca="false">low_v2_m!E35+temporary_pension_bonus_low!B35</f>
        <v>20078618.5869522</v>
      </c>
      <c r="H47" s="67" t="n">
        <f aca="false">F47-J47</f>
        <v>20422309.9327481</v>
      </c>
      <c r="I47" s="67" t="n">
        <f aca="false">G47-K47</f>
        <v>19596196.3502602</v>
      </c>
      <c r="J47" s="163" t="n">
        <f aca="false">low_v2_m!J35</f>
        <v>497342.5120536</v>
      </c>
      <c r="K47" s="163" t="n">
        <f aca="false">low_v2_m!K35</f>
        <v>482422.236691992</v>
      </c>
      <c r="L47" s="67" t="n">
        <f aca="false">H47-I47</f>
        <v>826113.582487952</v>
      </c>
      <c r="M47" s="67" t="n">
        <f aca="false">J47-K47</f>
        <v>14920.275361608</v>
      </c>
      <c r="N47" s="163" t="n">
        <f aca="false">SUM(low_v5_m!C35:J35)</f>
        <v>3395679.67720835</v>
      </c>
      <c r="O47" s="7"/>
      <c r="P47" s="7"/>
      <c r="Q47" s="67" t="n">
        <f aca="false">I47*5.5017049523</f>
        <v>107812490.50647</v>
      </c>
      <c r="R47" s="67"/>
      <c r="S47" s="67"/>
      <c r="T47" s="7"/>
      <c r="U47" s="7"/>
      <c r="V47" s="67" t="n">
        <f aca="false">K47*5.5017049523</f>
        <v>2654144.80870797</v>
      </c>
      <c r="W47" s="67" t="n">
        <f aca="false">M47*5.5017049523</f>
        <v>82086.9528466385</v>
      </c>
      <c r="X47" s="67" t="n">
        <f aca="false">N47*5.1890047538+L47*5.5017049523</f>
        <v>22165231.1753525</v>
      </c>
      <c r="Y47" s="67" t="n">
        <f aca="false">N47*5.1890047538</f>
        <v>17620197.9874162</v>
      </c>
      <c r="Z47" s="67" t="n">
        <f aca="false">L47*5.5017049523</f>
        <v>4545033.18793626</v>
      </c>
      <c r="AA47" s="67" t="n">
        <f aca="false">IFE_cost_central!B35</f>
        <v>0</v>
      </c>
      <c r="AB47" s="67" t="n">
        <f aca="false">AA47*$AC$13</f>
        <v>0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3" t="n">
        <f aca="false">low_v2_m!D36+temporary_pension_bonus_low!B36</f>
        <v>21226605.0211606</v>
      </c>
      <c r="G48" s="163" t="n">
        <f aca="false">low_v2_m!E36+temporary_pension_bonus_low!B36</f>
        <v>20371369.6299362</v>
      </c>
      <c r="H48" s="67" t="n">
        <f aca="false">F48-J48</f>
        <v>20714426.7292155</v>
      </c>
      <c r="I48" s="67" t="n">
        <f aca="false">G48-K48</f>
        <v>19874556.6867495</v>
      </c>
      <c r="J48" s="163" t="n">
        <f aca="false">low_v2_m!J36</f>
        <v>512178.291945086</v>
      </c>
      <c r="K48" s="163" t="n">
        <f aca="false">low_v2_m!K36</f>
        <v>496812.943186734</v>
      </c>
      <c r="L48" s="67" t="n">
        <f aca="false">H48-I48</f>
        <v>839870.042466037</v>
      </c>
      <c r="M48" s="67" t="n">
        <f aca="false">J48-K48</f>
        <v>15365.3487583526</v>
      </c>
      <c r="N48" s="163" t="n">
        <f aca="false">SUM(low_v5_m!C36:J36)</f>
        <v>3400214.20978731</v>
      </c>
      <c r="O48" s="7"/>
      <c r="P48" s="7"/>
      <c r="Q48" s="67" t="n">
        <f aca="false">I48*5.5017049523</f>
        <v>109343946.948257</v>
      </c>
      <c r="R48" s="67"/>
      <c r="S48" s="67"/>
      <c r="T48" s="7"/>
      <c r="U48" s="7"/>
      <c r="V48" s="67" t="n">
        <f aca="false">K48*5.5017049523</f>
        <v>2733318.22989719</v>
      </c>
      <c r="W48" s="67" t="n">
        <f aca="false">M48*5.5017049523</f>
        <v>84535.6153576453</v>
      </c>
      <c r="X48" s="67" t="n">
        <f aca="false">N48*5.1890047538+L48*5.5017049523</f>
        <v>22264444.8704485</v>
      </c>
      <c r="Y48" s="67" t="n">
        <f aca="false">N48*5.1890047538</f>
        <v>17643727.6985247</v>
      </c>
      <c r="Z48" s="67" t="n">
        <f aca="false">L48*5.5017049523</f>
        <v>4620717.17192381</v>
      </c>
      <c r="AA48" s="67" t="n">
        <f aca="false">IFE_cost_central!B36</f>
        <v>0</v>
      </c>
      <c r="AB48" s="67" t="n">
        <f aca="false">AA48*$AC$13</f>
        <v>0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3" t="n">
        <f aca="false">low_v2_m!D37+temporary_pension_bonus_low!B37</f>
        <v>21512599.6896004</v>
      </c>
      <c r="G49" s="163" t="n">
        <f aca="false">low_v2_m!E37+temporary_pension_bonus_low!B37</f>
        <v>20645012.9083028</v>
      </c>
      <c r="H49" s="67" t="n">
        <f aca="false">F49-J49</f>
        <v>20976594.3579487</v>
      </c>
      <c r="I49" s="67" t="n">
        <f aca="false">G49-K49</f>
        <v>20125087.7366007</v>
      </c>
      <c r="J49" s="163" t="n">
        <f aca="false">low_v2_m!J37</f>
        <v>536005.33165168</v>
      </c>
      <c r="K49" s="163" t="n">
        <f aca="false">low_v2_m!K37</f>
        <v>519925.171702129</v>
      </c>
      <c r="L49" s="67" t="n">
        <f aca="false">H49-I49</f>
        <v>851506.621347979</v>
      </c>
      <c r="M49" s="67" t="n">
        <f aca="false">J49-K49</f>
        <v>16080.1599495504</v>
      </c>
      <c r="N49" s="163" t="n">
        <f aca="false">SUM(low_v5_m!C37:J37)</f>
        <v>3502033.8274153</v>
      </c>
      <c r="O49" s="7"/>
      <c r="P49" s="7"/>
      <c r="Q49" s="67" t="n">
        <f aca="false">I49*5.5017049523</f>
        <v>110722294.865928</v>
      </c>
      <c r="R49" s="67"/>
      <c r="S49" s="67"/>
      <c r="T49" s="7"/>
      <c r="U49" s="7"/>
      <c r="V49" s="67" t="n">
        <f aca="false">K49*5.5017049523</f>
        <v>2860474.89197903</v>
      </c>
      <c r="W49" s="67" t="n">
        <f aca="false">M49*5.5017049523</f>
        <v>88468.2956282176</v>
      </c>
      <c r="X49" s="67" t="n">
        <f aca="false">N49*5.1890047538+L49*5.5017049523</f>
        <v>22856808.3740128</v>
      </c>
      <c r="Y49" s="67" t="n">
        <f aca="false">N49*5.1890047538</f>
        <v>18172070.1784264</v>
      </c>
      <c r="Z49" s="67" t="n">
        <f aca="false">L49*5.5017049523</f>
        <v>4684738.19558642</v>
      </c>
      <c r="AA49" s="67" t="n">
        <f aca="false">IFE_cost_central!B37</f>
        <v>0</v>
      </c>
      <c r="AB49" s="67" t="n">
        <f aca="false">AA49*$AC$13</f>
        <v>0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9"/>
      <c r="B50" s="5"/>
      <c r="C50" s="159" t="n">
        <f aca="false">C46+1</f>
        <v>2024</v>
      </c>
      <c r="D50" s="159" t="n">
        <f aca="false">D46</f>
        <v>1</v>
      </c>
      <c r="E50" s="159" t="n">
        <v>197</v>
      </c>
      <c r="F50" s="161" t="n">
        <f aca="false">low_v2_m!D38+temporary_pension_bonus_low!B38</f>
        <v>21842511.7775191</v>
      </c>
      <c r="G50" s="161" t="n">
        <f aca="false">low_v2_m!E38+temporary_pension_bonus_low!B38</f>
        <v>20960607.1475692</v>
      </c>
      <c r="H50" s="8" t="n">
        <f aca="false">F50-J50</f>
        <v>21268165.6503973</v>
      </c>
      <c r="I50" s="8" t="n">
        <f aca="false">G50-K50</f>
        <v>20403491.4042611</v>
      </c>
      <c r="J50" s="161" t="n">
        <f aca="false">low_v2_m!J38</f>
        <v>574346.127121784</v>
      </c>
      <c r="K50" s="161" t="n">
        <f aca="false">low_v2_m!K38</f>
        <v>557115.74330813</v>
      </c>
      <c r="L50" s="8" t="n">
        <f aca="false">H50-I50</f>
        <v>864674.2461362</v>
      </c>
      <c r="M50" s="8" t="n">
        <f aca="false">J50-K50</f>
        <v>17230.3838136535</v>
      </c>
      <c r="N50" s="161" t="n">
        <f aca="false">SUM(low_v5_m!C38:J38)</f>
        <v>4275530.77990618</v>
      </c>
      <c r="O50" s="5"/>
      <c r="P50" s="5"/>
      <c r="Q50" s="8" t="n">
        <f aca="false">I50*5.5017049523</f>
        <v>112253989.703034</v>
      </c>
      <c r="R50" s="8"/>
      <c r="S50" s="8"/>
      <c r="T50" s="5"/>
      <c r="U50" s="5"/>
      <c r="V50" s="8" t="n">
        <f aca="false">K50*5.5017049523</f>
        <v>3065086.44396263</v>
      </c>
      <c r="W50" s="8" t="n">
        <f aca="false">M50*5.5017049523</f>
        <v>94796.4879576072</v>
      </c>
      <c r="X50" s="8" t="n">
        <f aca="false">N50*5.1890047538+L50*5.5017049523</f>
        <v>26942932.1240452</v>
      </c>
      <c r="Y50" s="8" t="n">
        <f aca="false">N50*5.1890047538</f>
        <v>22185749.5419514</v>
      </c>
      <c r="Z50" s="8" t="n">
        <f aca="false">L50*5.5017049523</f>
        <v>4757182.5820938</v>
      </c>
      <c r="AA50" s="8" t="n">
        <f aca="false">IFE_cost_central!B38</f>
        <v>0</v>
      </c>
      <c r="AB50" s="8" t="n">
        <f aca="false">AA50*$AC$13</f>
        <v>0</v>
      </c>
      <c r="AC50" s="8"/>
      <c r="AD50" s="8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  <c r="AW50" s="159"/>
      <c r="AX50" s="159"/>
      <c r="AY50" s="159"/>
      <c r="AZ50" s="159"/>
      <c r="BA50" s="159"/>
      <c r="BB50" s="159"/>
      <c r="BC50" s="159"/>
      <c r="BD50" s="159"/>
      <c r="BE50" s="159"/>
      <c r="BF50" s="159"/>
      <c r="BG50" s="159"/>
      <c r="BH50" s="159"/>
      <c r="BI50" s="159"/>
      <c r="BJ50" s="159"/>
      <c r="BK50" s="159"/>
      <c r="BL50" s="159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3" t="n">
        <f aca="false">low_v2_m!D39+temporary_pension_bonus_low!B39</f>
        <v>22155202.3402736</v>
      </c>
      <c r="G51" s="163" t="n">
        <f aca="false">low_v2_m!E39+temporary_pension_bonus_low!B39</f>
        <v>21259248.730172</v>
      </c>
      <c r="H51" s="67" t="n">
        <f aca="false">F51-J51</f>
        <v>21543417.9320693</v>
      </c>
      <c r="I51" s="67" t="n">
        <f aca="false">G51-K51</f>
        <v>20665817.8542138</v>
      </c>
      <c r="J51" s="163" t="n">
        <f aca="false">low_v2_m!J39</f>
        <v>611784.408204338</v>
      </c>
      <c r="K51" s="163" t="n">
        <f aca="false">low_v2_m!K39</f>
        <v>593430.875958208</v>
      </c>
      <c r="L51" s="67" t="n">
        <f aca="false">H51-I51</f>
        <v>877600.077855487</v>
      </c>
      <c r="M51" s="67" t="n">
        <f aca="false">J51-K51</f>
        <v>18353.5322461302</v>
      </c>
      <c r="N51" s="163" t="n">
        <f aca="false">SUM(low_v5_m!C39:J39)</f>
        <v>3634592.76499412</v>
      </c>
      <c r="O51" s="7"/>
      <c r="P51" s="7"/>
      <c r="Q51" s="67" t="n">
        <f aca="false">I51*5.5017049523</f>
        <v>113697232.431858</v>
      </c>
      <c r="R51" s="67"/>
      <c r="S51" s="67"/>
      <c r="T51" s="7"/>
      <c r="U51" s="7"/>
      <c r="V51" s="67" t="n">
        <f aca="false">K51*5.5017049523</f>
        <v>3264881.589107</v>
      </c>
      <c r="W51" s="67" t="n">
        <f aca="false">M51*5.5017049523</f>
        <v>100975.719250732</v>
      </c>
      <c r="X51" s="67" t="n">
        <f aca="false">N51*5.1890047538+L51*5.5017049523</f>
        <v>23688215.830158</v>
      </c>
      <c r="Y51" s="67" t="n">
        <f aca="false">N51*5.1890047538</f>
        <v>18859919.1356816</v>
      </c>
      <c r="Z51" s="67" t="n">
        <f aca="false">L51*5.5017049523</f>
        <v>4828296.69447639</v>
      </c>
      <c r="AA51" s="67" t="n">
        <f aca="false">IFE_cost_central!B39</f>
        <v>0</v>
      </c>
      <c r="AB51" s="67" t="n">
        <f aca="false">AA51*$AC$13</f>
        <v>0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3" t="n">
        <f aca="false">low_v2_m!D40+temporary_pension_bonus_low!B40</f>
        <v>22412881.4885369</v>
      </c>
      <c r="G52" s="163" t="n">
        <f aca="false">low_v2_m!E40+temporary_pension_bonus_low!B40</f>
        <v>21505515.4496558</v>
      </c>
      <c r="H52" s="67" t="n">
        <f aca="false">F52-J52</f>
        <v>21776220.0371144</v>
      </c>
      <c r="I52" s="67" t="n">
        <f aca="false">G52-K52</f>
        <v>20887953.841776</v>
      </c>
      <c r="J52" s="163" t="n">
        <f aca="false">low_v2_m!J40</f>
        <v>636661.451422539</v>
      </c>
      <c r="K52" s="163" t="n">
        <f aca="false">low_v2_m!K40</f>
        <v>617561.607879862</v>
      </c>
      <c r="L52" s="67" t="n">
        <f aca="false">H52-I52</f>
        <v>888266.195338398</v>
      </c>
      <c r="M52" s="67" t="n">
        <f aca="false">J52-K52</f>
        <v>19099.8435426762</v>
      </c>
      <c r="N52" s="163" t="n">
        <f aca="false">SUM(low_v5_m!C40:J40)</f>
        <v>3606289.71301945</v>
      </c>
      <c r="O52" s="7"/>
      <c r="P52" s="7"/>
      <c r="Q52" s="67" t="n">
        <f aca="false">I52*5.5017049523</f>
        <v>114919359.094713</v>
      </c>
      <c r="R52" s="67"/>
      <c r="S52" s="67"/>
      <c r="T52" s="7"/>
      <c r="U52" s="7"/>
      <c r="V52" s="67" t="n">
        <f aca="false">K52*5.5017049523</f>
        <v>3397641.75642299</v>
      </c>
      <c r="W52" s="67" t="n">
        <f aca="false">M52*5.5017049523</f>
        <v>105081.703806897</v>
      </c>
      <c r="X52" s="67" t="n">
        <f aca="false">N52*5.1890047538+L52*5.5017049523</f>
        <v>23600032.9902919</v>
      </c>
      <c r="Y52" s="67" t="n">
        <f aca="false">N52*5.1890047538</f>
        <v>18713054.464438</v>
      </c>
      <c r="Z52" s="67" t="n">
        <f aca="false">L52*5.5017049523</f>
        <v>4886978.52585395</v>
      </c>
      <c r="AA52" s="67" t="n">
        <f aca="false">IFE_cost_central!B40</f>
        <v>0</v>
      </c>
      <c r="AB52" s="67" t="n">
        <f aca="false">AA52*$AC$13</f>
        <v>0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3" t="n">
        <f aca="false">low_v2_m!D41+temporary_pension_bonus_low!B41</f>
        <v>22715254.546503</v>
      </c>
      <c r="G53" s="163" t="n">
        <f aca="false">low_v2_m!E41+temporary_pension_bonus_low!B41</f>
        <v>21793859.5080478</v>
      </c>
      <c r="H53" s="67" t="n">
        <f aca="false">F53-J53</f>
        <v>22006106.4503825</v>
      </c>
      <c r="I53" s="67" t="n">
        <f aca="false">G53-K53</f>
        <v>21105985.8548109</v>
      </c>
      <c r="J53" s="163" t="n">
        <f aca="false">low_v2_m!J41</f>
        <v>709148.09612048</v>
      </c>
      <c r="K53" s="163" t="n">
        <f aca="false">low_v2_m!K41</f>
        <v>687873.653236866</v>
      </c>
      <c r="L53" s="67" t="n">
        <f aca="false">H53-I53</f>
        <v>900120.595571656</v>
      </c>
      <c r="M53" s="67" t="n">
        <f aca="false">J53-K53</f>
        <v>21274.4428836144</v>
      </c>
      <c r="N53" s="163" t="n">
        <f aca="false">SUM(low_v5_m!C41:J41)</f>
        <v>3616240.60347737</v>
      </c>
      <c r="O53" s="7"/>
      <c r="P53" s="7"/>
      <c r="Q53" s="67" t="n">
        <f aca="false">I53*5.5017049523</f>
        <v>116118906.900587</v>
      </c>
      <c r="R53" s="67"/>
      <c r="S53" s="67"/>
      <c r="T53" s="7"/>
      <c r="U53" s="7"/>
      <c r="V53" s="67" t="n">
        <f aca="false">K53*5.5017049523</f>
        <v>3784477.88456996</v>
      </c>
      <c r="W53" s="67" t="n">
        <f aca="false">M53*5.5017049523</f>
        <v>117045.707770205</v>
      </c>
      <c r="X53" s="67" t="n">
        <f aca="false">N53*5.1890047538+L53*5.5017049523</f>
        <v>23716887.6206525</v>
      </c>
      <c r="Y53" s="67" t="n">
        <f aca="false">N53*5.1890047538</f>
        <v>18764689.6823287</v>
      </c>
      <c r="Z53" s="67" t="n">
        <f aca="false">L53*5.5017049523</f>
        <v>4952197.9383238</v>
      </c>
      <c r="AA53" s="67" t="n">
        <f aca="false">IFE_cost_central!B41</f>
        <v>0</v>
      </c>
      <c r="AB53" s="67" t="n">
        <f aca="false">AA53*$AC$13</f>
        <v>0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9"/>
      <c r="B54" s="5"/>
      <c r="C54" s="159" t="n">
        <f aca="false">C50+1</f>
        <v>2025</v>
      </c>
      <c r="D54" s="159" t="n">
        <f aca="false">D50</f>
        <v>1</v>
      </c>
      <c r="E54" s="159" t="n">
        <v>201</v>
      </c>
      <c r="F54" s="161" t="n">
        <f aca="false">low_v2_m!D42+temporary_pension_bonus_low!B42</f>
        <v>23049612.8461311</v>
      </c>
      <c r="G54" s="161" t="n">
        <f aca="false">low_v2_m!E42+temporary_pension_bonus_low!B42</f>
        <v>22113249.9183813</v>
      </c>
      <c r="H54" s="8" t="n">
        <f aca="false">F54-J54</f>
        <v>22273218.9083958</v>
      </c>
      <c r="I54" s="8" t="n">
        <f aca="false">G54-K54</f>
        <v>21360147.798778</v>
      </c>
      <c r="J54" s="161" t="n">
        <f aca="false">low_v2_m!J42</f>
        <v>776393.937735373</v>
      </c>
      <c r="K54" s="161" t="n">
        <f aca="false">low_v2_m!K42</f>
        <v>753102.119603312</v>
      </c>
      <c r="L54" s="8" t="n">
        <f aca="false">H54-I54</f>
        <v>913071.109617807</v>
      </c>
      <c r="M54" s="8" t="n">
        <f aca="false">J54-K54</f>
        <v>23291.8181320614</v>
      </c>
      <c r="N54" s="161" t="n">
        <f aca="false">SUM(low_v5_m!C42:J42)</f>
        <v>4445724.73671617</v>
      </c>
      <c r="O54" s="5"/>
      <c r="P54" s="5"/>
      <c r="Q54" s="8" t="n">
        <f aca="false">I54*5.5017049523</f>
        <v>117517230.926397</v>
      </c>
      <c r="R54" s="8"/>
      <c r="S54" s="8"/>
      <c r="T54" s="5"/>
      <c r="U54" s="5"/>
      <c r="V54" s="8" t="n">
        <f aca="false">K54*5.5017049523</f>
        <v>4143345.66100917</v>
      </c>
      <c r="W54" s="8" t="n">
        <f aca="false">M54*5.5017049523</f>
        <v>128144.711165233</v>
      </c>
      <c r="X54" s="8" t="n">
        <f aca="false">N54*5.1890047538+L54*5.5017049523</f>
        <v>28092334.6384928</v>
      </c>
      <c r="Y54" s="8" t="n">
        <f aca="false">N54*5.1890047538</f>
        <v>23068886.7929065</v>
      </c>
      <c r="Z54" s="8" t="n">
        <f aca="false">L54*5.5017049523</f>
        <v>5023447.84558635</v>
      </c>
      <c r="AA54" s="8" t="n">
        <f aca="false">IFE_cost_central!B42</f>
        <v>0</v>
      </c>
      <c r="AB54" s="8" t="n">
        <f aca="false">AA54*$AC$13</f>
        <v>0</v>
      </c>
      <c r="AC54" s="8"/>
      <c r="AD54" s="8"/>
      <c r="AE54" s="159"/>
      <c r="AF54" s="159"/>
      <c r="AG54" s="159"/>
      <c r="AH54" s="159"/>
      <c r="AI54" s="159"/>
      <c r="AJ54" s="159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59"/>
      <c r="BC54" s="159"/>
      <c r="BD54" s="159"/>
      <c r="BE54" s="159"/>
      <c r="BF54" s="159"/>
      <c r="BG54" s="159"/>
      <c r="BH54" s="159"/>
      <c r="BI54" s="159"/>
      <c r="BJ54" s="159"/>
      <c r="BK54" s="159"/>
      <c r="BL54" s="159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3" t="n">
        <f aca="false">low_v2_m!D43+temporary_pension_bonus_low!B43</f>
        <v>23341989.19132</v>
      </c>
      <c r="G55" s="163" t="n">
        <f aca="false">low_v2_m!E43+temporary_pension_bonus_low!B43</f>
        <v>22393266.4484301</v>
      </c>
      <c r="H55" s="67" t="n">
        <f aca="false">F55-J55</f>
        <v>22486747.9207463</v>
      </c>
      <c r="I55" s="67" t="n">
        <f aca="false">G55-K55</f>
        <v>21563682.4159736</v>
      </c>
      <c r="J55" s="163" t="n">
        <f aca="false">low_v2_m!J43</f>
        <v>855241.270573667</v>
      </c>
      <c r="K55" s="163" t="n">
        <f aca="false">low_v2_m!K43</f>
        <v>829584.032456457</v>
      </c>
      <c r="L55" s="67" t="n">
        <f aca="false">H55-I55</f>
        <v>923065.504772671</v>
      </c>
      <c r="M55" s="67" t="n">
        <f aca="false">J55-K55</f>
        <v>25657.2381172099</v>
      </c>
      <c r="N55" s="163" t="n">
        <f aca="false">SUM(low_v5_m!C43:J43)</f>
        <v>3719717.34692801</v>
      </c>
      <c r="O55" s="7"/>
      <c r="P55" s="7"/>
      <c r="Q55" s="67" t="n">
        <f aca="false">I55*5.5017049523</f>
        <v>118637018.337787</v>
      </c>
      <c r="R55" s="67"/>
      <c r="S55" s="67"/>
      <c r="T55" s="7"/>
      <c r="U55" s="7"/>
      <c r="V55" s="67" t="n">
        <f aca="false">K55*5.5017049523</f>
        <v>4564126.5797147</v>
      </c>
      <c r="W55" s="67" t="n">
        <f aca="false">M55*5.5017049523</f>
        <v>141158.554011794</v>
      </c>
      <c r="X55" s="67" t="n">
        <f aca="false">N55*5.1890047538+L55*5.5017049523</f>
        <v>24380065.0549069</v>
      </c>
      <c r="Y55" s="67" t="n">
        <f aca="false">N55*5.1890047538</f>
        <v>19301630.9960018</v>
      </c>
      <c r="Z55" s="67" t="n">
        <f aca="false">L55*5.5017049523</f>
        <v>5078434.0589051</v>
      </c>
      <c r="AA55" s="67" t="n">
        <f aca="false">IFE_cost_central!B43</f>
        <v>0</v>
      </c>
      <c r="AB55" s="67" t="n">
        <f aca="false">AA55*$AC$13</f>
        <v>0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3" t="n">
        <f aca="false">low_v2_m!D44+temporary_pension_bonus_low!B44</f>
        <v>23586390.9709006</v>
      </c>
      <c r="G56" s="163" t="n">
        <f aca="false">low_v2_m!E44+temporary_pension_bonus_low!B44</f>
        <v>22627098.3617884</v>
      </c>
      <c r="H56" s="67" t="n">
        <f aca="false">F56-J56</f>
        <v>22645460.150503</v>
      </c>
      <c r="I56" s="67" t="n">
        <f aca="false">G56-K56</f>
        <v>21714395.4660028</v>
      </c>
      <c r="J56" s="163" t="n">
        <f aca="false">low_v2_m!J44</f>
        <v>940930.820397565</v>
      </c>
      <c r="K56" s="163" t="n">
        <f aca="false">low_v2_m!K44</f>
        <v>912702.895785638</v>
      </c>
      <c r="L56" s="67" t="n">
        <f aca="false">H56-I56</f>
        <v>931064.684500236</v>
      </c>
      <c r="M56" s="67" t="n">
        <f aca="false">J56-K56</f>
        <v>28227.9246119268</v>
      </c>
      <c r="N56" s="163" t="n">
        <f aca="false">SUM(low_v5_m!C44:J44)</f>
        <v>3652001.33248185</v>
      </c>
      <c r="O56" s="7"/>
      <c r="P56" s="7"/>
      <c r="Q56" s="67" t="n">
        <f aca="false">I56*5.5017049523</f>
        <v>119466197.071508</v>
      </c>
      <c r="R56" s="67"/>
      <c r="S56" s="67"/>
      <c r="T56" s="7"/>
      <c r="U56" s="7"/>
      <c r="V56" s="67" t="n">
        <f aca="false">K56*5.5017049523</f>
        <v>5021422.0417224</v>
      </c>
      <c r="W56" s="67" t="n">
        <f aca="false">M56*5.5017049523</f>
        <v>155301.712630589</v>
      </c>
      <c r="X56" s="67" t="n">
        <f aca="false">N56*5.1890047538+L56*5.5017049523</f>
        <v>24072695.4607588</v>
      </c>
      <c r="Y56" s="67" t="n">
        <f aca="false">N56*5.1890047538</f>
        <v>18950252.2751322</v>
      </c>
      <c r="Z56" s="67" t="n">
        <f aca="false">L56*5.5017049523</f>
        <v>5122443.18562659</v>
      </c>
      <c r="AA56" s="67" t="n">
        <f aca="false">IFE_cost_central!B44</f>
        <v>0</v>
      </c>
      <c r="AB56" s="67" t="n">
        <f aca="false">AA56*$AC$13</f>
        <v>0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3" t="n">
        <f aca="false">low_v2_m!D45+temporary_pension_bonus_low!B45</f>
        <v>23733045.7224091</v>
      </c>
      <c r="G57" s="163" t="n">
        <f aca="false">low_v2_m!E45+temporary_pension_bonus_low!B45</f>
        <v>22767446.8674381</v>
      </c>
      <c r="H57" s="67" t="n">
        <f aca="false">F57-J57</f>
        <v>22771593.4452127</v>
      </c>
      <c r="I57" s="67" t="n">
        <f aca="false">G57-K57</f>
        <v>21834838.1585576</v>
      </c>
      <c r="J57" s="163" t="n">
        <f aca="false">low_v2_m!J45</f>
        <v>961452.277196381</v>
      </c>
      <c r="K57" s="163" t="n">
        <f aca="false">low_v2_m!K45</f>
        <v>932608.70888049</v>
      </c>
      <c r="L57" s="67" t="n">
        <f aca="false">H57-I57</f>
        <v>936755.286655109</v>
      </c>
      <c r="M57" s="67" t="n">
        <f aca="false">J57-K57</f>
        <v>28843.5683158913</v>
      </c>
      <c r="N57" s="163" t="n">
        <f aca="false">SUM(low_v5_m!C45:J45)</f>
        <v>3643457.09578322</v>
      </c>
      <c r="O57" s="7"/>
      <c r="P57" s="7"/>
      <c r="Q57" s="67" t="n">
        <f aca="false">I57*5.5017049523</f>
        <v>120128837.229605</v>
      </c>
      <c r="R57" s="67"/>
      <c r="S57" s="67"/>
      <c r="T57" s="7"/>
      <c r="U57" s="7"/>
      <c r="V57" s="67" t="n">
        <f aca="false">K57*5.5017049523</f>
        <v>5130937.9522059</v>
      </c>
      <c r="W57" s="67" t="n">
        <f aca="false">M57*5.5017049523</f>
        <v>158688.802645543</v>
      </c>
      <c r="X57" s="67" t="n">
        <f aca="false">N57*5.1890047538+L57*5.5017049523</f>
        <v>24059667.3899691</v>
      </c>
      <c r="Y57" s="67" t="n">
        <f aca="false">N57*5.1890047538</f>
        <v>18905916.1902855</v>
      </c>
      <c r="Z57" s="67" t="n">
        <f aca="false">L57*5.5017049523</f>
        <v>5153751.19968362</v>
      </c>
      <c r="AA57" s="67" t="n">
        <f aca="false">IFE_cost_central!B45</f>
        <v>0</v>
      </c>
      <c r="AB57" s="67" t="n">
        <f aca="false">AA57*$AC$13</f>
        <v>0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9"/>
      <c r="B58" s="5"/>
      <c r="C58" s="159" t="n">
        <f aca="false">C54+1</f>
        <v>2026</v>
      </c>
      <c r="D58" s="159" t="n">
        <f aca="false">D54</f>
        <v>1</v>
      </c>
      <c r="E58" s="159" t="n">
        <v>205</v>
      </c>
      <c r="F58" s="161" t="n">
        <f aca="false">low_v2_m!D46+temporary_pension_bonus_low!B46</f>
        <v>24114196.8358612</v>
      </c>
      <c r="G58" s="161" t="n">
        <f aca="false">low_v2_m!E46+temporary_pension_bonus_low!B46</f>
        <v>23132227.2028245</v>
      </c>
      <c r="H58" s="8" t="n">
        <f aca="false">F58-J58</f>
        <v>23038075.600807</v>
      </c>
      <c r="I58" s="8" t="n">
        <f aca="false">G58-K58</f>
        <v>22088389.604822</v>
      </c>
      <c r="J58" s="161" t="n">
        <f aca="false">low_v2_m!J46</f>
        <v>1076121.23505416</v>
      </c>
      <c r="K58" s="161" t="n">
        <f aca="false">low_v2_m!K46</f>
        <v>1043837.59800253</v>
      </c>
      <c r="L58" s="8" t="n">
        <f aca="false">H58-I58</f>
        <v>949685.99598502</v>
      </c>
      <c r="M58" s="8" t="n">
        <f aca="false">J58-K58</f>
        <v>32283.6370516245</v>
      </c>
      <c r="N58" s="161" t="n">
        <f aca="false">SUM(low_v5_m!C46:J46)</f>
        <v>4539771.2299125</v>
      </c>
      <c r="O58" s="5"/>
      <c r="P58" s="5"/>
      <c r="Q58" s="8" t="n">
        <f aca="false">I58*5.5017049523</f>
        <v>121523802.477181</v>
      </c>
      <c r="R58" s="8"/>
      <c r="S58" s="8"/>
      <c r="T58" s="5"/>
      <c r="U58" s="5"/>
      <c r="V58" s="8" t="n">
        <f aca="false">K58*5.5017049523</f>
        <v>5742886.48232746</v>
      </c>
      <c r="W58" s="8" t="n">
        <f aca="false">M58*5.5017049523</f>
        <v>177615.045845178</v>
      </c>
      <c r="X58" s="8" t="n">
        <f aca="false">N58*5.1890047538+L58*5.5017049523</f>
        <v>28781786.6404212</v>
      </c>
      <c r="Y58" s="8" t="n">
        <f aca="false">N58*5.1890047538</f>
        <v>23556894.4931804</v>
      </c>
      <c r="Z58" s="8" t="n">
        <f aca="false">L58*5.5017049523</f>
        <v>5224892.14724074</v>
      </c>
      <c r="AA58" s="8" t="n">
        <f aca="false">IFE_cost_central!B46</f>
        <v>0</v>
      </c>
      <c r="AB58" s="8" t="n">
        <f aca="false">AA58*$AC$13</f>
        <v>0</v>
      </c>
      <c r="AC58" s="8"/>
      <c r="AD58" s="8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59"/>
      <c r="BG58" s="159"/>
      <c r="BH58" s="159"/>
      <c r="BI58" s="159"/>
      <c r="BJ58" s="159"/>
      <c r="BK58" s="159"/>
      <c r="BL58" s="159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3" t="n">
        <f aca="false">low_v2_m!D47+temporary_pension_bonus_low!B47</f>
        <v>24411083.3974335</v>
      </c>
      <c r="G59" s="163" t="n">
        <f aca="false">low_v2_m!E47+temporary_pension_bonus_low!B47</f>
        <v>23416922.2074881</v>
      </c>
      <c r="H59" s="67" t="n">
        <f aca="false">F59-J59</f>
        <v>23268186.2856267</v>
      </c>
      <c r="I59" s="67" t="n">
        <f aca="false">G59-K59</f>
        <v>22308312.0090355</v>
      </c>
      <c r="J59" s="163" t="n">
        <f aca="false">low_v2_m!J47</f>
        <v>1142897.11180685</v>
      </c>
      <c r="K59" s="163" t="n">
        <f aca="false">low_v2_m!K47</f>
        <v>1108610.19845264</v>
      </c>
      <c r="L59" s="67" t="n">
        <f aca="false">H59-I59</f>
        <v>959874.276591241</v>
      </c>
      <c r="M59" s="67" t="n">
        <f aca="false">J59-K59</f>
        <v>34286.9133542057</v>
      </c>
      <c r="N59" s="163" t="n">
        <f aca="false">SUM(low_v5_m!C47:J47)</f>
        <v>3827479.48174844</v>
      </c>
      <c r="O59" s="7"/>
      <c r="P59" s="7"/>
      <c r="Q59" s="67" t="n">
        <f aca="false">I59*5.5017049523</f>
        <v>122733750.657564</v>
      </c>
      <c r="R59" s="67"/>
      <c r="S59" s="67"/>
      <c r="T59" s="7"/>
      <c r="U59" s="7"/>
      <c r="V59" s="67" t="n">
        <f aca="false">K59*5.5017049523</f>
        <v>6099246.21899718</v>
      </c>
      <c r="W59" s="67" t="n">
        <f aca="false">M59*5.5017049523</f>
        <v>188636.480999914</v>
      </c>
      <c r="X59" s="67" t="n">
        <f aca="false">N59*5.1890047538+L59*5.5017049523</f>
        <v>25141754.2869721</v>
      </c>
      <c r="Y59" s="67" t="n">
        <f aca="false">N59*5.1890047538</f>
        <v>19860809.2258646</v>
      </c>
      <c r="Z59" s="67" t="n">
        <f aca="false">L59*5.5017049523</f>
        <v>5280945.06110741</v>
      </c>
      <c r="AA59" s="67" t="n">
        <f aca="false">IFE_cost_central!B47</f>
        <v>0</v>
      </c>
      <c r="AB59" s="67" t="n">
        <f aca="false">AA59*$AC$13</f>
        <v>0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3" t="n">
        <f aca="false">low_v2_m!D48+temporary_pension_bonus_low!B48</f>
        <v>24760099.0571113</v>
      </c>
      <c r="G60" s="163" t="n">
        <f aca="false">low_v2_m!E48+temporary_pension_bonus_low!B48</f>
        <v>23750794.9704118</v>
      </c>
      <c r="H60" s="67" t="n">
        <f aca="false">F60-J60</f>
        <v>23574409.5537486</v>
      </c>
      <c r="I60" s="67" t="n">
        <f aca="false">G60-K60</f>
        <v>22600676.15215</v>
      </c>
      <c r="J60" s="163" t="n">
        <f aca="false">low_v2_m!J48</f>
        <v>1185689.50336274</v>
      </c>
      <c r="K60" s="163" t="n">
        <f aca="false">low_v2_m!K48</f>
        <v>1150118.81826185</v>
      </c>
      <c r="L60" s="67" t="n">
        <f aca="false">H60-I60</f>
        <v>973733.401598606</v>
      </c>
      <c r="M60" s="67" t="n">
        <f aca="false">J60-K60</f>
        <v>35570.6851008823</v>
      </c>
      <c r="N60" s="163" t="n">
        <f aca="false">SUM(low_v5_m!C48:J48)</f>
        <v>3806134.29558004</v>
      </c>
      <c r="O60" s="7"/>
      <c r="P60" s="7"/>
      <c r="Q60" s="67" t="n">
        <f aca="false">I60*5.5017049523</f>
        <v>124342251.911612</v>
      </c>
      <c r="R60" s="67"/>
      <c r="S60" s="67"/>
      <c r="T60" s="7"/>
      <c r="U60" s="7"/>
      <c r="V60" s="67" t="n">
        <f aca="false">K60*5.5017049523</f>
        <v>6327614.39816466</v>
      </c>
      <c r="W60" s="67" t="n">
        <f aca="false">M60*5.5017049523</f>
        <v>195699.414376228</v>
      </c>
      <c r="X60" s="67" t="n">
        <f aca="false">N60*5.1890047538+L60*5.5017049523</f>
        <v>25107242.831161</v>
      </c>
      <c r="Y60" s="67" t="n">
        <f aca="false">N60*5.1890047538</f>
        <v>19750048.9533661</v>
      </c>
      <c r="Z60" s="67" t="n">
        <f aca="false">L60*5.5017049523</f>
        <v>5357193.87779498</v>
      </c>
      <c r="AA60" s="67" t="n">
        <f aca="false">IFE_cost_central!B48</f>
        <v>0</v>
      </c>
      <c r="AB60" s="67" t="n">
        <f aca="false">AA60*$AC$13</f>
        <v>0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3" t="n">
        <f aca="false">low_v2_m!D49+temporary_pension_bonus_low!B49</f>
        <v>25109942.8010403</v>
      </c>
      <c r="G61" s="163" t="n">
        <f aca="false">low_v2_m!E49+temporary_pension_bonus_low!B49</f>
        <v>24086204.5761681</v>
      </c>
      <c r="H61" s="67" t="n">
        <f aca="false">F61-J61</f>
        <v>23873332.4870915</v>
      </c>
      <c r="I61" s="67" t="n">
        <f aca="false">G61-K61</f>
        <v>22886692.5716377</v>
      </c>
      <c r="J61" s="163" t="n">
        <f aca="false">low_v2_m!J49</f>
        <v>1236610.31394882</v>
      </c>
      <c r="K61" s="163" t="n">
        <f aca="false">low_v2_m!K49</f>
        <v>1199512.00453035</v>
      </c>
      <c r="L61" s="67" t="n">
        <f aca="false">H61-I61</f>
        <v>986639.915453739</v>
      </c>
      <c r="M61" s="67" t="n">
        <f aca="false">J61-K61</f>
        <v>37098.309418465</v>
      </c>
      <c r="N61" s="163" t="n">
        <f aca="false">SUM(low_v5_m!C49:J49)</f>
        <v>3887044.55297999</v>
      </c>
      <c r="O61" s="7"/>
      <c r="P61" s="7"/>
      <c r="Q61" s="67" t="n">
        <f aca="false">I61*5.5017049523</f>
        <v>125915829.863147</v>
      </c>
      <c r="R61" s="67"/>
      <c r="S61" s="67"/>
      <c r="T61" s="7"/>
      <c r="U61" s="7"/>
      <c r="V61" s="67" t="n">
        <f aca="false">K61*5.5017049523</f>
        <v>6599361.13566793</v>
      </c>
      <c r="W61" s="67" t="n">
        <f aca="false">M61*5.5017049523</f>
        <v>204103.952649527</v>
      </c>
      <c r="X61" s="67" t="n">
        <f aca="false">N61*5.1890047538+L61*5.5017049523</f>
        <v>25598094.3726343</v>
      </c>
      <c r="Y61" s="67" t="n">
        <f aca="false">N61*5.1890047538</f>
        <v>20169892.6636456</v>
      </c>
      <c r="Z61" s="67" t="n">
        <f aca="false">L61*5.5017049523</f>
        <v>5428201.70898869</v>
      </c>
      <c r="AA61" s="67" t="n">
        <f aca="false">IFE_cost_central!B49</f>
        <v>0</v>
      </c>
      <c r="AB61" s="67" t="n">
        <f aca="false">AA61*$AC$13</f>
        <v>0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9"/>
      <c r="B62" s="5"/>
      <c r="C62" s="159" t="n">
        <f aca="false">C58+1</f>
        <v>2027</v>
      </c>
      <c r="D62" s="159" t="n">
        <f aca="false">D58</f>
        <v>1</v>
      </c>
      <c r="E62" s="159" t="n">
        <v>209</v>
      </c>
      <c r="F62" s="161" t="n">
        <f aca="false">low_v2_m!D50+temporary_pension_bonus_low!B50</f>
        <v>25291517.4799459</v>
      </c>
      <c r="G62" s="161" t="n">
        <f aca="false">low_v2_m!E50+temporary_pension_bonus_low!B50</f>
        <v>24259730.9375778</v>
      </c>
      <c r="H62" s="8" t="n">
        <f aca="false">F62-J62</f>
        <v>23999940.8056306</v>
      </c>
      <c r="I62" s="8" t="n">
        <f aca="false">G62-K62</f>
        <v>23006901.5634919</v>
      </c>
      <c r="J62" s="161" t="n">
        <f aca="false">low_v2_m!J50</f>
        <v>1291576.67431531</v>
      </c>
      <c r="K62" s="161" t="n">
        <f aca="false">low_v2_m!K50</f>
        <v>1252829.37408585</v>
      </c>
      <c r="L62" s="8" t="n">
        <f aca="false">H62-I62</f>
        <v>993039.242138695</v>
      </c>
      <c r="M62" s="8" t="n">
        <f aca="false">J62-K62</f>
        <v>38747.3002294595</v>
      </c>
      <c r="N62" s="161" t="n">
        <f aca="false">SUM(low_v5_m!C50:J50)</f>
        <v>4675186.01784128</v>
      </c>
      <c r="O62" s="5"/>
      <c r="P62" s="5"/>
      <c r="Q62" s="8" t="n">
        <f aca="false">I62*5.5017049523</f>
        <v>126577184.268942</v>
      </c>
      <c r="R62" s="8"/>
      <c r="S62" s="8"/>
      <c r="T62" s="5"/>
      <c r="U62" s="5"/>
      <c r="V62" s="8" t="n">
        <f aca="false">K62*5.5017049523</f>
        <v>6892697.57179505</v>
      </c>
      <c r="W62" s="8" t="n">
        <f aca="false">M62*5.5017049523</f>
        <v>213176.213560672</v>
      </c>
      <c r="X62" s="8" t="n">
        <f aca="false">N62*5.1890047538+L62*5.5017049523</f>
        <v>29722971.3877804</v>
      </c>
      <c r="Y62" s="8" t="n">
        <f aca="false">N62*5.1890047538</f>
        <v>24259562.4714777</v>
      </c>
      <c r="Z62" s="8" t="n">
        <f aca="false">L62*5.5017049523</f>
        <v>5463408.9163027</v>
      </c>
      <c r="AA62" s="8" t="n">
        <f aca="false">IFE_cost_central!B50</f>
        <v>0</v>
      </c>
      <c r="AB62" s="8" t="n">
        <f aca="false">AA62*$AC$13</f>
        <v>0</v>
      </c>
      <c r="AC62" s="8"/>
      <c r="AD62" s="8"/>
      <c r="AE62" s="159"/>
      <c r="AF62" s="159"/>
      <c r="AG62" s="159"/>
      <c r="AH62" s="159"/>
      <c r="AI62" s="159"/>
      <c r="AJ62" s="159"/>
      <c r="AK62" s="159"/>
      <c r="AL62" s="159"/>
      <c r="AM62" s="159"/>
      <c r="AN62" s="159"/>
      <c r="AO62" s="159"/>
      <c r="AP62" s="159"/>
      <c r="AQ62" s="159"/>
      <c r="AR62" s="159"/>
      <c r="AS62" s="159"/>
      <c r="AT62" s="159"/>
      <c r="AU62" s="159"/>
      <c r="AV62" s="159"/>
      <c r="AW62" s="159"/>
      <c r="AX62" s="159"/>
      <c r="AY62" s="159"/>
      <c r="AZ62" s="159"/>
      <c r="BA62" s="159"/>
      <c r="BB62" s="159"/>
      <c r="BC62" s="159"/>
      <c r="BD62" s="159"/>
      <c r="BE62" s="159"/>
      <c r="BF62" s="159"/>
      <c r="BG62" s="159"/>
      <c r="BH62" s="159"/>
      <c r="BI62" s="159"/>
      <c r="BJ62" s="159"/>
      <c r="BK62" s="159"/>
      <c r="BL62" s="159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3" t="n">
        <f aca="false">low_v2_m!D51+temporary_pension_bonus_low!B51</f>
        <v>25502354.6653685</v>
      </c>
      <c r="G63" s="163" t="n">
        <f aca="false">low_v2_m!E51+temporary_pension_bonus_low!B51</f>
        <v>24461362.7985933</v>
      </c>
      <c r="H63" s="67" t="n">
        <f aca="false">F63-J63</f>
        <v>24104012.7287151</v>
      </c>
      <c r="I63" s="67" t="n">
        <f aca="false">G63-K63</f>
        <v>23104971.1200395</v>
      </c>
      <c r="J63" s="163" t="n">
        <f aca="false">low_v2_m!J51</f>
        <v>1398341.93665342</v>
      </c>
      <c r="K63" s="163" t="n">
        <f aca="false">low_v2_m!K51</f>
        <v>1356391.67855382</v>
      </c>
      <c r="L63" s="67" t="n">
        <f aca="false">H63-I63</f>
        <v>999041.608675644</v>
      </c>
      <c r="M63" s="67" t="n">
        <f aca="false">J63-K63</f>
        <v>41950.2580996023</v>
      </c>
      <c r="N63" s="163" t="n">
        <f aca="false">SUM(low_v5_m!C51:J51)</f>
        <v>3934299.37287553</v>
      </c>
      <c r="O63" s="7"/>
      <c r="P63" s="7"/>
      <c r="Q63" s="67" t="n">
        <f aca="false">I63*5.5017049523</f>
        <v>127116734.03387</v>
      </c>
      <c r="R63" s="67"/>
      <c r="S63" s="67"/>
      <c r="T63" s="7"/>
      <c r="U63" s="7"/>
      <c r="V63" s="67" t="n">
        <f aca="false">K63*5.5017049523</f>
        <v>7462466.81515803</v>
      </c>
      <c r="W63" s="67" t="n">
        <f aca="false">M63*5.5017049523</f>
        <v>230797.942736845</v>
      </c>
      <c r="X63" s="67" t="n">
        <f aca="false">N63*5.1890047538+L63*5.5017049523</f>
        <v>25911530.314728</v>
      </c>
      <c r="Y63" s="67" t="n">
        <f aca="false">N63*5.1890047538</f>
        <v>20415098.1487235</v>
      </c>
      <c r="Z63" s="67" t="n">
        <f aca="false">L63*5.5017049523</f>
        <v>5496432.16600455</v>
      </c>
      <c r="AA63" s="67" t="n">
        <f aca="false">IFE_cost_central!B51</f>
        <v>0</v>
      </c>
      <c r="AB63" s="67" t="n">
        <f aca="false">AA63*$AC$13</f>
        <v>0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3" t="n">
        <f aca="false">low_v2_m!D52+temporary_pension_bonus_low!B52</f>
        <v>25729697.2698689</v>
      </c>
      <c r="G64" s="163" t="n">
        <f aca="false">low_v2_m!E52+temporary_pension_bonus_low!B52</f>
        <v>24679404.2035879</v>
      </c>
      <c r="H64" s="67" t="n">
        <f aca="false">F64-J64</f>
        <v>24251855.3999065</v>
      </c>
      <c r="I64" s="67" t="n">
        <f aca="false">G64-K64</f>
        <v>23245897.5897244</v>
      </c>
      <c r="J64" s="163" t="n">
        <f aca="false">low_v2_m!J52</f>
        <v>1477841.86996235</v>
      </c>
      <c r="K64" s="163" t="n">
        <f aca="false">low_v2_m!K52</f>
        <v>1433506.61386348</v>
      </c>
      <c r="L64" s="67" t="n">
        <f aca="false">H64-I64</f>
        <v>1005957.81018214</v>
      </c>
      <c r="M64" s="67" t="n">
        <f aca="false">J64-K64</f>
        <v>44335.2560988707</v>
      </c>
      <c r="N64" s="163" t="n">
        <f aca="false">SUM(low_v5_m!C52:J52)</f>
        <v>3852174.67583439</v>
      </c>
      <c r="O64" s="7"/>
      <c r="P64" s="7"/>
      <c r="Q64" s="67" t="n">
        <f aca="false">I64*5.5017049523</f>
        <v>127892069.890045</v>
      </c>
      <c r="R64" s="67"/>
      <c r="S64" s="67"/>
      <c r="T64" s="7"/>
      <c r="U64" s="7"/>
      <c r="V64" s="67" t="n">
        <f aca="false">K64*5.5017049523</f>
        <v>7886730.43664752</v>
      </c>
      <c r="W64" s="67" t="n">
        <f aca="false">M64*5.5017049523</f>
        <v>243919.498040645</v>
      </c>
      <c r="X64" s="67" t="n">
        <f aca="false">N64*5.1890047538+L64*5.5017049523</f>
        <v>25523435.7714566</v>
      </c>
      <c r="Y64" s="67" t="n">
        <f aca="false">N64*5.1890047538</f>
        <v>19988952.7053727</v>
      </c>
      <c r="Z64" s="67" t="n">
        <f aca="false">L64*5.5017049523</f>
        <v>5534483.06608396</v>
      </c>
      <c r="AA64" s="67" t="n">
        <f aca="false">IFE_cost_central!B52</f>
        <v>0</v>
      </c>
      <c r="AB64" s="67" t="n">
        <f aca="false">AA64*$AC$13</f>
        <v>0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3" t="n">
        <f aca="false">low_v2_m!D53+temporary_pension_bonus_low!B53</f>
        <v>25879240.9455414</v>
      </c>
      <c r="G65" s="163" t="n">
        <f aca="false">low_v2_m!E53+temporary_pension_bonus_low!B53</f>
        <v>24822743.7250796</v>
      </c>
      <c r="H65" s="67" t="n">
        <f aca="false">F65-J65</f>
        <v>24357004.8813741</v>
      </c>
      <c r="I65" s="67" t="n">
        <f aca="false">G65-K65</f>
        <v>23346174.7428374</v>
      </c>
      <c r="J65" s="163" t="n">
        <f aca="false">low_v2_m!J53</f>
        <v>1522236.06416727</v>
      </c>
      <c r="K65" s="163" t="n">
        <f aca="false">low_v2_m!K53</f>
        <v>1476568.98224225</v>
      </c>
      <c r="L65" s="67" t="n">
        <f aca="false">H65-I65</f>
        <v>1010830.13853674</v>
      </c>
      <c r="M65" s="67" t="n">
        <f aca="false">J65-K65</f>
        <v>45667.0819250182</v>
      </c>
      <c r="N65" s="163" t="n">
        <f aca="false">SUM(low_v5_m!C53:J53)</f>
        <v>3948410.31333077</v>
      </c>
      <c r="O65" s="7"/>
      <c r="P65" s="7"/>
      <c r="Q65" s="67" t="n">
        <f aca="false">I65*5.5017049523</f>
        <v>128443765.199929</v>
      </c>
      <c r="R65" s="67"/>
      <c r="S65" s="67"/>
      <c r="T65" s="7"/>
      <c r="U65" s="7"/>
      <c r="V65" s="67" t="n">
        <f aca="false">K65*5.5017049523</f>
        <v>8123646.88201477</v>
      </c>
      <c r="W65" s="67" t="n">
        <f aca="false">M65*5.5017049523</f>
        <v>251246.810783963</v>
      </c>
      <c r="X65" s="67" t="n">
        <f aca="false">N65*5.1890047538+L65*5.5017049523</f>
        <v>26049609.064948</v>
      </c>
      <c r="Y65" s="67" t="n">
        <f aca="false">N65*5.1890047538</f>
        <v>20488319.8858263</v>
      </c>
      <c r="Z65" s="67" t="n">
        <f aca="false">L65*5.5017049523</f>
        <v>5561289.1791217</v>
      </c>
      <c r="AA65" s="67" t="n">
        <f aca="false">IFE_cost_central!B53</f>
        <v>0</v>
      </c>
      <c r="AB65" s="67" t="n">
        <f aca="false">AA65*$AC$13</f>
        <v>0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9"/>
      <c r="B66" s="5"/>
      <c r="C66" s="159" t="n">
        <f aca="false">C62+1</f>
        <v>2028</v>
      </c>
      <c r="D66" s="159" t="n">
        <f aca="false">D62</f>
        <v>1</v>
      </c>
      <c r="E66" s="159" t="n">
        <v>213</v>
      </c>
      <c r="F66" s="161" t="n">
        <f aca="false">low_v2_m!D54+temporary_pension_bonus_low!B54</f>
        <v>26111549.6936237</v>
      </c>
      <c r="G66" s="161" t="n">
        <f aca="false">low_v2_m!E54+temporary_pension_bonus_low!B54</f>
        <v>25045346.9810968</v>
      </c>
      <c r="H66" s="8" t="n">
        <f aca="false">F66-J66</f>
        <v>24529715.414594</v>
      </c>
      <c r="I66" s="8" t="n">
        <f aca="false">G66-K66</f>
        <v>23510967.730438</v>
      </c>
      <c r="J66" s="161" t="n">
        <f aca="false">low_v2_m!J54</f>
        <v>1581834.27902969</v>
      </c>
      <c r="K66" s="161" t="n">
        <f aca="false">low_v2_m!K54</f>
        <v>1534379.2506588</v>
      </c>
      <c r="L66" s="8" t="n">
        <f aca="false">H66-I66</f>
        <v>1018747.68415599</v>
      </c>
      <c r="M66" s="8" t="n">
        <f aca="false">J66-K66</f>
        <v>47455.0283708912</v>
      </c>
      <c r="N66" s="161" t="n">
        <f aca="false">SUM(low_v5_m!C54:J54)</f>
        <v>4710885.49183506</v>
      </c>
      <c r="O66" s="5"/>
      <c r="P66" s="5"/>
      <c r="Q66" s="8" t="n">
        <f aca="false">I66*5.5017049523</f>
        <v>129350407.595916</v>
      </c>
      <c r="R66" s="8"/>
      <c r="S66" s="8"/>
      <c r="T66" s="5"/>
      <c r="U66" s="5"/>
      <c r="V66" s="8" t="n">
        <f aca="false">K66*5.5017049523</f>
        <v>8441701.9220559</v>
      </c>
      <c r="W66" s="8" t="n">
        <f aca="false">M66*5.5017049523</f>
        <v>261083.564599669</v>
      </c>
      <c r="X66" s="8" t="n">
        <f aca="false">N66*5.1890047538+L66*5.5017049523</f>
        <v>30049656.3908048</v>
      </c>
      <c r="Y66" s="8" t="n">
        <f aca="false">N66*5.1890047538</f>
        <v>24444807.2117396</v>
      </c>
      <c r="Z66" s="8" t="n">
        <f aca="false">L66*5.5017049523</f>
        <v>5604849.17906516</v>
      </c>
      <c r="AA66" s="8" t="n">
        <f aca="false">IFE_cost_central!B54</f>
        <v>0</v>
      </c>
      <c r="AB66" s="8" t="n">
        <f aca="false">AA66*$AC$13</f>
        <v>0</v>
      </c>
      <c r="AC66" s="8"/>
      <c r="AD66" s="8"/>
      <c r="AE66" s="159"/>
      <c r="AF66" s="159"/>
      <c r="AG66" s="159"/>
      <c r="AH66" s="159"/>
      <c r="AI66" s="159"/>
      <c r="AJ66" s="159"/>
      <c r="AK66" s="159"/>
      <c r="AL66" s="159"/>
      <c r="AM66" s="159"/>
      <c r="AN66" s="159"/>
      <c r="AO66" s="159"/>
      <c r="AP66" s="159"/>
      <c r="AQ66" s="159"/>
      <c r="AR66" s="159"/>
      <c r="AS66" s="159"/>
      <c r="AT66" s="159"/>
      <c r="AU66" s="159"/>
      <c r="AV66" s="159"/>
      <c r="AW66" s="159"/>
      <c r="AX66" s="159"/>
      <c r="AY66" s="159"/>
      <c r="AZ66" s="159"/>
      <c r="BA66" s="159"/>
      <c r="BB66" s="159"/>
      <c r="BC66" s="159"/>
      <c r="BD66" s="159"/>
      <c r="BE66" s="159"/>
      <c r="BF66" s="159"/>
      <c r="BG66" s="159"/>
      <c r="BH66" s="159"/>
      <c r="BI66" s="159"/>
      <c r="BJ66" s="159"/>
      <c r="BK66" s="159"/>
      <c r="BL66" s="159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3" t="n">
        <f aca="false">low_v2_m!D55+temporary_pension_bonus_low!B55</f>
        <v>26284578.9038487</v>
      </c>
      <c r="G67" s="163" t="n">
        <f aca="false">low_v2_m!E55+temporary_pension_bonus_low!B55</f>
        <v>25211533.119473</v>
      </c>
      <c r="H67" s="67" t="n">
        <f aca="false">F67-J67</f>
        <v>24647611.9359659</v>
      </c>
      <c r="I67" s="67" t="n">
        <f aca="false">G67-K67</f>
        <v>23623675.1606267</v>
      </c>
      <c r="J67" s="163" t="n">
        <f aca="false">low_v2_m!J55</f>
        <v>1636966.9678828</v>
      </c>
      <c r="K67" s="163" t="n">
        <f aca="false">low_v2_m!K55</f>
        <v>1587857.95884632</v>
      </c>
      <c r="L67" s="67" t="n">
        <f aca="false">H67-I67</f>
        <v>1023936.77533921</v>
      </c>
      <c r="M67" s="67" t="n">
        <f aca="false">J67-K67</f>
        <v>49109.0090364837</v>
      </c>
      <c r="N67" s="163" t="n">
        <f aca="false">SUM(low_v5_m!C55:J55)</f>
        <v>4013678.74592798</v>
      </c>
      <c r="O67" s="7"/>
      <c r="P67" s="7"/>
      <c r="Q67" s="67" t="n">
        <f aca="false">I67*5.5017049523</f>
        <v>129970490.622746</v>
      </c>
      <c r="R67" s="67"/>
      <c r="S67" s="67"/>
      <c r="T67" s="7"/>
      <c r="U67" s="7"/>
      <c r="V67" s="67" t="n">
        <f aca="false">K67*5.5017049523</f>
        <v>8735925.99573375</v>
      </c>
      <c r="W67" s="67" t="n">
        <f aca="false">M67*5.5017049523</f>
        <v>270183.278218568</v>
      </c>
      <c r="X67" s="67" t="n">
        <f aca="false">N67*5.1890047538+L67*5.5017049523</f>
        <v>26460396.1205721</v>
      </c>
      <c r="Y67" s="67" t="n">
        <f aca="false">N67*5.1890047538</f>
        <v>20826998.0928463</v>
      </c>
      <c r="Z67" s="67" t="n">
        <f aca="false">L67*5.5017049523</f>
        <v>5633398.02772582</v>
      </c>
      <c r="AA67" s="67" t="n">
        <f aca="false">IFE_cost_central!B55</f>
        <v>0</v>
      </c>
      <c r="AB67" s="67" t="n">
        <f aca="false">AA67*$AC$13</f>
        <v>0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3" t="n">
        <f aca="false">low_v2_m!D56+temporary_pension_bonus_low!B56</f>
        <v>26476861.0566282</v>
      </c>
      <c r="G68" s="163" t="n">
        <f aca="false">low_v2_m!E56+temporary_pension_bonus_low!B56</f>
        <v>25395224.7775302</v>
      </c>
      <c r="H68" s="67" t="n">
        <f aca="false">F68-J68</f>
        <v>24756505.6435171</v>
      </c>
      <c r="I68" s="67" t="n">
        <f aca="false">G68-K68</f>
        <v>23726480.0268124</v>
      </c>
      <c r="J68" s="163" t="n">
        <f aca="false">low_v2_m!J56</f>
        <v>1720355.41311111</v>
      </c>
      <c r="K68" s="163" t="n">
        <f aca="false">low_v2_m!K56</f>
        <v>1668744.75071778</v>
      </c>
      <c r="L68" s="67" t="n">
        <f aca="false">H68-I68</f>
        <v>1030025.61670465</v>
      </c>
      <c r="M68" s="67" t="n">
        <f aca="false">J68-K68</f>
        <v>51610.6623933332</v>
      </c>
      <c r="N68" s="163" t="n">
        <f aca="false">SUM(low_v5_m!C56:J56)</f>
        <v>3957003.98552252</v>
      </c>
      <c r="O68" s="7"/>
      <c r="P68" s="7"/>
      <c r="Q68" s="67" t="n">
        <f aca="false">I68*5.5017049523</f>
        <v>130536092.664161</v>
      </c>
      <c r="R68" s="67"/>
      <c r="S68" s="67"/>
      <c r="T68" s="7"/>
      <c r="U68" s="7"/>
      <c r="V68" s="67" t="n">
        <f aca="false">K68*5.5017049523</f>
        <v>9180941.25914861</v>
      </c>
      <c r="W68" s="67" t="n">
        <f aca="false">M68*5.5017049523</f>
        <v>283946.636880884</v>
      </c>
      <c r="X68" s="67" t="n">
        <f aca="false">N68*5.1890047538+L68*5.5017049523</f>
        <v>26199809.5281017</v>
      </c>
      <c r="Y68" s="67" t="n">
        <f aca="false">N68*5.1890047538</f>
        <v>20532912.4916819</v>
      </c>
      <c r="Z68" s="67" t="n">
        <f aca="false">L68*5.5017049523</f>
        <v>5666897.03641984</v>
      </c>
      <c r="AA68" s="67" t="n">
        <f aca="false">IFE_cost_central!B56</f>
        <v>0</v>
      </c>
      <c r="AB68" s="67" t="n">
        <f aca="false">AA68*$AC$13</f>
        <v>0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3" t="n">
        <f aca="false">low_v2_m!D57+temporary_pension_bonus_low!B57</f>
        <v>26710242.5054264</v>
      </c>
      <c r="G69" s="163" t="n">
        <f aca="false">low_v2_m!E57+temporary_pension_bonus_low!B57</f>
        <v>25619121.3148456</v>
      </c>
      <c r="H69" s="67" t="n">
        <f aca="false">F69-J69</f>
        <v>24898659.0511329</v>
      </c>
      <c r="I69" s="67" t="n">
        <f aca="false">G69-K69</f>
        <v>23861885.3641808</v>
      </c>
      <c r="J69" s="163" t="n">
        <f aca="false">low_v2_m!J57</f>
        <v>1811583.45429351</v>
      </c>
      <c r="K69" s="163" t="n">
        <f aca="false">low_v2_m!K57</f>
        <v>1757235.9506647</v>
      </c>
      <c r="L69" s="67" t="n">
        <f aca="false">H69-I69</f>
        <v>1036773.68695201</v>
      </c>
      <c r="M69" s="67" t="n">
        <f aca="false">J69-K69</f>
        <v>54347.5036288053</v>
      </c>
      <c r="N69" s="163" t="n">
        <f aca="false">SUM(low_v5_m!C57:J57)</f>
        <v>3985520.47658565</v>
      </c>
      <c r="O69" s="7"/>
      <c r="P69" s="7"/>
      <c r="Q69" s="67" t="n">
        <f aca="false">I69*5.5017049523</f>
        <v>131281052.879329</v>
      </c>
      <c r="R69" s="67"/>
      <c r="S69" s="67"/>
      <c r="T69" s="7"/>
      <c r="U69" s="7"/>
      <c r="V69" s="67" t="n">
        <f aca="false">K69*5.5017049523</f>
        <v>9667793.73213159</v>
      </c>
      <c r="W69" s="67" t="n">
        <f aca="false">M69*5.5017049523</f>
        <v>299003.92985974</v>
      </c>
      <c r="X69" s="67" t="n">
        <f aca="false">N69*5.1890047538+L69*5.5017049523</f>
        <v>26384907.6272884</v>
      </c>
      <c r="Y69" s="67" t="n">
        <f aca="false">N69*5.1890047538</f>
        <v>20680884.6993702</v>
      </c>
      <c r="Z69" s="67" t="n">
        <f aca="false">L69*5.5017049523</f>
        <v>5704022.92791822</v>
      </c>
      <c r="AA69" s="67" t="n">
        <f aca="false">IFE_cost_central!B57</f>
        <v>0</v>
      </c>
      <c r="AB69" s="67" t="n">
        <f aca="false">AA69*$AC$13</f>
        <v>0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9"/>
      <c r="B70" s="5"/>
      <c r="C70" s="159" t="n">
        <f aca="false">C66+1</f>
        <v>2029</v>
      </c>
      <c r="D70" s="159" t="n">
        <f aca="false">D66</f>
        <v>1</v>
      </c>
      <c r="E70" s="159" t="n">
        <v>217</v>
      </c>
      <c r="F70" s="161" t="n">
        <f aca="false">low_v2_m!D58+temporary_pension_bonus_low!B58</f>
        <v>26905777.5601779</v>
      </c>
      <c r="G70" s="161" t="n">
        <f aca="false">low_v2_m!E58+temporary_pension_bonus_low!B58</f>
        <v>25805996.9365282</v>
      </c>
      <c r="H70" s="8" t="n">
        <f aca="false">F70-J70</f>
        <v>25031989.2587839</v>
      </c>
      <c r="I70" s="8" t="n">
        <f aca="false">G70-K70</f>
        <v>23988422.2841761</v>
      </c>
      <c r="J70" s="161" t="n">
        <f aca="false">low_v2_m!J58</f>
        <v>1873788.301394</v>
      </c>
      <c r="K70" s="161" t="n">
        <f aca="false">low_v2_m!K58</f>
        <v>1817574.65235218</v>
      </c>
      <c r="L70" s="8" t="n">
        <f aca="false">H70-I70</f>
        <v>1043566.97460783</v>
      </c>
      <c r="M70" s="8" t="n">
        <f aca="false">J70-K70</f>
        <v>56213.6490418194</v>
      </c>
      <c r="N70" s="161" t="n">
        <f aca="false">SUM(low_v5_m!C58:J58)</f>
        <v>4748626.64274452</v>
      </c>
      <c r="O70" s="5"/>
      <c r="P70" s="5"/>
      <c r="Q70" s="8" t="n">
        <f aca="false">I70*5.5017049523</f>
        <v>131977221.678715</v>
      </c>
      <c r="R70" s="8"/>
      <c r="S70" s="8"/>
      <c r="T70" s="5"/>
      <c r="U70" s="5"/>
      <c r="V70" s="8" t="n">
        <f aca="false">K70*5.5017049523</f>
        <v>9999759.46602095</v>
      </c>
      <c r="W70" s="8" t="n">
        <f aca="false">M70*5.5017049523</f>
        <v>309270.911320232</v>
      </c>
      <c r="X70" s="8" t="n">
        <f aca="false">N70*5.1890047538+L70*5.5017049523</f>
        <v>30382043.8154793</v>
      </c>
      <c r="Y70" s="8" t="n">
        <f aca="false">N70*5.1890047538</f>
        <v>24640646.2232226</v>
      </c>
      <c r="Z70" s="8" t="n">
        <f aca="false">L70*5.5017049523</f>
        <v>5741397.59225662</v>
      </c>
      <c r="AA70" s="8" t="n">
        <f aca="false">IFE_cost_central!B58</f>
        <v>0</v>
      </c>
      <c r="AB70" s="8" t="n">
        <f aca="false">AA70*$AC$13</f>
        <v>0</v>
      </c>
      <c r="AC70" s="8"/>
      <c r="AD70" s="8"/>
      <c r="AE70" s="159"/>
      <c r="AF70" s="159"/>
      <c r="AG70" s="159"/>
      <c r="AH70" s="159"/>
      <c r="AI70" s="159"/>
      <c r="AJ70" s="159"/>
      <c r="AK70" s="159"/>
      <c r="AL70" s="159"/>
      <c r="AM70" s="159"/>
      <c r="AN70" s="159"/>
      <c r="AO70" s="159"/>
      <c r="AP70" s="159"/>
      <c r="AQ70" s="159"/>
      <c r="AR70" s="159"/>
      <c r="AS70" s="159"/>
      <c r="AT70" s="159"/>
      <c r="AU70" s="159"/>
      <c r="AV70" s="159"/>
      <c r="AW70" s="159"/>
      <c r="AX70" s="159"/>
      <c r="AY70" s="159"/>
      <c r="AZ70" s="159"/>
      <c r="BA70" s="159"/>
      <c r="BB70" s="159"/>
      <c r="BC70" s="159"/>
      <c r="BD70" s="159"/>
      <c r="BE70" s="159"/>
      <c r="BF70" s="159"/>
      <c r="BG70" s="159"/>
      <c r="BH70" s="159"/>
      <c r="BI70" s="159"/>
      <c r="BJ70" s="159"/>
      <c r="BK70" s="159"/>
      <c r="BL70" s="159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3" t="n">
        <f aca="false">low_v2_m!D59+temporary_pension_bonus_low!B59</f>
        <v>26992890.4516616</v>
      </c>
      <c r="G71" s="163" t="n">
        <f aca="false">low_v2_m!E59+temporary_pension_bonus_low!B59</f>
        <v>25889285.4986592</v>
      </c>
      <c r="H71" s="67" t="n">
        <f aca="false">F71-J71</f>
        <v>25057691.1859125</v>
      </c>
      <c r="I71" s="67" t="n">
        <f aca="false">G71-K71</f>
        <v>24012142.2108826</v>
      </c>
      <c r="J71" s="163" t="n">
        <f aca="false">low_v2_m!J59</f>
        <v>1935199.2657491</v>
      </c>
      <c r="K71" s="163" t="n">
        <f aca="false">low_v2_m!K59</f>
        <v>1877143.28777662</v>
      </c>
      <c r="L71" s="67" t="n">
        <f aca="false">H71-I71</f>
        <v>1045548.9750299</v>
      </c>
      <c r="M71" s="67" t="n">
        <f aca="false">J71-K71</f>
        <v>58055.9779724733</v>
      </c>
      <c r="N71" s="163" t="n">
        <f aca="false">SUM(low_v5_m!C59:J59)</f>
        <v>3933625.39289018</v>
      </c>
      <c r="O71" s="7"/>
      <c r="P71" s="7"/>
      <c r="Q71" s="67" t="n">
        <f aca="false">I71*5.5017049523</f>
        <v>132107721.716945</v>
      </c>
      <c r="R71" s="67"/>
      <c r="S71" s="67"/>
      <c r="T71" s="7"/>
      <c r="U71" s="7"/>
      <c r="V71" s="67" t="n">
        <f aca="false">K71*5.5017049523</f>
        <v>10327488.5225374</v>
      </c>
      <c r="W71" s="67" t="n">
        <f aca="false">M71*5.5017049523</f>
        <v>319406.861521776</v>
      </c>
      <c r="X71" s="67" t="n">
        <f aca="false">N71*5.1890047538+L71*5.5017049523</f>
        <v>26163902.8371697</v>
      </c>
      <c r="Y71" s="67" t="n">
        <f aca="false">N71*5.1890047538</f>
        <v>20411600.8633755</v>
      </c>
      <c r="Z71" s="67" t="n">
        <f aca="false">L71*5.5017049523</f>
        <v>5752301.97379421</v>
      </c>
      <c r="AA71" s="67" t="n">
        <f aca="false">IFE_cost_central!B59</f>
        <v>0</v>
      </c>
      <c r="AB71" s="67" t="n">
        <f aca="false">AA71*$AC$13</f>
        <v>0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3" t="n">
        <f aca="false">low_v2_m!D60+temporary_pension_bonus_low!B60</f>
        <v>27130661.6341835</v>
      </c>
      <c r="G72" s="163" t="n">
        <f aca="false">low_v2_m!E60+temporary_pension_bonus_low!B60</f>
        <v>26021131.1634935</v>
      </c>
      <c r="H72" s="67" t="n">
        <f aca="false">F72-J72</f>
        <v>25126130.0931141</v>
      </c>
      <c r="I72" s="67" t="n">
        <f aca="false">G72-K72</f>
        <v>24076735.5686562</v>
      </c>
      <c r="J72" s="163" t="n">
        <f aca="false">low_v2_m!J60</f>
        <v>2004531.54106933</v>
      </c>
      <c r="K72" s="163" t="n">
        <f aca="false">low_v2_m!K60</f>
        <v>1944395.59483725</v>
      </c>
      <c r="L72" s="67" t="n">
        <f aca="false">H72-I72</f>
        <v>1049394.52445789</v>
      </c>
      <c r="M72" s="67" t="n">
        <f aca="false">J72-K72</f>
        <v>60135.94623208</v>
      </c>
      <c r="N72" s="163" t="n">
        <f aca="false">SUM(low_v5_m!C60:J60)</f>
        <v>3923995.89292889</v>
      </c>
      <c r="O72" s="7"/>
      <c r="P72" s="7"/>
      <c r="Q72" s="67" t="n">
        <f aca="false">I72*5.5017049523</f>
        <v>132463095.313294</v>
      </c>
      <c r="R72" s="67"/>
      <c r="S72" s="67"/>
      <c r="T72" s="7"/>
      <c r="U72" s="7"/>
      <c r="V72" s="67" t="n">
        <f aca="false">K72*5.5017049523</f>
        <v>10697490.8733464</v>
      </c>
      <c r="W72" s="67" t="n">
        <f aca="false">M72*5.5017049523</f>
        <v>330850.233196281</v>
      </c>
      <c r="X72" s="67" t="n">
        <f aca="false">N72*5.1890047538+L72*5.5017049523</f>
        <v>26135092.3944261</v>
      </c>
      <c r="Y72" s="67" t="n">
        <f aca="false">N72*5.1890047538</f>
        <v>20361633.3422997</v>
      </c>
      <c r="Z72" s="67" t="n">
        <f aca="false">L72*5.5017049523</f>
        <v>5773459.05212646</v>
      </c>
      <c r="AA72" s="67" t="n">
        <f aca="false">IFE_cost_central!B60</f>
        <v>0</v>
      </c>
      <c r="AB72" s="67" t="n">
        <f aca="false">AA72*$AC$13</f>
        <v>0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3" t="n">
        <f aca="false">low_v2_m!D61+temporary_pension_bonus_low!B61</f>
        <v>27104392.2839511</v>
      </c>
      <c r="G73" s="163" t="n">
        <f aca="false">low_v2_m!E61+temporary_pension_bonus_low!B61</f>
        <v>25997252.1405723</v>
      </c>
      <c r="H73" s="67" t="n">
        <f aca="false">F73-J73</f>
        <v>25034678.6550586</v>
      </c>
      <c r="I73" s="67" t="n">
        <f aca="false">G73-K73</f>
        <v>23989629.9205466</v>
      </c>
      <c r="J73" s="163" t="n">
        <f aca="false">low_v2_m!J61</f>
        <v>2069713.62889243</v>
      </c>
      <c r="K73" s="163" t="n">
        <f aca="false">low_v2_m!K61</f>
        <v>2007622.22002565</v>
      </c>
      <c r="L73" s="67" t="n">
        <f aca="false">H73-I73</f>
        <v>1045048.73451203</v>
      </c>
      <c r="M73" s="67" t="n">
        <f aca="false">J73-K73</f>
        <v>62091.4088667724</v>
      </c>
      <c r="N73" s="163" t="n">
        <f aca="false">SUM(low_v5_m!C61:J61)</f>
        <v>3903494.6309808</v>
      </c>
      <c r="O73" s="7"/>
      <c r="P73" s="7"/>
      <c r="Q73" s="67" t="n">
        <f aca="false">I73*5.5017049523</f>
        <v>131983865.737715</v>
      </c>
      <c r="R73" s="67"/>
      <c r="S73" s="67"/>
      <c r="T73" s="7"/>
      <c r="U73" s="7"/>
      <c r="V73" s="67" t="n">
        <f aca="false">K73*5.5017049523</f>
        <v>11045345.1102627</v>
      </c>
      <c r="W73" s="67" t="n">
        <f aca="false">M73*5.5017049523</f>
        <v>341608.611657606</v>
      </c>
      <c r="X73" s="67" t="n">
        <f aca="false">N73*5.1890047538+L73*5.5017049523</f>
        <v>26004801.9946518</v>
      </c>
      <c r="Y73" s="67" t="n">
        <f aca="false">N73*5.1890047538</f>
        <v>20255252.1965921</v>
      </c>
      <c r="Z73" s="67" t="n">
        <f aca="false">L73*5.5017049523</f>
        <v>5749549.79805969</v>
      </c>
      <c r="AA73" s="67" t="n">
        <f aca="false">IFE_cost_central!B61</f>
        <v>0</v>
      </c>
      <c r="AB73" s="67" t="n">
        <f aca="false">AA73*$AC$13</f>
        <v>0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9"/>
      <c r="B74" s="5"/>
      <c r="C74" s="159" t="n">
        <f aca="false">C70+1</f>
        <v>2030</v>
      </c>
      <c r="D74" s="159" t="n">
        <f aca="false">D70</f>
        <v>1</v>
      </c>
      <c r="E74" s="159" t="n">
        <v>221</v>
      </c>
      <c r="F74" s="161" t="n">
        <f aca="false">low_v2_m!D62+temporary_pension_bonus_low!B62</f>
        <v>27254699.705619</v>
      </c>
      <c r="G74" s="161" t="n">
        <f aca="false">low_v2_m!E62+temporary_pension_bonus_low!B62</f>
        <v>26140419.2121107</v>
      </c>
      <c r="H74" s="8" t="n">
        <f aca="false">F74-J74</f>
        <v>25159308.2583453</v>
      </c>
      <c r="I74" s="8" t="n">
        <f aca="false">G74-K74</f>
        <v>24107889.5082552</v>
      </c>
      <c r="J74" s="161" t="n">
        <f aca="false">low_v2_m!J62</f>
        <v>2095391.44727379</v>
      </c>
      <c r="K74" s="161" t="n">
        <f aca="false">low_v2_m!K62</f>
        <v>2032529.70385557</v>
      </c>
      <c r="L74" s="8" t="n">
        <f aca="false">H74-I74</f>
        <v>1051418.75009008</v>
      </c>
      <c r="M74" s="8" t="n">
        <f aca="false">J74-K74</f>
        <v>62861.7434182139</v>
      </c>
      <c r="N74" s="161" t="n">
        <f aca="false">SUM(low_v5_m!C62:J62)</f>
        <v>4727615.6897756</v>
      </c>
      <c r="O74" s="5"/>
      <c r="P74" s="5"/>
      <c r="Q74" s="8" t="n">
        <f aca="false">I74*5.5017049523</f>
        <v>132634495.097069</v>
      </c>
      <c r="R74" s="8"/>
      <c r="S74" s="8"/>
      <c r="T74" s="5"/>
      <c r="U74" s="5"/>
      <c r="V74" s="8" t="n">
        <f aca="false">K74*5.5017049523</f>
        <v>11182378.7373991</v>
      </c>
      <c r="W74" s="8" t="n">
        <f aca="false">M74*5.5017049523</f>
        <v>345846.765074199</v>
      </c>
      <c r="X74" s="8" t="n">
        <f aca="false">N74*5.1890047538+L74*5.5017049523</f>
        <v>30316216.0326967</v>
      </c>
      <c r="Y74" s="8" t="n">
        <f aca="false">N74*5.1890047538</f>
        <v>24531620.2883851</v>
      </c>
      <c r="Z74" s="8" t="n">
        <f aca="false">L74*5.5017049523</f>
        <v>5784595.74431168</v>
      </c>
      <c r="AA74" s="8" t="n">
        <f aca="false">IFE_cost_central!B62</f>
        <v>0</v>
      </c>
      <c r="AB74" s="8" t="n">
        <f aca="false">AA74*$AC$13</f>
        <v>0</v>
      </c>
      <c r="AC74" s="8"/>
      <c r="AD74" s="8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59"/>
      <c r="BK74" s="159"/>
      <c r="BL74" s="159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3" t="n">
        <f aca="false">low_v2_m!D63+temporary_pension_bonus_low!B63</f>
        <v>27233912.5968291</v>
      </c>
      <c r="G75" s="163" t="n">
        <f aca="false">low_v2_m!E63+temporary_pension_bonus_low!B63</f>
        <v>26122192.8164785</v>
      </c>
      <c r="H75" s="67" t="n">
        <f aca="false">F75-J75</f>
        <v>25065935.1389412</v>
      </c>
      <c r="I75" s="67" t="n">
        <f aca="false">G75-K75</f>
        <v>24019254.6823272</v>
      </c>
      <c r="J75" s="163" t="n">
        <f aca="false">low_v2_m!J63</f>
        <v>2167977.45788793</v>
      </c>
      <c r="K75" s="163" t="n">
        <f aca="false">low_v2_m!K63</f>
        <v>2102938.13415129</v>
      </c>
      <c r="L75" s="67" t="n">
        <f aca="false">H75-I75</f>
        <v>1046680.45661403</v>
      </c>
      <c r="M75" s="67" t="n">
        <f aca="false">J75-K75</f>
        <v>65039.3237366378</v>
      </c>
      <c r="N75" s="163" t="n">
        <f aca="false">SUM(low_v5_m!C63:J63)</f>
        <v>3801741.46068044</v>
      </c>
      <c r="O75" s="7"/>
      <c r="P75" s="7"/>
      <c r="Q75" s="67" t="n">
        <f aca="false">I75*5.5017049523</f>
        <v>132146852.436314</v>
      </c>
      <c r="R75" s="67"/>
      <c r="S75" s="67"/>
      <c r="T75" s="7"/>
      <c r="U75" s="7"/>
      <c r="V75" s="67" t="n">
        <f aca="false">K75*5.5017049523</f>
        <v>11569745.1470407</v>
      </c>
      <c r="W75" s="67" t="n">
        <f aca="false">M75*5.5017049523</f>
        <v>357827.169496103</v>
      </c>
      <c r="X75" s="67" t="n">
        <f aca="false">N75*5.1890047538+L75*5.5017049523</f>
        <v>25485781.5638184</v>
      </c>
      <c r="Y75" s="67" t="n">
        <f aca="false">N75*5.1890047538</f>
        <v>19727254.5121893</v>
      </c>
      <c r="Z75" s="67" t="n">
        <f aca="false">L75*5.5017049523</f>
        <v>5758527.05162905</v>
      </c>
      <c r="AA75" s="67" t="n">
        <f aca="false">IFE_cost_central!B63</f>
        <v>0</v>
      </c>
      <c r="AB75" s="67" t="n">
        <f aca="false">AA75*$AC$13</f>
        <v>0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3" t="n">
        <f aca="false">low_v2_m!D64+temporary_pension_bonus_low!B64</f>
        <v>27481234.2918934</v>
      </c>
      <c r="G76" s="163" t="n">
        <f aca="false">low_v2_m!E64+temporary_pension_bonus_low!B64</f>
        <v>26358284.7430576</v>
      </c>
      <c r="H76" s="67" t="n">
        <f aca="false">F76-J76</f>
        <v>25245505.361984</v>
      </c>
      <c r="I76" s="67" t="n">
        <f aca="false">G76-K76</f>
        <v>24189627.6810455</v>
      </c>
      <c r="J76" s="163" t="n">
        <f aca="false">low_v2_m!J64</f>
        <v>2235728.92990943</v>
      </c>
      <c r="K76" s="163" t="n">
        <f aca="false">low_v2_m!K64</f>
        <v>2168657.06201215</v>
      </c>
      <c r="L76" s="67" t="n">
        <f aca="false">H76-I76</f>
        <v>1055877.6809385</v>
      </c>
      <c r="M76" s="67" t="n">
        <f aca="false">J76-K76</f>
        <v>67071.8678972828</v>
      </c>
      <c r="N76" s="163" t="n">
        <f aca="false">SUM(low_v5_m!C64:J64)</f>
        <v>3839302.79216298</v>
      </c>
      <c r="O76" s="7"/>
      <c r="P76" s="7"/>
      <c r="Q76" s="67" t="n">
        <f aca="false">I76*5.5017049523</f>
        <v>133084194.407101</v>
      </c>
      <c r="R76" s="67"/>
      <c r="S76" s="67"/>
      <c r="T76" s="7"/>
      <c r="U76" s="7"/>
      <c r="V76" s="67" t="n">
        <f aca="false">K76*5.5017049523</f>
        <v>11931311.2979126</v>
      </c>
      <c r="W76" s="67" t="n">
        <f aca="false">M76*5.5017049523</f>
        <v>369009.627770492</v>
      </c>
      <c r="X76" s="67" t="n">
        <f aca="false">N76*5.1890047538+L76*5.5017049523</f>
        <v>25731287.9060537</v>
      </c>
      <c r="Y76" s="67" t="n">
        <f aca="false">N76*5.1890047538</f>
        <v>19922160.4398113</v>
      </c>
      <c r="Z76" s="67" t="n">
        <f aca="false">L76*5.5017049523</f>
        <v>5809127.46624237</v>
      </c>
      <c r="AA76" s="67" t="n">
        <f aca="false">IFE_cost_central!B64</f>
        <v>0</v>
      </c>
      <c r="AB76" s="67" t="n">
        <f aca="false">AA76*$AC$13</f>
        <v>0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3" t="n">
        <f aca="false">low_v2_m!D65+temporary_pension_bonus_low!B65</f>
        <v>27589022.275924</v>
      </c>
      <c r="G77" s="163" t="n">
        <f aca="false">low_v2_m!E65+temporary_pension_bonus_low!B65</f>
        <v>26461243.0294145</v>
      </c>
      <c r="H77" s="67" t="n">
        <f aca="false">F77-J77</f>
        <v>25308027.1136946</v>
      </c>
      <c r="I77" s="67" t="n">
        <f aca="false">G77-K77</f>
        <v>24248677.7220521</v>
      </c>
      <c r="J77" s="163" t="n">
        <f aca="false">low_v2_m!J65</f>
        <v>2280995.16222938</v>
      </c>
      <c r="K77" s="163" t="n">
        <f aca="false">low_v2_m!K65</f>
        <v>2212565.3073625</v>
      </c>
      <c r="L77" s="67" t="n">
        <f aca="false">H77-I77</f>
        <v>1059349.39164255</v>
      </c>
      <c r="M77" s="67" t="n">
        <f aca="false">J77-K77</f>
        <v>68429.8548668814</v>
      </c>
      <c r="N77" s="163" t="n">
        <f aca="false">SUM(low_v5_m!C65:J65)</f>
        <v>3868255.13220246</v>
      </c>
      <c r="O77" s="7"/>
      <c r="P77" s="7"/>
      <c r="Q77" s="67" t="n">
        <f aca="false">I77*5.5017049523</f>
        <v>133409070.31014</v>
      </c>
      <c r="R77" s="67"/>
      <c r="S77" s="67"/>
      <c r="T77" s="7"/>
      <c r="U77" s="7"/>
      <c r="V77" s="67" t="n">
        <f aca="false">K77*5.5017049523</f>
        <v>12172881.5088034</v>
      </c>
      <c r="W77" s="67" t="n">
        <f aca="false">M77*5.5017049523</f>
        <v>376480.871406292</v>
      </c>
      <c r="X77" s="67" t="n">
        <f aca="false">N77*5.1890047538+L77*5.5017049523</f>
        <v>25900622.0641256</v>
      </c>
      <c r="Y77" s="67" t="n">
        <f aca="false">N77*5.1890047538</f>
        <v>20072394.2699098</v>
      </c>
      <c r="Z77" s="67" t="n">
        <f aca="false">L77*5.5017049523</f>
        <v>5828227.79421582</v>
      </c>
      <c r="AA77" s="67" t="n">
        <f aca="false">IFE_cost_central!B65</f>
        <v>0</v>
      </c>
      <c r="AB77" s="67" t="n">
        <f aca="false">AA77*$AC$13</f>
        <v>0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9"/>
      <c r="B78" s="5"/>
      <c r="C78" s="159" t="n">
        <f aca="false">C74+1</f>
        <v>2031</v>
      </c>
      <c r="D78" s="159" t="n">
        <f aca="false">D74</f>
        <v>1</v>
      </c>
      <c r="E78" s="159" t="n">
        <v>225</v>
      </c>
      <c r="F78" s="161" t="n">
        <f aca="false">low_v2_m!D66+temporary_pension_bonus_low!B66</f>
        <v>27717213.7407608</v>
      </c>
      <c r="G78" s="161" t="n">
        <f aca="false">low_v2_m!E66+temporary_pension_bonus_low!B66</f>
        <v>26584303.3615542</v>
      </c>
      <c r="H78" s="8" t="n">
        <f aca="false">F78-J78</f>
        <v>25311086.0087531</v>
      </c>
      <c r="I78" s="8" t="n">
        <f aca="false">G78-K78</f>
        <v>24250359.4615067</v>
      </c>
      <c r="J78" s="161" t="n">
        <f aca="false">low_v2_m!J66</f>
        <v>2406127.73200771</v>
      </c>
      <c r="K78" s="161" t="n">
        <f aca="false">low_v2_m!K66</f>
        <v>2333943.90004748</v>
      </c>
      <c r="L78" s="8" t="n">
        <f aca="false">H78-I78</f>
        <v>1060726.54724638</v>
      </c>
      <c r="M78" s="8" t="n">
        <f aca="false">J78-K78</f>
        <v>72183.8319602315</v>
      </c>
      <c r="N78" s="161" t="n">
        <f aca="false">SUM(low_v5_m!C66:J66)</f>
        <v>4663033.77077908</v>
      </c>
      <c r="O78" s="5"/>
      <c r="P78" s="5"/>
      <c r="Q78" s="8" t="n">
        <f aca="false">I78*5.5017049523</f>
        <v>133418322.744427</v>
      </c>
      <c r="R78" s="8"/>
      <c r="S78" s="8"/>
      <c r="T78" s="5"/>
      <c r="U78" s="5"/>
      <c r="V78" s="8" t="n">
        <f aca="false">K78*5.5017049523</f>
        <v>12840670.7132816</v>
      </c>
      <c r="W78" s="8" t="n">
        <f aca="false">M78*5.5017049523</f>
        <v>397134.145771597</v>
      </c>
      <c r="X78" s="8" t="n">
        <f aca="false">N78*5.1890047538+L78*5.5017049523</f>
        <v>30032308.9017241</v>
      </c>
      <c r="Y78" s="8" t="n">
        <f aca="false">N78*5.1890047538</f>
        <v>24196504.4037026</v>
      </c>
      <c r="Z78" s="8" t="n">
        <f aca="false">L78*5.5017049523</f>
        <v>5835804.4980215</v>
      </c>
      <c r="AA78" s="8" t="n">
        <f aca="false">IFE_cost_central!B66</f>
        <v>0</v>
      </c>
      <c r="AB78" s="8" t="n">
        <f aca="false">AA78*$AC$13</f>
        <v>0</v>
      </c>
      <c r="AC78" s="8"/>
      <c r="AD78" s="8"/>
      <c r="AE78" s="159"/>
      <c r="AF78" s="159"/>
      <c r="AG78" s="159"/>
      <c r="AH78" s="159"/>
      <c r="AI78" s="159"/>
      <c r="AJ78" s="159"/>
      <c r="AK78" s="159"/>
      <c r="AL78" s="159"/>
      <c r="AM78" s="159"/>
      <c r="AN78" s="159"/>
      <c r="AO78" s="159"/>
      <c r="AP78" s="159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59"/>
      <c r="BC78" s="159"/>
      <c r="BD78" s="159"/>
      <c r="BE78" s="159"/>
      <c r="BF78" s="159"/>
      <c r="BG78" s="159"/>
      <c r="BH78" s="159"/>
      <c r="BI78" s="159"/>
      <c r="BJ78" s="159"/>
      <c r="BK78" s="159"/>
      <c r="BL78" s="159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3" t="n">
        <f aca="false">low_v2_m!D67+temporary_pension_bonus_low!B67</f>
        <v>27900162.7528103</v>
      </c>
      <c r="G79" s="163" t="n">
        <f aca="false">low_v2_m!E67+temporary_pension_bonus_low!B67</f>
        <v>26759771.4486081</v>
      </c>
      <c r="H79" s="67" t="n">
        <f aca="false">F79-J79</f>
        <v>25420588.9883137</v>
      </c>
      <c r="I79" s="67" t="n">
        <f aca="false">G79-K79</f>
        <v>24354584.8970464</v>
      </c>
      <c r="J79" s="163" t="n">
        <f aca="false">low_v2_m!J67</f>
        <v>2479573.76449657</v>
      </c>
      <c r="K79" s="163" t="n">
        <f aca="false">low_v2_m!K67</f>
        <v>2405186.55156167</v>
      </c>
      <c r="L79" s="67" t="n">
        <f aca="false">H79-I79</f>
        <v>1066004.09126724</v>
      </c>
      <c r="M79" s="67" t="n">
        <f aca="false">J79-K79</f>
        <v>74387.2129348973</v>
      </c>
      <c r="N79" s="163" t="n">
        <f aca="false">SUM(low_v5_m!C67:J67)</f>
        <v>3802095.28068205</v>
      </c>
      <c r="O79" s="7"/>
      <c r="P79" s="7"/>
      <c r="Q79" s="67" t="n">
        <f aca="false">I79*5.5017049523</f>
        <v>133991740.339291</v>
      </c>
      <c r="R79" s="67"/>
      <c r="S79" s="67"/>
      <c r="T79" s="7"/>
      <c r="U79" s="7"/>
      <c r="V79" s="67" t="n">
        <f aca="false">K79*5.5017049523</f>
        <v>13232626.7619322</v>
      </c>
      <c r="W79" s="67" t="n">
        <f aca="false">M79*5.5017049523</f>
        <v>409256.497791719</v>
      </c>
      <c r="X79" s="67" t="n">
        <f aca="false">N79*5.1890047538+L79*5.5017049523</f>
        <v>25593930.4739567</v>
      </c>
      <c r="Y79" s="67" t="n">
        <f aca="false">N79*5.1890047538</f>
        <v>19729090.4858597</v>
      </c>
      <c r="Z79" s="67" t="n">
        <f aca="false">L79*5.5017049523</f>
        <v>5864839.98809701</v>
      </c>
      <c r="AA79" s="67" t="n">
        <f aca="false">IFE_cost_central!B67</f>
        <v>0</v>
      </c>
      <c r="AB79" s="67" t="n">
        <f aca="false">AA79*$AC$13</f>
        <v>0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3" t="n">
        <f aca="false">low_v2_m!D68+temporary_pension_bonus_low!B68</f>
        <v>28110408.6023194</v>
      </c>
      <c r="G80" s="163" t="n">
        <f aca="false">low_v2_m!E68+temporary_pension_bonus_low!B68</f>
        <v>26961458.6585675</v>
      </c>
      <c r="H80" s="67" t="n">
        <f aca="false">F80-J80</f>
        <v>25542872.3326804</v>
      </c>
      <c r="I80" s="67" t="n">
        <f aca="false">G80-K80</f>
        <v>24470948.4770177</v>
      </c>
      <c r="J80" s="163" t="n">
        <f aca="false">low_v2_m!J68</f>
        <v>2567536.26963899</v>
      </c>
      <c r="K80" s="163" t="n">
        <f aca="false">low_v2_m!K68</f>
        <v>2490510.18154982</v>
      </c>
      <c r="L80" s="67" t="n">
        <f aca="false">H80-I80</f>
        <v>1071923.85566271</v>
      </c>
      <c r="M80" s="67" t="n">
        <f aca="false">J80-K80</f>
        <v>77026.0880891695</v>
      </c>
      <c r="N80" s="163" t="n">
        <f aca="false">SUM(low_v5_m!C68:J68)</f>
        <v>3723405.28225153</v>
      </c>
      <c r="O80" s="7"/>
      <c r="P80" s="7"/>
      <c r="Q80" s="67" t="n">
        <f aca="false">I80*5.5017049523</f>
        <v>134631938.423486</v>
      </c>
      <c r="R80" s="67"/>
      <c r="S80" s="67"/>
      <c r="T80" s="7"/>
      <c r="U80" s="7"/>
      <c r="V80" s="67" t="n">
        <f aca="false">K80*5.5017049523</f>
        <v>13702052.1995862</v>
      </c>
      <c r="W80" s="67" t="n">
        <f aca="false">M80*5.5017049523</f>
        <v>423774.81029648</v>
      </c>
      <c r="X80" s="67" t="n">
        <f aca="false">N80*5.1890047538+L80*5.5017049523</f>
        <v>25218176.4951152</v>
      </c>
      <c r="Y80" s="67" t="n">
        <f aca="false">N80*5.1890047538</f>
        <v>19320767.7099272</v>
      </c>
      <c r="Z80" s="67" t="n">
        <f aca="false">L80*5.5017049523</f>
        <v>5897408.78518805</v>
      </c>
      <c r="AA80" s="67" t="n">
        <f aca="false">IFE_cost_central!B68</f>
        <v>0</v>
      </c>
      <c r="AB80" s="67" t="n">
        <f aca="false">AA80*$AC$13</f>
        <v>0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3" t="n">
        <f aca="false">low_v2_m!D69+temporary_pension_bonus_low!B69</f>
        <v>28237523.0080821</v>
      </c>
      <c r="G81" s="163" t="n">
        <f aca="false">low_v2_m!E69+temporary_pension_bonus_low!B69</f>
        <v>27082974.2788478</v>
      </c>
      <c r="H81" s="67" t="n">
        <f aca="false">F81-J81</f>
        <v>25621298.2896545</v>
      </c>
      <c r="I81" s="67" t="n">
        <f aca="false">G81-K81</f>
        <v>24545236.301973</v>
      </c>
      <c r="J81" s="163" t="n">
        <f aca="false">low_v2_m!J69</f>
        <v>2616224.71842762</v>
      </c>
      <c r="K81" s="163" t="n">
        <f aca="false">low_v2_m!K69</f>
        <v>2537737.97687479</v>
      </c>
      <c r="L81" s="67" t="n">
        <f aca="false">H81-I81</f>
        <v>1076061.98768149</v>
      </c>
      <c r="M81" s="67" t="n">
        <f aca="false">J81-K81</f>
        <v>78486.7415528288</v>
      </c>
      <c r="N81" s="163" t="n">
        <f aca="false">SUM(low_v5_m!C69:J69)</f>
        <v>3766264.48924276</v>
      </c>
      <c r="O81" s="7"/>
      <c r="P81" s="7"/>
      <c r="Q81" s="67" t="n">
        <f aca="false">I81*5.5017049523</f>
        <v>135040648.117939</v>
      </c>
      <c r="R81" s="67"/>
      <c r="S81" s="67"/>
      <c r="T81" s="7"/>
      <c r="U81" s="7"/>
      <c r="V81" s="67" t="n">
        <f aca="false">K81*5.5017049523</f>
        <v>13961885.5950118</v>
      </c>
      <c r="W81" s="67" t="n">
        <f aca="false">M81*5.5017049523</f>
        <v>431810.894691088</v>
      </c>
      <c r="X81" s="67" t="n">
        <f aca="false">N81*5.1890047538+L81*5.5017049523</f>
        <v>25463339.9053578</v>
      </c>
      <c r="Y81" s="67" t="n">
        <f aca="false">N81*5.1890047538</f>
        <v>19543164.3387488</v>
      </c>
      <c r="Z81" s="67" t="n">
        <f aca="false">L81*5.5017049523</f>
        <v>5920175.56660901</v>
      </c>
      <c r="AA81" s="67" t="n">
        <f aca="false">IFE_cost_central!B69</f>
        <v>0</v>
      </c>
      <c r="AB81" s="67" t="n">
        <f aca="false">AA81*$AC$13</f>
        <v>0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9"/>
      <c r="B82" s="5"/>
      <c r="C82" s="159" t="n">
        <f aca="false">C78+1</f>
        <v>2032</v>
      </c>
      <c r="D82" s="159" t="n">
        <f aca="false">D78</f>
        <v>1</v>
      </c>
      <c r="E82" s="159" t="n">
        <v>229</v>
      </c>
      <c r="F82" s="161" t="n">
        <f aca="false">low_v2_m!D70+temporary_pension_bonus_low!B70</f>
        <v>28387915.047383</v>
      </c>
      <c r="G82" s="161" t="n">
        <f aca="false">low_v2_m!E70+temporary_pension_bonus_low!B70</f>
        <v>27226892.2816364</v>
      </c>
      <c r="H82" s="8" t="n">
        <f aca="false">F82-J82</f>
        <v>25705342.2007726</v>
      </c>
      <c r="I82" s="8" t="n">
        <f aca="false">G82-K82</f>
        <v>24624796.6204243</v>
      </c>
      <c r="J82" s="161" t="n">
        <f aca="false">low_v2_m!J70</f>
        <v>2682572.8466104</v>
      </c>
      <c r="K82" s="161" t="n">
        <f aca="false">low_v2_m!K70</f>
        <v>2602095.66121209</v>
      </c>
      <c r="L82" s="8" t="n">
        <f aca="false">H82-I82</f>
        <v>1080545.5803483</v>
      </c>
      <c r="M82" s="8" t="n">
        <f aca="false">J82-K82</f>
        <v>80477.1853983123</v>
      </c>
      <c r="N82" s="161" t="n">
        <f aca="false">SUM(low_v5_m!C70:J70)</f>
        <v>4557743.00541817</v>
      </c>
      <c r="O82" s="5"/>
      <c r="P82" s="5"/>
      <c r="Q82" s="8" t="n">
        <f aca="false">I82*5.5017049523</f>
        <v>135478365.515969</v>
      </c>
      <c r="R82" s="8"/>
      <c r="S82" s="8"/>
      <c r="T82" s="5"/>
      <c r="U82" s="5"/>
      <c r="V82" s="8" t="n">
        <f aca="false">K82*5.5017049523</f>
        <v>14315962.5856489</v>
      </c>
      <c r="W82" s="8" t="n">
        <f aca="false">M82*5.5017049523</f>
        <v>442761.72945306</v>
      </c>
      <c r="X82" s="8" t="n">
        <f aca="false">N82*5.1890047538+L82*5.5017049523</f>
        <v>29594993.0923017</v>
      </c>
      <c r="Y82" s="8" t="n">
        <f aca="false">N82*5.1890047538</f>
        <v>23650150.1217136</v>
      </c>
      <c r="Z82" s="8" t="n">
        <f aca="false">L82*5.5017049523</f>
        <v>5944842.97058811</v>
      </c>
      <c r="AA82" s="8" t="n">
        <f aca="false">IFE_cost_central!B70</f>
        <v>0</v>
      </c>
      <c r="AB82" s="8" t="n">
        <f aca="false">AA82*$AC$13</f>
        <v>0</v>
      </c>
      <c r="AC82" s="8"/>
      <c r="AD82" s="8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3" t="n">
        <f aca="false">low_v2_m!D71+temporary_pension_bonus_low!B71</f>
        <v>28576757.548694</v>
      </c>
      <c r="G83" s="163" t="n">
        <f aca="false">low_v2_m!E71+temporary_pension_bonus_low!B71</f>
        <v>27407188.4797135</v>
      </c>
      <c r="H83" s="67" t="n">
        <f aca="false">F83-J83</f>
        <v>25809739.0848731</v>
      </c>
      <c r="I83" s="67" t="n">
        <f aca="false">G83-K83</f>
        <v>24723180.5698073</v>
      </c>
      <c r="J83" s="163" t="n">
        <f aca="false">low_v2_m!J71</f>
        <v>2767018.46382092</v>
      </c>
      <c r="K83" s="163" t="n">
        <f aca="false">low_v2_m!K71</f>
        <v>2684007.90990629</v>
      </c>
      <c r="L83" s="67" t="n">
        <f aca="false">H83-I83</f>
        <v>1086558.5150658</v>
      </c>
      <c r="M83" s="67" t="n">
        <f aca="false">J83-K83</f>
        <v>83010.5539146271</v>
      </c>
      <c r="N83" s="163" t="n">
        <f aca="false">SUM(low_v5_m!C71:J71)</f>
        <v>3814946.27966625</v>
      </c>
      <c r="O83" s="7"/>
      <c r="P83" s="7"/>
      <c r="Q83" s="67" t="n">
        <f aca="false">I83*5.5017049523</f>
        <v>136019644.977516</v>
      </c>
      <c r="R83" s="67"/>
      <c r="S83" s="67"/>
      <c r="T83" s="7"/>
      <c r="U83" s="7"/>
      <c r="V83" s="67" t="n">
        <f aca="false">K83*5.5017049523</f>
        <v>14766619.6099438</v>
      </c>
      <c r="W83" s="67" t="n">
        <f aca="false">M83*5.5017049523</f>
        <v>456699.57556527</v>
      </c>
      <c r="X83" s="67" t="n">
        <f aca="false">N83*5.1890047538+L83*5.5017049523</f>
        <v>25773698.743981</v>
      </c>
      <c r="Y83" s="67" t="n">
        <f aca="false">N83*5.1890047538</f>
        <v>19795774.3806798</v>
      </c>
      <c r="Z83" s="67" t="n">
        <f aca="false">L83*5.5017049523</f>
        <v>5977924.36330125</v>
      </c>
      <c r="AA83" s="67" t="n">
        <f aca="false">IFE_cost_central!B71</f>
        <v>0</v>
      </c>
      <c r="AB83" s="67" t="n">
        <f aca="false">AA83*$AC$13</f>
        <v>0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3" t="n">
        <f aca="false">low_v2_m!D72+temporary_pension_bonus_low!B72</f>
        <v>28709491.1230826</v>
      </c>
      <c r="G84" s="163" t="n">
        <f aca="false">low_v2_m!E72+temporary_pension_bonus_low!B72</f>
        <v>27535131.8868246</v>
      </c>
      <c r="H84" s="67" t="n">
        <f aca="false">F84-J84</f>
        <v>25872170.6583258</v>
      </c>
      <c r="I84" s="67" t="n">
        <f aca="false">G84-K84</f>
        <v>24782931.0360105</v>
      </c>
      <c r="J84" s="163" t="n">
        <f aca="false">low_v2_m!J72</f>
        <v>2837320.46475679</v>
      </c>
      <c r="K84" s="163" t="n">
        <f aca="false">low_v2_m!K72</f>
        <v>2752200.85081409</v>
      </c>
      <c r="L84" s="67" t="n">
        <f aca="false">H84-I84</f>
        <v>1089239.62231527</v>
      </c>
      <c r="M84" s="67" t="n">
        <f aca="false">J84-K84</f>
        <v>85119.6139427037</v>
      </c>
      <c r="N84" s="163" t="n">
        <f aca="false">SUM(low_v5_m!C72:J72)</f>
        <v>3756112.87446012</v>
      </c>
      <c r="O84" s="7"/>
      <c r="P84" s="7"/>
      <c r="Q84" s="67" t="n">
        <f aca="false">I84*5.5017049523</f>
        <v>136348374.413328</v>
      </c>
      <c r="R84" s="67"/>
      <c r="S84" s="67"/>
      <c r="T84" s="7"/>
      <c r="U84" s="7"/>
      <c r="V84" s="67" t="n">
        <f aca="false">K84*5.5017049523</f>
        <v>15141797.0506481</v>
      </c>
      <c r="W84" s="67" t="n">
        <f aca="false">M84*5.5017049523</f>
        <v>468303.001566437</v>
      </c>
      <c r="X84" s="67" t="n">
        <f aca="false">N84*5.1890047538+L84*5.5017049523</f>
        <v>25483162.5857162</v>
      </c>
      <c r="Y84" s="67" t="n">
        <f aca="false">N84*5.1890047538</f>
        <v>19490487.5613829</v>
      </c>
      <c r="Z84" s="67" t="n">
        <f aca="false">L84*5.5017049523</f>
        <v>5992675.0243333</v>
      </c>
      <c r="AA84" s="67" t="n">
        <f aca="false">IFE_cost_central!B72</f>
        <v>0</v>
      </c>
      <c r="AB84" s="67" t="n">
        <f aca="false">AA84*$AC$13</f>
        <v>0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3" t="n">
        <f aca="false">low_v2_m!D73+temporary_pension_bonus_low!B73</f>
        <v>28847924.4946312</v>
      </c>
      <c r="G85" s="163" t="n">
        <f aca="false">low_v2_m!E73+temporary_pension_bonus_low!B73</f>
        <v>27667968.7834067</v>
      </c>
      <c r="H85" s="67" t="n">
        <f aca="false">F85-J85</f>
        <v>25912731.9288699</v>
      </c>
      <c r="I85" s="67" t="n">
        <f aca="false">G85-K85</f>
        <v>24820831.9946182</v>
      </c>
      <c r="J85" s="163" t="n">
        <f aca="false">low_v2_m!J73</f>
        <v>2935192.56576128</v>
      </c>
      <c r="K85" s="163" t="n">
        <f aca="false">low_v2_m!K73</f>
        <v>2847136.78878844</v>
      </c>
      <c r="L85" s="67" t="n">
        <f aca="false">H85-I85</f>
        <v>1091899.9342517</v>
      </c>
      <c r="M85" s="67" t="n">
        <f aca="false">J85-K85</f>
        <v>88055.7769728387</v>
      </c>
      <c r="N85" s="163" t="n">
        <f aca="false">SUM(low_v5_m!C73:J73)</f>
        <v>3775922.84721973</v>
      </c>
      <c r="O85" s="7"/>
      <c r="P85" s="7"/>
      <c r="Q85" s="67" t="n">
        <f aca="false">I85*5.5017049523</f>
        <v>136556894.304997</v>
      </c>
      <c r="R85" s="67"/>
      <c r="S85" s="67"/>
      <c r="T85" s="7"/>
      <c r="U85" s="7"/>
      <c r="V85" s="67" t="n">
        <f aca="false">K85*5.5017049523</f>
        <v>15664106.5707529</v>
      </c>
      <c r="W85" s="67" t="n">
        <f aca="false">M85*5.5017049523</f>
        <v>484456.904250091</v>
      </c>
      <c r="X85" s="67" t="n">
        <f aca="false">N85*5.1890047538+L85*5.5017049523</f>
        <v>25600592.8798938</v>
      </c>
      <c r="Y85" s="67" t="n">
        <f aca="false">N85*5.1890047538</f>
        <v>19593281.6042052</v>
      </c>
      <c r="Z85" s="67" t="n">
        <f aca="false">L85*5.5017049523</f>
        <v>6007311.27568864</v>
      </c>
      <c r="AA85" s="67" t="n">
        <f aca="false">IFE_cost_central!B73</f>
        <v>0</v>
      </c>
      <c r="AB85" s="67" t="n">
        <f aca="false">AA85*$AC$13</f>
        <v>0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9"/>
      <c r="B86" s="5"/>
      <c r="C86" s="159" t="n">
        <f aca="false">C82+1</f>
        <v>2033</v>
      </c>
      <c r="D86" s="159" t="n">
        <f aca="false">D82</f>
        <v>1</v>
      </c>
      <c r="E86" s="159" t="n">
        <v>233</v>
      </c>
      <c r="F86" s="161" t="n">
        <f aca="false">low_v2_m!D74+temporary_pension_bonus_low!B74</f>
        <v>28811916.9502151</v>
      </c>
      <c r="G86" s="161" t="n">
        <f aca="false">low_v2_m!E74+temporary_pension_bonus_low!B74</f>
        <v>27634009.6860567</v>
      </c>
      <c r="H86" s="8" t="n">
        <f aca="false">F86-J86</f>
        <v>25789968.2468157</v>
      </c>
      <c r="I86" s="8" t="n">
        <f aca="false">G86-K86</f>
        <v>24702719.4437593</v>
      </c>
      <c r="J86" s="161" t="n">
        <f aca="false">low_v2_m!J74</f>
        <v>3021948.70339933</v>
      </c>
      <c r="K86" s="161" t="n">
        <f aca="false">low_v2_m!K74</f>
        <v>2931290.24229735</v>
      </c>
      <c r="L86" s="8" t="n">
        <f aca="false">H86-I86</f>
        <v>1087248.80305642</v>
      </c>
      <c r="M86" s="8" t="n">
        <f aca="false">J86-K86</f>
        <v>90658.46110198</v>
      </c>
      <c r="N86" s="161" t="n">
        <f aca="false">SUM(low_v5_m!C74:J74)</f>
        <v>4589526.04147998</v>
      </c>
      <c r="O86" s="5"/>
      <c r="P86" s="5"/>
      <c r="Q86" s="8" t="n">
        <f aca="false">I86*5.5017049523</f>
        <v>135907073.899008</v>
      </c>
      <c r="R86" s="8"/>
      <c r="S86" s="8"/>
      <c r="T86" s="5"/>
      <c r="U86" s="5"/>
      <c r="V86" s="8" t="n">
        <f aca="false">K86*5.5017049523</f>
        <v>16127094.042676</v>
      </c>
      <c r="W86" s="8" t="n">
        <f aca="false">M86*5.5017049523</f>
        <v>498776.10441266</v>
      </c>
      <c r="X86" s="8" t="n">
        <f aca="false">N86*5.1890047538+L86*5.5017049523</f>
        <v>29796794.5710863</v>
      </c>
      <c r="Y86" s="8" t="n">
        <f aca="false">N86*5.1890047538</f>
        <v>23815072.4469285</v>
      </c>
      <c r="Z86" s="8" t="n">
        <f aca="false">L86*5.5017049523</f>
        <v>5981722.12415773</v>
      </c>
      <c r="AA86" s="8" t="n">
        <f aca="false">IFE_cost_central!B74</f>
        <v>0</v>
      </c>
      <c r="AB86" s="8" t="n">
        <f aca="false">AA86*$AC$13</f>
        <v>0</v>
      </c>
      <c r="AC86" s="8"/>
      <c r="AD86" s="8"/>
      <c r="AE86" s="159"/>
      <c r="AF86" s="159"/>
      <c r="AG86" s="159"/>
      <c r="AH86" s="159"/>
      <c r="AI86" s="159"/>
      <c r="AJ86" s="159"/>
      <c r="AK86" s="159"/>
      <c r="AL86" s="159"/>
      <c r="AM86" s="159"/>
      <c r="AN86" s="159"/>
      <c r="AO86" s="159"/>
      <c r="AP86" s="159"/>
      <c r="AQ86" s="159"/>
      <c r="AR86" s="159"/>
      <c r="AS86" s="159"/>
      <c r="AT86" s="159"/>
      <c r="AU86" s="159"/>
      <c r="AV86" s="159"/>
      <c r="AW86" s="159"/>
      <c r="AX86" s="159"/>
      <c r="AY86" s="159"/>
      <c r="AZ86" s="159"/>
      <c r="BA86" s="159"/>
      <c r="BB86" s="159"/>
      <c r="BC86" s="159"/>
      <c r="BD86" s="159"/>
      <c r="BE86" s="159"/>
      <c r="BF86" s="159"/>
      <c r="BG86" s="159"/>
      <c r="BH86" s="159"/>
      <c r="BI86" s="159"/>
      <c r="BJ86" s="159"/>
      <c r="BK86" s="159"/>
      <c r="BL86" s="159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3" t="n">
        <f aca="false">low_v2_m!D75+temporary_pension_bonus_low!B75</f>
        <v>28864727.8946341</v>
      </c>
      <c r="G87" s="163" t="n">
        <f aca="false">low_v2_m!E75+temporary_pension_bonus_low!B75</f>
        <v>27684865.2783329</v>
      </c>
      <c r="H87" s="67" t="n">
        <f aca="false">F87-J87</f>
        <v>25769476.9389211</v>
      </c>
      <c r="I87" s="67" t="n">
        <f aca="false">G87-K87</f>
        <v>24682471.8512913</v>
      </c>
      <c r="J87" s="163" t="n">
        <f aca="false">low_v2_m!J75</f>
        <v>3095250.95571298</v>
      </c>
      <c r="K87" s="163" t="n">
        <f aca="false">low_v2_m!K75</f>
        <v>3002393.42704159</v>
      </c>
      <c r="L87" s="67" t="n">
        <f aca="false">H87-I87</f>
        <v>1087005.08762986</v>
      </c>
      <c r="M87" s="67" t="n">
        <f aca="false">J87-K87</f>
        <v>92857.5286713894</v>
      </c>
      <c r="N87" s="163" t="n">
        <f aca="false">SUM(low_v5_m!C75:J75)</f>
        <v>3791270.30679387</v>
      </c>
      <c r="O87" s="7"/>
      <c r="P87" s="7"/>
      <c r="Q87" s="67" t="n">
        <f aca="false">I87*5.5017049523</f>
        <v>135795677.619255</v>
      </c>
      <c r="R87" s="67"/>
      <c r="S87" s="67"/>
      <c r="T87" s="7"/>
      <c r="U87" s="7"/>
      <c r="V87" s="67" t="n">
        <f aca="false">K87*5.5017049523</f>
        <v>16518282.7863077</v>
      </c>
      <c r="W87" s="67" t="n">
        <f aca="false">M87*5.5017049523</f>
        <v>510874.725349723</v>
      </c>
      <c r="X87" s="67" t="n">
        <f aca="false">N87*5.1890047538+L87*5.5017049523</f>
        <v>25653300.9186827</v>
      </c>
      <c r="Y87" s="67" t="n">
        <f aca="false">N87*5.1890047538</f>
        <v>19672919.6448942</v>
      </c>
      <c r="Z87" s="67" t="n">
        <f aca="false">L87*5.5017049523</f>
        <v>5980381.27378851</v>
      </c>
      <c r="AA87" s="67" t="n">
        <f aca="false">IFE_cost_central!B75</f>
        <v>0</v>
      </c>
      <c r="AB87" s="67" t="n">
        <f aca="false">AA87*$AC$13</f>
        <v>0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3" t="n">
        <f aca="false">low_v2_m!D76+temporary_pension_bonus_low!B76</f>
        <v>28870607.2130337</v>
      </c>
      <c r="G88" s="163" t="n">
        <f aca="false">low_v2_m!E76+temporary_pension_bonus_low!B76</f>
        <v>27690175.2257301</v>
      </c>
      <c r="H88" s="67" t="n">
        <f aca="false">F88-J88</f>
        <v>25769624.7638321</v>
      </c>
      <c r="I88" s="67" t="n">
        <f aca="false">G88-K88</f>
        <v>24682222.2500045</v>
      </c>
      <c r="J88" s="163" t="n">
        <f aca="false">low_v2_m!J76</f>
        <v>3100982.44920163</v>
      </c>
      <c r="K88" s="163" t="n">
        <f aca="false">low_v2_m!K76</f>
        <v>3007952.97572558</v>
      </c>
      <c r="L88" s="67" t="n">
        <f aca="false">H88-I88</f>
        <v>1087402.51382761</v>
      </c>
      <c r="M88" s="67" t="n">
        <f aca="false">J88-K88</f>
        <v>93029.4734760486</v>
      </c>
      <c r="N88" s="163" t="n">
        <f aca="false">SUM(low_v5_m!C76:J76)</f>
        <v>3782946.3256677</v>
      </c>
      <c r="O88" s="7"/>
      <c r="P88" s="7"/>
      <c r="Q88" s="67" t="n">
        <f aca="false">I88*5.5017049523</f>
        <v>135794304.386619</v>
      </c>
      <c r="R88" s="67"/>
      <c r="S88" s="67"/>
      <c r="T88" s="7"/>
      <c r="U88" s="7"/>
      <c r="V88" s="67" t="n">
        <f aca="false">K88*5.5017049523</f>
        <v>16548869.782835</v>
      </c>
      <c r="W88" s="67" t="n">
        <f aca="false">M88*5.5017049523</f>
        <v>511820.714933038</v>
      </c>
      <c r="X88" s="67" t="n">
        <f aca="false">N88*5.1890047538+L88*5.5017049523</f>
        <v>25612294.2627288</v>
      </c>
      <c r="Y88" s="67" t="n">
        <f aca="false">N88*5.1890047538</f>
        <v>19629726.4672599</v>
      </c>
      <c r="Z88" s="67" t="n">
        <f aca="false">L88*5.5017049523</f>
        <v>5982567.79546886</v>
      </c>
      <c r="AA88" s="67" t="n">
        <f aca="false">IFE_cost_central!B76</f>
        <v>0</v>
      </c>
      <c r="AB88" s="67" t="n">
        <f aca="false">AA88*$AC$13</f>
        <v>0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3" t="n">
        <f aca="false">low_v2_m!D77+temporary_pension_bonus_low!B77</f>
        <v>28934624.249101</v>
      </c>
      <c r="G89" s="163" t="n">
        <f aca="false">low_v2_m!E77+temporary_pension_bonus_low!B77</f>
        <v>27752055.9342284</v>
      </c>
      <c r="H89" s="67" t="n">
        <f aca="false">F89-J89</f>
        <v>25758501.3797325</v>
      </c>
      <c r="I89" s="67" t="n">
        <f aca="false">G89-K89</f>
        <v>24671216.7509409</v>
      </c>
      <c r="J89" s="163" t="n">
        <f aca="false">low_v2_m!J77</f>
        <v>3176122.86936848</v>
      </c>
      <c r="K89" s="163" t="n">
        <f aca="false">low_v2_m!K77</f>
        <v>3080839.18328743</v>
      </c>
      <c r="L89" s="67" t="n">
        <f aca="false">H89-I89</f>
        <v>1087284.62879156</v>
      </c>
      <c r="M89" s="67" t="n">
        <f aca="false">J89-K89</f>
        <v>95283.6860810546</v>
      </c>
      <c r="N89" s="163" t="n">
        <f aca="false">SUM(low_v5_m!C77:J77)</f>
        <v>3748386.14491224</v>
      </c>
      <c r="O89" s="7"/>
      <c r="P89" s="7"/>
      <c r="Q89" s="67" t="n">
        <f aca="false">I89*5.5017049523</f>
        <v>135733755.377918</v>
      </c>
      <c r="R89" s="67"/>
      <c r="S89" s="67"/>
      <c r="T89" s="7"/>
      <c r="U89" s="7"/>
      <c r="V89" s="67" t="n">
        <f aca="false">K89*5.5017049523</f>
        <v>16949868.1919323</v>
      </c>
      <c r="W89" s="67" t="n">
        <f aca="false">M89*5.5017049523</f>
        <v>524222.727585537</v>
      </c>
      <c r="X89" s="67" t="n">
        <f aca="false">N89*5.1890047538+L89*5.5017049523</f>
        <v>25432312.7518098</v>
      </c>
      <c r="Y89" s="67" t="n">
        <f aca="false">N89*5.1890047538</f>
        <v>19450393.5250276</v>
      </c>
      <c r="Z89" s="67" t="n">
        <f aca="false">L89*5.5017049523</f>
        <v>5981919.22678217</v>
      </c>
      <c r="AA89" s="67" t="n">
        <f aca="false">IFE_cost_central!B77</f>
        <v>0</v>
      </c>
      <c r="AB89" s="67" t="n">
        <f aca="false">AA89*$AC$13</f>
        <v>0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9"/>
      <c r="B90" s="5"/>
      <c r="C90" s="159" t="n">
        <f aca="false">C86+1</f>
        <v>2034</v>
      </c>
      <c r="D90" s="159" t="n">
        <f aca="false">D86</f>
        <v>1</v>
      </c>
      <c r="E90" s="159" t="n">
        <v>237</v>
      </c>
      <c r="F90" s="161" t="n">
        <f aca="false">low_v2_m!D78+temporary_pension_bonus_low!B78</f>
        <v>29094880.5157266</v>
      </c>
      <c r="G90" s="161" t="n">
        <f aca="false">low_v2_m!E78+temporary_pension_bonus_low!B78</f>
        <v>27905772.5410421</v>
      </c>
      <c r="H90" s="8" t="n">
        <f aca="false">F90-J90</f>
        <v>25840733.8052601</v>
      </c>
      <c r="I90" s="8" t="n">
        <f aca="false">G90-K90</f>
        <v>24749250.2318896</v>
      </c>
      <c r="J90" s="161" t="n">
        <f aca="false">low_v2_m!J78</f>
        <v>3254146.71046648</v>
      </c>
      <c r="K90" s="161" t="n">
        <f aca="false">low_v2_m!K78</f>
        <v>3156522.30915249</v>
      </c>
      <c r="L90" s="8" t="n">
        <f aca="false">H90-I90</f>
        <v>1091483.57337047</v>
      </c>
      <c r="M90" s="8" t="n">
        <f aca="false">J90-K90</f>
        <v>97624.401313995</v>
      </c>
      <c r="N90" s="161" t="n">
        <f aca="false">SUM(low_v5_m!C78:J78)</f>
        <v>4536782.00920619</v>
      </c>
      <c r="O90" s="5"/>
      <c r="P90" s="5"/>
      <c r="Q90" s="8" t="n">
        <f aca="false">I90*5.5017049523</f>
        <v>136163072.566499</v>
      </c>
      <c r="R90" s="8"/>
      <c r="S90" s="8"/>
      <c r="T90" s="5"/>
      <c r="U90" s="5"/>
      <c r="V90" s="8" t="n">
        <f aca="false">K90*5.5017049523</f>
        <v>17366254.4203097</v>
      </c>
      <c r="W90" s="8" t="n">
        <f aca="false">M90*5.5017049523</f>
        <v>537100.652174529</v>
      </c>
      <c r="X90" s="8" t="n">
        <f aca="false">N90*5.1890047538+L90*5.5017049523</f>
        <v>29546403.9936916</v>
      </c>
      <c r="Y90" s="8" t="n">
        <f aca="false">N90*5.1890047538</f>
        <v>23541383.4127252</v>
      </c>
      <c r="Z90" s="8" t="n">
        <f aca="false">L90*5.5017049523</f>
        <v>6005020.5809664</v>
      </c>
      <c r="AA90" s="8" t="n">
        <f aca="false">IFE_cost_central!B78</f>
        <v>0</v>
      </c>
      <c r="AB90" s="8" t="n">
        <f aca="false">AA90*$AC$13</f>
        <v>0</v>
      </c>
      <c r="AC90" s="8"/>
      <c r="AD90" s="8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  <c r="BJ90" s="159"/>
      <c r="BK90" s="159"/>
      <c r="BL90" s="159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3" t="n">
        <f aca="false">low_v2_m!D79+temporary_pension_bonus_low!B79</f>
        <v>29116821.23118</v>
      </c>
      <c r="G91" s="163" t="n">
        <f aca="false">low_v2_m!E79+temporary_pension_bonus_low!B79</f>
        <v>27926480.5109775</v>
      </c>
      <c r="H91" s="67" t="n">
        <f aca="false">F91-J91</f>
        <v>25844152.5155526</v>
      </c>
      <c r="I91" s="67" t="n">
        <f aca="false">G91-K91</f>
        <v>24751991.8568188</v>
      </c>
      <c r="J91" s="163" t="n">
        <f aca="false">low_v2_m!J79</f>
        <v>3272668.71562744</v>
      </c>
      <c r="K91" s="163" t="n">
        <f aca="false">low_v2_m!K79</f>
        <v>3174488.65415862</v>
      </c>
      <c r="L91" s="67" t="n">
        <f aca="false">H91-I91</f>
        <v>1092160.65873371</v>
      </c>
      <c r="M91" s="67" t="n">
        <f aca="false">J91-K91</f>
        <v>98180.0614688229</v>
      </c>
      <c r="N91" s="163" t="n">
        <f aca="false">SUM(low_v5_m!C79:J79)</f>
        <v>3763616.4894409</v>
      </c>
      <c r="O91" s="7"/>
      <c r="P91" s="7"/>
      <c r="Q91" s="67" t="n">
        <f aca="false">I91*5.5017049523</f>
        <v>136178156.177949</v>
      </c>
      <c r="R91" s="67"/>
      <c r="S91" s="67"/>
      <c r="T91" s="7"/>
      <c r="U91" s="7"/>
      <c r="V91" s="67" t="n">
        <f aca="false">K91*5.5017049523</f>
        <v>17465099.9496046</v>
      </c>
      <c r="W91" s="67" t="n">
        <f aca="false">M91*5.5017049523</f>
        <v>540157.730400141</v>
      </c>
      <c r="X91" s="67" t="n">
        <f aca="false">N91*5.1890047538+L91*5.5017049523</f>
        <v>25538169.5600513</v>
      </c>
      <c r="Y91" s="67" t="n">
        <f aca="false">N91*5.1890047538</f>
        <v>19529423.8551889</v>
      </c>
      <c r="Z91" s="67" t="n">
        <f aca="false">L91*5.5017049523</f>
        <v>6008745.70486247</v>
      </c>
      <c r="AA91" s="67" t="n">
        <f aca="false">IFE_cost_central!B79</f>
        <v>0</v>
      </c>
      <c r="AB91" s="67" t="n">
        <f aca="false">AA91*$AC$13</f>
        <v>0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3" t="n">
        <f aca="false">low_v2_m!D80+temporary_pension_bonus_low!B80</f>
        <v>29209700.3541916</v>
      </c>
      <c r="G92" s="163" t="n">
        <f aca="false">low_v2_m!E80+temporary_pension_bonus_low!B80</f>
        <v>28013756.1344603</v>
      </c>
      <c r="H92" s="67" t="n">
        <f aca="false">F92-J92</f>
        <v>25896892.4326773</v>
      </c>
      <c r="I92" s="67" t="n">
        <f aca="false">G92-K92</f>
        <v>24800332.4505915</v>
      </c>
      <c r="J92" s="163" t="n">
        <f aca="false">low_v2_m!J80</f>
        <v>3312807.92151431</v>
      </c>
      <c r="K92" s="163" t="n">
        <f aca="false">low_v2_m!K80</f>
        <v>3213423.68386888</v>
      </c>
      <c r="L92" s="67" t="n">
        <f aca="false">H92-I92</f>
        <v>1096559.98208581</v>
      </c>
      <c r="M92" s="67" t="n">
        <f aca="false">J92-K92</f>
        <v>99384.2376454296</v>
      </c>
      <c r="N92" s="163" t="n">
        <f aca="false">SUM(low_v5_m!C80:J80)</f>
        <v>3772028.60946276</v>
      </c>
      <c r="O92" s="7"/>
      <c r="P92" s="7"/>
      <c r="Q92" s="67" t="n">
        <f aca="false">I92*5.5017049523</f>
        <v>136444111.862105</v>
      </c>
      <c r="R92" s="67"/>
      <c r="S92" s="67"/>
      <c r="T92" s="7"/>
      <c r="U92" s="7"/>
      <c r="V92" s="67" t="n">
        <f aca="false">K92*5.5017049523</f>
        <v>17679308.9953795</v>
      </c>
      <c r="W92" s="67" t="n">
        <f aca="false">M92*5.5017049523</f>
        <v>546782.75243442</v>
      </c>
      <c r="X92" s="67" t="n">
        <f aca="false">N92*5.1890047538+L92*5.5017049523</f>
        <v>25606023.8699074</v>
      </c>
      <c r="Y92" s="67" t="n">
        <f aca="false">N92*5.1890047538</f>
        <v>19573074.3859719</v>
      </c>
      <c r="Z92" s="67" t="n">
        <f aca="false">L92*5.5017049523</f>
        <v>6032949.4839355</v>
      </c>
      <c r="AA92" s="67" t="n">
        <f aca="false">IFE_cost_central!B80</f>
        <v>0</v>
      </c>
      <c r="AB92" s="67" t="n">
        <f aca="false">AA92*$AC$13</f>
        <v>0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3" t="n">
        <f aca="false">low_v2_m!D81+temporary_pension_bonus_low!B81</f>
        <v>29373109.9291093</v>
      </c>
      <c r="G93" s="163" t="n">
        <f aca="false">low_v2_m!E81+temporary_pension_bonus_low!B81</f>
        <v>28169592.6905576</v>
      </c>
      <c r="H93" s="67" t="n">
        <f aca="false">F93-J93</f>
        <v>25985933.6452166</v>
      </c>
      <c r="I93" s="67" t="n">
        <f aca="false">G93-K93</f>
        <v>24884031.6951817</v>
      </c>
      <c r="J93" s="163" t="n">
        <f aca="false">low_v2_m!J81</f>
        <v>3387176.28389268</v>
      </c>
      <c r="K93" s="163" t="n">
        <f aca="false">low_v2_m!K81</f>
        <v>3285560.9953759</v>
      </c>
      <c r="L93" s="67" t="n">
        <f aca="false">H93-I93</f>
        <v>1101901.95003487</v>
      </c>
      <c r="M93" s="67" t="n">
        <f aca="false">J93-K93</f>
        <v>101615.28851678</v>
      </c>
      <c r="N93" s="163" t="n">
        <f aca="false">SUM(low_v5_m!C81:J81)</f>
        <v>3818249.61160946</v>
      </c>
      <c r="O93" s="7"/>
      <c r="P93" s="7"/>
      <c r="Q93" s="67" t="n">
        <f aca="false">I93*5.5017049523</f>
        <v>136904600.410571</v>
      </c>
      <c r="R93" s="67"/>
      <c r="S93" s="67"/>
      <c r="T93" s="7"/>
      <c r="U93" s="7"/>
      <c r="V93" s="67" t="n">
        <f aca="false">K93*5.5017049523</f>
        <v>18076187.1993433</v>
      </c>
      <c r="W93" s="67" t="n">
        <f aca="false">M93*5.5017049523</f>
        <v>559057.336062161</v>
      </c>
      <c r="X93" s="67" t="n">
        <f aca="false">N93*5.1890047538+L93*5.5017049523</f>
        <v>25875254.8012924</v>
      </c>
      <c r="Y93" s="67" t="n">
        <f aca="false">N93*5.1890047538</f>
        <v>19812915.3858365</v>
      </c>
      <c r="Z93" s="67" t="n">
        <f aca="false">L93*5.5017049523</f>
        <v>6062339.41545588</v>
      </c>
      <c r="AA93" s="67" t="n">
        <f aca="false">IFE_cost_central!B81</f>
        <v>0</v>
      </c>
      <c r="AB93" s="67" t="n">
        <f aca="false">AA93*$AC$13</f>
        <v>0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9"/>
      <c r="B94" s="5"/>
      <c r="C94" s="159" t="n">
        <f aca="false">C90+1</f>
        <v>2035</v>
      </c>
      <c r="D94" s="159" t="n">
        <f aca="false">D90</f>
        <v>1</v>
      </c>
      <c r="E94" s="159" t="n">
        <v>241</v>
      </c>
      <c r="F94" s="161" t="n">
        <f aca="false">low_v2_m!D82+temporary_pension_bonus_low!B82</f>
        <v>29378111.7043888</v>
      </c>
      <c r="G94" s="161" t="n">
        <f aca="false">low_v2_m!E82+temporary_pension_bonus_low!B82</f>
        <v>28175579.0224336</v>
      </c>
      <c r="H94" s="8" t="n">
        <f aca="false">F94-J94</f>
        <v>25901144.9994661</v>
      </c>
      <c r="I94" s="8" t="n">
        <f aca="false">G94-K94</f>
        <v>24802921.3186586</v>
      </c>
      <c r="J94" s="161" t="n">
        <f aca="false">low_v2_m!J82</f>
        <v>3476966.70492275</v>
      </c>
      <c r="K94" s="161" t="n">
        <f aca="false">low_v2_m!K82</f>
        <v>3372657.70377507</v>
      </c>
      <c r="L94" s="8" t="n">
        <f aca="false">H94-I94</f>
        <v>1098223.68080751</v>
      </c>
      <c r="M94" s="8" t="n">
        <f aca="false">J94-K94</f>
        <v>104309.001147683</v>
      </c>
      <c r="N94" s="161" t="n">
        <f aca="false">SUM(low_v5_m!C82:J82)</f>
        <v>4612631.81075376</v>
      </c>
      <c r="O94" s="5"/>
      <c r="P94" s="5"/>
      <c r="Q94" s="8" t="n">
        <f aca="false">I94*5.5017049523</f>
        <v>136458355.050371</v>
      </c>
      <c r="R94" s="8"/>
      <c r="S94" s="8"/>
      <c r="T94" s="5"/>
      <c r="U94" s="5"/>
      <c r="V94" s="8" t="n">
        <f aca="false">K94*5.5017049523</f>
        <v>18555367.591272</v>
      </c>
      <c r="W94" s="8" t="n">
        <f aca="false">M94*5.5017049523</f>
        <v>573877.348183675</v>
      </c>
      <c r="X94" s="8" t="n">
        <f aca="false">N94*5.1890047538+L94*5.5017049523</f>
        <v>29977071.0569622</v>
      </c>
      <c r="Y94" s="8" t="n">
        <f aca="false">N94*5.1890047538</f>
        <v>23934968.3935304</v>
      </c>
      <c r="Z94" s="8" t="n">
        <f aca="false">L94*5.5017049523</f>
        <v>6042102.66343182</v>
      </c>
      <c r="AA94" s="8" t="n">
        <f aca="false">IFE_cost_central!B82</f>
        <v>0</v>
      </c>
      <c r="AB94" s="8" t="n">
        <f aca="false">AA94*$AC$13</f>
        <v>0</v>
      </c>
      <c r="AC94" s="8"/>
      <c r="AD94" s="8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59"/>
      <c r="BC94" s="159"/>
      <c r="BD94" s="159"/>
      <c r="BE94" s="159"/>
      <c r="BF94" s="159"/>
      <c r="BG94" s="159"/>
      <c r="BH94" s="159"/>
      <c r="BI94" s="159"/>
      <c r="BJ94" s="159"/>
      <c r="BK94" s="159"/>
      <c r="BL94" s="159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3" t="n">
        <f aca="false">low_v2_m!D83+temporary_pension_bonus_low!B83</f>
        <v>29470946.3801729</v>
      </c>
      <c r="G95" s="163" t="n">
        <f aca="false">low_v2_m!E83+temporary_pension_bonus_low!B83</f>
        <v>28265088.4595778</v>
      </c>
      <c r="H95" s="67" t="n">
        <f aca="false">F95-J95</f>
        <v>25917111.1344235</v>
      </c>
      <c r="I95" s="67" t="n">
        <f aca="false">G95-K95</f>
        <v>24817868.2712009</v>
      </c>
      <c r="J95" s="163" t="n">
        <f aca="false">low_v2_m!J83</f>
        <v>3553835.24574941</v>
      </c>
      <c r="K95" s="163" t="n">
        <f aca="false">low_v2_m!K83</f>
        <v>3447220.18837693</v>
      </c>
      <c r="L95" s="67" t="n">
        <f aca="false">H95-I95</f>
        <v>1099242.86322256</v>
      </c>
      <c r="M95" s="67" t="n">
        <f aca="false">J95-K95</f>
        <v>106615.057372482</v>
      </c>
      <c r="N95" s="163" t="n">
        <f aca="false">SUM(low_v5_m!C83:J83)</f>
        <v>3838236.26666579</v>
      </c>
      <c r="O95" s="7"/>
      <c r="P95" s="7"/>
      <c r="Q95" s="67" t="n">
        <f aca="false">I95*5.5017049523</f>
        <v>136540588.773195</v>
      </c>
      <c r="R95" s="67"/>
      <c r="S95" s="67"/>
      <c r="T95" s="7"/>
      <c r="U95" s="7"/>
      <c r="V95" s="67" t="n">
        <f aca="false">K95*5.5017049523</f>
        <v>18965588.3820619</v>
      </c>
      <c r="W95" s="67" t="n">
        <f aca="false">M95*5.5017049523</f>
        <v>586564.589135933</v>
      </c>
      <c r="X95" s="67" t="n">
        <f aca="false">N95*5.1890047538+L95*5.5017049523</f>
        <v>25964336.1383084</v>
      </c>
      <c r="Y95" s="67" t="n">
        <f aca="false">N95*5.1890047538</f>
        <v>19916626.2339364</v>
      </c>
      <c r="Z95" s="67" t="n">
        <f aca="false">L95*5.5017049523</f>
        <v>6047709.904372</v>
      </c>
      <c r="AA95" s="67" t="n">
        <f aca="false">IFE_cost_central!B83</f>
        <v>0</v>
      </c>
      <c r="AB95" s="67" t="n">
        <f aca="false">AA95*$AC$13</f>
        <v>0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3" t="n">
        <f aca="false">low_v2_m!D84+temporary_pension_bonus_low!B84</f>
        <v>29637037.1695834</v>
      </c>
      <c r="G96" s="163" t="n">
        <f aca="false">low_v2_m!E84+temporary_pension_bonus_low!B84</f>
        <v>28424257.8283381</v>
      </c>
      <c r="H96" s="67" t="n">
        <f aca="false">F96-J96</f>
        <v>25993519.8424009</v>
      </c>
      <c r="I96" s="67" t="n">
        <f aca="false">G96-K96</f>
        <v>24890046.020971</v>
      </c>
      <c r="J96" s="163" t="n">
        <f aca="false">low_v2_m!J84</f>
        <v>3643517.32718251</v>
      </c>
      <c r="K96" s="163" t="n">
        <f aca="false">low_v2_m!K84</f>
        <v>3534211.80736703</v>
      </c>
      <c r="L96" s="67" t="n">
        <f aca="false">H96-I96</f>
        <v>1103473.82142982</v>
      </c>
      <c r="M96" s="67" t="n">
        <f aca="false">J96-K96</f>
        <v>109305.519815476</v>
      </c>
      <c r="N96" s="163" t="n">
        <f aca="false">SUM(low_v5_m!C84:J84)</f>
        <v>3779957.80273854</v>
      </c>
      <c r="O96" s="7"/>
      <c r="P96" s="7"/>
      <c r="Q96" s="67" t="n">
        <f aca="false">I96*5.5017049523</f>
        <v>136937689.456551</v>
      </c>
      <c r="R96" s="67"/>
      <c r="S96" s="67"/>
      <c r="T96" s="7"/>
      <c r="U96" s="7"/>
      <c r="V96" s="67" t="n">
        <f aca="false">K96*5.5017049523</f>
        <v>19444190.6030683</v>
      </c>
      <c r="W96" s="67" t="n">
        <f aca="false">M96*5.5017049523</f>
        <v>601366.719682528</v>
      </c>
      <c r="X96" s="67" t="n">
        <f aca="false">N96*5.1890047538+L96*5.5017049523</f>
        <v>25685206.3956675</v>
      </c>
      <c r="Y96" s="67" t="n">
        <f aca="false">N96*5.1890047538</f>
        <v>19614219.0075737</v>
      </c>
      <c r="Z96" s="67" t="n">
        <f aca="false">L96*5.5017049523</f>
        <v>6070987.38809382</v>
      </c>
      <c r="AA96" s="67" t="n">
        <f aca="false">IFE_cost_central!B84</f>
        <v>0</v>
      </c>
      <c r="AB96" s="67" t="n">
        <f aca="false">AA96*$AC$13</f>
        <v>0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3" t="n">
        <f aca="false">low_v2_m!D85+temporary_pension_bonus_low!B85</f>
        <v>29709436.5645852</v>
      </c>
      <c r="G97" s="163" t="n">
        <f aca="false">low_v2_m!E85+temporary_pension_bonus_low!B85</f>
        <v>28494144.9570047</v>
      </c>
      <c r="H97" s="67" t="n">
        <f aca="false">F97-J97</f>
        <v>25964807.8428952</v>
      </c>
      <c r="I97" s="67" t="n">
        <f aca="false">G97-K97</f>
        <v>24861855.0969654</v>
      </c>
      <c r="J97" s="163" t="n">
        <f aca="false">low_v2_m!J85</f>
        <v>3744628.72169</v>
      </c>
      <c r="K97" s="163" t="n">
        <f aca="false">low_v2_m!K85</f>
        <v>3632289.8600393</v>
      </c>
      <c r="L97" s="67" t="n">
        <f aca="false">H97-I97</f>
        <v>1102952.74592974</v>
      </c>
      <c r="M97" s="67" t="n">
        <f aca="false">J97-K97</f>
        <v>112338.8616507</v>
      </c>
      <c r="N97" s="163" t="n">
        <f aca="false">SUM(low_v5_m!C85:J85)</f>
        <v>3801698.15399715</v>
      </c>
      <c r="O97" s="7"/>
      <c r="P97" s="7"/>
      <c r="Q97" s="67" t="n">
        <f aca="false">I97*5.5017049523</f>
        <v>136782591.31034</v>
      </c>
      <c r="R97" s="67"/>
      <c r="S97" s="67"/>
      <c r="T97" s="7"/>
      <c r="U97" s="7"/>
      <c r="V97" s="67" t="n">
        <f aca="false">K97*5.5017049523</f>
        <v>19983787.1111673</v>
      </c>
      <c r="W97" s="67" t="n">
        <f aca="false">M97*5.5017049523</f>
        <v>618055.271479402</v>
      </c>
      <c r="X97" s="67" t="n">
        <f aca="false">N97*5.1890047538+L97*5.5017049523</f>
        <v>25795150.3780384</v>
      </c>
      <c r="Y97" s="67" t="n">
        <f aca="false">N97*5.1890047538</f>
        <v>19727029.7936039</v>
      </c>
      <c r="Z97" s="67" t="n">
        <f aca="false">L97*5.5017049523</f>
        <v>6068120.58443454</v>
      </c>
      <c r="AA97" s="67" t="n">
        <f aca="false">IFE_cost_central!B85</f>
        <v>0</v>
      </c>
      <c r="AB97" s="67" t="n">
        <f aca="false">AA97*$AC$13</f>
        <v>0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9"/>
      <c r="B98" s="5"/>
      <c r="C98" s="159" t="n">
        <f aca="false">C94+1</f>
        <v>2036</v>
      </c>
      <c r="D98" s="159" t="n">
        <f aca="false">D94</f>
        <v>1</v>
      </c>
      <c r="E98" s="159" t="n">
        <v>245</v>
      </c>
      <c r="F98" s="161" t="n">
        <f aca="false">low_v2_m!D86+temporary_pension_bonus_low!B86</f>
        <v>29780723.724498</v>
      </c>
      <c r="G98" s="161" t="n">
        <f aca="false">low_v2_m!E86+temporary_pension_bonus_low!B86</f>
        <v>28563874.0091189</v>
      </c>
      <c r="H98" s="8" t="n">
        <f aca="false">F98-J98</f>
        <v>25979032.8358737</v>
      </c>
      <c r="I98" s="8" t="n">
        <f aca="false">G98-K98</f>
        <v>24876233.8471533</v>
      </c>
      <c r="J98" s="161" t="n">
        <f aca="false">low_v2_m!J86</f>
        <v>3801690.88862438</v>
      </c>
      <c r="K98" s="161" t="n">
        <f aca="false">low_v2_m!K86</f>
        <v>3687640.16196564</v>
      </c>
      <c r="L98" s="8" t="n">
        <f aca="false">H98-I98</f>
        <v>1102798.98872036</v>
      </c>
      <c r="M98" s="8" t="n">
        <f aca="false">J98-K98</f>
        <v>114050.726658731</v>
      </c>
      <c r="N98" s="161" t="n">
        <f aca="false">SUM(low_v5_m!C86:J86)</f>
        <v>4602871.92376836</v>
      </c>
      <c r="O98" s="5"/>
      <c r="P98" s="5"/>
      <c r="Q98" s="8" t="n">
        <f aca="false">I98*5.5017049523</f>
        <v>136861698.951456</v>
      </c>
      <c r="R98" s="8"/>
      <c r="S98" s="8"/>
      <c r="T98" s="5"/>
      <c r="U98" s="5"/>
      <c r="V98" s="8" t="n">
        <f aca="false">K98*5.5017049523</f>
        <v>20288308.1413868</v>
      </c>
      <c r="W98" s="8" t="n">
        <f aca="false">M98*5.5017049523</f>
        <v>627473.447671755</v>
      </c>
      <c r="X98" s="8" t="n">
        <f aca="false">N98*5.1890047538+L98*5.5017049523</f>
        <v>29951598.9512008</v>
      </c>
      <c r="Y98" s="8" t="n">
        <f aca="false">N98*5.1890047538</f>
        <v>23884324.2935666</v>
      </c>
      <c r="Z98" s="8" t="n">
        <f aca="false">L98*5.5017049523</f>
        <v>6067274.65763424</v>
      </c>
      <c r="AA98" s="8" t="n">
        <f aca="false">IFE_cost_central!B86</f>
        <v>0</v>
      </c>
      <c r="AB98" s="8" t="n">
        <f aca="false">AA98*$AC$13</f>
        <v>0</v>
      </c>
      <c r="AC98" s="8"/>
      <c r="AD98" s="8"/>
      <c r="AE98" s="159"/>
      <c r="AF98" s="159"/>
      <c r="AG98" s="159"/>
      <c r="AH98" s="159"/>
      <c r="AI98" s="159"/>
      <c r="AJ98" s="159"/>
      <c r="AK98" s="159"/>
      <c r="AL98" s="159"/>
      <c r="AM98" s="159"/>
      <c r="AN98" s="159"/>
      <c r="AO98" s="159"/>
      <c r="AP98" s="159"/>
      <c r="AQ98" s="159"/>
      <c r="AR98" s="159"/>
      <c r="AS98" s="159"/>
      <c r="AT98" s="159"/>
      <c r="AU98" s="159"/>
      <c r="AV98" s="159"/>
      <c r="AW98" s="159"/>
      <c r="AX98" s="159"/>
      <c r="AY98" s="159"/>
      <c r="AZ98" s="159"/>
      <c r="BA98" s="159"/>
      <c r="BB98" s="159"/>
      <c r="BC98" s="159"/>
      <c r="BD98" s="159"/>
      <c r="BE98" s="159"/>
      <c r="BF98" s="159"/>
      <c r="BG98" s="159"/>
      <c r="BH98" s="159"/>
      <c r="BI98" s="159"/>
      <c r="BJ98" s="159"/>
      <c r="BK98" s="159"/>
      <c r="BL98" s="159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3" t="n">
        <f aca="false">low_v2_m!D87+temporary_pension_bonus_low!B87</f>
        <v>29912605.2053996</v>
      </c>
      <c r="G99" s="163" t="n">
        <f aca="false">low_v2_m!E87+temporary_pension_bonus_low!B87</f>
        <v>28690905.8056789</v>
      </c>
      <c r="H99" s="67" t="n">
        <f aca="false">F99-J99</f>
        <v>26033215.7789891</v>
      </c>
      <c r="I99" s="67" t="n">
        <f aca="false">G99-K99</f>
        <v>24927898.0620607</v>
      </c>
      <c r="J99" s="163" t="n">
        <f aca="false">low_v2_m!J87</f>
        <v>3879389.42641051</v>
      </c>
      <c r="K99" s="163" t="n">
        <f aca="false">low_v2_m!K87</f>
        <v>3763007.7436182</v>
      </c>
      <c r="L99" s="67" t="n">
        <f aca="false">H99-I99</f>
        <v>1105317.71692838</v>
      </c>
      <c r="M99" s="67" t="n">
        <f aca="false">J99-K99</f>
        <v>116381.682792317</v>
      </c>
      <c r="N99" s="163" t="n">
        <f aca="false">SUM(low_v5_m!C87:J87)</f>
        <v>3774840.38842286</v>
      </c>
      <c r="O99" s="7"/>
      <c r="P99" s="7"/>
      <c r="Q99" s="67" t="n">
        <f aca="false">I99*5.5017049523</f>
        <v>137145940.218469</v>
      </c>
      <c r="R99" s="67"/>
      <c r="S99" s="67"/>
      <c r="T99" s="7"/>
      <c r="U99" s="7"/>
      <c r="V99" s="67" t="n">
        <f aca="false">K99*5.5017049523</f>
        <v>20702958.3386075</v>
      </c>
      <c r="W99" s="67" t="n">
        <f aca="false">M99*5.5017049523</f>
        <v>640297.680575496</v>
      </c>
      <c r="X99" s="67" t="n">
        <f aca="false">N99*5.1890047538+L99*5.5017049523</f>
        <v>25668796.6774522</v>
      </c>
      <c r="Y99" s="67" t="n">
        <f aca="false">N99*5.1890047538</f>
        <v>19587664.7203625</v>
      </c>
      <c r="Z99" s="67" t="n">
        <f aca="false">L99*5.5017049523</f>
        <v>6081131.95708979</v>
      </c>
      <c r="AA99" s="67" t="n">
        <f aca="false">IFE_cost_central!B87</f>
        <v>0</v>
      </c>
      <c r="AB99" s="67" t="n">
        <f aca="false">AA99*$AC$13</f>
        <v>0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3" t="n">
        <f aca="false">low_v2_m!D88+temporary_pension_bonus_low!B88</f>
        <v>30013862.4067299</v>
      </c>
      <c r="G100" s="163" t="n">
        <f aca="false">low_v2_m!E88+temporary_pension_bonus_low!B88</f>
        <v>28789363.0066719</v>
      </c>
      <c r="H100" s="67" t="n">
        <f aca="false">F100-J100</f>
        <v>26088970.8190984</v>
      </c>
      <c r="I100" s="67" t="n">
        <f aca="false">G100-K100</f>
        <v>24982218.1666693</v>
      </c>
      <c r="J100" s="163" t="n">
        <f aca="false">low_v2_m!J88</f>
        <v>3924891.58763155</v>
      </c>
      <c r="K100" s="163" t="n">
        <f aca="false">low_v2_m!K88</f>
        <v>3807144.84000261</v>
      </c>
      <c r="L100" s="67" t="n">
        <f aca="false">H100-I100</f>
        <v>1106752.65242904</v>
      </c>
      <c r="M100" s="67" t="n">
        <f aca="false">J100-K100</f>
        <v>117746.747628946</v>
      </c>
      <c r="N100" s="163" t="n">
        <f aca="false">SUM(low_v5_m!C88:J88)</f>
        <v>3746749.7250115</v>
      </c>
      <c r="O100" s="7"/>
      <c r="P100" s="7"/>
      <c r="Q100" s="67" t="n">
        <f aca="false">I100*5.5017049523</f>
        <v>137444793.407004</v>
      </c>
      <c r="R100" s="67"/>
      <c r="S100" s="67"/>
      <c r="T100" s="7"/>
      <c r="U100" s="7"/>
      <c r="V100" s="67" t="n">
        <f aca="false">K100*5.5017049523</f>
        <v>20945787.6203657</v>
      </c>
      <c r="W100" s="67" t="n">
        <f aca="false">M100*5.5017049523</f>
        <v>647807.86454739</v>
      </c>
      <c r="X100" s="67" t="n">
        <f aca="false">N100*5.1890047538+L100*5.5017049523</f>
        <v>25530928.6832235</v>
      </c>
      <c r="Y100" s="67" t="n">
        <f aca="false">N100*5.1890047538</f>
        <v>19441902.1343835</v>
      </c>
      <c r="Z100" s="67" t="n">
        <f aca="false">L100*5.5017049523</f>
        <v>6089026.54883999</v>
      </c>
      <c r="AA100" s="67" t="n">
        <f aca="false">IFE_cost_central!B88</f>
        <v>0</v>
      </c>
      <c r="AB100" s="67" t="n">
        <f aca="false">AA100*$AC$13</f>
        <v>0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3" t="n">
        <f aca="false">low_v2_m!D89+temporary_pension_bonus_low!B89</f>
        <v>30246383.5120276</v>
      </c>
      <c r="G101" s="163" t="n">
        <f aca="false">low_v2_m!E89+temporary_pension_bonus_low!B89</f>
        <v>29013153.134598</v>
      </c>
      <c r="H101" s="67" t="n">
        <f aca="false">F101-J101</f>
        <v>26253429.9139227</v>
      </c>
      <c r="I101" s="67" t="n">
        <f aca="false">G101-K101</f>
        <v>25139988.1444362</v>
      </c>
      <c r="J101" s="163" t="n">
        <f aca="false">low_v2_m!J89</f>
        <v>3992953.59810494</v>
      </c>
      <c r="K101" s="163" t="n">
        <f aca="false">low_v2_m!K89</f>
        <v>3873164.99016179</v>
      </c>
      <c r="L101" s="67" t="n">
        <f aca="false">H101-I101</f>
        <v>1113441.76948645</v>
      </c>
      <c r="M101" s="67" t="n">
        <f aca="false">J101-K101</f>
        <v>119788.607943148</v>
      </c>
      <c r="N101" s="163" t="n">
        <f aca="false">SUM(low_v5_m!C89:J89)</f>
        <v>3678607.44973266</v>
      </c>
      <c r="O101" s="7"/>
      <c r="P101" s="7"/>
      <c r="Q101" s="67" t="n">
        <f aca="false">I101*5.5017049523</f>
        <v>138312797.275008</v>
      </c>
      <c r="R101" s="67"/>
      <c r="S101" s="67"/>
      <c r="T101" s="7"/>
      <c r="U101" s="7"/>
      <c r="V101" s="67" t="n">
        <f aca="false">K101*5.5017049523</f>
        <v>21309011.0074481</v>
      </c>
      <c r="W101" s="67" t="n">
        <f aca="false">M101*5.5017049523</f>
        <v>659041.577549942</v>
      </c>
      <c r="X101" s="67" t="n">
        <f aca="false">N101*5.1890047538+L101*5.5017049523</f>
        <v>25214139.6413082</v>
      </c>
      <c r="Y101" s="67" t="n">
        <f aca="false">N101*5.1890047538</f>
        <v>19088311.5440269</v>
      </c>
      <c r="Z101" s="67" t="n">
        <f aca="false">L101*5.5017049523</f>
        <v>6125828.0972813</v>
      </c>
      <c r="AA101" s="67" t="n">
        <f aca="false">IFE_cost_central!B89</f>
        <v>0</v>
      </c>
      <c r="AB101" s="67" t="n">
        <f aca="false">AA101*$AC$13</f>
        <v>0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9"/>
      <c r="B102" s="5"/>
      <c r="C102" s="159" t="n">
        <f aca="false">C98+1</f>
        <v>2037</v>
      </c>
      <c r="D102" s="159" t="n">
        <f aca="false">D98</f>
        <v>1</v>
      </c>
      <c r="E102" s="159" t="n">
        <v>249</v>
      </c>
      <c r="F102" s="161" t="n">
        <f aca="false">low_v2_m!D90+temporary_pension_bonus_low!B90</f>
        <v>30285375.7958795</v>
      </c>
      <c r="G102" s="161" t="n">
        <f aca="false">low_v2_m!E90+temporary_pension_bonus_low!B90</f>
        <v>29051426.7207054</v>
      </c>
      <c r="H102" s="8" t="n">
        <f aca="false">F102-J102</f>
        <v>26244160.4827547</v>
      </c>
      <c r="I102" s="8" t="n">
        <f aca="false">G102-K102</f>
        <v>25131447.8669744</v>
      </c>
      <c r="J102" s="161" t="n">
        <f aca="false">low_v2_m!J90</f>
        <v>4041215.31312476</v>
      </c>
      <c r="K102" s="161" t="n">
        <f aca="false">low_v2_m!K90</f>
        <v>3919978.85373102</v>
      </c>
      <c r="L102" s="8" t="n">
        <f aca="false">H102-I102</f>
        <v>1112712.61578028</v>
      </c>
      <c r="M102" s="8" t="n">
        <f aca="false">J102-K102</f>
        <v>121236.459393743</v>
      </c>
      <c r="N102" s="161" t="n">
        <f aca="false">SUM(low_v5_m!C90:J90)</f>
        <v>4552541.14229785</v>
      </c>
      <c r="O102" s="5"/>
      <c r="P102" s="5"/>
      <c r="Q102" s="8" t="n">
        <f aca="false">I102*5.5017049523</f>
        <v>138265811.188202</v>
      </c>
      <c r="R102" s="8"/>
      <c r="S102" s="8"/>
      <c r="T102" s="5"/>
      <c r="U102" s="5"/>
      <c r="V102" s="8" t="n">
        <f aca="false">K102*5.5017049523</f>
        <v>21566567.0724832</v>
      </c>
      <c r="W102" s="8" t="n">
        <f aca="false">M102*5.5017049523</f>
        <v>667007.229045871</v>
      </c>
      <c r="X102" s="8" t="n">
        <f aca="false">N102*5.1890047538+L102*5.5017049523</f>
        <v>29744974.1379787</v>
      </c>
      <c r="Y102" s="8" t="n">
        <f aca="false">N102*5.1890047538</f>
        <v>23623157.6292536</v>
      </c>
      <c r="Z102" s="8" t="n">
        <f aca="false">L102*5.5017049523</f>
        <v>6121816.50872505</v>
      </c>
      <c r="AA102" s="8" t="n">
        <f aca="false">IFE_cost_central!B90</f>
        <v>0</v>
      </c>
      <c r="AB102" s="8" t="n">
        <f aca="false">AA102*$AC$13</f>
        <v>0</v>
      </c>
      <c r="AC102" s="8"/>
      <c r="AD102" s="8"/>
      <c r="AE102" s="159"/>
      <c r="AF102" s="159"/>
      <c r="AG102" s="159"/>
      <c r="AH102" s="159"/>
      <c r="AI102" s="159"/>
      <c r="AJ102" s="159"/>
      <c r="AK102" s="159"/>
      <c r="AL102" s="159"/>
      <c r="AM102" s="159"/>
      <c r="AN102" s="159"/>
      <c r="AO102" s="159"/>
      <c r="AP102" s="159"/>
      <c r="AQ102" s="159"/>
      <c r="AR102" s="159"/>
      <c r="AS102" s="159"/>
      <c r="AT102" s="159"/>
      <c r="AU102" s="159"/>
      <c r="AV102" s="159"/>
      <c r="AW102" s="159"/>
      <c r="AX102" s="159"/>
      <c r="AY102" s="159"/>
      <c r="AZ102" s="159"/>
      <c r="BA102" s="159"/>
      <c r="BB102" s="159"/>
      <c r="BC102" s="159"/>
      <c r="BD102" s="159"/>
      <c r="BE102" s="159"/>
      <c r="BF102" s="159"/>
      <c r="BG102" s="159"/>
      <c r="BH102" s="159"/>
      <c r="BI102" s="159"/>
      <c r="BJ102" s="159"/>
      <c r="BK102" s="159"/>
      <c r="BL102" s="159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3" t="n">
        <f aca="false">low_v2_m!D91+temporary_pension_bonus_low!B91</f>
        <v>30490203.7795152</v>
      </c>
      <c r="G103" s="163" t="n">
        <f aca="false">low_v2_m!E91+temporary_pension_bonus_low!B91</f>
        <v>29247885.0733994</v>
      </c>
      <c r="H103" s="67" t="n">
        <f aca="false">F103-J103</f>
        <v>26342882.5608887</v>
      </c>
      <c r="I103" s="67" t="n">
        <f aca="false">G103-K103</f>
        <v>25224983.4913317</v>
      </c>
      <c r="J103" s="163" t="n">
        <f aca="false">low_v2_m!J91</f>
        <v>4147321.2186265</v>
      </c>
      <c r="K103" s="163" t="n">
        <f aca="false">low_v2_m!K91</f>
        <v>4022901.5820677</v>
      </c>
      <c r="L103" s="67" t="n">
        <f aca="false">H103-I103</f>
        <v>1117899.069557</v>
      </c>
      <c r="M103" s="67" t="n">
        <f aca="false">J103-K103</f>
        <v>124419.636558795</v>
      </c>
      <c r="N103" s="163" t="n">
        <f aca="false">SUM(low_v5_m!C91:J91)</f>
        <v>3750034.02822666</v>
      </c>
      <c r="O103" s="7"/>
      <c r="P103" s="7"/>
      <c r="Q103" s="67" t="n">
        <f aca="false">I103*5.5017049523</f>
        <v>138780416.595945</v>
      </c>
      <c r="R103" s="67"/>
      <c r="S103" s="67"/>
      <c r="T103" s="7"/>
      <c r="U103" s="7"/>
      <c r="V103" s="67" t="n">
        <f aca="false">K103*5.5017049523</f>
        <v>22132817.5566774</v>
      </c>
      <c r="W103" s="67" t="n">
        <f aca="false">M103*5.5017049523</f>
        <v>684520.130618891</v>
      </c>
      <c r="X103" s="67" t="n">
        <f aca="false">N103*5.1890047538+L103*5.5017049523</f>
        <v>25609295.2465332</v>
      </c>
      <c r="Y103" s="67" t="n">
        <f aca="false">N103*5.1890047538</f>
        <v>19458944.3993799</v>
      </c>
      <c r="Z103" s="67" t="n">
        <f aca="false">L103*5.5017049523</f>
        <v>6150350.84715333</v>
      </c>
      <c r="AA103" s="67" t="n">
        <f aca="false">IFE_cost_central!B91</f>
        <v>0</v>
      </c>
      <c r="AB103" s="67" t="n">
        <f aca="false">AA103*$AC$13</f>
        <v>0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3" t="n">
        <f aca="false">low_v2_m!D92+temporary_pension_bonus_low!B92</f>
        <v>30541324.2717998</v>
      </c>
      <c r="G104" s="163" t="n">
        <f aca="false">low_v2_m!E92+temporary_pension_bonus_low!B92</f>
        <v>29298479.973158</v>
      </c>
      <c r="H104" s="67" t="n">
        <f aca="false">F104-J104</f>
        <v>26345077.8067122</v>
      </c>
      <c r="I104" s="67" t="n">
        <f aca="false">G104-K104</f>
        <v>25228120.9020231</v>
      </c>
      <c r="J104" s="163" t="n">
        <f aca="false">low_v2_m!J92</f>
        <v>4196246.4650876</v>
      </c>
      <c r="K104" s="163" t="n">
        <f aca="false">low_v2_m!K92</f>
        <v>4070359.07113497</v>
      </c>
      <c r="L104" s="67" t="n">
        <f aca="false">H104-I104</f>
        <v>1116956.90468916</v>
      </c>
      <c r="M104" s="67" t="n">
        <f aca="false">J104-K104</f>
        <v>125887.393952628</v>
      </c>
      <c r="N104" s="163" t="n">
        <f aca="false">SUM(low_v5_m!C92:J92)</f>
        <v>3752845.84335443</v>
      </c>
      <c r="O104" s="7"/>
      <c r="P104" s="7"/>
      <c r="Q104" s="67" t="n">
        <f aca="false">I104*5.5017049523</f>
        <v>138797677.703883</v>
      </c>
      <c r="R104" s="67"/>
      <c r="S104" s="67"/>
      <c r="T104" s="7"/>
      <c r="U104" s="7"/>
      <c r="V104" s="67" t="n">
        <f aca="false">K104*5.5017049523</f>
        <v>22393914.6593025</v>
      </c>
      <c r="W104" s="67" t="n">
        <f aca="false">M104*5.5017049523</f>
        <v>692595.298741315</v>
      </c>
      <c r="X104" s="67" t="n">
        <f aca="false">N104*5.1890047538+L104*5.5017049523</f>
        <v>25618702.2554787</v>
      </c>
      <c r="Y104" s="67" t="n">
        <f aca="false">N104*5.1890047538</f>
        <v>19473534.9214447</v>
      </c>
      <c r="Z104" s="67" t="n">
        <f aca="false">L104*5.5017049523</f>
        <v>6145167.33403405</v>
      </c>
      <c r="AA104" s="67" t="n">
        <f aca="false">IFE_cost_central!B92</f>
        <v>0</v>
      </c>
      <c r="AB104" s="67" t="n">
        <f aca="false">AA104*$AC$13</f>
        <v>0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3" t="n">
        <f aca="false">low_v2_m!D93+temporary_pension_bonus_low!B93</f>
        <v>30659100.4840339</v>
      </c>
      <c r="G105" s="163" t="n">
        <f aca="false">low_v2_m!E93+temporary_pension_bonus_low!B93</f>
        <v>29411826.3345345</v>
      </c>
      <c r="H105" s="67" t="n">
        <f aca="false">F105-J105</f>
        <v>26392857.6539397</v>
      </c>
      <c r="I105" s="67" t="n">
        <f aca="false">G105-K105</f>
        <v>25273570.7893432</v>
      </c>
      <c r="J105" s="163" t="n">
        <f aca="false">low_v2_m!J93</f>
        <v>4266242.83009412</v>
      </c>
      <c r="K105" s="163" t="n">
        <f aca="false">low_v2_m!K93</f>
        <v>4138255.5451913</v>
      </c>
      <c r="L105" s="67" t="n">
        <f aca="false">H105-I105</f>
        <v>1119286.86459657</v>
      </c>
      <c r="M105" s="67" t="n">
        <f aca="false">J105-K105</f>
        <v>127987.284902824</v>
      </c>
      <c r="N105" s="163" t="n">
        <f aca="false">SUM(low_v5_m!C93:J93)</f>
        <v>3766882.08903786</v>
      </c>
      <c r="O105" s="7"/>
      <c r="P105" s="7"/>
      <c r="Q105" s="67" t="n">
        <f aca="false">I105*5.5017049523</f>
        <v>139047729.574034</v>
      </c>
      <c r="R105" s="67"/>
      <c r="S105" s="67"/>
      <c r="T105" s="7"/>
      <c r="U105" s="7"/>
      <c r="V105" s="67" t="n">
        <f aca="false">K105*5.5017049523</f>
        <v>22767461.0268619</v>
      </c>
      <c r="W105" s="67" t="n">
        <f aca="false">M105*5.5017049523</f>
        <v>704148.279181298</v>
      </c>
      <c r="X105" s="67" t="n">
        <f aca="false">N105*5.1890047538+L105*5.5017049523</f>
        <v>25704355.1530168</v>
      </c>
      <c r="Y105" s="67" t="n">
        <f aca="false">N105*5.1890047538</f>
        <v>19546369.0670215</v>
      </c>
      <c r="Z105" s="67" t="n">
        <f aca="false">L105*5.5017049523</f>
        <v>6157986.08599528</v>
      </c>
      <c r="AA105" s="67" t="n">
        <f aca="false">IFE_cost_central!B93</f>
        <v>0</v>
      </c>
      <c r="AB105" s="67" t="n">
        <f aca="false">AA105*$AC$13</f>
        <v>0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9"/>
      <c r="B106" s="5"/>
      <c r="C106" s="159" t="n">
        <f aca="false">C102+1</f>
        <v>2038</v>
      </c>
      <c r="D106" s="159" t="n">
        <f aca="false">D102</f>
        <v>1</v>
      </c>
      <c r="E106" s="159" t="n">
        <v>253</v>
      </c>
      <c r="F106" s="161" t="n">
        <f aca="false">low_v2_m!D94+temporary_pension_bonus_low!B94</f>
        <v>30801165.5481234</v>
      </c>
      <c r="G106" s="161" t="n">
        <f aca="false">low_v2_m!E94+temporary_pension_bonus_low!B94</f>
        <v>29548232.826625</v>
      </c>
      <c r="H106" s="8" t="n">
        <f aca="false">F106-J106</f>
        <v>26489436.342252</v>
      </c>
      <c r="I106" s="8" t="n">
        <f aca="false">G106-K106</f>
        <v>25365855.4969298</v>
      </c>
      <c r="J106" s="161" t="n">
        <f aca="false">low_v2_m!J94</f>
        <v>4311729.20587137</v>
      </c>
      <c r="K106" s="161" t="n">
        <f aca="false">low_v2_m!K94</f>
        <v>4182377.32969523</v>
      </c>
      <c r="L106" s="8" t="n">
        <f aca="false">H106-I106</f>
        <v>1123580.84532225</v>
      </c>
      <c r="M106" s="8" t="n">
        <f aca="false">J106-K106</f>
        <v>129351.876176142</v>
      </c>
      <c r="N106" s="161" t="n">
        <f aca="false">SUM(low_v5_m!C94:J94)</f>
        <v>4586000.28602817</v>
      </c>
      <c r="O106" s="5"/>
      <c r="P106" s="5"/>
      <c r="Q106" s="8" t="n">
        <f aca="false">I106*5.5017049523</f>
        <v>139555452.806785</v>
      </c>
      <c r="R106" s="8"/>
      <c r="S106" s="8"/>
      <c r="T106" s="5"/>
      <c r="U106" s="5"/>
      <c r="V106" s="8" t="n">
        <f aca="false">K106*5.5017049523</f>
        <v>23010206.0671715</v>
      </c>
      <c r="W106" s="8" t="n">
        <f aca="false">M106*5.5017049523</f>
        <v>711655.857747575</v>
      </c>
      <c r="X106" s="8" t="n">
        <f aca="false">N106*5.1890047538+L106*5.5017049523</f>
        <v>29978387.5861472</v>
      </c>
      <c r="Y106" s="8" t="n">
        <f aca="false">N106*5.1890047538</f>
        <v>23796777.2851283</v>
      </c>
      <c r="Z106" s="8" t="n">
        <f aca="false">L106*5.5017049523</f>
        <v>6181610.30101885</v>
      </c>
      <c r="AA106" s="8" t="n">
        <f aca="false">IFE_cost_central!B94</f>
        <v>0</v>
      </c>
      <c r="AB106" s="8" t="n">
        <f aca="false">AA106*$AC$13</f>
        <v>0</v>
      </c>
      <c r="AC106" s="8"/>
      <c r="AD106" s="8"/>
      <c r="AE106" s="159"/>
      <c r="AF106" s="159"/>
      <c r="AG106" s="159"/>
      <c r="AH106" s="159"/>
      <c r="AI106" s="159"/>
      <c r="AJ106" s="159"/>
      <c r="AK106" s="159"/>
      <c r="AL106" s="159"/>
      <c r="AM106" s="159"/>
      <c r="AN106" s="159"/>
      <c r="AO106" s="159"/>
      <c r="AP106" s="159"/>
      <c r="AQ106" s="159"/>
      <c r="AR106" s="159"/>
      <c r="AS106" s="159"/>
      <c r="AT106" s="159"/>
      <c r="AU106" s="159"/>
      <c r="AV106" s="159"/>
      <c r="AW106" s="159"/>
      <c r="AX106" s="159"/>
      <c r="AY106" s="159"/>
      <c r="AZ106" s="159"/>
      <c r="BA106" s="159"/>
      <c r="BB106" s="159"/>
      <c r="BC106" s="159"/>
      <c r="BD106" s="159"/>
      <c r="BE106" s="159"/>
      <c r="BF106" s="159"/>
      <c r="BG106" s="159"/>
      <c r="BH106" s="159"/>
      <c r="BI106" s="159"/>
      <c r="BJ106" s="159"/>
      <c r="BK106" s="159"/>
      <c r="BL106" s="159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3" t="n">
        <f aca="false">low_v2_m!D95+temporary_pension_bonus_low!B95</f>
        <v>30697443.3483984</v>
      </c>
      <c r="G107" s="163" t="n">
        <f aca="false">low_v2_m!E95+temporary_pension_bonus_low!B95</f>
        <v>29451448.6426556</v>
      </c>
      <c r="H107" s="67" t="n">
        <f aca="false">F107-J107</f>
        <v>26294745.5112182</v>
      </c>
      <c r="I107" s="67" t="n">
        <f aca="false">G107-K107</f>
        <v>25180831.7405908</v>
      </c>
      <c r="J107" s="163" t="n">
        <f aca="false">low_v2_m!J95</f>
        <v>4402697.83718023</v>
      </c>
      <c r="K107" s="163" t="n">
        <f aca="false">low_v2_m!K95</f>
        <v>4270616.90206482</v>
      </c>
      <c r="L107" s="67" t="n">
        <f aca="false">H107-I107</f>
        <v>1113913.77062743</v>
      </c>
      <c r="M107" s="67" t="n">
        <f aca="false">J107-K107</f>
        <v>132080.935115407</v>
      </c>
      <c r="N107" s="163" t="n">
        <f aca="false">SUM(low_v5_m!C95:J95)</f>
        <v>3716471.22162745</v>
      </c>
      <c r="O107" s="7"/>
      <c r="P107" s="7"/>
      <c r="Q107" s="67" t="n">
        <f aca="false">I107*5.5017049523</f>
        <v>138537506.690241</v>
      </c>
      <c r="R107" s="67"/>
      <c r="S107" s="67"/>
      <c r="T107" s="7"/>
      <c r="U107" s="7"/>
      <c r="V107" s="67" t="n">
        <f aca="false">K107*5.5017049523</f>
        <v>23495674.1594661</v>
      </c>
      <c r="W107" s="67" t="n">
        <f aca="false">M107*5.5017049523</f>
        <v>726670.334828851</v>
      </c>
      <c r="X107" s="67" t="n">
        <f aca="false">N107*5.1890047538+L107*5.5017049523</f>
        <v>25413211.7446818</v>
      </c>
      <c r="Y107" s="67" t="n">
        <f aca="false">N107*5.1890047538</f>
        <v>19284786.8363857</v>
      </c>
      <c r="Z107" s="67" t="n">
        <f aca="false">L107*5.5017049523</f>
        <v>6128424.90829611</v>
      </c>
      <c r="AA107" s="67" t="n">
        <f aca="false">IFE_cost_central!B95</f>
        <v>0</v>
      </c>
      <c r="AB107" s="67" t="n">
        <f aca="false">AA107*$AC$13</f>
        <v>0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3" t="n">
        <f aca="false">low_v2_m!D96+temporary_pension_bonus_low!B96</f>
        <v>30758914.1298164</v>
      </c>
      <c r="G108" s="163" t="n">
        <f aca="false">low_v2_m!E96+temporary_pension_bonus_low!B96</f>
        <v>29512051.56088</v>
      </c>
      <c r="H108" s="67" t="n">
        <f aca="false">F108-J108</f>
        <v>26283333.8378199</v>
      </c>
      <c r="I108" s="67" t="n">
        <f aca="false">G108-K108</f>
        <v>25170738.6776434</v>
      </c>
      <c r="J108" s="163" t="n">
        <f aca="false">low_v2_m!J96</f>
        <v>4475580.29199643</v>
      </c>
      <c r="K108" s="163" t="n">
        <f aca="false">low_v2_m!K96</f>
        <v>4341312.88323654</v>
      </c>
      <c r="L108" s="67" t="n">
        <f aca="false">H108-I108</f>
        <v>1112595.16017652</v>
      </c>
      <c r="M108" s="67" t="n">
        <f aca="false">J108-K108</f>
        <v>134267.408759893</v>
      </c>
      <c r="N108" s="163" t="n">
        <f aca="false">SUM(low_v5_m!C96:J96)</f>
        <v>3740239.71125303</v>
      </c>
      <c r="O108" s="7"/>
      <c r="P108" s="7"/>
      <c r="Q108" s="67" t="n">
        <f aca="false">I108*5.5017049523</f>
        <v>138481977.63584</v>
      </c>
      <c r="R108" s="67"/>
      <c r="S108" s="67"/>
      <c r="T108" s="7"/>
      <c r="U108" s="7"/>
      <c r="V108" s="67" t="n">
        <f aca="false">K108*5.5017049523</f>
        <v>23884622.5891863</v>
      </c>
      <c r="W108" s="67" t="n">
        <f aca="false">M108*5.5017049523</f>
        <v>738699.667706791</v>
      </c>
      <c r="X108" s="67" t="n">
        <f aca="false">N108*5.1890047538+L108*5.5017049523</f>
        <v>25529291.9446917</v>
      </c>
      <c r="Y108" s="67" t="n">
        <f aca="false">N108*5.1890047538</f>
        <v>19408121.6420435</v>
      </c>
      <c r="Z108" s="67" t="n">
        <f aca="false">L108*5.5017049523</f>
        <v>6121170.30264815</v>
      </c>
      <c r="AA108" s="67" t="n">
        <f aca="false">IFE_cost_central!B96</f>
        <v>0</v>
      </c>
      <c r="AB108" s="67" t="n">
        <f aca="false">AA108*$AC$13</f>
        <v>0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3" t="n">
        <f aca="false">low_v2_m!D97+temporary_pension_bonus_low!B97</f>
        <v>30887486.9530094</v>
      </c>
      <c r="G109" s="163" t="n">
        <f aca="false">low_v2_m!E97+temporary_pension_bonus_low!B97</f>
        <v>29636678.8082324</v>
      </c>
      <c r="H109" s="67" t="n">
        <f aca="false">F109-J109</f>
        <v>26293508.2473301</v>
      </c>
      <c r="I109" s="67" t="n">
        <f aca="false">G109-K109</f>
        <v>25180519.4637234</v>
      </c>
      <c r="J109" s="163" t="n">
        <f aca="false">low_v2_m!J97</f>
        <v>4593978.70567929</v>
      </c>
      <c r="K109" s="163" t="n">
        <f aca="false">low_v2_m!K97</f>
        <v>4456159.34450891</v>
      </c>
      <c r="L109" s="67" t="n">
        <f aca="false">H109-I109</f>
        <v>1112988.78360667</v>
      </c>
      <c r="M109" s="67" t="n">
        <f aca="false">J109-K109</f>
        <v>137819.361170379</v>
      </c>
      <c r="N109" s="163" t="n">
        <f aca="false">SUM(low_v5_m!C97:J97)</f>
        <v>3753098.03744524</v>
      </c>
      <c r="O109" s="7"/>
      <c r="P109" s="7"/>
      <c r="Q109" s="67" t="n">
        <f aca="false">I109*5.5017049523</f>
        <v>138535788.635054</v>
      </c>
      <c r="R109" s="67"/>
      <c r="S109" s="67"/>
      <c r="T109" s="7"/>
      <c r="U109" s="7"/>
      <c r="V109" s="67" t="n">
        <f aca="false">K109*5.5017049523</f>
        <v>24516473.9339226</v>
      </c>
      <c r="W109" s="67" t="n">
        <f aca="false">M109*5.5017049523</f>
        <v>758241.461873894</v>
      </c>
      <c r="X109" s="67" t="n">
        <f aca="false">N109*5.1890047538+L109*5.5017049523</f>
        <v>25598179.460404</v>
      </c>
      <c r="Y109" s="67" t="n">
        <f aca="false">N109*5.1890047538</f>
        <v>19474843.5577808</v>
      </c>
      <c r="Z109" s="67" t="n">
        <f aca="false">L109*5.5017049523</f>
        <v>6123335.90262319</v>
      </c>
      <c r="AA109" s="67" t="n">
        <f aca="false">IFE_cost_central!B97</f>
        <v>0</v>
      </c>
      <c r="AB109" s="67" t="n">
        <f aca="false">AA109*$AC$13</f>
        <v>0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9"/>
      <c r="B110" s="5"/>
      <c r="C110" s="159" t="n">
        <f aca="false">C106+1</f>
        <v>2039</v>
      </c>
      <c r="D110" s="159" t="n">
        <f aca="false">D106</f>
        <v>1</v>
      </c>
      <c r="E110" s="159" t="n">
        <v>257</v>
      </c>
      <c r="F110" s="161" t="n">
        <f aca="false">low_v2_m!D98+temporary_pension_bonus_low!B98</f>
        <v>30890822.7618072</v>
      </c>
      <c r="G110" s="161" t="n">
        <f aca="false">low_v2_m!E98+temporary_pension_bonus_low!B98</f>
        <v>29640799.2776769</v>
      </c>
      <c r="H110" s="8" t="n">
        <f aca="false">F110-J110</f>
        <v>26253313.5016501</v>
      </c>
      <c r="I110" s="8" t="n">
        <f aca="false">G110-K110</f>
        <v>25142415.2953245</v>
      </c>
      <c r="J110" s="161" t="n">
        <f aca="false">low_v2_m!J98</f>
        <v>4637509.26015714</v>
      </c>
      <c r="K110" s="161" t="n">
        <f aca="false">low_v2_m!K98</f>
        <v>4498383.98235243</v>
      </c>
      <c r="L110" s="8" t="n">
        <f aca="false">H110-I110</f>
        <v>1110898.20632564</v>
      </c>
      <c r="M110" s="8" t="n">
        <f aca="false">J110-K110</f>
        <v>139125.277804716</v>
      </c>
      <c r="N110" s="161" t="n">
        <f aca="false">SUM(low_v5_m!C98:J98)</f>
        <v>4536929.46464185</v>
      </c>
      <c r="O110" s="5"/>
      <c r="P110" s="5"/>
      <c r="Q110" s="8" t="n">
        <f aca="false">I110*5.5017049523</f>
        <v>138326150.74307</v>
      </c>
      <c r="R110" s="8"/>
      <c r="S110" s="8"/>
      <c r="T110" s="5"/>
      <c r="U110" s="5"/>
      <c r="V110" s="8" t="n">
        <f aca="false">K110*5.5017049523</f>
        <v>24748781.4330553</v>
      </c>
      <c r="W110" s="8" t="n">
        <f aca="false">M110*5.5017049523</f>
        <v>765426.229888317</v>
      </c>
      <c r="X110" s="8" t="n">
        <f aca="false">N110*5.1890047538+L110*5.5017049523</f>
        <v>29653982.7229248</v>
      </c>
      <c r="Y110" s="8" t="n">
        <f aca="false">N110*5.1890047538</f>
        <v>23542148.5596818</v>
      </c>
      <c r="Z110" s="8" t="n">
        <f aca="false">L110*5.5017049523</f>
        <v>6111834.16324294</v>
      </c>
      <c r="AA110" s="8" t="n">
        <f aca="false">IFE_cost_central!B98</f>
        <v>0</v>
      </c>
      <c r="AB110" s="8" t="n">
        <f aca="false">AA110*$AC$13</f>
        <v>0</v>
      </c>
      <c r="AC110" s="8"/>
      <c r="AD110" s="8"/>
      <c r="AE110" s="159"/>
      <c r="AF110" s="159"/>
      <c r="AG110" s="159"/>
      <c r="AH110" s="159"/>
      <c r="AI110" s="159"/>
      <c r="AJ110" s="159"/>
      <c r="AK110" s="159"/>
      <c r="AL110" s="159"/>
      <c r="AM110" s="159"/>
      <c r="AN110" s="159"/>
      <c r="AO110" s="159"/>
      <c r="AP110" s="159"/>
      <c r="AQ110" s="159"/>
      <c r="AR110" s="159"/>
      <c r="AS110" s="159"/>
      <c r="AT110" s="159"/>
      <c r="AU110" s="159"/>
      <c r="AV110" s="159"/>
      <c r="AW110" s="159"/>
      <c r="AX110" s="159"/>
      <c r="AY110" s="159"/>
      <c r="AZ110" s="159"/>
      <c r="BA110" s="159"/>
      <c r="BB110" s="159"/>
      <c r="BC110" s="159"/>
      <c r="BD110" s="159"/>
      <c r="BE110" s="159"/>
      <c r="BF110" s="159"/>
      <c r="BG110" s="159"/>
      <c r="BH110" s="159"/>
      <c r="BI110" s="159"/>
      <c r="BJ110" s="159"/>
      <c r="BK110" s="159"/>
      <c r="BL110" s="159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3" t="n">
        <f aca="false">low_v2_m!D99+temporary_pension_bonus_low!B99</f>
        <v>30917422.9658984</v>
      </c>
      <c r="G111" s="163" t="n">
        <f aca="false">low_v2_m!E99+temporary_pension_bonus_low!B99</f>
        <v>29667635.8684782</v>
      </c>
      <c r="H111" s="67" t="n">
        <f aca="false">F111-J111</f>
        <v>26171261.0920919</v>
      </c>
      <c r="I111" s="67" t="n">
        <f aca="false">G111-K111</f>
        <v>25063858.8508859</v>
      </c>
      <c r="J111" s="163" t="n">
        <f aca="false">low_v2_m!J99</f>
        <v>4746161.87380651</v>
      </c>
      <c r="K111" s="163" t="n">
        <f aca="false">low_v2_m!K99</f>
        <v>4603777.01759231</v>
      </c>
      <c r="L111" s="67" t="n">
        <f aca="false">H111-I111</f>
        <v>1107402.24120598</v>
      </c>
      <c r="M111" s="67" t="n">
        <f aca="false">J111-K111</f>
        <v>142384.856214196</v>
      </c>
      <c r="N111" s="163" t="n">
        <f aca="false">SUM(low_v5_m!C99:J99)</f>
        <v>3688988.27402539</v>
      </c>
      <c r="O111" s="7"/>
      <c r="P111" s="7"/>
      <c r="Q111" s="67" t="n">
        <f aca="false">I111*5.5017049523</f>
        <v>137893956.363667</v>
      </c>
      <c r="R111" s="67"/>
      <c r="S111" s="67"/>
      <c r="T111" s="7"/>
      <c r="U111" s="7"/>
      <c r="V111" s="67" t="n">
        <f aca="false">K111*5.5017049523</f>
        <v>25328622.8169725</v>
      </c>
      <c r="W111" s="67" t="n">
        <f aca="false">M111*5.5017049523</f>
        <v>783359.468566168</v>
      </c>
      <c r="X111" s="67" t="n">
        <f aca="false">N111*5.1890047538+L111*5.5017049523</f>
        <v>25234778.0852612</v>
      </c>
      <c r="Y111" s="67" t="n">
        <f aca="false">N111*5.1890047538</f>
        <v>19142177.6906302</v>
      </c>
      <c r="Z111" s="67" t="n">
        <f aca="false">L111*5.5017049523</f>
        <v>6092600.39463105</v>
      </c>
      <c r="AA111" s="67" t="n">
        <f aca="false">IFE_cost_central!B99</f>
        <v>0</v>
      </c>
      <c r="AB111" s="67" t="n">
        <f aca="false">AA111*$AC$13</f>
        <v>0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3" t="n">
        <f aca="false">low_v2_m!D100+temporary_pension_bonus_low!B100</f>
        <v>31060483.0226359</v>
      </c>
      <c r="G112" s="163" t="n">
        <f aca="false">low_v2_m!E100+temporary_pension_bonus_low!B100</f>
        <v>29805114.2175961</v>
      </c>
      <c r="H112" s="67" t="n">
        <f aca="false">F112-J112</f>
        <v>26270841.0827979</v>
      </c>
      <c r="I112" s="67" t="n">
        <f aca="false">G112-K112</f>
        <v>25159161.5359532</v>
      </c>
      <c r="J112" s="163" t="n">
        <f aca="false">low_v2_m!J100</f>
        <v>4789641.93983803</v>
      </c>
      <c r="K112" s="163" t="n">
        <f aca="false">low_v2_m!K100</f>
        <v>4645952.68164289</v>
      </c>
      <c r="L112" s="67" t="n">
        <f aca="false">H112-I112</f>
        <v>1111679.54684471</v>
      </c>
      <c r="M112" s="67" t="n">
        <f aca="false">J112-K112</f>
        <v>143689.25819514</v>
      </c>
      <c r="N112" s="163" t="n">
        <f aca="false">SUM(low_v5_m!C100:J100)</f>
        <v>3770166.42638476</v>
      </c>
      <c r="O112" s="7"/>
      <c r="P112" s="7"/>
      <c r="Q112" s="67" t="n">
        <f aca="false">I112*5.5017049523</f>
        <v>138418283.618069</v>
      </c>
      <c r="R112" s="67"/>
      <c r="S112" s="67"/>
      <c r="T112" s="7"/>
      <c r="U112" s="7"/>
      <c r="V112" s="67" t="n">
        <f aca="false">K112*5.5017049523</f>
        <v>25560660.8767461</v>
      </c>
      <c r="W112" s="67" t="n">
        <f aca="false">M112*5.5017049523</f>
        <v>790535.903404517</v>
      </c>
      <c r="X112" s="67" t="n">
        <f aca="false">N112*5.1890047538+L112*5.5017049523</f>
        <v>25679544.3773738</v>
      </c>
      <c r="Y112" s="67" t="n">
        <f aca="false">N112*5.1890047538</f>
        <v>19563411.5091277</v>
      </c>
      <c r="Z112" s="67" t="n">
        <f aca="false">L112*5.5017049523</f>
        <v>6116132.86824614</v>
      </c>
      <c r="AA112" s="67" t="n">
        <f aca="false">IFE_cost_central!B100</f>
        <v>0</v>
      </c>
      <c r="AB112" s="67" t="n">
        <f aca="false">AA112*$AC$13</f>
        <v>0</v>
      </c>
      <c r="AC112" s="67"/>
      <c r="AD112" s="6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3" t="n">
        <f aca="false">low_v2_m!D101+temporary_pension_bonus_low!B101</f>
        <v>31129296.6111085</v>
      </c>
      <c r="G113" s="163" t="n">
        <f aca="false">low_v2_m!E101+temporary_pension_bonus_low!B101</f>
        <v>29872178.61612</v>
      </c>
      <c r="H113" s="67" t="n">
        <f aca="false">F113-J113</f>
        <v>26284834.1902491</v>
      </c>
      <c r="I113" s="67" t="n">
        <f aca="false">G113-K113</f>
        <v>25173050.0678864</v>
      </c>
      <c r="J113" s="163" t="n">
        <f aca="false">low_v2_m!J101</f>
        <v>4844462.42085938</v>
      </c>
      <c r="K113" s="163" t="n">
        <f aca="false">low_v2_m!K101</f>
        <v>4699128.5482336</v>
      </c>
      <c r="L113" s="67" t="n">
        <f aca="false">H113-I113</f>
        <v>1111784.12236277</v>
      </c>
      <c r="M113" s="67" t="n">
        <f aca="false">J113-K113</f>
        <v>145333.872625781</v>
      </c>
      <c r="N113" s="163" t="n">
        <f aca="false">SUM(low_v5_m!C101:J101)</f>
        <v>3684292.18519537</v>
      </c>
      <c r="O113" s="7"/>
      <c r="P113" s="7"/>
      <c r="Q113" s="67" t="n">
        <f aca="false">I113*5.5017049523</f>
        <v>138494694.222986</v>
      </c>
      <c r="R113" s="67"/>
      <c r="S113" s="67"/>
      <c r="T113" s="7"/>
      <c r="U113" s="7"/>
      <c r="V113" s="67" t="n">
        <f aca="false">K113*5.5017049523</f>
        <v>25853218.8053111</v>
      </c>
      <c r="W113" s="67" t="n">
        <f aca="false">M113*5.5017049523</f>
        <v>799584.086762198</v>
      </c>
      <c r="X113" s="67" t="n">
        <f aca="false">N113*5.1890047538+L113*5.5017049523</f>
        <v>25234517.8752587</v>
      </c>
      <c r="Y113" s="67" t="n">
        <f aca="false">N113*5.1890047538</f>
        <v>19117809.663367</v>
      </c>
      <c r="Z113" s="67" t="n">
        <f aca="false">L113*5.5017049523</f>
        <v>6116708.21189174</v>
      </c>
      <c r="AA113" s="67" t="n">
        <f aca="false">IFE_cost_central!B101</f>
        <v>0</v>
      </c>
      <c r="AB113" s="67" t="n">
        <f aca="false">AA113*$AC$13</f>
        <v>0</v>
      </c>
      <c r="AC113" s="67"/>
      <c r="AD113" s="6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</row>
    <row r="114" customFormat="false" ht="12.8" hidden="false" customHeight="false" outlineLevel="0" collapsed="false">
      <c r="A114" s="159"/>
      <c r="B114" s="5"/>
      <c r="C114" s="159" t="n">
        <f aca="false">C110+1</f>
        <v>2040</v>
      </c>
      <c r="D114" s="159" t="n">
        <f aca="false">D110</f>
        <v>1</v>
      </c>
      <c r="E114" s="159" t="n">
        <v>261</v>
      </c>
      <c r="F114" s="161" t="n">
        <f aca="false">low_v2_m!D102+temporary_pension_bonus_low!B102</f>
        <v>31197238.9890323</v>
      </c>
      <c r="G114" s="161" t="n">
        <f aca="false">low_v2_m!E102+temporary_pension_bonus_low!B102</f>
        <v>29937416.5772413</v>
      </c>
      <c r="H114" s="8" t="n">
        <f aca="false">F114-J114</f>
        <v>26276905.4020256</v>
      </c>
      <c r="I114" s="8" t="n">
        <f aca="false">G114-K114</f>
        <v>25164692.9978448</v>
      </c>
      <c r="J114" s="161" t="n">
        <f aca="false">low_v2_m!J102</f>
        <v>4920333.5870067</v>
      </c>
      <c r="K114" s="161" t="n">
        <f aca="false">low_v2_m!K102</f>
        <v>4772723.57939649</v>
      </c>
      <c r="L114" s="8" t="n">
        <f aca="false">H114-I114</f>
        <v>1112212.40418079</v>
      </c>
      <c r="M114" s="8" t="n">
        <f aca="false">J114-K114</f>
        <v>147610.007610201</v>
      </c>
      <c r="N114" s="161" t="n">
        <f aca="false">SUM(low_v5_m!C102:J102)</f>
        <v>4595637.40811287</v>
      </c>
      <c r="O114" s="5"/>
      <c r="P114" s="5"/>
      <c r="Q114" s="8" t="n">
        <f aca="false">I114*5.5017049523</f>
        <v>138448716.089352</v>
      </c>
      <c r="R114" s="8"/>
      <c r="S114" s="8"/>
      <c r="T114" s="5"/>
      <c r="U114" s="5"/>
      <c r="V114" s="8" t="n">
        <f aca="false">K114*5.5017049523</f>
        <v>26258116.9527247</v>
      </c>
      <c r="W114" s="8" t="n">
        <f aca="false">M114*5.5017049523</f>
        <v>812106.709878083</v>
      </c>
      <c r="X114" s="8" t="n">
        <f aca="false">N114*5.1890047538+L114*5.5017049523</f>
        <v>29965848.8495297</v>
      </c>
      <c r="Y114" s="8" t="n">
        <f aca="false">N114*5.1890047538</f>
        <v>23846784.3574388</v>
      </c>
      <c r="Z114" s="8" t="n">
        <f aca="false">L114*5.5017049523</f>
        <v>6119064.49209093</v>
      </c>
      <c r="AA114" s="8" t="n">
        <f aca="false">IFE_cost_central!B102</f>
        <v>0</v>
      </c>
      <c r="AB114" s="8" t="n">
        <f aca="false">AA114*$AC$13</f>
        <v>0</v>
      </c>
      <c r="AC114" s="8"/>
      <c r="AD114" s="8"/>
      <c r="AE114" s="159"/>
      <c r="AF114" s="159"/>
      <c r="AG114" s="159"/>
      <c r="AH114" s="159"/>
      <c r="AI114" s="159"/>
      <c r="AJ114" s="159"/>
      <c r="AK114" s="159"/>
      <c r="AL114" s="159"/>
      <c r="AM114" s="159"/>
      <c r="AN114" s="159"/>
      <c r="AO114" s="159"/>
      <c r="AP114" s="159"/>
      <c r="AQ114" s="159"/>
      <c r="AR114" s="159"/>
      <c r="AS114" s="159"/>
      <c r="AT114" s="159"/>
      <c r="AU114" s="159"/>
      <c r="AV114" s="159"/>
      <c r="AW114" s="159"/>
      <c r="AX114" s="159"/>
      <c r="AY114" s="159"/>
      <c r="AZ114" s="159"/>
      <c r="BA114" s="159"/>
      <c r="BB114" s="159"/>
      <c r="BC114" s="159"/>
      <c r="BD114" s="159"/>
      <c r="BE114" s="159"/>
      <c r="BF114" s="159"/>
      <c r="BG114" s="159"/>
      <c r="BH114" s="159"/>
      <c r="BI114" s="159"/>
      <c r="BJ114" s="159"/>
      <c r="BK114" s="159"/>
      <c r="BL114" s="159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3" t="n">
        <f aca="false">low_v2_m!D103+temporary_pension_bonus_low!B103</f>
        <v>31258386.2569546</v>
      </c>
      <c r="G115" s="163" t="n">
        <f aca="false">low_v2_m!E103+temporary_pension_bonus_low!B103</f>
        <v>29997880.604438</v>
      </c>
      <c r="H115" s="67" t="n">
        <f aca="false">F115-J115</f>
        <v>26220966.3502462</v>
      </c>
      <c r="I115" s="67" t="n">
        <f aca="false">G115-K115</f>
        <v>25111583.2949309</v>
      </c>
      <c r="J115" s="163" t="n">
        <f aca="false">low_v2_m!J103</f>
        <v>5037419.9067084</v>
      </c>
      <c r="K115" s="163" t="n">
        <f aca="false">low_v2_m!K103</f>
        <v>4886297.30950715</v>
      </c>
      <c r="L115" s="67" t="n">
        <f aca="false">H115-I115</f>
        <v>1109383.05531537</v>
      </c>
      <c r="M115" s="67" t="n">
        <f aca="false">J115-K115</f>
        <v>151122.597201251</v>
      </c>
      <c r="N115" s="163" t="n">
        <f aca="false">SUM(low_v5_m!C103:J103)</f>
        <v>3724867.7548638</v>
      </c>
      <c r="O115" s="7"/>
      <c r="P115" s="7"/>
      <c r="Q115" s="67" t="n">
        <f aca="false">I115*5.5017049523</f>
        <v>138156522.173815</v>
      </c>
      <c r="R115" s="67"/>
      <c r="S115" s="67"/>
      <c r="T115" s="7"/>
      <c r="U115" s="7"/>
      <c r="V115" s="67" t="n">
        <f aca="false">K115*5.5017049523</f>
        <v>26882966.1061256</v>
      </c>
      <c r="W115" s="67" t="n">
        <f aca="false">M115*5.5017049523</f>
        <v>831431.941426563</v>
      </c>
      <c r="X115" s="67" t="n">
        <f aca="false">N115*5.1890047538+L115*5.5017049523</f>
        <v>25431854.7366909</v>
      </c>
      <c r="Y115" s="67" t="n">
        <f aca="false">N115*5.1890047538</f>
        <v>19328356.4872646</v>
      </c>
      <c r="Z115" s="67" t="n">
        <f aca="false">L115*5.5017049523</f>
        <v>6103498.24942629</v>
      </c>
      <c r="AA115" s="67" t="n">
        <f aca="false">IFE_cost_central!B103</f>
        <v>0</v>
      </c>
      <c r="AB115" s="67" t="n">
        <f aca="false">AA115*$AC$13</f>
        <v>0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3" t="n">
        <f aca="false">low_v2_m!D104+temporary_pension_bonus_low!B104</f>
        <v>31265994.6230751</v>
      </c>
      <c r="G116" s="163" t="n">
        <f aca="false">low_v2_m!E104+temporary_pension_bonus_low!B104</f>
        <v>30005449.673467</v>
      </c>
      <c r="H116" s="67" t="n">
        <f aca="false">F116-J116</f>
        <v>26193887.1717998</v>
      </c>
      <c r="I116" s="67" t="n">
        <f aca="false">G116-K116</f>
        <v>25085505.44573</v>
      </c>
      <c r="J116" s="163" t="n">
        <f aca="false">low_v2_m!J104</f>
        <v>5072107.45127524</v>
      </c>
      <c r="K116" s="163" t="n">
        <f aca="false">low_v2_m!K104</f>
        <v>4919944.22773698</v>
      </c>
      <c r="L116" s="67" t="n">
        <f aca="false">H116-I116</f>
        <v>1108381.72606985</v>
      </c>
      <c r="M116" s="67" t="n">
        <f aca="false">J116-K116</f>
        <v>152163.223538257</v>
      </c>
      <c r="N116" s="163" t="n">
        <f aca="false">SUM(low_v5_m!C104:J104)</f>
        <v>3687299.01294581</v>
      </c>
      <c r="O116" s="7"/>
      <c r="P116" s="7"/>
      <c r="Q116" s="67" t="n">
        <f aca="false">I116*5.5017049523</f>
        <v>138013049.541721</v>
      </c>
      <c r="R116" s="67"/>
      <c r="S116" s="67"/>
      <c r="T116" s="7"/>
      <c r="U116" s="7"/>
      <c r="V116" s="67" t="n">
        <f aca="false">K116*5.5017049523</f>
        <v>27068081.5227803</v>
      </c>
      <c r="W116" s="67" t="n">
        <f aca="false">M116*5.5017049523</f>
        <v>837157.160498361</v>
      </c>
      <c r="X116" s="67" t="n">
        <f aca="false">N116*5.1890047538+L116*5.5017049523</f>
        <v>25231401.3382152</v>
      </c>
      <c r="Y116" s="67" t="n">
        <f aca="false">N116*5.1890047538</f>
        <v>19133412.1068579</v>
      </c>
      <c r="Z116" s="67" t="n">
        <f aca="false">L116*5.5017049523</f>
        <v>6097989.23135733</v>
      </c>
      <c r="AA116" s="67" t="n">
        <f aca="false">IFE_cost_central!B104</f>
        <v>0</v>
      </c>
      <c r="AB116" s="67" t="n">
        <f aca="false">AA116*$AC$13</f>
        <v>0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3" t="n">
        <f aca="false">low_v2_m!D105+temporary_pension_bonus_low!B105</f>
        <v>31410223.6957288</v>
      </c>
      <c r="G117" s="163" t="n">
        <f aca="false">low_v2_m!E105+temporary_pension_bonus_low!B105</f>
        <v>30143958.9197796</v>
      </c>
      <c r="H117" s="67" t="n">
        <f aca="false">F117-J117</f>
        <v>26282361.4092385</v>
      </c>
      <c r="I117" s="67" t="n">
        <f aca="false">G117-K117</f>
        <v>25169932.5018841</v>
      </c>
      <c r="J117" s="163" t="n">
        <f aca="false">low_v2_m!J105</f>
        <v>5127862.28649023</v>
      </c>
      <c r="K117" s="163" t="n">
        <f aca="false">low_v2_m!K105</f>
        <v>4974026.41789553</v>
      </c>
      <c r="L117" s="67" t="n">
        <f aca="false">H117-I117</f>
        <v>1112428.90735443</v>
      </c>
      <c r="M117" s="67" t="n">
        <f aca="false">J117-K117</f>
        <v>153835.868594708</v>
      </c>
      <c r="N117" s="163" t="n">
        <f aca="false">SUM(low_v5_m!C105:J105)</f>
        <v>3660568.43500796</v>
      </c>
      <c r="O117" s="7"/>
      <c r="P117" s="7"/>
      <c r="Q117" s="67" t="n">
        <f aca="false">I117*5.5017049523</f>
        <v>138477542.294673</v>
      </c>
      <c r="R117" s="67"/>
      <c r="S117" s="67"/>
      <c r="T117" s="7"/>
      <c r="U117" s="7"/>
      <c r="V117" s="67" t="n">
        <f aca="false">K117*5.5017049523</f>
        <v>27365625.7762068</v>
      </c>
      <c r="W117" s="67" t="n">
        <f aca="false">M117*5.5017049523</f>
        <v>846359.560088877</v>
      </c>
      <c r="X117" s="67" t="n">
        <f aca="false">N117*5.1890047538+L117*5.5017049523</f>
        <v>25114962.6395401</v>
      </c>
      <c r="Y117" s="67" t="n">
        <f aca="false">N117*5.1890047538</f>
        <v>18994707.0108665</v>
      </c>
      <c r="Z117" s="67" t="n">
        <f aca="false">L117*5.5017049523</f>
        <v>6120255.62867352</v>
      </c>
      <c r="AA117" s="67" t="n">
        <f aca="false">IFE_cost_central!B105</f>
        <v>0</v>
      </c>
      <c r="AB117" s="67" t="n">
        <f aca="false">AA117*$AC$13</f>
        <v>0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22" customFormat="false" ht="12.8" hidden="false" customHeight="false" outlineLevel="0" collapsed="false">
      <c r="N122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0"/>
  <sheetViews>
    <sheetView showFormulas="false" showGridLines="true" showRowColHeaders="true" showZeros="true" rightToLeft="false" tabSelected="false" showOutlineSymbols="true" defaultGridColor="true" view="normal" topLeftCell="W1" colorId="64" zoomScale="60" zoomScaleNormal="60" zoomScalePageLayoutView="100" workbookViewId="0">
      <selection pane="topLeft" activeCell="AC34" activeCellId="0" sqref="AC34"/>
    </sheetView>
  </sheetViews>
  <sheetFormatPr defaultColWidth="9.31640625" defaultRowHeight="12.8" zeroHeight="false" outlineLevelRow="0" outlineLevelCol="0"/>
  <cols>
    <col collapsed="false" customWidth="true" hidden="false" outlineLevel="0" max="7" min="6" style="110" width="14.83"/>
    <col collapsed="false" customWidth="true" hidden="false" outlineLevel="0" max="8" min="8" style="0" width="18.95"/>
    <col collapsed="false" customWidth="true" hidden="false" outlineLevel="0" max="9" min="9" style="0" width="14.83"/>
    <col collapsed="false" customWidth="true" hidden="false" outlineLevel="0" max="10" min="10" style="110" width="17.35"/>
    <col collapsed="false" customWidth="true" hidden="false" outlineLevel="0" max="11" min="11" style="110" width="15.8"/>
    <col collapsed="false" customWidth="true" hidden="false" outlineLevel="0" max="12" min="12" style="0" width="13.88"/>
    <col collapsed="false" customWidth="true" hidden="false" outlineLevel="0" max="13" min="13" style="0" width="15.32"/>
    <col collapsed="false" customWidth="true" hidden="false" outlineLevel="0" max="14" min="14" style="110" width="8.83"/>
    <col collapsed="false" customWidth="true" hidden="false" outlineLevel="0" max="18" min="17" style="0" width="13.5"/>
    <col collapsed="false" customWidth="true" hidden="false" outlineLevel="0" max="24" min="24" style="0" width="16.48"/>
    <col collapsed="false" customWidth="true" hidden="false" outlineLevel="0" max="27" min="27" style="0" width="15.8"/>
    <col collapsed="false" customWidth="true" hidden="false" outlineLevel="0" max="28" min="28" style="0" width="12.1"/>
  </cols>
  <sheetData>
    <row r="1" customFormat="false" ht="12.8" hidden="false" customHeight="true" outlineLevel="0" collapsed="false">
      <c r="A1" s="139"/>
      <c r="B1" s="140"/>
      <c r="C1" s="139"/>
      <c r="D1" s="139"/>
      <c r="E1" s="139"/>
      <c r="F1" s="141" t="s">
        <v>174</v>
      </c>
      <c r="G1" s="141" t="s">
        <v>175</v>
      </c>
      <c r="H1" s="139"/>
      <c r="I1" s="139"/>
      <c r="J1" s="142" t="s">
        <v>176</v>
      </c>
      <c r="K1" s="142" t="s">
        <v>177</v>
      </c>
      <c r="L1" s="139"/>
      <c r="M1" s="143"/>
      <c r="N1" s="144" t="s">
        <v>178</v>
      </c>
      <c r="O1" s="139"/>
      <c r="P1" s="140"/>
      <c r="Q1" s="139"/>
      <c r="R1" s="139"/>
      <c r="S1" s="139"/>
      <c r="T1" s="139"/>
      <c r="U1" s="140"/>
      <c r="V1" s="139"/>
      <c r="W1" s="139"/>
      <c r="X1" s="139"/>
      <c r="Y1" s="139"/>
      <c r="Z1" s="139"/>
      <c r="AA1" s="139"/>
      <c r="AB1" s="139"/>
      <c r="AC1" s="139"/>
      <c r="AD1" s="139"/>
      <c r="AE1" s="145"/>
      <c r="AF1" s="145"/>
      <c r="AG1" s="145"/>
      <c r="AH1" s="145"/>
      <c r="AI1" s="145"/>
      <c r="AJ1" s="145"/>
      <c r="AK1" s="145"/>
      <c r="AL1" s="145"/>
      <c r="AM1" s="145"/>
      <c r="AN1" s="145"/>
      <c r="AO1" s="145"/>
      <c r="AP1" s="145"/>
      <c r="AQ1" s="145"/>
      <c r="AR1" s="145"/>
      <c r="AS1" s="145"/>
      <c r="AT1" s="145"/>
      <c r="AU1" s="145"/>
      <c r="AV1" s="145"/>
      <c r="AW1" s="145"/>
      <c r="AX1" s="145"/>
      <c r="AY1" s="145"/>
      <c r="AZ1" s="145"/>
      <c r="BA1" s="145"/>
      <c r="BB1" s="145"/>
      <c r="BC1" s="145"/>
      <c r="BD1" s="145"/>
      <c r="BE1" s="145"/>
      <c r="BF1" s="145"/>
      <c r="BG1" s="145"/>
      <c r="BH1" s="145"/>
      <c r="BI1" s="145"/>
      <c r="BJ1" s="145"/>
      <c r="BK1" s="145"/>
      <c r="BL1" s="145"/>
    </row>
    <row r="2" customFormat="false" ht="12.8" hidden="false" customHeight="true" outlineLevel="0" collapsed="false">
      <c r="A2" s="139"/>
      <c r="B2" s="140"/>
      <c r="C2" s="139"/>
      <c r="D2" s="139"/>
      <c r="E2" s="139"/>
      <c r="F2" s="142" t="s">
        <v>179</v>
      </c>
      <c r="G2" s="142" t="s">
        <v>180</v>
      </c>
      <c r="H2" s="139"/>
      <c r="I2" s="139"/>
      <c r="J2" s="144"/>
      <c r="K2" s="144"/>
      <c r="L2" s="139"/>
      <c r="M2" s="143"/>
      <c r="N2" s="144" t="s">
        <v>181</v>
      </c>
      <c r="O2" s="139"/>
      <c r="P2" s="140"/>
      <c r="Q2" s="139"/>
      <c r="R2" s="139"/>
      <c r="S2" s="139"/>
      <c r="T2" s="139"/>
      <c r="U2" s="140"/>
      <c r="V2" s="139"/>
      <c r="W2" s="139"/>
      <c r="X2" s="139"/>
      <c r="Y2" s="139"/>
      <c r="Z2" s="139"/>
      <c r="AA2" s="139"/>
      <c r="AB2" s="139"/>
      <c r="AC2" s="139"/>
      <c r="AD2" s="139"/>
      <c r="AE2" s="145"/>
      <c r="AF2" s="145"/>
      <c r="AG2" s="145"/>
      <c r="AH2" s="145"/>
      <c r="AI2" s="145"/>
      <c r="AJ2" s="145"/>
      <c r="AK2" s="145"/>
      <c r="AL2" s="145"/>
      <c r="AM2" s="145"/>
      <c r="AN2" s="145"/>
      <c r="AO2" s="145"/>
      <c r="AP2" s="145"/>
      <c r="AQ2" s="145"/>
      <c r="AR2" s="145"/>
      <c r="AS2" s="145"/>
      <c r="AT2" s="145"/>
      <c r="AU2" s="145"/>
      <c r="AV2" s="145"/>
      <c r="AW2" s="145"/>
      <c r="AX2" s="145"/>
      <c r="AY2" s="145"/>
      <c r="AZ2" s="145"/>
      <c r="BA2" s="145"/>
      <c r="BB2" s="145"/>
      <c r="BC2" s="145"/>
      <c r="BD2" s="145"/>
      <c r="BE2" s="145"/>
      <c r="BF2" s="145"/>
      <c r="BG2" s="145"/>
      <c r="BH2" s="145"/>
      <c r="BI2" s="145"/>
      <c r="BJ2" s="145"/>
      <c r="BK2" s="145"/>
      <c r="BL2" s="145"/>
    </row>
    <row r="3" customFormat="false" ht="50.25" hidden="false" customHeight="true" outlineLevel="0" collapsed="false">
      <c r="A3" s="146" t="s">
        <v>182</v>
      </c>
      <c r="B3" s="147"/>
      <c r="C3" s="146" t="s">
        <v>183</v>
      </c>
      <c r="D3" s="146" t="s">
        <v>184</v>
      </c>
      <c r="E3" s="146" t="s">
        <v>185</v>
      </c>
      <c r="F3" s="148" t="s">
        <v>186</v>
      </c>
      <c r="G3" s="148" t="s">
        <v>187</v>
      </c>
      <c r="H3" s="146" t="s">
        <v>188</v>
      </c>
      <c r="I3" s="146" t="s">
        <v>189</v>
      </c>
      <c r="J3" s="148" t="s">
        <v>190</v>
      </c>
      <c r="K3" s="148" t="s">
        <v>191</v>
      </c>
      <c r="L3" s="146" t="s">
        <v>192</v>
      </c>
      <c r="M3" s="149" t="s">
        <v>193</v>
      </c>
      <c r="N3" s="148" t="s">
        <v>194</v>
      </c>
      <c r="O3" s="146" t="s">
        <v>195</v>
      </c>
      <c r="P3" s="147" t="s">
        <v>196</v>
      </c>
      <c r="Q3" s="146" t="s">
        <v>197</v>
      </c>
      <c r="R3" s="146" t="s">
        <v>198</v>
      </c>
      <c r="S3" s="146" t="s">
        <v>199</v>
      </c>
      <c r="T3" s="146" t="s">
        <v>200</v>
      </c>
      <c r="U3" s="147" t="s">
        <v>201</v>
      </c>
      <c r="V3" s="146" t="s">
        <v>202</v>
      </c>
      <c r="W3" s="146" t="s">
        <v>203</v>
      </c>
      <c r="X3" s="146" t="s">
        <v>204</v>
      </c>
      <c r="Y3" s="146" t="s">
        <v>205</v>
      </c>
      <c r="Z3" s="146" t="s">
        <v>206</v>
      </c>
      <c r="AA3" s="148" t="s">
        <v>207</v>
      </c>
      <c r="AB3" s="148" t="s">
        <v>208</v>
      </c>
      <c r="AC3" s="146"/>
      <c r="AD3" s="146"/>
      <c r="AE3" s="150"/>
      <c r="AF3" s="150"/>
      <c r="AG3" s="150"/>
      <c r="AH3" s="150"/>
      <c r="AI3" s="150"/>
      <c r="AJ3" s="150"/>
      <c r="AK3" s="150"/>
      <c r="AL3" s="150"/>
      <c r="AM3" s="150"/>
      <c r="AN3" s="150"/>
      <c r="AO3" s="150"/>
      <c r="AP3" s="150"/>
      <c r="AQ3" s="150"/>
      <c r="AR3" s="150"/>
      <c r="AS3" s="150"/>
      <c r="AT3" s="150"/>
      <c r="AU3" s="150"/>
      <c r="AV3" s="150"/>
      <c r="AW3" s="150"/>
      <c r="AX3" s="150"/>
      <c r="AY3" s="150"/>
      <c r="AZ3" s="150"/>
      <c r="BA3" s="150"/>
      <c r="BB3" s="150"/>
      <c r="BC3" s="150"/>
      <c r="BD3" s="150"/>
      <c r="BE3" s="150"/>
      <c r="BF3" s="150"/>
      <c r="BG3" s="150"/>
      <c r="BH3" s="150"/>
      <c r="BI3" s="150"/>
      <c r="BJ3" s="150"/>
      <c r="BK3" s="150"/>
      <c r="BL3" s="150"/>
    </row>
    <row r="4" customFormat="false" ht="12.8" hidden="false" customHeight="false" outlineLevel="0" collapsed="false">
      <c r="A4" s="151" t="s">
        <v>209</v>
      </c>
      <c r="B4" s="152"/>
      <c r="C4" s="151" t="n">
        <v>2014</v>
      </c>
      <c r="D4" s="151" t="n">
        <v>1</v>
      </c>
      <c r="E4" s="151" t="n">
        <v>1005</v>
      </c>
      <c r="F4" s="153" t="n">
        <v>13919743</v>
      </c>
      <c r="G4" s="153" t="n">
        <v>13367098</v>
      </c>
      <c r="H4" s="154" t="n">
        <f aca="false">F4-J4</f>
        <v>13919743</v>
      </c>
      <c r="I4" s="154" t="n">
        <f aca="false">G4-K4</f>
        <v>13367098</v>
      </c>
      <c r="J4" s="155"/>
      <c r="K4" s="155"/>
      <c r="L4" s="154" t="n">
        <f aca="false">H4-I4</f>
        <v>552645</v>
      </c>
      <c r="M4" s="154" t="n">
        <f aca="false">J4-K4</f>
        <v>0</v>
      </c>
      <c r="N4" s="153" t="n">
        <v>2431521</v>
      </c>
      <c r="O4" s="156" t="n">
        <v>68064666.1181856</v>
      </c>
      <c r="P4" s="151" t="n">
        <f aca="false">O4/I4</f>
        <v>5.09195534574412</v>
      </c>
      <c r="Q4" s="154" t="n">
        <f aca="false">I4*5.5017049523</f>
        <v>73541829.2644794</v>
      </c>
      <c r="R4" s="154" t="n">
        <v>11018747.8054275</v>
      </c>
      <c r="S4" s="154" t="n">
        <v>2463940.91347832</v>
      </c>
      <c r="T4" s="156" t="n">
        <v>13733232.3112091</v>
      </c>
      <c r="U4" s="151" t="n">
        <f aca="false">R4/N4</f>
        <v>4.53162765422445</v>
      </c>
      <c r="V4" s="152"/>
      <c r="W4" s="152"/>
      <c r="X4" s="154" t="n">
        <f aca="false">N4*U12+L4*P13</f>
        <v>15657663.7612308</v>
      </c>
      <c r="Y4" s="154" t="n">
        <f aca="false">N4*5.1890047538</f>
        <v>12617174.0279645</v>
      </c>
      <c r="Z4" s="154" t="n">
        <f aca="false">L4*5.5017049523</f>
        <v>3040489.73336383</v>
      </c>
      <c r="AA4" s="154"/>
      <c r="AB4" s="154"/>
      <c r="AC4" s="154"/>
      <c r="AD4" s="154"/>
      <c r="AE4" s="151"/>
      <c r="AF4" s="151"/>
      <c r="AG4" s="151"/>
      <c r="AH4" s="151"/>
      <c r="AI4" s="151"/>
      <c r="AJ4" s="151"/>
      <c r="AK4" s="151"/>
      <c r="AL4" s="151"/>
      <c r="AM4" s="151"/>
      <c r="AN4" s="151"/>
      <c r="AO4" s="151"/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1"/>
      <c r="BA4" s="151"/>
      <c r="BB4" s="151"/>
      <c r="BC4" s="151"/>
      <c r="BD4" s="151"/>
      <c r="BE4" s="151"/>
      <c r="BF4" s="151"/>
      <c r="BG4" s="151"/>
      <c r="BH4" s="151"/>
      <c r="BI4" s="151"/>
      <c r="BJ4" s="151"/>
      <c r="BK4" s="151"/>
      <c r="BL4" s="151"/>
    </row>
    <row r="5" customFormat="false" ht="12.8" hidden="false" customHeight="false" outlineLevel="0" collapsed="false">
      <c r="B5" s="152"/>
      <c r="C5" s="151" t="n">
        <v>2014</v>
      </c>
      <c r="D5" s="151" t="n">
        <v>2</v>
      </c>
      <c r="E5" s="151" t="n">
        <v>1004</v>
      </c>
      <c r="F5" s="153" t="n">
        <v>14482790</v>
      </c>
      <c r="G5" s="153" t="n">
        <v>13911325</v>
      </c>
      <c r="H5" s="154" t="n">
        <f aca="false">F5-J5</f>
        <v>14482790</v>
      </c>
      <c r="I5" s="154" t="n">
        <f aca="false">G5-K5</f>
        <v>13911325</v>
      </c>
      <c r="J5" s="155"/>
      <c r="K5" s="155"/>
      <c r="L5" s="154" t="n">
        <f aca="false">H5-I5</f>
        <v>571465</v>
      </c>
      <c r="M5" s="154" t="n">
        <f aca="false">J5-K5</f>
        <v>0</v>
      </c>
      <c r="N5" s="153" t="n">
        <v>2156056</v>
      </c>
      <c r="O5" s="156" t="n">
        <v>80470827.8892677</v>
      </c>
      <c r="P5" s="151" t="n">
        <f aca="false">O5/I5</f>
        <v>5.78455523749662</v>
      </c>
      <c r="Q5" s="154" t="n">
        <f aca="false">I5*5.5017049523</f>
        <v>76536005.6455548</v>
      </c>
      <c r="R5" s="154" t="n">
        <v>13090128.797517</v>
      </c>
      <c r="S5" s="154" t="n">
        <v>2913043.96959149</v>
      </c>
      <c r="T5" s="156" t="n">
        <v>16270046.9661959</v>
      </c>
      <c r="U5" s="151" t="n">
        <f aca="false">R5/N5</f>
        <v>6.07133061363759</v>
      </c>
      <c r="V5" s="152"/>
      <c r="W5" s="152"/>
      <c r="X5" s="154" t="n">
        <f aca="false">N5*5.1890047538+L5*5.5017049523</f>
        <v>14331816.6540251</v>
      </c>
      <c r="Y5" s="154" t="n">
        <f aca="false">N5*5.1890047538</f>
        <v>11187784.833459</v>
      </c>
      <c r="Z5" s="154" t="n">
        <f aca="false">L5*5.5017049523</f>
        <v>3144031.82056612</v>
      </c>
      <c r="AA5" s="154"/>
      <c r="AB5" s="154"/>
      <c r="AC5" s="154"/>
      <c r="AD5" s="154"/>
    </row>
    <row r="6" customFormat="false" ht="12.8" hidden="false" customHeight="false" outlineLevel="0" collapsed="false">
      <c r="B6" s="152"/>
      <c r="C6" s="151" t="n">
        <v>2014</v>
      </c>
      <c r="D6" s="151" t="n">
        <v>3</v>
      </c>
      <c r="E6" s="151" t="n">
        <v>1003</v>
      </c>
      <c r="F6" s="153" t="n">
        <v>15149966</v>
      </c>
      <c r="G6" s="153" t="n">
        <v>14531608</v>
      </c>
      <c r="H6" s="154" t="n">
        <f aca="false">F6-J6</f>
        <v>15149966</v>
      </c>
      <c r="I6" s="154" t="n">
        <f aca="false">G6-K6</f>
        <v>14531608</v>
      </c>
      <c r="J6" s="155"/>
      <c r="K6" s="155"/>
      <c r="L6" s="154" t="n">
        <f aca="false">H6-I6</f>
        <v>618358</v>
      </c>
      <c r="M6" s="154" t="n">
        <f aca="false">J6-K6</f>
        <v>0</v>
      </c>
      <c r="N6" s="153" t="n">
        <v>2697106</v>
      </c>
      <c r="O6" s="156" t="n">
        <v>71025009.1540406</v>
      </c>
      <c r="P6" s="151" t="n">
        <f aca="false">O6/I6</f>
        <v>4.88762215124717</v>
      </c>
      <c r="Q6" s="154" t="n">
        <f aca="false">I6*5.5017049523</f>
        <v>79948619.6984823</v>
      </c>
      <c r="R6" s="154" t="n">
        <v>13303482.9648562</v>
      </c>
      <c r="S6" s="154" t="n">
        <v>2571105.33137627</v>
      </c>
      <c r="T6" s="156" t="n">
        <v>17670963.688597</v>
      </c>
      <c r="U6" s="151" t="n">
        <f aca="false">R6/N6</f>
        <v>4.93250282519716</v>
      </c>
      <c r="V6" s="152"/>
      <c r="W6" s="152"/>
      <c r="X6" s="154" t="n">
        <f aca="false">N6*5.1890047538+L6*5.5017049523</f>
        <v>17397319.1263968</v>
      </c>
      <c r="Y6" s="154" t="n">
        <f aca="false">N6*5.1890047538</f>
        <v>13995295.8555025</v>
      </c>
      <c r="Z6" s="154" t="n">
        <f aca="false">L6*5.5017049523</f>
        <v>3402023.27089432</v>
      </c>
      <c r="AA6" s="154"/>
      <c r="AB6" s="154"/>
      <c r="AC6" s="154"/>
      <c r="AD6" s="154"/>
    </row>
    <row r="7" customFormat="false" ht="12.8" hidden="false" customHeight="false" outlineLevel="0" collapsed="false">
      <c r="C7" s="151" t="n">
        <v>2014</v>
      </c>
      <c r="D7" s="151" t="n">
        <v>4</v>
      </c>
      <c r="E7" s="151" t="n">
        <v>160</v>
      </c>
      <c r="F7" s="153" t="n">
        <v>15745971</v>
      </c>
      <c r="G7" s="153" t="n">
        <v>15148486</v>
      </c>
      <c r="H7" s="154" t="n">
        <f aca="false">F7-J7</f>
        <v>15745971</v>
      </c>
      <c r="I7" s="154" t="n">
        <f aca="false">G7-K7</f>
        <v>15148486</v>
      </c>
      <c r="J7" s="155"/>
      <c r="K7" s="155"/>
      <c r="L7" s="154" t="n">
        <f aca="false">H7-I7</f>
        <v>597485</v>
      </c>
      <c r="M7" s="154" t="n">
        <f aca="false">J7-K7</f>
        <v>0</v>
      </c>
      <c r="N7" s="153" t="n">
        <v>2598761</v>
      </c>
      <c r="O7" s="156" t="n">
        <v>90838150.786</v>
      </c>
      <c r="P7" s="151" t="n">
        <f aca="false">O7/I7</f>
        <v>5.99651679950062</v>
      </c>
      <c r="Q7" s="154" t="n">
        <f aca="false">I7*5.5017049523</f>
        <v>83342500.4460472</v>
      </c>
      <c r="R7" s="154" t="n">
        <v>12713686.068</v>
      </c>
      <c r="S7" s="154" t="n">
        <v>3288341.0584532</v>
      </c>
      <c r="T7" s="156" t="n">
        <v>17161490.7544532</v>
      </c>
      <c r="U7" s="151" t="n">
        <f aca="false">R7/N7</f>
        <v>4.89221058342803</v>
      </c>
      <c r="V7" s="152"/>
      <c r="W7" s="152"/>
      <c r="X7" s="154" t="n">
        <f aca="false">N7*5.1890047538+L7*5.5017049523</f>
        <v>16772169.366415</v>
      </c>
      <c r="Y7" s="154" t="n">
        <f aca="false">N7*5.1890047538</f>
        <v>13484983.18299</v>
      </c>
      <c r="Z7" s="154" t="n">
        <f aca="false">L7*5.5017049523</f>
        <v>3287186.18342497</v>
      </c>
      <c r="AA7" s="154"/>
      <c r="AB7" s="154"/>
      <c r="AC7" s="154"/>
      <c r="AD7" s="154"/>
    </row>
    <row r="8" customFormat="false" ht="12.8" hidden="false" customHeight="false" outlineLevel="0" collapsed="false">
      <c r="B8" s="152"/>
      <c r="C8" s="151" t="n">
        <f aca="false">C4+1</f>
        <v>2015</v>
      </c>
      <c r="D8" s="151" t="n">
        <f aca="false">D4</f>
        <v>1</v>
      </c>
      <c r="E8" s="151" t="n">
        <v>1001</v>
      </c>
      <c r="F8" s="153" t="n">
        <v>16507879</v>
      </c>
      <c r="G8" s="153" t="n">
        <v>15853349</v>
      </c>
      <c r="H8" s="154" t="n">
        <f aca="false">F8-J8</f>
        <v>16507879</v>
      </c>
      <c r="I8" s="154" t="n">
        <f aca="false">G8-K8</f>
        <v>15853349</v>
      </c>
      <c r="J8" s="155"/>
      <c r="K8" s="155"/>
      <c r="L8" s="154" t="n">
        <f aca="false">H8-I8</f>
        <v>654530</v>
      </c>
      <c r="M8" s="154" t="n">
        <f aca="false">J8-K8</f>
        <v>0</v>
      </c>
      <c r="N8" s="153" t="n">
        <v>3002195</v>
      </c>
      <c r="O8" s="156" t="n">
        <v>81897043.9675653</v>
      </c>
      <c r="P8" s="151" t="n">
        <f aca="false">O8/I8</f>
        <v>5.16591440506137</v>
      </c>
      <c r="Q8" s="154" t="n">
        <f aca="false">I8*5.5017049523</f>
        <v>87220448.7038403</v>
      </c>
      <c r="R8" s="154" t="n">
        <v>13986686.083894</v>
      </c>
      <c r="S8" s="154" t="n">
        <v>2964672.99162586</v>
      </c>
      <c r="T8" s="156" t="n">
        <v>18231627.4986104</v>
      </c>
      <c r="U8" s="151" t="n">
        <f aca="false">R8/N8</f>
        <v>4.65881999133767</v>
      </c>
      <c r="V8" s="152"/>
      <c r="W8" s="152"/>
      <c r="X8" s="154" t="n">
        <f aca="false">N8*5.1890047538+L8*5.5017049523</f>
        <v>19179435.0692635</v>
      </c>
      <c r="Y8" s="154" t="n">
        <f aca="false">N8*5.1890047538</f>
        <v>15578404.1268346</v>
      </c>
      <c r="Z8" s="154" t="n">
        <f aca="false">L8*5.5017049523</f>
        <v>3601030.94242892</v>
      </c>
      <c r="AA8" s="154" t="s">
        <v>210</v>
      </c>
      <c r="AB8" s="154"/>
      <c r="AC8" s="154"/>
      <c r="AD8" s="154"/>
    </row>
    <row r="9" customFormat="false" ht="12.8" hidden="false" customHeight="false" outlineLevel="0" collapsed="false">
      <c r="B9" s="152"/>
      <c r="C9" s="151" t="n">
        <f aca="false">C5+1</f>
        <v>2015</v>
      </c>
      <c r="D9" s="151" t="n">
        <f aca="false">D5</f>
        <v>2</v>
      </c>
      <c r="E9" s="151" t="n">
        <v>1000</v>
      </c>
      <c r="F9" s="153" t="n">
        <v>17877475</v>
      </c>
      <c r="G9" s="153" t="n">
        <v>17180984</v>
      </c>
      <c r="H9" s="154" t="n">
        <f aca="false">F9-J9</f>
        <v>17877475</v>
      </c>
      <c r="I9" s="154" t="n">
        <f aca="false">G9-K9</f>
        <v>17180984</v>
      </c>
      <c r="J9" s="155"/>
      <c r="K9" s="155"/>
      <c r="L9" s="154" t="n">
        <f aca="false">H9-I9</f>
        <v>696491</v>
      </c>
      <c r="M9" s="154" t="n">
        <f aca="false">J9-K9</f>
        <v>0</v>
      </c>
      <c r="N9" s="153" t="n">
        <v>2371185</v>
      </c>
      <c r="O9" s="156" t="n">
        <v>104523364.336654</v>
      </c>
      <c r="P9" s="151" t="n">
        <f aca="false">O9/I9</f>
        <v>6.08366577471081</v>
      </c>
      <c r="Q9" s="154" t="n">
        <f aca="false">I9*5.5017049523</f>
        <v>94524704.7581871</v>
      </c>
      <c r="R9" s="154" t="n">
        <v>14339828.6769147</v>
      </c>
      <c r="S9" s="154" t="n">
        <v>3783745.78898687</v>
      </c>
      <c r="T9" s="156" t="n">
        <v>19687951.5296409</v>
      </c>
      <c r="U9" s="151" t="n">
        <f aca="false">R9/N9</f>
        <v>6.04753685474339</v>
      </c>
      <c r="V9" s="152"/>
      <c r="W9" s="152"/>
      <c r="X9" s="154" t="n">
        <f aca="false">N9*5.1890047538+L9*5.5017049523</f>
        <v>16135978.2210716</v>
      </c>
      <c r="Y9" s="154" t="n">
        <f aca="false">N9*5.1890047538</f>
        <v>12304090.2371393</v>
      </c>
      <c r="Z9" s="154" t="n">
        <f aca="false">L9*5.5017049523</f>
        <v>3831887.98393238</v>
      </c>
      <c r="AA9" s="154" t="s">
        <v>211</v>
      </c>
      <c r="AB9" s="154" t="n">
        <v>0</v>
      </c>
      <c r="AC9" s="154" t="n">
        <v>0</v>
      </c>
      <c r="AD9" s="154"/>
    </row>
    <row r="10" customFormat="false" ht="12.8" hidden="false" customHeight="false" outlineLevel="0" collapsed="false">
      <c r="B10" s="152"/>
      <c r="C10" s="151" t="n">
        <v>2016</v>
      </c>
      <c r="D10" s="151" t="n">
        <v>2</v>
      </c>
      <c r="E10" s="151" t="n">
        <v>996</v>
      </c>
      <c r="F10" s="153" t="n">
        <v>18529945</v>
      </c>
      <c r="G10" s="153" t="n">
        <v>17797215</v>
      </c>
      <c r="H10" s="154" t="n">
        <f aca="false">F10-J10</f>
        <v>18529945</v>
      </c>
      <c r="I10" s="154" t="n">
        <f aca="false">G10-K10</f>
        <v>17797215</v>
      </c>
      <c r="J10" s="155"/>
      <c r="K10" s="155"/>
      <c r="L10" s="154" t="n">
        <f aca="false">H10-I10</f>
        <v>732730</v>
      </c>
      <c r="M10" s="154" t="n">
        <f aca="false">J10-K10</f>
        <v>0</v>
      </c>
      <c r="N10" s="155"/>
      <c r="O10" s="152"/>
      <c r="P10" s="152"/>
      <c r="Q10" s="154" t="n">
        <f aca="false">I10*5.5017049523</f>
        <v>97915025.9026478</v>
      </c>
      <c r="R10" s="154"/>
      <c r="S10" s="154"/>
      <c r="T10" s="152"/>
      <c r="U10" s="152"/>
      <c r="V10" s="152"/>
      <c r="W10" s="152"/>
      <c r="X10" s="154"/>
      <c r="Y10" s="154"/>
      <c r="Z10" s="154"/>
      <c r="AA10" s="154" t="s">
        <v>18</v>
      </c>
      <c r="AB10" s="154" t="n">
        <v>17079733.2296869</v>
      </c>
      <c r="AC10" s="157" t="n">
        <f aca="false">AB10/AA35</f>
        <v>8.54411221367961</v>
      </c>
      <c r="AD10" s="0" t="s">
        <v>212</v>
      </c>
    </row>
    <row r="11" customFormat="false" ht="12.8" hidden="false" customHeight="false" outlineLevel="0" collapsed="false">
      <c r="B11" s="152"/>
      <c r="C11" s="151" t="n">
        <v>2016</v>
      </c>
      <c r="D11" s="151" t="n">
        <v>3</v>
      </c>
      <c r="E11" s="151" t="n">
        <v>995</v>
      </c>
      <c r="F11" s="153" t="n">
        <v>19118239</v>
      </c>
      <c r="G11" s="153" t="n">
        <v>18342944</v>
      </c>
      <c r="H11" s="154" t="n">
        <f aca="false">F11-J11</f>
        <v>19118239</v>
      </c>
      <c r="I11" s="154" t="n">
        <f aca="false">G11-K11</f>
        <v>18342944</v>
      </c>
      <c r="J11" s="155"/>
      <c r="K11" s="155"/>
      <c r="L11" s="154" t="n">
        <f aca="false">H11-I11</f>
        <v>775295</v>
      </c>
      <c r="M11" s="154" t="n">
        <f aca="false">J11-K11</f>
        <v>0</v>
      </c>
      <c r="N11" s="155"/>
      <c r="O11" s="152"/>
      <c r="P11" s="152"/>
      <c r="Q11" s="154" t="n">
        <f aca="false">I11*5.5017049523</f>
        <v>100917465.844562</v>
      </c>
      <c r="R11" s="154"/>
      <c r="S11" s="154"/>
      <c r="T11" s="152"/>
      <c r="U11" s="152"/>
      <c r="V11" s="152"/>
      <c r="W11" s="152"/>
      <c r="X11" s="154"/>
      <c r="Y11" s="154"/>
      <c r="Z11" s="154"/>
      <c r="AA11" s="154" t="s">
        <v>20</v>
      </c>
      <c r="AB11" s="154" t="n">
        <v>24337291.3360368</v>
      </c>
      <c r="AC11" s="157" t="n">
        <f aca="false">AB11/AA36</f>
        <v>8.98192292529924</v>
      </c>
      <c r="AD11" s="154" t="s">
        <v>213</v>
      </c>
    </row>
    <row r="12" customFormat="false" ht="12.8" hidden="false" customHeight="false" outlineLevel="0" collapsed="false">
      <c r="B12" s="152"/>
      <c r="C12" s="151" t="n">
        <v>2016</v>
      </c>
      <c r="D12" s="151" t="n">
        <v>4</v>
      </c>
      <c r="E12" s="151" t="n">
        <v>994</v>
      </c>
      <c r="F12" s="153" t="n">
        <v>20592277</v>
      </c>
      <c r="G12" s="153" t="n">
        <v>19759371</v>
      </c>
      <c r="H12" s="154" t="n">
        <f aca="false">F12-J12</f>
        <v>20592277</v>
      </c>
      <c r="I12" s="154" t="n">
        <f aca="false">G12-K12</f>
        <v>19759371</v>
      </c>
      <c r="J12" s="155"/>
      <c r="K12" s="155"/>
      <c r="L12" s="154" t="n">
        <f aca="false">H12-I12</f>
        <v>832906</v>
      </c>
      <c r="M12" s="154" t="n">
        <f aca="false">J12-K12</f>
        <v>0</v>
      </c>
      <c r="N12" s="155"/>
      <c r="O12" s="152"/>
      <c r="P12" s="152" t="s">
        <v>214</v>
      </c>
      <c r="Q12" s="154" t="n">
        <f aca="false">I12*5.5017049523</f>
        <v>108710229.285033</v>
      </c>
      <c r="R12" s="154"/>
      <c r="S12" s="154"/>
      <c r="T12" s="152"/>
      <c r="U12" s="151" t="n">
        <f aca="false">AVERAGE(U4:U9)</f>
        <v>5.18900475376138</v>
      </c>
      <c r="V12" s="152"/>
      <c r="W12" s="152"/>
      <c r="X12" s="154"/>
      <c r="Y12" s="154"/>
      <c r="Z12" s="154"/>
      <c r="AA12" s="154" t="s">
        <v>24</v>
      </c>
      <c r="AB12" s="154" t="n">
        <v>7699173.32650563</v>
      </c>
      <c r="AC12" s="157" t="n">
        <f aca="false">AB12/AA37</f>
        <v>9.4094673024885</v>
      </c>
      <c r="AD12" s="154" t="s">
        <v>215</v>
      </c>
    </row>
    <row r="13" customFormat="false" ht="12.8" hidden="false" customHeight="false" outlineLevel="0" collapsed="false">
      <c r="B13" s="152"/>
      <c r="C13" s="151" t="n">
        <v>2017</v>
      </c>
      <c r="D13" s="151" t="n">
        <v>1</v>
      </c>
      <c r="E13" s="151" t="n">
        <v>993</v>
      </c>
      <c r="F13" s="153" t="n">
        <v>20242858</v>
      </c>
      <c r="G13" s="153" t="n">
        <v>19409870</v>
      </c>
      <c r="H13" s="154" t="n">
        <f aca="false">F13-J13</f>
        <v>20242858</v>
      </c>
      <c r="I13" s="154" t="n">
        <f aca="false">G13-K13</f>
        <v>19409870</v>
      </c>
      <c r="J13" s="155"/>
      <c r="K13" s="155"/>
      <c r="L13" s="154" t="n">
        <f aca="false">H13-I13</f>
        <v>832988</v>
      </c>
      <c r="M13" s="154" t="n">
        <f aca="false">J13-K13</f>
        <v>0</v>
      </c>
      <c r="N13" s="155"/>
      <c r="O13" s="152"/>
      <c r="P13" s="151" t="n">
        <f aca="false">AVERAGE(P4:P9)</f>
        <v>5.50170495229345</v>
      </c>
      <c r="Q13" s="154" t="n">
        <f aca="false">I13*5.5017049523</f>
        <v>106787377.902499</v>
      </c>
      <c r="R13" s="154"/>
      <c r="S13" s="154"/>
      <c r="T13" s="152"/>
      <c r="U13" s="152"/>
      <c r="V13" s="152"/>
      <c r="W13" s="152"/>
      <c r="X13" s="154"/>
      <c r="Y13" s="154"/>
      <c r="Z13" s="154"/>
      <c r="AA13" s="154"/>
      <c r="AB13" s="154"/>
      <c r="AC13" s="158" t="n">
        <f aca="false">AVERAGE(AC10:AC12)</f>
        <v>8.97850081382245</v>
      </c>
      <c r="AD13" s="154"/>
    </row>
    <row r="14" customFormat="false" ht="12.8" hidden="false" customHeight="false" outlineLevel="0" collapsed="false">
      <c r="A14" s="159" t="s">
        <v>216</v>
      </c>
      <c r="B14" s="5"/>
      <c r="C14" s="159" t="n">
        <v>2015</v>
      </c>
      <c r="D14" s="159" t="n">
        <v>1</v>
      </c>
      <c r="E14" s="159" t="n">
        <v>161</v>
      </c>
      <c r="F14" s="160" t="n">
        <f aca="false">central_v2_m!B2+temporary_pension_bonus_central!B2</f>
        <v>17739542.6683295</v>
      </c>
      <c r="G14" s="160" t="n">
        <f aca="false">central_v2_m!C2+temporary_pension_bonus_central!B2</f>
        <v>17046008.4559886</v>
      </c>
      <c r="H14" s="8" t="n">
        <f aca="false">F14-J14</f>
        <v>17739542.6683295</v>
      </c>
      <c r="I14" s="8" t="n">
        <f aca="false">G14-K14</f>
        <v>17046008.4559886</v>
      </c>
      <c r="J14" s="161" t="n">
        <f aca="false">central_v2_m!J2</f>
        <v>0</v>
      </c>
      <c r="K14" s="161" t="n">
        <f aca="false">central_v2_m!K2</f>
        <v>0</v>
      </c>
      <c r="L14" s="8" t="n">
        <f aca="false">H14-I14</f>
        <v>693534.21234091</v>
      </c>
      <c r="M14" s="8" t="n">
        <f aca="false">J14-K14</f>
        <v>0</v>
      </c>
      <c r="N14" s="161" t="n">
        <f aca="false">SUM(central_v5_m!C2:J2)</f>
        <v>2788114.2166707</v>
      </c>
      <c r="O14" s="5"/>
      <c r="P14" s="5"/>
      <c r="Q14" s="8" t="n">
        <f aca="false">I14*5.5017049523</f>
        <v>93782109.13926</v>
      </c>
      <c r="R14" s="8"/>
      <c r="S14" s="8"/>
      <c r="T14" s="5"/>
      <c r="U14" s="5"/>
      <c r="V14" s="8" t="n">
        <f aca="false">K14*P13</f>
        <v>0</v>
      </c>
      <c r="W14" s="8" t="n">
        <f aca="false">M14*5.5017049523</f>
        <v>0</v>
      </c>
      <c r="X14" s="8" t="n">
        <f aca="false">N14*5.1890047538+L14*5.5017049523</f>
        <v>18283158.5350671</v>
      </c>
      <c r="Y14" s="8" t="n">
        <f aca="false">N14*5.1890047538</f>
        <v>14467537.9244416</v>
      </c>
      <c r="Z14" s="8" t="n">
        <f aca="false">L14*5.5017049523</f>
        <v>3815620.61062546</v>
      </c>
      <c r="AA14" s="8" t="n">
        <f aca="false">IFE_cost_central!B2</f>
        <v>0</v>
      </c>
      <c r="AB14" s="8" t="n">
        <f aca="false">AA14*$AC$13</f>
        <v>0</v>
      </c>
      <c r="AC14" s="8"/>
      <c r="AD14" s="8"/>
      <c r="AE14" s="159"/>
      <c r="AF14" s="159"/>
      <c r="AG14" s="159"/>
      <c r="AH14" s="159"/>
      <c r="AI14" s="159"/>
      <c r="AJ14" s="159"/>
      <c r="AK14" s="159"/>
      <c r="AL14" s="159"/>
      <c r="AM14" s="159"/>
      <c r="AN14" s="159"/>
      <c r="AO14" s="159"/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  <c r="BB14" s="159"/>
      <c r="BC14" s="159"/>
      <c r="BD14" s="159"/>
      <c r="BE14" s="159"/>
      <c r="BF14" s="159"/>
      <c r="BG14" s="159"/>
      <c r="BH14" s="159"/>
      <c r="BI14" s="159"/>
      <c r="BJ14" s="159"/>
      <c r="BK14" s="159"/>
      <c r="BL14" s="159"/>
    </row>
    <row r="15" customFormat="false" ht="12.8" hidden="false" customHeight="false" outlineLevel="0" collapsed="false">
      <c r="A15" s="7"/>
      <c r="B15" s="7"/>
      <c r="C15" s="7" t="n">
        <v>2015</v>
      </c>
      <c r="D15" s="7" t="n">
        <v>2</v>
      </c>
      <c r="E15" s="7" t="n">
        <v>162</v>
      </c>
      <c r="F15" s="162" t="n">
        <f aca="false">central_v2_m!B3+temporary_pension_bonus_central!B3</f>
        <v>20424458.4543804</v>
      </c>
      <c r="G15" s="162" t="n">
        <f aca="false">central_v2_m!C3+temporary_pension_bonus_central!B3</f>
        <v>19624390.9023085</v>
      </c>
      <c r="H15" s="67" t="n">
        <f aca="false">F15-J15</f>
        <v>20424458.4543804</v>
      </c>
      <c r="I15" s="67" t="n">
        <f aca="false">G15-K15</f>
        <v>19624390.9023085</v>
      </c>
      <c r="J15" s="163" t="n">
        <f aca="false">central_v2_m!J3</f>
        <v>0</v>
      </c>
      <c r="K15" s="163" t="n">
        <f aca="false">central_v2_m!K3</f>
        <v>0</v>
      </c>
      <c r="L15" s="67" t="n">
        <f aca="false">H15-I15</f>
        <v>800067.552071896</v>
      </c>
      <c r="M15" s="67" t="n">
        <f aca="false">J15-K15</f>
        <v>0</v>
      </c>
      <c r="N15" s="163" t="n">
        <f aca="false">SUM(central_v5_m!C3:J3)</f>
        <v>2503400.06119178</v>
      </c>
      <c r="O15" s="7"/>
      <c r="P15" s="7"/>
      <c r="Q15" s="67" t="n">
        <f aca="false">I15*5.5017049523</f>
        <v>107967608.613102</v>
      </c>
      <c r="R15" s="67"/>
      <c r="S15" s="67"/>
      <c r="T15" s="7"/>
      <c r="U15" s="7"/>
      <c r="V15" s="67" t="n">
        <f aca="false">K15*5.5017049523</f>
        <v>0</v>
      </c>
      <c r="W15" s="67" t="n">
        <f aca="false">M15*5.5017049523</f>
        <v>0</v>
      </c>
      <c r="X15" s="67" t="n">
        <f aca="false">N15*5.1890047538+L15*5.5017049523</f>
        <v>17391890.4315958</v>
      </c>
      <c r="Y15" s="67" t="n">
        <f aca="false">N15*5.1890047538</f>
        <v>12990154.8181873</v>
      </c>
      <c r="Z15" s="67" t="n">
        <f aca="false">L15*5.5017049523</f>
        <v>4401735.61340849</v>
      </c>
      <c r="AA15" s="67" t="n">
        <f aca="false">IFE_cost_central!B3</f>
        <v>0</v>
      </c>
      <c r="AB15" s="67" t="n">
        <f aca="false">AA15*$AC$13</f>
        <v>0</v>
      </c>
      <c r="AC15" s="67"/>
      <c r="AD15" s="6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/>
      <c r="C16" s="7" t="n">
        <v>2015</v>
      </c>
      <c r="D16" s="7" t="n">
        <v>3</v>
      </c>
      <c r="E16" s="7" t="n">
        <v>163</v>
      </c>
      <c r="F16" s="162" t="n">
        <f aca="false">central_v2_m!B4+temporary_pension_bonus_central!B4</f>
        <v>19770972.3841794</v>
      </c>
      <c r="G16" s="162" t="n">
        <f aca="false">central_v2_m!C4+temporary_pension_bonus_central!B4</f>
        <v>18995663.1156498</v>
      </c>
      <c r="H16" s="67" t="n">
        <f aca="false">F16-J16</f>
        <v>19770972.3841794</v>
      </c>
      <c r="I16" s="67" t="n">
        <f aca="false">G16-K16</f>
        <v>18995663.1156498</v>
      </c>
      <c r="J16" s="163" t="n">
        <f aca="false">central_v2_m!J4</f>
        <v>0</v>
      </c>
      <c r="K16" s="163" t="n">
        <f aca="false">central_v2_m!K4</f>
        <v>0</v>
      </c>
      <c r="L16" s="67" t="n">
        <f aca="false">H16-I16</f>
        <v>775309.268529587</v>
      </c>
      <c r="M16" s="67" t="n">
        <f aca="false">J16-K16</f>
        <v>0</v>
      </c>
      <c r="N16" s="163" t="n">
        <f aca="false">SUM(central_v5_m!C4:J4)</f>
        <v>2964080.7181469</v>
      </c>
      <c r="O16" s="164" t="n">
        <v>94527377.1142455</v>
      </c>
      <c r="Q16" s="67" t="n">
        <f aca="false">I16*5.5017049523</f>
        <v>104508533.835593</v>
      </c>
      <c r="R16" s="67" t="n">
        <v>16695329.1346057</v>
      </c>
      <c r="S16" s="67" t="n">
        <v>3421891.05153569</v>
      </c>
      <c r="T16" s="164" t="n">
        <v>22190060.6351791</v>
      </c>
      <c r="U16" s="7" t="n">
        <f aca="false">R22/N16</f>
        <v>7.00990456992694</v>
      </c>
      <c r="V16" s="67" t="n">
        <f aca="false">K16*5.5017049523</f>
        <v>0</v>
      </c>
      <c r="W16" s="67" t="n">
        <f aca="false">M16*5.5017049523</f>
        <v>0</v>
      </c>
      <c r="X16" s="67" t="n">
        <f aca="false">N16*5.1890047538+L16*5.5017049523</f>
        <v>19646151.7793445</v>
      </c>
      <c r="Y16" s="67" t="n">
        <f aca="false">N16*5.1890047538</f>
        <v>15380628.9371112</v>
      </c>
      <c r="Z16" s="67" t="n">
        <f aca="false">L16*5.5017049523</f>
        <v>4265522.84223332</v>
      </c>
      <c r="AA16" s="67" t="n">
        <f aca="false">IFE_cost_central!B4</f>
        <v>0</v>
      </c>
      <c r="AB16" s="67" t="n">
        <f aca="false">AA16*$AC$13</f>
        <v>0</v>
      </c>
      <c r="AC16" s="67"/>
      <c r="AD16" s="67"/>
    </row>
    <row r="17" customFormat="false" ht="12.8" hidden="false" customHeight="false" outlineLevel="0" collapsed="false">
      <c r="A17" s="7"/>
      <c r="B17" s="7"/>
      <c r="C17" s="7" t="n">
        <v>2015</v>
      </c>
      <c r="D17" s="7" t="n">
        <v>4</v>
      </c>
      <c r="E17" s="7" t="n">
        <v>164</v>
      </c>
      <c r="F17" s="162" t="n">
        <f aca="false">central_v2_m!B5+temporary_pension_bonus_central!B5</f>
        <v>21368066.5344648</v>
      </c>
      <c r="G17" s="162" t="n">
        <f aca="false">central_v2_m!C5+temporary_pension_bonus_central!B5</f>
        <v>20527759.8395527</v>
      </c>
      <c r="H17" s="67" t="n">
        <f aca="false">F17-J17</f>
        <v>21368066.5344648</v>
      </c>
      <c r="I17" s="67" t="n">
        <f aca="false">G17-K17</f>
        <v>20527759.8395527</v>
      </c>
      <c r="J17" s="163" t="n">
        <f aca="false">central_v2_m!J5</f>
        <v>0</v>
      </c>
      <c r="K17" s="163" t="n">
        <f aca="false">central_v2_m!K5</f>
        <v>0</v>
      </c>
      <c r="L17" s="67" t="n">
        <f aca="false">H17-I17</f>
        <v>840306.694912139</v>
      </c>
      <c r="M17" s="67" t="n">
        <f aca="false">J17-K17</f>
        <v>0</v>
      </c>
      <c r="N17" s="163" t="n">
        <f aca="false">SUM(central_v5_m!C5:J5)</f>
        <v>2823292.24132232</v>
      </c>
      <c r="O17" s="164" t="n">
        <v>111875162.875528</v>
      </c>
      <c r="Q17" s="67" t="n">
        <f aca="false">I17*5.5017049523</f>
        <v>112937677.968892</v>
      </c>
      <c r="R17" s="67" t="n">
        <v>16337001.0457356</v>
      </c>
      <c r="S17" s="67" t="n">
        <v>4049880.89609411</v>
      </c>
      <c r="T17" s="164" t="n">
        <v>22729747.8617584</v>
      </c>
      <c r="U17" s="7" t="n">
        <f aca="false">R23/N17</f>
        <v>6.56515563282267</v>
      </c>
      <c r="V17" s="67" t="n">
        <f aca="false">K17*5.5017049523</f>
        <v>0</v>
      </c>
      <c r="W17" s="67" t="n">
        <f aca="false">M17*5.5017049523</f>
        <v>0</v>
      </c>
      <c r="X17" s="67" t="n">
        <f aca="false">N17*5.1890047538+L17*5.5017049523</f>
        <v>19273196.3664372</v>
      </c>
      <c r="Y17" s="67" t="n">
        <f aca="false">N17*5.1890047538</f>
        <v>14650076.8615882</v>
      </c>
      <c r="Z17" s="67" t="n">
        <f aca="false">L17*5.5017049523</f>
        <v>4623119.50484896</v>
      </c>
      <c r="AA17" s="67" t="n">
        <f aca="false">IFE_cost_central!B5</f>
        <v>0</v>
      </c>
      <c r="AB17" s="67" t="n">
        <f aca="false">AA17*$AC$13</f>
        <v>0</v>
      </c>
      <c r="AC17" s="67"/>
      <c r="AD17" s="67"/>
    </row>
    <row r="18" customFormat="false" ht="12.8" hidden="false" customHeight="false" outlineLevel="0" collapsed="false">
      <c r="A18" s="159"/>
      <c r="B18" s="5"/>
      <c r="C18" s="159" t="n">
        <f aca="false">C14+1</f>
        <v>2016</v>
      </c>
      <c r="D18" s="159" t="n">
        <f aca="false">D14</f>
        <v>1</v>
      </c>
      <c r="E18" s="159" t="n">
        <v>165</v>
      </c>
      <c r="F18" s="160" t="n">
        <f aca="false">central_v2_m!B6+temporary_pension_bonus_central!B6</f>
        <v>18728958.0861916</v>
      </c>
      <c r="G18" s="160" t="n">
        <f aca="false">central_v2_m!C6+temporary_pension_bonus_central!B6</f>
        <v>17994800.0013876</v>
      </c>
      <c r="H18" s="8" t="n">
        <f aca="false">F18-J18</f>
        <v>18728958.0861916</v>
      </c>
      <c r="I18" s="8" t="n">
        <f aca="false">G18-K18</f>
        <v>17994800.0013876</v>
      </c>
      <c r="J18" s="161" t="n">
        <f aca="false">central_v2_m!J6</f>
        <v>0</v>
      </c>
      <c r="K18" s="161" t="n">
        <f aca="false">central_v2_m!K6</f>
        <v>0</v>
      </c>
      <c r="L18" s="8" t="n">
        <f aca="false">H18-I18</f>
        <v>734158.084804092</v>
      </c>
      <c r="M18" s="8" t="n">
        <f aca="false">J18-K18</f>
        <v>0</v>
      </c>
      <c r="N18" s="161" t="n">
        <f aca="false">SUM(central_v5_m!C6:J6)</f>
        <v>2816470.50091539</v>
      </c>
      <c r="O18" s="165" t="n">
        <v>91414555.2301573</v>
      </c>
      <c r="P18" s="5"/>
      <c r="Q18" s="8" t="n">
        <f aca="false">I18*5.5017049523</f>
        <v>99002080.283282</v>
      </c>
      <c r="R18" s="8" t="n">
        <v>17527446.3296216</v>
      </c>
      <c r="S18" s="8" t="n">
        <v>3309206.89933169</v>
      </c>
      <c r="T18" s="165" t="n">
        <v>22762488.8207359</v>
      </c>
      <c r="U18" s="5" t="n">
        <f aca="false">R24/N18</f>
        <v>6.57446126426967</v>
      </c>
      <c r="V18" s="8" t="n">
        <f aca="false">K18*5.5017049523</f>
        <v>0</v>
      </c>
      <c r="W18" s="8" t="n">
        <f aca="false">M18*5.5017049523</f>
        <v>0</v>
      </c>
      <c r="X18" s="8" t="n">
        <f aca="false">N18*5.1890047538+L18*5.5017049523</f>
        <v>18653799.9891252</v>
      </c>
      <c r="Y18" s="8" t="n">
        <f aca="false">N18*5.1890047538</f>
        <v>14614678.8181874</v>
      </c>
      <c r="Z18" s="8" t="n">
        <f aca="false">L18*5.5017049523</f>
        <v>4039121.17093775</v>
      </c>
      <c r="AA18" s="8" t="n">
        <f aca="false">IFE_cost_central!B6</f>
        <v>0</v>
      </c>
      <c r="AB18" s="8" t="n">
        <f aca="false">AA18*$AC$13</f>
        <v>0</v>
      </c>
      <c r="AC18" s="8"/>
      <c r="AD18" s="8"/>
      <c r="AE18" s="159"/>
      <c r="AF18" s="159"/>
      <c r="AG18" s="159"/>
      <c r="AH18" s="159"/>
      <c r="AI18" s="159"/>
      <c r="AJ18" s="159"/>
      <c r="AK18" s="159"/>
      <c r="AL18" s="159"/>
      <c r="AM18" s="159"/>
      <c r="AN18" s="159"/>
      <c r="AO18" s="159"/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  <c r="BB18" s="159"/>
      <c r="BC18" s="159"/>
      <c r="BD18" s="159"/>
      <c r="BE18" s="159"/>
      <c r="BF18" s="159"/>
      <c r="BG18" s="159"/>
      <c r="BH18" s="159"/>
      <c r="BI18" s="159"/>
      <c r="BJ18" s="159"/>
      <c r="BK18" s="159"/>
      <c r="BL18" s="159"/>
    </row>
    <row r="19" customFormat="false" ht="12.8" hidden="false" customHeight="false" outlineLevel="0" collapsed="false">
      <c r="A19" s="7"/>
      <c r="B19" s="7"/>
      <c r="C19" s="7" t="n">
        <f aca="false">C15+1</f>
        <v>2016</v>
      </c>
      <c r="D19" s="7" t="n">
        <f aca="false">D15</f>
        <v>2</v>
      </c>
      <c r="E19" s="7" t="n">
        <v>166</v>
      </c>
      <c r="F19" s="162" t="n">
        <f aca="false">central_v2_m!B7+temporary_pension_bonus_central!B7</f>
        <v>19344977.1486059</v>
      </c>
      <c r="G19" s="162" t="n">
        <f aca="false">central_v2_m!C7+temporary_pension_bonus_central!B7</f>
        <v>18584952.0654976</v>
      </c>
      <c r="H19" s="67" t="n">
        <f aca="false">F19-J19</f>
        <v>19344977.1486059</v>
      </c>
      <c r="I19" s="67" t="n">
        <f aca="false">G19-K19</f>
        <v>18584952.0654976</v>
      </c>
      <c r="J19" s="163" t="n">
        <f aca="false">central_v2_m!J7</f>
        <v>0</v>
      </c>
      <c r="K19" s="163" t="n">
        <f aca="false">central_v2_m!K7</f>
        <v>0</v>
      </c>
      <c r="L19" s="67" t="n">
        <f aca="false">H19-I19</f>
        <v>760025.083108328</v>
      </c>
      <c r="M19" s="67" t="n">
        <f aca="false">J19-K19</f>
        <v>0</v>
      </c>
      <c r="N19" s="163" t="n">
        <f aca="false">SUM(central_v5_m!C7:J7)</f>
        <v>2801537.62062767</v>
      </c>
      <c r="O19" s="164" t="n">
        <v>104116643.411142</v>
      </c>
      <c r="P19" s="7" t="n">
        <v>5.91</v>
      </c>
      <c r="Q19" s="67" t="n">
        <f aca="false">I19*5.5017049523</f>
        <v>102248922.817006</v>
      </c>
      <c r="R19" s="67" t="n">
        <v>18813591.3018501</v>
      </c>
      <c r="S19" s="67" t="n">
        <v>3769022.49148334</v>
      </c>
      <c r="T19" s="164" t="n">
        <v>24440890.5830178</v>
      </c>
      <c r="U19" s="7" t="n">
        <f aca="false">R19/N19</f>
        <v>6.71545195871224</v>
      </c>
      <c r="V19" s="67" t="n">
        <f aca="false">K19*5.5017049523</f>
        <v>0</v>
      </c>
      <c r="W19" s="67" t="n">
        <f aca="false">M19*5.5017049523</f>
        <v>0</v>
      </c>
      <c r="X19" s="67" t="n">
        <f aca="false">N19*5.1890047538+L19*5.5017049523</f>
        <v>18718625.7949958</v>
      </c>
      <c r="Y19" s="67" t="n">
        <f aca="false">N19*5.1890047538</f>
        <v>14537192.0313865</v>
      </c>
      <c r="Z19" s="67" t="n">
        <f aca="false">L19*5.5017049523</f>
        <v>4181433.76360931</v>
      </c>
      <c r="AA19" s="67" t="n">
        <f aca="false">IFE_cost_central!B7</f>
        <v>0</v>
      </c>
      <c r="AB19" s="67" t="n">
        <f aca="false">AA19*$AC$13</f>
        <v>0</v>
      </c>
      <c r="AC19" s="67"/>
      <c r="AD19" s="6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/>
      <c r="C20" s="7" t="n">
        <f aca="false">C16+1</f>
        <v>2016</v>
      </c>
      <c r="D20" s="7" t="n">
        <f aca="false">D16</f>
        <v>3</v>
      </c>
      <c r="E20" s="7" t="n">
        <v>167</v>
      </c>
      <c r="F20" s="163" t="n">
        <f aca="false">central_v2_m!D8+temporary_pension_bonus_central!B8</f>
        <v>18490578.4951819</v>
      </c>
      <c r="G20" s="163" t="n">
        <f aca="false">central_v2_m!E8+temporary_pension_bonus_central!B8</f>
        <v>17761320.7274872</v>
      </c>
      <c r="H20" s="67" t="n">
        <f aca="false">F20-J20</f>
        <v>18490578.4951819</v>
      </c>
      <c r="I20" s="67" t="n">
        <f aca="false">G20-K20</f>
        <v>17761320.7274872</v>
      </c>
      <c r="J20" s="163" t="n">
        <f aca="false">central_v2_m!J8</f>
        <v>0</v>
      </c>
      <c r="K20" s="163" t="n">
        <f aca="false">central_v2_m!K8</f>
        <v>0</v>
      </c>
      <c r="L20" s="67" t="n">
        <f aca="false">H20-I20</f>
        <v>729257.767694697</v>
      </c>
      <c r="M20" s="67" t="n">
        <f aca="false">J20-K20</f>
        <v>0</v>
      </c>
      <c r="N20" s="163" t="n">
        <f aca="false">SUM(central_v5_m!C8:J8)</f>
        <v>2450156.14160319</v>
      </c>
      <c r="O20" s="164" t="n">
        <v>90764685.8571572</v>
      </c>
      <c r="P20" s="7" t="n">
        <v>5.43</v>
      </c>
      <c r="Q20" s="67" t="n">
        <f aca="false">I20*5.5017049523</f>
        <v>97717546.2058051</v>
      </c>
      <c r="R20" s="67" t="n">
        <v>16989362.3248539</v>
      </c>
      <c r="S20" s="67" t="n">
        <v>3285681.62802909</v>
      </c>
      <c r="T20" s="164" t="n">
        <v>22167728.6392591</v>
      </c>
      <c r="U20" s="7" t="n">
        <f aca="false">R20/N20</f>
        <v>6.93399168990813</v>
      </c>
      <c r="V20" s="67" t="n">
        <f aca="false">K20*5.5017049523</f>
        <v>0</v>
      </c>
      <c r="W20" s="67" t="n">
        <f aca="false">M20*5.5017049523</f>
        <v>0</v>
      </c>
      <c r="X20" s="67" t="n">
        <f aca="false">N20*5.1890047538+L20*5.5017049523</f>
        <v>16726032.9383604</v>
      </c>
      <c r="Y20" s="67" t="n">
        <f aca="false">N20*5.1890047538</f>
        <v>12713871.8663312</v>
      </c>
      <c r="Z20" s="67" t="n">
        <f aca="false">L20*5.5017049523</f>
        <v>4012161.07202916</v>
      </c>
      <c r="AA20" s="67" t="n">
        <f aca="false">IFE_cost_central!B8</f>
        <v>0</v>
      </c>
      <c r="AB20" s="67" t="n">
        <f aca="false">AA20*$AC$13</f>
        <v>0</v>
      </c>
      <c r="AC20" s="67"/>
      <c r="AD20" s="6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7"/>
      <c r="B21" s="7"/>
      <c r="C21" s="7" t="n">
        <f aca="false">C17+1</f>
        <v>2016</v>
      </c>
      <c r="D21" s="7" t="n">
        <f aca="false">D17</f>
        <v>4</v>
      </c>
      <c r="E21" s="7" t="n">
        <v>168</v>
      </c>
      <c r="F21" s="163" t="n">
        <f aca="false">central_v2_m!D9+temporary_pension_bonus_central!B9</f>
        <v>20206487.8241816</v>
      </c>
      <c r="G21" s="163" t="n">
        <f aca="false">central_v2_m!E9+temporary_pension_bonus_central!B9</f>
        <v>19407540.7231199</v>
      </c>
      <c r="H21" s="67" t="n">
        <f aca="false">F21-J21</f>
        <v>20187754.0112132</v>
      </c>
      <c r="I21" s="67" t="n">
        <f aca="false">G21-K21</f>
        <v>19389368.9245406</v>
      </c>
      <c r="J21" s="163" t="n">
        <f aca="false">central_v2_m!J9</f>
        <v>18733.8129683629</v>
      </c>
      <c r="K21" s="163" t="n">
        <f aca="false">central_v2_m!K9</f>
        <v>18171.7985793121</v>
      </c>
      <c r="L21" s="67" t="n">
        <f aca="false">H21-I21</f>
        <v>798385.086672671</v>
      </c>
      <c r="M21" s="67" t="n">
        <f aca="false">J21-K21</f>
        <v>562.014389050884</v>
      </c>
      <c r="N21" s="163" t="n">
        <f aca="false">SUM(central_v5_m!C9:J9)</f>
        <v>3892938.68981568</v>
      </c>
      <c r="O21" s="164" t="n">
        <v>112083822.294624</v>
      </c>
      <c r="P21" s="7" t="n">
        <v>6.14</v>
      </c>
      <c r="Q21" s="67" t="n">
        <f aca="false">I21*5.5017049523</f>
        <v>106674587.034117</v>
      </c>
      <c r="R21" s="67" t="n">
        <v>21412355.8556138</v>
      </c>
      <c r="S21" s="67" t="n">
        <v>4057434.36706539</v>
      </c>
      <c r="T21" s="164" t="n">
        <v>27652287.4723871</v>
      </c>
      <c r="U21" s="7" t="n">
        <f aca="false">R21/N21</f>
        <v>5.50030646812668</v>
      </c>
      <c r="V21" s="67" t="n">
        <f aca="false">K21*5.5017049523</f>
        <v>99975.8742359993</v>
      </c>
      <c r="W21" s="67" t="n">
        <f aca="false">M21*5.5017049523</f>
        <v>3092.03734750511</v>
      </c>
      <c r="X21" s="67" t="n">
        <f aca="false">N21*5.1890047538+L21*5.5017049523</f>
        <v>24592956.552895</v>
      </c>
      <c r="Y21" s="67" t="n">
        <f aca="false">N21*5.1890047538</f>
        <v>20200477.3677055</v>
      </c>
      <c r="Z21" s="67" t="n">
        <f aca="false">L21*5.5017049523</f>
        <v>4392479.1851895</v>
      </c>
      <c r="AA21" s="67" t="n">
        <f aca="false">IFE_cost_central!B9</f>
        <v>0</v>
      </c>
      <c r="AB21" s="67" t="n">
        <f aca="false">AA21*$AC$13</f>
        <v>0</v>
      </c>
      <c r="AC21" s="67"/>
      <c r="AD21" s="6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</row>
    <row r="22" customFormat="false" ht="12.8" hidden="false" customHeight="false" outlineLevel="0" collapsed="false">
      <c r="A22" s="159"/>
      <c r="B22" s="5"/>
      <c r="C22" s="159" t="n">
        <f aca="false">C18+1</f>
        <v>2017</v>
      </c>
      <c r="D22" s="159" t="n">
        <f aca="false">D18</f>
        <v>1</v>
      </c>
      <c r="E22" s="159" t="n">
        <v>169</v>
      </c>
      <c r="F22" s="161" t="n">
        <f aca="false">central_v2_m!D10+temporary_pension_bonus_central!B10</f>
        <v>19442559.2610445</v>
      </c>
      <c r="G22" s="161" t="n">
        <f aca="false">central_v2_m!E10+temporary_pension_bonus_central!B10</f>
        <v>18671668.282826</v>
      </c>
      <c r="H22" s="8" t="n">
        <f aca="false">F22-J22</f>
        <v>19390189.5303603</v>
      </c>
      <c r="I22" s="8" t="n">
        <f aca="false">G22-K22</f>
        <v>18620869.6440623</v>
      </c>
      <c r="J22" s="161" t="n">
        <f aca="false">central_v2_m!J10</f>
        <v>52369.7306842421</v>
      </c>
      <c r="K22" s="161" t="n">
        <f aca="false">central_v2_m!K10</f>
        <v>50798.6387637148</v>
      </c>
      <c r="L22" s="8" t="n">
        <f aca="false">H22-I22</f>
        <v>769319.886297978</v>
      </c>
      <c r="M22" s="8" t="n">
        <f aca="false">J22-K22</f>
        <v>1571.09192052727</v>
      </c>
      <c r="N22" s="161" t="n">
        <f aca="false">SUM(central_v5_m!C10:J10)</f>
        <v>4222415.9294058</v>
      </c>
      <c r="O22" s="165" t="n">
        <v>99073334.5554007</v>
      </c>
      <c r="P22" s="5" t="n">
        <v>5.69</v>
      </c>
      <c r="Q22" s="8" t="n">
        <f aca="false">I22*5.5017049523</f>
        <v>102446530.73687</v>
      </c>
      <c r="R22" s="8" t="n">
        <v>20777922.9717703</v>
      </c>
      <c r="S22" s="8" t="n">
        <v>3586454.71090551</v>
      </c>
      <c r="T22" s="165" t="n">
        <v>25889654.8342129</v>
      </c>
      <c r="U22" s="5" t="n">
        <f aca="false">R22/N22</f>
        <v>4.92086126027245</v>
      </c>
      <c r="V22" s="8" t="n">
        <f aca="false">K22*5.5017049523</f>
        <v>279479.122456429</v>
      </c>
      <c r="W22" s="8" t="n">
        <f aca="false">M22*5.5017049523</f>
        <v>8643.68419968338</v>
      </c>
      <c r="X22" s="8" t="n">
        <f aca="false">N22*5.1890047538+L22*5.5017049523</f>
        <v>26142707.358556</v>
      </c>
      <c r="Y22" s="8" t="n">
        <f aca="false">N22*5.1890047538</f>
        <v>21910136.3302075</v>
      </c>
      <c r="Z22" s="8" t="n">
        <f aca="false">L22*5.5017049523</f>
        <v>4232571.02834846</v>
      </c>
      <c r="AA22" s="8" t="n">
        <f aca="false">IFE_cost_central!B10</f>
        <v>0</v>
      </c>
      <c r="AB22" s="8" t="n">
        <f aca="false">AA22*$AC$13</f>
        <v>0</v>
      </c>
      <c r="AC22" s="8"/>
      <c r="AD22" s="8"/>
      <c r="AE22" s="159"/>
      <c r="AF22" s="159"/>
      <c r="AG22" s="159"/>
      <c r="AH22" s="159"/>
      <c r="AI22" s="159"/>
      <c r="AJ22" s="159"/>
      <c r="AK22" s="159"/>
      <c r="AL22" s="159"/>
      <c r="AM22" s="159"/>
      <c r="AN22" s="159"/>
      <c r="AO22" s="159"/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  <c r="BB22" s="159"/>
      <c r="BC22" s="159"/>
      <c r="BD22" s="159"/>
      <c r="BE22" s="159"/>
      <c r="BF22" s="159"/>
      <c r="BG22" s="159"/>
      <c r="BH22" s="159"/>
      <c r="BI22" s="159"/>
      <c r="BJ22" s="159"/>
      <c r="BK22" s="159"/>
      <c r="BL22" s="159"/>
    </row>
    <row r="23" customFormat="false" ht="12.8" hidden="false" customHeight="false" outlineLevel="0" collapsed="false">
      <c r="A23" s="7"/>
      <c r="B23" s="7"/>
      <c r="C23" s="7" t="n">
        <f aca="false">C19+1</f>
        <v>2017</v>
      </c>
      <c r="D23" s="7" t="n">
        <f aca="false">D19</f>
        <v>2</v>
      </c>
      <c r="E23" s="7" t="n">
        <v>170</v>
      </c>
      <c r="F23" s="163" t="n">
        <f aca="false">central_v2_m!D11+temporary_pension_bonus_central!B11</f>
        <v>20770363.766955</v>
      </c>
      <c r="G23" s="163" t="n">
        <f aca="false">central_v2_m!E11+temporary_pension_bonus_central!B11</f>
        <v>19945387.4704533</v>
      </c>
      <c r="H23" s="67" t="n">
        <f aca="false">F23-J23</f>
        <v>20671124.2633377</v>
      </c>
      <c r="I23" s="67" t="n">
        <f aca="false">G23-K23</f>
        <v>19849125.1519446</v>
      </c>
      <c r="J23" s="163" t="n">
        <f aca="false">central_v2_m!J11</f>
        <v>99239.5036172691</v>
      </c>
      <c r="K23" s="163" t="n">
        <f aca="false">central_v2_m!K11</f>
        <v>96262.318508751</v>
      </c>
      <c r="L23" s="67" t="n">
        <f aca="false">H23-I23</f>
        <v>821999.111393176</v>
      </c>
      <c r="M23" s="67" t="n">
        <f aca="false">J23-K23</f>
        <v>2977.18510851808</v>
      </c>
      <c r="N23" s="163" t="n">
        <f aca="false">SUM(central_v5_m!C11:J11)</f>
        <v>3867366.74910504</v>
      </c>
      <c r="O23" s="164" t="n">
        <v>118311548.494431</v>
      </c>
      <c r="P23" s="7"/>
      <c r="Q23" s="67" t="n">
        <f aca="false">I23*5.5017049523</f>
        <v>109204030.147276</v>
      </c>
      <c r="R23" s="67" t="n">
        <v>18535352.9612218</v>
      </c>
      <c r="S23" s="67" t="n">
        <v>4282878.0554984</v>
      </c>
      <c r="T23" s="164" t="n">
        <v>24020927.7863425</v>
      </c>
      <c r="U23" s="7" t="n">
        <f aca="false">R23/N23</f>
        <v>4.79275800918315</v>
      </c>
      <c r="V23" s="67" t="n">
        <f aca="false">K23*5.5017049523</f>
        <v>529606.874459475</v>
      </c>
      <c r="W23" s="67" t="n">
        <f aca="false">M23*5.5017049523</f>
        <v>16379.5940554477</v>
      </c>
      <c r="X23" s="67" t="n">
        <f aca="false">N23*5.1890047538+L23*5.5017049523</f>
        <v>24590181.0277321</v>
      </c>
      <c r="Y23" s="67" t="n">
        <f aca="false">N23*5.1890047538</f>
        <v>20067784.4457941</v>
      </c>
      <c r="Z23" s="67" t="n">
        <f aca="false">L23*5.5017049523</f>
        <v>4522396.58193804</v>
      </c>
      <c r="AA23" s="67" t="n">
        <f aca="false">IFE_cost_central!B11</f>
        <v>0</v>
      </c>
      <c r="AB23" s="67" t="n">
        <f aca="false">AA23*$AC$13</f>
        <v>0</v>
      </c>
      <c r="AC23" s="67"/>
      <c r="AD23" s="6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/>
      <c r="C24" s="7" t="n">
        <f aca="false">C20+1</f>
        <v>2017</v>
      </c>
      <c r="D24" s="7" t="n">
        <f aca="false">D20</f>
        <v>3</v>
      </c>
      <c r="E24" s="7" t="n">
        <v>171</v>
      </c>
      <c r="F24" s="163" t="n">
        <f aca="false">central_v2_m!D12+temporary_pension_bonus_central!B12</f>
        <v>19946339.4687235</v>
      </c>
      <c r="G24" s="163" t="n">
        <f aca="false">central_v2_m!E12+temporary_pension_bonus_central!B12</f>
        <v>19153514.1092788</v>
      </c>
      <c r="H24" s="67" t="n">
        <f aca="false">F24-J24</f>
        <v>19829109.5009067</v>
      </c>
      <c r="I24" s="67" t="n">
        <f aca="false">G24-K24</f>
        <v>19039801.0404965</v>
      </c>
      <c r="J24" s="163" t="n">
        <f aca="false">central_v2_m!J12</f>
        <v>117229.967816862</v>
      </c>
      <c r="K24" s="163" t="n">
        <f aca="false">central_v2_m!K12</f>
        <v>113713.068782356</v>
      </c>
      <c r="L24" s="67" t="n">
        <f aca="false">H24-I24</f>
        <v>789308.460410219</v>
      </c>
      <c r="M24" s="67" t="n">
        <f aca="false">J24-K24</f>
        <v>3516.89903450584</v>
      </c>
      <c r="N24" s="163" t="n">
        <f aca="false">SUM(central_v5_m!C12:J12)</f>
        <v>3510870.42223416</v>
      </c>
      <c r="O24" s="164" t="n">
        <v>103254577.736778</v>
      </c>
      <c r="P24" s="7"/>
      <c r="Q24" s="67" t="n">
        <f aca="false">I24*5.5017049523</f>
        <v>104751367.675306</v>
      </c>
      <c r="R24" s="67" t="n">
        <v>18516776.2102264</v>
      </c>
      <c r="S24" s="67" t="n">
        <v>3737815.71407136</v>
      </c>
      <c r="T24" s="164" t="n">
        <v>24278813.7103198</v>
      </c>
      <c r="U24" s="7" t="n">
        <f aca="false">R24/N24</f>
        <v>5.27412692105086</v>
      </c>
      <c r="V24" s="67" t="n">
        <f aca="false">K24*5.5017049523</f>
        <v>625615.753661117</v>
      </c>
      <c r="W24" s="67" t="n">
        <f aca="false">M24*5.5017049523</f>
        <v>19348.9408348799</v>
      </c>
      <c r="X24" s="67" t="n">
        <f aca="false">N24*5.1890047538+L24*5.5017049523</f>
        <v>22560465.5764801</v>
      </c>
      <c r="Y24" s="67" t="n">
        <f aca="false">N24*5.1890047538</f>
        <v>18217923.3109489</v>
      </c>
      <c r="Z24" s="67" t="n">
        <f aca="false">L24*5.5017049523</f>
        <v>4342542.26553119</v>
      </c>
      <c r="AA24" s="67" t="n">
        <f aca="false">IFE_cost_central!B12</f>
        <v>0</v>
      </c>
      <c r="AB24" s="67" t="n">
        <f aca="false">AA24*$AC$13</f>
        <v>0</v>
      </c>
      <c r="AC24" s="67"/>
      <c r="AD24" s="6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7"/>
      <c r="B25" s="7"/>
      <c r="C25" s="7" t="n">
        <f aca="false">C21+1</f>
        <v>2017</v>
      </c>
      <c r="D25" s="7" t="n">
        <f aca="false">D21</f>
        <v>4</v>
      </c>
      <c r="E25" s="7" t="n">
        <v>172</v>
      </c>
      <c r="F25" s="163" t="n">
        <f aca="false">central_v2_m!D13+temporary_pension_bonus_central!B13</f>
        <v>21733835.2916423</v>
      </c>
      <c r="G25" s="163" t="n">
        <f aca="false">central_v2_m!E13+temporary_pension_bonus_central!B13</f>
        <v>20868135.4316094</v>
      </c>
      <c r="H25" s="67" t="n">
        <f aca="false">F25-J25</f>
        <v>21571114.1132178</v>
      </c>
      <c r="I25" s="67" t="n">
        <f aca="false">G25-K25</f>
        <v>20710295.8885376</v>
      </c>
      <c r="J25" s="163" t="n">
        <f aca="false">central_v2_m!J13</f>
        <v>162721.178424523</v>
      </c>
      <c r="K25" s="163" t="n">
        <f aca="false">central_v2_m!K13</f>
        <v>157839.543071787</v>
      </c>
      <c r="L25" s="67" t="n">
        <f aca="false">H25-I25</f>
        <v>860818.224680152</v>
      </c>
      <c r="M25" s="67" t="n">
        <f aca="false">J25-K25</f>
        <v>4881.6353527357</v>
      </c>
      <c r="N25" s="163" t="n">
        <f aca="false">SUM(central_v5_m!C13:J13)</f>
        <v>3990735.76895413</v>
      </c>
      <c r="O25" s="166" t="n">
        <v>124728426.724285</v>
      </c>
      <c r="Q25" s="67" t="n">
        <f aca="false">I25*5.5017049523</f>
        <v>113941937.453566</v>
      </c>
      <c r="R25" s="67" t="n">
        <v>18747481.3987943</v>
      </c>
      <c r="S25" s="67" t="n">
        <v>4515169.04741912</v>
      </c>
      <c r="T25" s="166" t="n">
        <v>24785174.0476736</v>
      </c>
      <c r="V25" s="67" t="n">
        <f aca="false">K25*5.5017049523</f>
        <v>868386.595786821</v>
      </c>
      <c r="W25" s="67" t="n">
        <f aca="false">M25*5.5017049523</f>
        <v>26857.3173954688</v>
      </c>
      <c r="X25" s="67" t="n">
        <f aca="false">N25*5.1890047538+L25*5.5017049523</f>
        <v>25443914.7660156</v>
      </c>
      <c r="Y25" s="67" t="n">
        <f aca="false">N25*5.1890047538</f>
        <v>20707946.8762627</v>
      </c>
      <c r="Z25" s="67" t="n">
        <f aca="false">L25*5.5017049523</f>
        <v>4735967.88975289</v>
      </c>
      <c r="AA25" s="67" t="n">
        <f aca="false">IFE_cost_central!B13</f>
        <v>0</v>
      </c>
      <c r="AB25" s="67" t="n">
        <f aca="false">AA25*$AC$13</f>
        <v>0</v>
      </c>
      <c r="AC25" s="67"/>
      <c r="AD25" s="67"/>
    </row>
    <row r="26" customFormat="false" ht="12.8" hidden="false" customHeight="false" outlineLevel="0" collapsed="false">
      <c r="A26" s="159"/>
      <c r="B26" s="5"/>
      <c r="C26" s="159" t="n">
        <f aca="false">C22+1</f>
        <v>2018</v>
      </c>
      <c r="D26" s="159" t="n">
        <f aca="false">D22</f>
        <v>1</v>
      </c>
      <c r="E26" s="159" t="n">
        <v>173</v>
      </c>
      <c r="F26" s="161" t="n">
        <f aca="false">central_v2_m!D14+temporary_pension_bonus_central!B14</f>
        <v>20218888.9531109</v>
      </c>
      <c r="G26" s="161" t="n">
        <f aca="false">central_v2_m!E14+temporary_pension_bonus_central!B14</f>
        <v>19414223.162178</v>
      </c>
      <c r="H26" s="8" t="n">
        <f aca="false">F26-J26</f>
        <v>20043363.9902805</v>
      </c>
      <c r="I26" s="8" t="n">
        <f aca="false">G26-K26</f>
        <v>19243963.9482325</v>
      </c>
      <c r="J26" s="161" t="n">
        <f aca="false">central_v2_m!J14</f>
        <v>175524.962830442</v>
      </c>
      <c r="K26" s="161" t="n">
        <f aca="false">central_v2_m!K14</f>
        <v>170259.213945529</v>
      </c>
      <c r="L26" s="8" t="n">
        <f aca="false">H26-I26</f>
        <v>799400.042047985</v>
      </c>
      <c r="M26" s="8" t="n">
        <f aca="false">J26-K26</f>
        <v>5265.74888491325</v>
      </c>
      <c r="N26" s="161" t="n">
        <f aca="false">SUM(central_v5_m!C14:J14)</f>
        <v>4233942.08809355</v>
      </c>
      <c r="O26" s="5"/>
      <c r="P26" s="5"/>
      <c r="Q26" s="8" t="n">
        <f aca="false">I26*5.5017049523</f>
        <v>105874611.755873</v>
      </c>
      <c r="R26" s="8"/>
      <c r="S26" s="8"/>
      <c r="T26" s="5"/>
      <c r="U26" s="5"/>
      <c r="V26" s="8" t="n">
        <f aca="false">K26*5.5017049523</f>
        <v>936715.960538819</v>
      </c>
      <c r="W26" s="8" t="n">
        <f aca="false">M26*5.5017049523</f>
        <v>28970.5967176954</v>
      </c>
      <c r="X26" s="8" t="n">
        <f aca="false">N26*5.1890047538+L26*5.5017049523</f>
        <v>26368008.7926355</v>
      </c>
      <c r="Y26" s="8" t="n">
        <f aca="false">N26*5.1890047538</f>
        <v>21969945.6224313</v>
      </c>
      <c r="Z26" s="8" t="n">
        <f aca="false">L26*5.5017049523</f>
        <v>4398063.17020423</v>
      </c>
      <c r="AA26" s="8" t="n">
        <f aca="false">IFE_cost_central!B14</f>
        <v>0</v>
      </c>
      <c r="AB26" s="8" t="n">
        <f aca="false">AA26*$AC$13</f>
        <v>0</v>
      </c>
      <c r="AC26" s="8"/>
      <c r="AD26" s="8"/>
      <c r="AE26" s="159"/>
      <c r="AF26" s="159"/>
      <c r="AG26" s="159"/>
      <c r="AH26" s="159"/>
      <c r="AI26" s="159"/>
      <c r="AJ26" s="159"/>
      <c r="AK26" s="159"/>
      <c r="AL26" s="159"/>
      <c r="AM26" s="159"/>
      <c r="AN26" s="159"/>
      <c r="AO26" s="159"/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  <c r="BB26" s="159"/>
      <c r="BC26" s="159"/>
      <c r="BD26" s="159"/>
      <c r="BE26" s="159"/>
      <c r="BF26" s="159"/>
      <c r="BG26" s="159"/>
      <c r="BH26" s="159"/>
      <c r="BI26" s="159"/>
      <c r="BJ26" s="159"/>
      <c r="BK26" s="159"/>
      <c r="BL26" s="159"/>
    </row>
    <row r="27" customFormat="false" ht="12.8" hidden="false" customHeight="false" outlineLevel="0" collapsed="false">
      <c r="A27" s="7"/>
      <c r="B27" s="7"/>
      <c r="C27" s="7" t="n">
        <f aca="false">C23+1</f>
        <v>2018</v>
      </c>
      <c r="D27" s="7" t="n">
        <f aca="false">D23</f>
        <v>2</v>
      </c>
      <c r="E27" s="7" t="n">
        <v>174</v>
      </c>
      <c r="F27" s="163" t="n">
        <f aca="false">central_v2_m!D15+temporary_pension_bonus_central!B15</f>
        <v>20296024.1848378</v>
      </c>
      <c r="G27" s="163" t="n">
        <f aca="false">central_v2_m!E15+temporary_pension_bonus_central!B15</f>
        <v>19500116.3075921</v>
      </c>
      <c r="H27" s="67" t="n">
        <f aca="false">F27-J27</f>
        <v>20093281.5342005</v>
      </c>
      <c r="I27" s="67" t="n">
        <f aca="false">G27-K27</f>
        <v>19303455.936474</v>
      </c>
      <c r="J27" s="163" t="n">
        <f aca="false">central_v2_m!J15</f>
        <v>202742.650637218</v>
      </c>
      <c r="K27" s="163" t="n">
        <f aca="false">central_v2_m!K15</f>
        <v>196660.371118102</v>
      </c>
      <c r="L27" s="67" t="n">
        <f aca="false">H27-I27</f>
        <v>789825.597726565</v>
      </c>
      <c r="M27" s="67" t="n">
        <f aca="false">J27-K27</f>
        <v>6082.27951911654</v>
      </c>
      <c r="N27" s="163" t="n">
        <f aca="false">SUM(central_v5_m!C15:J15)</f>
        <v>3588608.991979</v>
      </c>
      <c r="O27" s="7"/>
      <c r="P27" s="7"/>
      <c r="Q27" s="67" t="n">
        <f aca="false">I27*5.5017049523</f>
        <v>106201919.122204</v>
      </c>
      <c r="R27" s="67"/>
      <c r="S27" s="67"/>
      <c r="T27" s="7"/>
      <c r="U27" s="7"/>
      <c r="V27" s="67" t="n">
        <f aca="false">K27*5.5017049523</f>
        <v>1081967.33770162</v>
      </c>
      <c r="W27" s="67" t="n">
        <f aca="false">M27*5.5017049523</f>
        <v>33462.9073515963</v>
      </c>
      <c r="X27" s="67" t="n">
        <f aca="false">N27*5.1890047538+L27*5.5017049523</f>
        <v>22966696.521374</v>
      </c>
      <c r="Y27" s="67" t="n">
        <f aca="false">N27*5.1890047538</f>
        <v>18621309.1189084</v>
      </c>
      <c r="Z27" s="67" t="n">
        <f aca="false">L27*5.5017049523</f>
        <v>4345387.40246555</v>
      </c>
      <c r="AA27" s="67" t="n">
        <f aca="false">IFE_cost_central!B15</f>
        <v>0</v>
      </c>
      <c r="AB27" s="67" t="n">
        <f aca="false">AA27*$AC$13</f>
        <v>0</v>
      </c>
      <c r="AC27" s="67"/>
      <c r="AD27" s="6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/>
      <c r="C28" s="7" t="n">
        <f aca="false">C24+1</f>
        <v>2018</v>
      </c>
      <c r="D28" s="7" t="n">
        <f aca="false">D24</f>
        <v>3</v>
      </c>
      <c r="E28" s="7" t="n">
        <v>175</v>
      </c>
      <c r="F28" s="163" t="n">
        <f aca="false">central_v2_m!D16+temporary_pension_bonus_central!B16</f>
        <v>18996972.1123845</v>
      </c>
      <c r="G28" s="163" t="n">
        <f aca="false">central_v2_m!E16+temporary_pension_bonus_central!B16</f>
        <v>18240826.5509978</v>
      </c>
      <c r="H28" s="67" t="n">
        <f aca="false">F28-J28</f>
        <v>18774109.8030384</v>
      </c>
      <c r="I28" s="67" t="n">
        <f aca="false">G28-K28</f>
        <v>18024650.110932</v>
      </c>
      <c r="J28" s="163" t="n">
        <f aca="false">central_v2_m!J16</f>
        <v>222862.309346122</v>
      </c>
      <c r="K28" s="163" t="n">
        <f aca="false">central_v2_m!K16</f>
        <v>216176.440065739</v>
      </c>
      <c r="L28" s="67" t="n">
        <f aca="false">H28-I28</f>
        <v>749459.692106318</v>
      </c>
      <c r="M28" s="67" t="n">
        <f aca="false">J28-K28</f>
        <v>6685.86928038366</v>
      </c>
      <c r="N28" s="163" t="n">
        <f aca="false">SUM(central_v5_m!C16:J16)</f>
        <v>3273414.78527882</v>
      </c>
      <c r="O28" s="7"/>
      <c r="P28" s="7"/>
      <c r="Q28" s="67" t="n">
        <f aca="false">I28*5.5017049523</f>
        <v>99166306.7787895</v>
      </c>
      <c r="R28" s="67"/>
      <c r="S28" s="67"/>
      <c r="T28" s="7"/>
      <c r="U28" s="7"/>
      <c r="V28" s="67" t="n">
        <f aca="false">K28*5.5017049523</f>
        <v>1189338.99088026</v>
      </c>
      <c r="W28" s="67" t="n">
        <f aca="false">M28*5.5017049523</f>
        <v>36783.6801303172</v>
      </c>
      <c r="X28" s="67" t="n">
        <f aca="false">N28*5.1890047538+L28*5.5017049523</f>
        <v>21109070.9815816</v>
      </c>
      <c r="Y28" s="67" t="n">
        <f aca="false">N28*5.1890047538</f>
        <v>16985764.881971</v>
      </c>
      <c r="Z28" s="67" t="n">
        <f aca="false">L28*5.5017049523</f>
        <v>4123306.09961056</v>
      </c>
      <c r="AA28" s="67" t="n">
        <f aca="false">IFE_cost_central!B16</f>
        <v>0</v>
      </c>
      <c r="AB28" s="67" t="n">
        <f aca="false">AA28*$AC$13</f>
        <v>0</v>
      </c>
      <c r="AC28" s="67"/>
      <c r="AD28" s="6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7"/>
      <c r="B29" s="7"/>
      <c r="C29" s="7" t="n">
        <f aca="false">C25+1</f>
        <v>2018</v>
      </c>
      <c r="D29" s="7" t="n">
        <f aca="false">D25</f>
        <v>4</v>
      </c>
      <c r="E29" s="7" t="n">
        <v>176</v>
      </c>
      <c r="F29" s="163" t="n">
        <f aca="false">central_v2_m!D17+temporary_pension_bonus_central!B17</f>
        <v>17389518.3454195</v>
      </c>
      <c r="G29" s="163" t="n">
        <f aca="false">central_v2_m!E17+temporary_pension_bonus_central!B17</f>
        <v>16699154.5286054</v>
      </c>
      <c r="H29" s="67" t="n">
        <f aca="false">F29-J29</f>
        <v>17158547.043947</v>
      </c>
      <c r="I29" s="67" t="n">
        <f aca="false">G29-K29</f>
        <v>16475112.3661772</v>
      </c>
      <c r="J29" s="163" t="n">
        <f aca="false">central_v2_m!J17</f>
        <v>230971.30147243</v>
      </c>
      <c r="K29" s="163" t="n">
        <f aca="false">central_v2_m!K17</f>
        <v>224042.162428257</v>
      </c>
      <c r="L29" s="67" t="n">
        <f aca="false">H29-I29</f>
        <v>683434.677769862</v>
      </c>
      <c r="M29" s="67" t="n">
        <f aca="false">J29-K29</f>
        <v>6929.13904417286</v>
      </c>
      <c r="N29" s="163" t="n">
        <f aca="false">SUM(central_v5_m!C17:J17)</f>
        <v>3038125.44366606</v>
      </c>
      <c r="O29" s="7"/>
      <c r="P29" s="7"/>
      <c r="Q29" s="67" t="n">
        <f aca="false">I29*5.5017049523</f>
        <v>90641207.294696</v>
      </c>
      <c r="R29" s="67"/>
      <c r="S29" s="67"/>
      <c r="T29" s="7"/>
      <c r="U29" s="7"/>
      <c r="V29" s="67" t="n">
        <f aca="false">K29*5.5017049523</f>
        <v>1232613.87455554</v>
      </c>
      <c r="W29" s="67" t="n">
        <f aca="false">M29*5.5017049523</f>
        <v>38122.0785945011</v>
      </c>
      <c r="X29" s="67" t="n">
        <f aca="false">N29*5.1890047538+L29*5.5017049523</f>
        <v>19524903.3210839</v>
      </c>
      <c r="Y29" s="67" t="n">
        <f aca="false">N29*5.1890047538</f>
        <v>15764847.3698239</v>
      </c>
      <c r="Z29" s="67" t="n">
        <f aca="false">L29*5.5017049523</f>
        <v>3760055.95126</v>
      </c>
      <c r="AA29" s="67" t="n">
        <f aca="false">IFE_cost_central!B17</f>
        <v>0</v>
      </c>
      <c r="AB29" s="67" t="n">
        <f aca="false">AA29*$AC$13</f>
        <v>0</v>
      </c>
      <c r="AC29" s="67"/>
      <c r="AD29" s="6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</row>
    <row r="30" customFormat="false" ht="12.8" hidden="false" customHeight="false" outlineLevel="0" collapsed="false">
      <c r="A30" s="159"/>
      <c r="B30" s="5"/>
      <c r="C30" s="159" t="n">
        <f aca="false">C26+1</f>
        <v>2019</v>
      </c>
      <c r="D30" s="159" t="n">
        <f aca="false">D26</f>
        <v>1</v>
      </c>
      <c r="E30" s="159" t="n">
        <v>177</v>
      </c>
      <c r="F30" s="161" t="n">
        <f aca="false">central_v2_m!D18+temporary_pension_bonus_central!B18</f>
        <v>17226658.2022373</v>
      </c>
      <c r="G30" s="161" t="n">
        <f aca="false">central_v2_m!E18+temporary_pension_bonus_central!B18</f>
        <v>16542084.4846853</v>
      </c>
      <c r="H30" s="8" t="n">
        <f aca="false">F30-J30</f>
        <v>17031067.6351748</v>
      </c>
      <c r="I30" s="8" t="n">
        <f aca="false">G30-K30</f>
        <v>16352361.6346346</v>
      </c>
      <c r="J30" s="161" t="n">
        <f aca="false">central_v2_m!J18</f>
        <v>195590.567062491</v>
      </c>
      <c r="K30" s="161" t="n">
        <f aca="false">central_v2_m!K18</f>
        <v>189722.850050616</v>
      </c>
      <c r="L30" s="8" t="n">
        <f aca="false">H30-I30</f>
        <v>678706.000540201</v>
      </c>
      <c r="M30" s="8" t="n">
        <f aca="false">J30-K30</f>
        <v>5867.71701187475</v>
      </c>
      <c r="N30" s="161" t="n">
        <f aca="false">SUM(central_v5_m!C18:J18)</f>
        <v>3559515.16025304</v>
      </c>
      <c r="O30" s="5"/>
      <c r="P30" s="5"/>
      <c r="Q30" s="8" t="n">
        <f aca="false">I30*5.5017049523</f>
        <v>89965868.98707</v>
      </c>
      <c r="R30" s="8"/>
      <c r="S30" s="8"/>
      <c r="T30" s="5"/>
      <c r="U30" s="5"/>
      <c r="V30" s="8" t="n">
        <f aca="false">K30*5.5017049523</f>
        <v>1043799.14368794</v>
      </c>
      <c r="W30" s="8" t="n">
        <f aca="false">M30*5.5017049523</f>
        <v>32282.4477429262</v>
      </c>
      <c r="X30" s="8" t="n">
        <f aca="false">N30*5.1890047538+L30*5.5017049523</f>
        <v>22204381.2521039</v>
      </c>
      <c r="Y30" s="8" t="n">
        <f aca="false">N30*5.1890047538</f>
        <v>18470341.0877762</v>
      </c>
      <c r="Z30" s="8" t="n">
        <f aca="false">L30*5.5017049523</f>
        <v>3734040.16432775</v>
      </c>
      <c r="AA30" s="8" t="n">
        <f aca="false">IFE_cost_central!B18</f>
        <v>0</v>
      </c>
      <c r="AB30" s="8" t="n">
        <f aca="false">AA30*$AC$13</f>
        <v>0</v>
      </c>
      <c r="AC30" s="8"/>
      <c r="AD30" s="8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</row>
    <row r="31" customFormat="false" ht="12.8" hidden="false" customHeight="false" outlineLevel="0" collapsed="false">
      <c r="A31" s="7"/>
      <c r="B31" s="7"/>
      <c r="C31" s="7" t="n">
        <f aca="false">C27+1</f>
        <v>2019</v>
      </c>
      <c r="D31" s="7" t="n">
        <f aca="false">D27</f>
        <v>2</v>
      </c>
      <c r="E31" s="7" t="n">
        <v>178</v>
      </c>
      <c r="F31" s="163" t="n">
        <f aca="false">central_v2_m!D19+temporary_pension_bonus_central!B19</f>
        <v>17407059.925948</v>
      </c>
      <c r="G31" s="163" t="n">
        <f aca="false">central_v2_m!E19+temporary_pension_bonus_central!B19</f>
        <v>16714205.9965884</v>
      </c>
      <c r="H31" s="67" t="n">
        <f aca="false">F31-J31</f>
        <v>17217559.6938857</v>
      </c>
      <c r="I31" s="67" t="n">
        <f aca="false">G31-K31</f>
        <v>16530390.7714879</v>
      </c>
      <c r="J31" s="163" t="n">
        <f aca="false">central_v2_m!J19</f>
        <v>189500.232062338</v>
      </c>
      <c r="K31" s="163" t="n">
        <f aca="false">central_v2_m!K19</f>
        <v>183815.225100467</v>
      </c>
      <c r="L31" s="67" t="n">
        <f aca="false">H31-I31</f>
        <v>687168.922397811</v>
      </c>
      <c r="M31" s="67" t="n">
        <f aca="false">J31-K31</f>
        <v>5685.00696187009</v>
      </c>
      <c r="N31" s="163" t="n">
        <f aca="false">SUM(central_v5_m!C19:J19)</f>
        <v>3292886.12995688</v>
      </c>
      <c r="O31" s="7"/>
      <c r="P31" s="7"/>
      <c r="Q31" s="67" t="n">
        <f aca="false">I31*5.5017049523</f>
        <v>90945332.7709491</v>
      </c>
      <c r="R31" s="67"/>
      <c r="S31" s="67"/>
      <c r="T31" s="7"/>
      <c r="U31" s="7"/>
      <c r="V31" s="67" t="n">
        <f aca="false">K31*5.5017049523</f>
        <v>1011297.13424338</v>
      </c>
      <c r="W31" s="67" t="n">
        <f aca="false">M31*5.5017049523</f>
        <v>31277.2309559807</v>
      </c>
      <c r="X31" s="67" t="n">
        <f aca="false">N31*5.1890047538+L31*5.5017049523</f>
        <v>20867402.445491</v>
      </c>
      <c r="Y31" s="67" t="n">
        <f aca="false">N31*5.1890047538</f>
        <v>17086801.7820684</v>
      </c>
      <c r="Z31" s="67" t="n">
        <f aca="false">L31*5.5017049523</f>
        <v>3780600.66342269</v>
      </c>
      <c r="AA31" s="67" t="n">
        <f aca="false">IFE_cost_central!B19</f>
        <v>0</v>
      </c>
      <c r="AB31" s="67" t="n">
        <f aca="false">AA31*$AC$13</f>
        <v>0</v>
      </c>
      <c r="AC31" s="67"/>
      <c r="AD31" s="6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/>
      <c r="C32" s="7" t="n">
        <f aca="false">C28+1</f>
        <v>2019</v>
      </c>
      <c r="D32" s="7" t="n">
        <f aca="false">D28</f>
        <v>3</v>
      </c>
      <c r="E32" s="7" t="n">
        <v>179</v>
      </c>
      <c r="F32" s="163" t="n">
        <f aca="false">central_v2_m!D20+temporary_pension_bonus_central!B20</f>
        <v>17887101.6652212</v>
      </c>
      <c r="G32" s="163" t="n">
        <f aca="false">central_v2_m!E20+temporary_pension_bonus_central!B20</f>
        <v>17173139.8729213</v>
      </c>
      <c r="H32" s="67" t="n">
        <f aca="false">F32-J32</f>
        <v>17682536.0060019</v>
      </c>
      <c r="I32" s="67" t="n">
        <f aca="false">G32-K32</f>
        <v>16974711.1834785</v>
      </c>
      <c r="J32" s="163" t="n">
        <f aca="false">central_v2_m!J20</f>
        <v>204565.659219299</v>
      </c>
      <c r="K32" s="163" t="n">
        <f aca="false">central_v2_m!K20</f>
        <v>198428.68944272</v>
      </c>
      <c r="L32" s="67" t="n">
        <f aca="false">H32-I32</f>
        <v>707824.822523344</v>
      </c>
      <c r="M32" s="67" t="n">
        <f aca="false">J32-K32</f>
        <v>6136.96977657895</v>
      </c>
      <c r="N32" s="163" t="n">
        <f aca="false">SUM(central_v5_m!C20:J20)</f>
        <v>3222133.25828742</v>
      </c>
      <c r="O32" s="7"/>
      <c r="P32" s="7"/>
      <c r="Q32" s="67" t="n">
        <f aca="false">I32*5.5017049523</f>
        <v>93389852.5820061</v>
      </c>
      <c r="R32" s="67"/>
      <c r="S32" s="67"/>
      <c r="T32" s="7"/>
      <c r="U32" s="7"/>
      <c r="V32" s="67" t="n">
        <f aca="false">K32*5.5017049523</f>
        <v>1091696.10338541</v>
      </c>
      <c r="W32" s="67" t="n">
        <f aca="false">M32*5.5017049523</f>
        <v>33763.7970119198</v>
      </c>
      <c r="X32" s="67" t="n">
        <f aca="false">N32*5.1890047538+L32*5.5017049523</f>
        <v>20613908.126068</v>
      </c>
      <c r="Y32" s="67" t="n">
        <f aca="false">N32*5.1890047538</f>
        <v>16719664.7946305</v>
      </c>
      <c r="Z32" s="67" t="n">
        <f aca="false">L32*5.5017049523</f>
        <v>3894243.33143755</v>
      </c>
      <c r="AA32" s="67" t="n">
        <f aca="false">IFE_cost_central!B20</f>
        <v>0</v>
      </c>
      <c r="AB32" s="67" t="n">
        <f aca="false">AA32*$AC$13</f>
        <v>0</v>
      </c>
      <c r="AC32" s="67"/>
      <c r="AD32" s="6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7"/>
      <c r="B33" s="7"/>
      <c r="C33" s="7" t="n">
        <f aca="false">C29+1</f>
        <v>2019</v>
      </c>
      <c r="D33" s="7" t="n">
        <f aca="false">D29</f>
        <v>4</v>
      </c>
      <c r="E33" s="7" t="n">
        <v>180</v>
      </c>
      <c r="F33" s="163" t="n">
        <f aca="false">central_v2_m!D21+temporary_pension_bonus_central!B21</f>
        <v>17591672.1891006</v>
      </c>
      <c r="G33" s="163" t="n">
        <f aca="false">central_v2_m!E21+temporary_pension_bonus_central!B21</f>
        <v>16889905.5327719</v>
      </c>
      <c r="H33" s="67" t="n">
        <f aca="false">F33-J33</f>
        <v>17368996.6412425</v>
      </c>
      <c r="I33" s="67" t="n">
        <f aca="false">G33-K33</f>
        <v>16673910.2513495</v>
      </c>
      <c r="J33" s="163" t="n">
        <f aca="false">central_v2_m!J21</f>
        <v>222675.54785813</v>
      </c>
      <c r="K33" s="163" t="n">
        <f aca="false">central_v2_m!K21</f>
        <v>215995.281422386</v>
      </c>
      <c r="L33" s="67" t="n">
        <f aca="false">H33-I33</f>
        <v>695086.389893012</v>
      </c>
      <c r="M33" s="67" t="n">
        <f aca="false">J33-K33</f>
        <v>6680.26643574389</v>
      </c>
      <c r="N33" s="163" t="n">
        <f aca="false">SUM(central_v5_m!C21:J21)</f>
        <v>3292135.92902713</v>
      </c>
      <c r="O33" s="7"/>
      <c r="P33" s="7"/>
      <c r="Q33" s="67" t="n">
        <f aca="false">I33*5.5017049523</f>
        <v>91734934.6040553</v>
      </c>
      <c r="R33" s="67"/>
      <c r="S33" s="67"/>
      <c r="T33" s="7"/>
      <c r="U33" s="7"/>
      <c r="V33" s="67" t="n">
        <f aca="false">K33*5.5017049523</f>
        <v>1188342.30947497</v>
      </c>
      <c r="W33" s="67" t="n">
        <f aca="false">M33*5.5017049523</f>
        <v>36752.8549322156</v>
      </c>
      <c r="X33" s="67" t="n">
        <f aca="false">N33*5.1890047538+L33*5.5017049523</f>
        <v>20907069.2194283</v>
      </c>
      <c r="Y33" s="67" t="n">
        <f aca="false">N33*5.1890047538</f>
        <v>17082908.9858776</v>
      </c>
      <c r="Z33" s="67" t="n">
        <f aca="false">L33*5.5017049523</f>
        <v>3824160.23355071</v>
      </c>
      <c r="AA33" s="67" t="n">
        <f aca="false">IFE_cost_central!B21</f>
        <v>0</v>
      </c>
      <c r="AB33" s="67" t="n">
        <f aca="false">AA33*$AC$13</f>
        <v>0</v>
      </c>
      <c r="AC33" s="67"/>
      <c r="AD33" s="6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</row>
    <row r="34" customFormat="false" ht="12.8" hidden="false" customHeight="false" outlineLevel="0" collapsed="false">
      <c r="A34" s="159"/>
      <c r="B34" s="5"/>
      <c r="C34" s="159" t="n">
        <f aca="false">C30+1</f>
        <v>2020</v>
      </c>
      <c r="D34" s="159" t="n">
        <f aca="false">D30</f>
        <v>1</v>
      </c>
      <c r="E34" s="159" t="n">
        <v>181</v>
      </c>
      <c r="F34" s="161" t="n">
        <f aca="false">central_v2_m!D22+temporary_pension_bonus_central!B22</f>
        <v>20095224.7181322</v>
      </c>
      <c r="G34" s="161" t="n">
        <f aca="false">central_v2_m!E22+temporary_pension_bonus_central!B22</f>
        <v>19376654.8133415</v>
      </c>
      <c r="H34" s="8" t="n">
        <f aca="false">F34-J34</f>
        <v>19851271.0622273</v>
      </c>
      <c r="I34" s="8" t="n">
        <f aca="false">G34-K34</f>
        <v>19140019.7671137</v>
      </c>
      <c r="J34" s="161" t="n">
        <f aca="false">central_v2_m!J22</f>
        <v>243953.655904947</v>
      </c>
      <c r="K34" s="161" t="n">
        <f aca="false">central_v2_m!K22</f>
        <v>236635.046227798</v>
      </c>
      <c r="L34" s="8" t="n">
        <f aca="false">H34-I34</f>
        <v>711251.295113537</v>
      </c>
      <c r="M34" s="8" t="n">
        <f aca="false">J34-K34</f>
        <v>7318.60967714837</v>
      </c>
      <c r="N34" s="161" t="n">
        <f aca="false">SUM(central_v5_m!C22:J22)</f>
        <v>3802902.90237036</v>
      </c>
      <c r="O34" s="5"/>
      <c r="P34" s="5"/>
      <c r="Q34" s="8" t="n">
        <f aca="false">I34*5.5017049523</f>
        <v>105302741.539849</v>
      </c>
      <c r="R34" s="8"/>
      <c r="S34" s="8"/>
      <c r="T34" s="5"/>
      <c r="U34" s="5"/>
      <c r="V34" s="8" t="n">
        <f aca="false">K34*5.5017049523</f>
        <v>1301896.20571922</v>
      </c>
      <c r="W34" s="8" t="n">
        <f aca="false">M34*5.5017049523</f>
        <v>40264.8311047179</v>
      </c>
      <c r="X34" s="8" t="n">
        <f aca="false">N34*5.1890047538+L34*5.5017049523</f>
        <v>23646376.0112955</v>
      </c>
      <c r="Y34" s="8" t="n">
        <f aca="false">N34*5.1890047538</f>
        <v>19733281.2386396</v>
      </c>
      <c r="Z34" s="8" t="n">
        <f aca="false">L34*5.5017049523</f>
        <v>3913094.77265594</v>
      </c>
      <c r="AA34" s="8" t="n">
        <f aca="false">IFE_cost_central!B22</f>
        <v>0</v>
      </c>
      <c r="AB34" s="8" t="n">
        <f aca="false">AA34*$AC$13</f>
        <v>0</v>
      </c>
      <c r="AC34" s="8"/>
      <c r="AD34" s="8"/>
      <c r="AE34" s="159"/>
      <c r="AF34" s="159"/>
      <c r="AG34" s="159"/>
      <c r="AH34" s="159"/>
      <c r="AI34" s="159"/>
      <c r="AJ34" s="159"/>
      <c r="AK34" s="159"/>
      <c r="AL34" s="159"/>
      <c r="AM34" s="159"/>
      <c r="AN34" s="159"/>
      <c r="AO34" s="159"/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  <c r="BB34" s="159"/>
      <c r="BC34" s="159"/>
      <c r="BD34" s="159"/>
      <c r="BE34" s="159"/>
      <c r="BF34" s="159"/>
      <c r="BG34" s="159"/>
      <c r="BH34" s="159"/>
      <c r="BI34" s="159"/>
      <c r="BJ34" s="159"/>
      <c r="BK34" s="159"/>
      <c r="BL34" s="159"/>
    </row>
    <row r="35" customFormat="false" ht="12.8" hidden="false" customHeight="false" outlineLevel="0" collapsed="false">
      <c r="A35" s="7"/>
      <c r="B35" s="7"/>
      <c r="C35" s="7" t="n">
        <f aca="false">C31+1</f>
        <v>2020</v>
      </c>
      <c r="D35" s="7" t="n">
        <f aca="false">D31</f>
        <v>2</v>
      </c>
      <c r="E35" s="7" t="n">
        <v>182</v>
      </c>
      <c r="F35" s="163" t="n">
        <f aca="false">central_v2_m!D23+temporary_pension_bonus_central!B23</f>
        <v>18610237.5887718</v>
      </c>
      <c r="G35" s="163" t="n">
        <f aca="false">central_v2_m!E23+temporary_pension_bonus_central!B23</f>
        <v>17878263.5942547</v>
      </c>
      <c r="H35" s="67" t="n">
        <f aca="false">F35-J35</f>
        <v>18320088.054198</v>
      </c>
      <c r="I35" s="67" t="n">
        <f aca="false">G35-K35</f>
        <v>17596818.5457181</v>
      </c>
      <c r="J35" s="163" t="n">
        <f aca="false">central_v2_m!J23</f>
        <v>290149.534573842</v>
      </c>
      <c r="K35" s="163" t="n">
        <f aca="false">central_v2_m!K23</f>
        <v>281445.048536626</v>
      </c>
      <c r="L35" s="67" t="n">
        <f aca="false">H35-I35</f>
        <v>723269.508479893</v>
      </c>
      <c r="M35" s="67" t="n">
        <f aca="false">J35-K35</f>
        <v>8704.48603721522</v>
      </c>
      <c r="N35" s="163" t="n">
        <f aca="false">SUM(central_v5_m!C23:J23)</f>
        <v>2966127.70886977</v>
      </c>
      <c r="O35" s="7"/>
      <c r="P35" s="7"/>
      <c r="Q35" s="67" t="n">
        <f aca="false">I35*5.5017049523</f>
        <v>96812503.7377015</v>
      </c>
      <c r="R35" s="67"/>
      <c r="S35" s="67"/>
      <c r="T35" s="7"/>
      <c r="U35" s="7"/>
      <c r="V35" s="67" t="n">
        <f aca="false">K35*5.5017049523</f>
        <v>1548427.61733427</v>
      </c>
      <c r="W35" s="67" t="n">
        <f aca="false">M35*5.5017049523</f>
        <v>47889.5139381732</v>
      </c>
      <c r="X35" s="67" t="n">
        <f aca="false">N35*5.1890047538+L35*5.5017049523</f>
        <v>19370466.2183546</v>
      </c>
      <c r="Y35" s="67" t="n">
        <f aca="false">N35*5.1890047538</f>
        <v>15391250.7817032</v>
      </c>
      <c r="Z35" s="67" t="n">
        <f aca="false">L35*5.5017049523</f>
        <v>3979215.43665141</v>
      </c>
      <c r="AA35" s="67" t="n">
        <f aca="false">IFE_cost_central!B23*3</f>
        <v>1999006.1931</v>
      </c>
      <c r="AB35" s="67" t="n">
        <f aca="false">AA35*$AC$13</f>
        <v>17948078.7315845</v>
      </c>
      <c r="AC35" s="167"/>
      <c r="AD35" s="6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/>
      <c r="C36" s="7" t="n">
        <f aca="false">C32+1</f>
        <v>2020</v>
      </c>
      <c r="D36" s="7" t="n">
        <f aca="false">D32</f>
        <v>3</v>
      </c>
      <c r="E36" s="7" t="n">
        <v>183</v>
      </c>
      <c r="F36" s="163" t="n">
        <f aca="false">central_v2_m!D24+temporary_pension_bonus_central!B24</f>
        <v>18509471.3293451</v>
      </c>
      <c r="G36" s="163" t="n">
        <f aca="false">central_v2_m!E24+temporary_pension_bonus_central!B24</f>
        <v>17779561.0568437</v>
      </c>
      <c r="H36" s="67" t="n">
        <f aca="false">F36-J36</f>
        <v>18210230.6810574</v>
      </c>
      <c r="I36" s="67" t="n">
        <f aca="false">G36-K36</f>
        <v>17489297.6280046</v>
      </c>
      <c r="J36" s="163" t="n">
        <f aca="false">central_v2_m!J24</f>
        <v>299240.648287684</v>
      </c>
      <c r="K36" s="163" t="n">
        <f aca="false">central_v2_m!K24</f>
        <v>290263.428839053</v>
      </c>
      <c r="L36" s="67" t="n">
        <f aca="false">H36-I36</f>
        <v>720933.053052791</v>
      </c>
      <c r="M36" s="67" t="n">
        <f aca="false">J36-K36</f>
        <v>8977.21944863064</v>
      </c>
      <c r="N36" s="163" t="n">
        <f aca="false">SUM(central_v5_m!C24:J24)</f>
        <v>2955506.1594936</v>
      </c>
      <c r="O36" s="7"/>
      <c r="P36" s="7"/>
      <c r="Q36" s="67" t="n">
        <f aca="false">I36*5.5017049523</f>
        <v>96220955.3722416</v>
      </c>
      <c r="R36" s="67"/>
      <c r="S36" s="67"/>
      <c r="T36" s="7"/>
      <c r="U36" s="7"/>
      <c r="V36" s="67" t="n">
        <f aca="false">K36*5.5017049523</f>
        <v>1596943.7439154</v>
      </c>
      <c r="W36" s="67" t="n">
        <f aca="false">M36*5.5017049523</f>
        <v>49390.0126984151</v>
      </c>
      <c r="X36" s="67" t="n">
        <f aca="false">N36*5.1890047538+L36*5.5017049523</f>
        <v>19302496.4597548</v>
      </c>
      <c r="Y36" s="67" t="n">
        <f aca="false">N36*5.1890047538</f>
        <v>15336135.5114975</v>
      </c>
      <c r="Z36" s="67" t="n">
        <f aca="false">L36*5.5017049523</f>
        <v>3966360.9482573</v>
      </c>
      <c r="AA36" s="67" t="n">
        <f aca="false">IFE_cost_central!B24*3</f>
        <v>2709585.858</v>
      </c>
      <c r="AB36" s="67" t="n">
        <f aca="false">AA36*$AC$13</f>
        <v>24328018.8311748</v>
      </c>
      <c r="AC36" s="167"/>
      <c r="AD36" s="6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7"/>
      <c r="B37" s="7"/>
      <c r="C37" s="7" t="n">
        <f aca="false">C33+1</f>
        <v>2020</v>
      </c>
      <c r="D37" s="7" t="n">
        <f aca="false">D33</f>
        <v>4</v>
      </c>
      <c r="E37" s="7" t="n">
        <v>184</v>
      </c>
      <c r="F37" s="163" t="n">
        <f aca="false">central_v2_m!D25+temporary_pension_bonus_central!B25</f>
        <v>18002054.3159821</v>
      </c>
      <c r="G37" s="163" t="n">
        <f aca="false">central_v2_m!E25+temporary_pension_bonus_central!B25</f>
        <v>17290876.6331291</v>
      </c>
      <c r="H37" s="67" t="n">
        <f aca="false">F37-J37</f>
        <v>17705487.5778369</v>
      </c>
      <c r="I37" s="67" t="n">
        <f aca="false">G37-K37</f>
        <v>17003206.8971282</v>
      </c>
      <c r="J37" s="163" t="n">
        <f aca="false">central_v2_m!J25</f>
        <v>296566.738145225</v>
      </c>
      <c r="K37" s="163" t="n">
        <f aca="false">central_v2_m!K25</f>
        <v>287669.736000868</v>
      </c>
      <c r="L37" s="67" t="n">
        <f aca="false">H37-I37</f>
        <v>702280.680708636</v>
      </c>
      <c r="M37" s="67" t="n">
        <f aca="false">J37-K37</f>
        <v>8897.00214435678</v>
      </c>
      <c r="N37" s="163" t="n">
        <f aca="false">SUM(central_v5_m!C25:J25)</f>
        <v>2939816.35511559</v>
      </c>
      <c r="O37" s="7"/>
      <c r="P37" s="7"/>
      <c r="Q37" s="67" t="n">
        <f aca="false">I37*5.5017049523</f>
        <v>93546627.590912</v>
      </c>
      <c r="R37" s="67"/>
      <c r="S37" s="67"/>
      <c r="T37" s="7"/>
      <c r="U37" s="7"/>
      <c r="V37" s="67" t="n">
        <f aca="false">K37*5.5017049523</f>
        <v>1582674.01118281</v>
      </c>
      <c r="W37" s="67" t="n">
        <f aca="false">M37*5.5017049523</f>
        <v>48948.6807582314</v>
      </c>
      <c r="X37" s="67" t="n">
        <f aca="false">N37*5.1890047538+L37*5.5017049523</f>
        <v>19118462.1409531</v>
      </c>
      <c r="Y37" s="67" t="n">
        <f aca="false">N37*5.1890047538</f>
        <v>15254721.0419938</v>
      </c>
      <c r="Z37" s="67" t="n">
        <f aca="false">L37*5.5017049523</f>
        <v>3863741.09895932</v>
      </c>
      <c r="AA37" s="67" t="n">
        <f aca="false">IFE_cost_central!B25*3</f>
        <v>818236.89684</v>
      </c>
      <c r="AB37" s="67" t="n">
        <f aca="false">AA37*$AC$13</f>
        <v>7346540.64417749</v>
      </c>
      <c r="AC37" s="167"/>
      <c r="AD37" s="6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</row>
    <row r="38" customFormat="false" ht="12.8" hidden="false" customHeight="false" outlineLevel="0" collapsed="false">
      <c r="A38" s="159"/>
      <c r="B38" s="5"/>
      <c r="C38" s="159" t="n">
        <f aca="false">C34+1</f>
        <v>2021</v>
      </c>
      <c r="D38" s="159" t="n">
        <f aca="false">D34</f>
        <v>1</v>
      </c>
      <c r="E38" s="159" t="n">
        <v>185</v>
      </c>
      <c r="F38" s="161" t="n">
        <f aca="false">central_v2_m!D26+temporary_pension_bonus_central!B26</f>
        <v>17417249.9618849</v>
      </c>
      <c r="G38" s="161" t="n">
        <f aca="false">central_v2_m!E26+temporary_pension_bonus_central!B26</f>
        <v>16727462.9762566</v>
      </c>
      <c r="H38" s="8" t="n">
        <f aca="false">F38-J38</f>
        <v>17116185.2818909</v>
      </c>
      <c r="I38" s="8" t="n">
        <f aca="false">G38-K38</f>
        <v>16435430.2366624</v>
      </c>
      <c r="J38" s="161" t="n">
        <f aca="false">central_v2_m!J26</f>
        <v>301064.679994015</v>
      </c>
      <c r="K38" s="161" t="n">
        <f aca="false">central_v2_m!K26</f>
        <v>292032.739594194</v>
      </c>
      <c r="L38" s="8" t="n">
        <f aca="false">H38-I38</f>
        <v>680755.045228515</v>
      </c>
      <c r="M38" s="8" t="n">
        <f aca="false">J38-K38</f>
        <v>9031.94039982051</v>
      </c>
      <c r="N38" s="161" t="n">
        <f aca="false">SUM(central_v5_m!C26:J26)</f>
        <v>3357311.81673445</v>
      </c>
      <c r="O38" s="5"/>
      <c r="P38" s="5"/>
      <c r="Q38" s="8" t="n">
        <f aca="false">I38*5.5017049523</f>
        <v>90422887.9262266</v>
      </c>
      <c r="R38" s="8"/>
      <c r="S38" s="8"/>
      <c r="T38" s="5"/>
      <c r="U38" s="5"/>
      <c r="V38" s="8" t="n">
        <f aca="false">K38*5.5017049523</f>
        <v>1606677.96965912</v>
      </c>
      <c r="W38" s="8" t="n">
        <f aca="false">M38*5.5017049523</f>
        <v>49691.0712265709</v>
      </c>
      <c r="X38" s="8" t="n">
        <f aca="false">N38*5.1890047538+L38*5.5017049523</f>
        <v>21166420.3806609</v>
      </c>
      <c r="Y38" s="8" t="n">
        <f aca="false">N38*5.1890047538</f>
        <v>17421106.977024</v>
      </c>
      <c r="Z38" s="8" t="n">
        <f aca="false">L38*5.5017049523</f>
        <v>3745313.40363693</v>
      </c>
      <c r="AA38" s="8" t="n">
        <f aca="false">IFE_cost_central!B26</f>
        <v>0</v>
      </c>
      <c r="AB38" s="8" t="n">
        <f aca="false">AA38*$AC$13</f>
        <v>0</v>
      </c>
      <c r="AC38" s="8"/>
      <c r="AD38" s="8"/>
      <c r="AE38" s="159"/>
      <c r="AF38" s="159"/>
      <c r="AG38" s="159"/>
      <c r="AH38" s="159"/>
      <c r="AI38" s="159"/>
      <c r="AJ38" s="159"/>
      <c r="AK38" s="159"/>
      <c r="AL38" s="159"/>
      <c r="AM38" s="159"/>
      <c r="AN38" s="159"/>
      <c r="AO38" s="159"/>
      <c r="AP38" s="159"/>
      <c r="AQ38" s="159"/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  <c r="BB38" s="159"/>
      <c r="BC38" s="159"/>
      <c r="BD38" s="159"/>
      <c r="BE38" s="159"/>
      <c r="BF38" s="159"/>
      <c r="BG38" s="159"/>
      <c r="BH38" s="159"/>
      <c r="BI38" s="159"/>
      <c r="BJ38" s="159"/>
      <c r="BK38" s="159"/>
      <c r="BL38" s="159"/>
    </row>
    <row r="39" customFormat="false" ht="12.8" hidden="false" customHeight="false" outlineLevel="0" collapsed="false">
      <c r="A39" s="7"/>
      <c r="B39" s="7"/>
      <c r="C39" s="7" t="n">
        <f aca="false">C35+1</f>
        <v>2021</v>
      </c>
      <c r="D39" s="7" t="n">
        <f aca="false">D35</f>
        <v>2</v>
      </c>
      <c r="E39" s="7" t="n">
        <v>186</v>
      </c>
      <c r="F39" s="163" t="n">
        <f aca="false">central_v2_m!D27+temporary_pension_bonus_central!B27</f>
        <v>18005874.7167414</v>
      </c>
      <c r="G39" s="163" t="n">
        <f aca="false">central_v2_m!E27+temporary_pension_bonus_central!B27</f>
        <v>17291639.6653929</v>
      </c>
      <c r="H39" s="67" t="n">
        <f aca="false">F39-J39</f>
        <v>17677522.5926801</v>
      </c>
      <c r="I39" s="67" t="n">
        <f aca="false">G39-K39</f>
        <v>16973138.1050534</v>
      </c>
      <c r="J39" s="163" t="n">
        <f aca="false">central_v2_m!J27</f>
        <v>328352.124061347</v>
      </c>
      <c r="K39" s="163" t="n">
        <f aca="false">central_v2_m!K27</f>
        <v>318501.560339506</v>
      </c>
      <c r="L39" s="67" t="n">
        <f aca="false">H39-I39</f>
        <v>704384.487626679</v>
      </c>
      <c r="M39" s="67" t="n">
        <f aca="false">J39-K39</f>
        <v>9850.56372184039</v>
      </c>
      <c r="N39" s="163" t="n">
        <f aca="false">SUM(central_v5_m!C27:J27)</f>
        <v>2931027.79098352</v>
      </c>
      <c r="O39" s="7"/>
      <c r="P39" s="7"/>
      <c r="Q39" s="67" t="n">
        <f aca="false">I39*5.5017049523</f>
        <v>93381197.968644</v>
      </c>
      <c r="R39" s="67"/>
      <c r="S39" s="67"/>
      <c r="T39" s="7"/>
      <c r="U39" s="7"/>
      <c r="V39" s="67" t="n">
        <f aca="false">K39*5.5017049523</f>
        <v>1752301.61183514</v>
      </c>
      <c r="W39" s="67" t="n">
        <f aca="false">M39*5.5017049523</f>
        <v>54194.895211396</v>
      </c>
      <c r="X39" s="67" t="n">
        <f aca="false">N39*5.1890047538+L39*5.5017049523</f>
        <v>19084432.7648324</v>
      </c>
      <c r="Y39" s="67" t="n">
        <f aca="false">N39*5.1890047538</f>
        <v>15209117.1409334</v>
      </c>
      <c r="Z39" s="67" t="n">
        <f aca="false">L39*5.5017049523</f>
        <v>3875315.623899</v>
      </c>
      <c r="AA39" s="67" t="n">
        <f aca="false">IFE_cost_central!B27</f>
        <v>0</v>
      </c>
      <c r="AB39" s="67" t="n">
        <f aca="false">AA39*$AC$13</f>
        <v>0</v>
      </c>
      <c r="AC39" s="67"/>
      <c r="AD39" s="6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/>
      <c r="C40" s="7" t="n">
        <f aca="false">C36+1</f>
        <v>2021</v>
      </c>
      <c r="D40" s="7" t="n">
        <f aca="false">D36</f>
        <v>3</v>
      </c>
      <c r="E40" s="7" t="n">
        <v>187</v>
      </c>
      <c r="F40" s="163" t="n">
        <f aca="false">central_v2_m!D28+temporary_pension_bonus_central!B28</f>
        <v>18455592.7866839</v>
      </c>
      <c r="G40" s="163" t="n">
        <f aca="false">central_v2_m!E28+temporary_pension_bonus_central!B28</f>
        <v>17722740.759931</v>
      </c>
      <c r="H40" s="67" t="n">
        <f aca="false">F40-J40</f>
        <v>18110084.1935397</v>
      </c>
      <c r="I40" s="67" t="n">
        <f aca="false">G40-K40</f>
        <v>17387597.424581</v>
      </c>
      <c r="J40" s="163" t="n">
        <f aca="false">central_v2_m!J28</f>
        <v>345508.59314426</v>
      </c>
      <c r="K40" s="163" t="n">
        <f aca="false">central_v2_m!K28</f>
        <v>335143.335349933</v>
      </c>
      <c r="L40" s="67" t="n">
        <f aca="false">H40-I40</f>
        <v>722486.768958628</v>
      </c>
      <c r="M40" s="67" t="n">
        <f aca="false">J40-K40</f>
        <v>10365.2577943278</v>
      </c>
      <c r="N40" s="163" t="n">
        <f aca="false">SUM(central_v5_m!C28:J28)</f>
        <v>3049404.9750496</v>
      </c>
      <c r="O40" s="7"/>
      <c r="P40" s="7"/>
      <c r="Q40" s="67" t="n">
        <f aca="false">I40*5.5017049523</f>
        <v>95661430.8594162</v>
      </c>
      <c r="R40" s="67"/>
      <c r="S40" s="67"/>
      <c r="T40" s="7"/>
      <c r="U40" s="7"/>
      <c r="V40" s="67" t="n">
        <f aca="false">K40*5.5017049523</f>
        <v>1843859.74782506</v>
      </c>
      <c r="W40" s="67" t="n">
        <f aca="false">M40*5.5017049523</f>
        <v>57026.5901389194</v>
      </c>
      <c r="X40" s="67" t="n">
        <f aca="false">N40*5.1890047538+L40*5.5017049523</f>
        <v>19798285.9465447</v>
      </c>
      <c r="Y40" s="67" t="n">
        <f aca="false">N40*5.1890047538</f>
        <v>15823376.9117938</v>
      </c>
      <c r="Z40" s="67" t="n">
        <f aca="false">L40*5.5017049523</f>
        <v>3974909.03475091</v>
      </c>
      <c r="AA40" s="67" t="n">
        <f aca="false">IFE_cost_central!B28</f>
        <v>0</v>
      </c>
      <c r="AB40" s="67" t="n">
        <f aca="false">AA40*$AC$13</f>
        <v>0</v>
      </c>
      <c r="AC40" s="67"/>
      <c r="AD40" s="6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7"/>
      <c r="B41" s="7"/>
      <c r="C41" s="7" t="n">
        <f aca="false">C37+1</f>
        <v>2021</v>
      </c>
      <c r="D41" s="7" t="n">
        <f aca="false">D37</f>
        <v>4</v>
      </c>
      <c r="E41" s="7" t="n">
        <v>188</v>
      </c>
      <c r="F41" s="163" t="n">
        <f aca="false">central_v2_m!D29+temporary_pension_bonus_central!B29</f>
        <v>19041595.6212114</v>
      </c>
      <c r="G41" s="163" t="n">
        <f aca="false">central_v2_m!E29+temporary_pension_bonus_central!B29</f>
        <v>18283116.8581947</v>
      </c>
      <c r="H41" s="67" t="n">
        <f aca="false">F41-J41</f>
        <v>18684013.4136068</v>
      </c>
      <c r="I41" s="67" t="n">
        <f aca="false">G41-K41</f>
        <v>17936262.1168183</v>
      </c>
      <c r="J41" s="163" t="n">
        <f aca="false">central_v2_m!J29</f>
        <v>357582.207604608</v>
      </c>
      <c r="K41" s="163" t="n">
        <f aca="false">central_v2_m!K29</f>
        <v>346854.74137647</v>
      </c>
      <c r="L41" s="67" t="n">
        <f aca="false">H41-I41</f>
        <v>747751.296788566</v>
      </c>
      <c r="M41" s="67" t="n">
        <f aca="false">J41-K41</f>
        <v>10727.4662281382</v>
      </c>
      <c r="N41" s="163" t="n">
        <f aca="false">SUM(central_v5_m!C29:J29)</f>
        <v>3132234.60294206</v>
      </c>
      <c r="O41" s="7"/>
      <c r="P41" s="7"/>
      <c r="Q41" s="67" t="n">
        <f aca="false">I41*5.5017049523</f>
        <v>98680022.1138498</v>
      </c>
      <c r="R41" s="67"/>
      <c r="S41" s="67"/>
      <c r="T41" s="7"/>
      <c r="U41" s="7"/>
      <c r="V41" s="67" t="n">
        <f aca="false">K41*5.5017049523</f>
        <v>1908292.44835966</v>
      </c>
      <c r="W41" s="67" t="n">
        <f aca="false">M41*5.5017049523</f>
        <v>59019.3540729789</v>
      </c>
      <c r="X41" s="67" t="n">
        <f aca="false">N41*5.1890047538+L41*5.5017049523</f>
        <v>20367087.2573136</v>
      </c>
      <c r="Y41" s="67" t="n">
        <f aca="false">N41*5.1890047538</f>
        <v>16253180.2446832</v>
      </c>
      <c r="Z41" s="67" t="n">
        <f aca="false">L41*5.5017049523</f>
        <v>4113907.0126304</v>
      </c>
      <c r="AA41" s="67" t="n">
        <f aca="false">IFE_cost_central!B29</f>
        <v>0</v>
      </c>
      <c r="AB41" s="67" t="n">
        <f aca="false">AA41*$AC$13</f>
        <v>0</v>
      </c>
      <c r="AC41" s="67"/>
      <c r="AD41" s="6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</row>
    <row r="42" customFormat="false" ht="12.8" hidden="false" customHeight="false" outlineLevel="0" collapsed="false">
      <c r="A42" s="159"/>
      <c r="B42" s="5"/>
      <c r="C42" s="159" t="n">
        <f aca="false">C38+1</f>
        <v>2022</v>
      </c>
      <c r="D42" s="159" t="n">
        <f aca="false">D38</f>
        <v>1</v>
      </c>
      <c r="E42" s="159" t="n">
        <v>189</v>
      </c>
      <c r="F42" s="161" t="n">
        <f aca="false">central_v2_m!D30+temporary_pension_bonus_central!B30</f>
        <v>19480854.6044851</v>
      </c>
      <c r="G42" s="161" t="n">
        <f aca="false">central_v2_m!E30+temporary_pension_bonus_central!B30</f>
        <v>18704284.5602633</v>
      </c>
      <c r="H42" s="8" t="n">
        <f aca="false">F42-J42</f>
        <v>19086637.1356255</v>
      </c>
      <c r="I42" s="8" t="n">
        <f aca="false">G42-K42</f>
        <v>18321893.6154694</v>
      </c>
      <c r="J42" s="161" t="n">
        <f aca="false">central_v2_m!J30</f>
        <v>394217.468859618</v>
      </c>
      <c r="K42" s="161" t="n">
        <f aca="false">central_v2_m!K30</f>
        <v>382390.944793829</v>
      </c>
      <c r="L42" s="8" t="n">
        <f aca="false">H42-I42</f>
        <v>764743.520156048</v>
      </c>
      <c r="M42" s="8" t="n">
        <f aca="false">J42-K42</f>
        <v>11826.5240657884</v>
      </c>
      <c r="N42" s="161" t="n">
        <f aca="false">SUM(central_v5_m!C30:J30)</f>
        <v>3852078.63522394</v>
      </c>
      <c r="O42" s="5"/>
      <c r="P42" s="5"/>
      <c r="Q42" s="8" t="n">
        <f aca="false">I42*5.5017049523</f>
        <v>100801652.839742</v>
      </c>
      <c r="R42" s="8"/>
      <c r="S42" s="8"/>
      <c r="T42" s="5"/>
      <c r="U42" s="5"/>
      <c r="V42" s="8" t="n">
        <f aca="false">K42*5.5017049523</f>
        <v>2103802.15468689</v>
      </c>
      <c r="W42" s="8" t="n">
        <f aca="false">M42*5.5017049523</f>
        <v>65066.0460212433</v>
      </c>
      <c r="X42" s="8" t="n">
        <f aca="false">N42*5.1890047538+L42*5.5017049523</f>
        <v>24195847.5622703</v>
      </c>
      <c r="Y42" s="8" t="n">
        <f aca="false">N42*5.1890047538</f>
        <v>19988454.3501884</v>
      </c>
      <c r="Z42" s="8" t="n">
        <f aca="false">L42*5.5017049523</f>
        <v>4207393.21208187</v>
      </c>
      <c r="AA42" s="8" t="n">
        <f aca="false">IFE_cost_central!B30</f>
        <v>0</v>
      </c>
      <c r="AB42" s="8" t="n">
        <f aca="false">AA42*$AC$13</f>
        <v>0</v>
      </c>
      <c r="AC42" s="8"/>
      <c r="AD42" s="8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  <c r="BB42" s="159"/>
      <c r="BC42" s="159"/>
      <c r="BD42" s="159"/>
      <c r="BE42" s="159"/>
      <c r="BF42" s="159"/>
      <c r="BG42" s="159"/>
      <c r="BH42" s="159"/>
      <c r="BI42" s="159"/>
      <c r="BJ42" s="159"/>
      <c r="BK42" s="159"/>
      <c r="BL42" s="159"/>
    </row>
    <row r="43" customFormat="false" ht="12.8" hidden="false" customHeight="false" outlineLevel="0" collapsed="false">
      <c r="A43" s="7"/>
      <c r="B43" s="7"/>
      <c r="C43" s="7" t="n">
        <f aca="false">C39+1</f>
        <v>2022</v>
      </c>
      <c r="D43" s="7" t="n">
        <f aca="false">D39</f>
        <v>2</v>
      </c>
      <c r="E43" s="7" t="n">
        <v>190</v>
      </c>
      <c r="F43" s="163" t="n">
        <f aca="false">central_v2_m!D31+temporary_pension_bonus_central!B31</f>
        <v>19866669.2187867</v>
      </c>
      <c r="G43" s="163" t="n">
        <f aca="false">central_v2_m!E31+temporary_pension_bonus_central!B31</f>
        <v>19074017.3924499</v>
      </c>
      <c r="H43" s="67" t="n">
        <f aca="false">F43-J43</f>
        <v>19448949.0166605</v>
      </c>
      <c r="I43" s="67" t="n">
        <f aca="false">G43-K43</f>
        <v>18668828.7963875</v>
      </c>
      <c r="J43" s="163" t="n">
        <f aca="false">central_v2_m!J31</f>
        <v>417720.202126161</v>
      </c>
      <c r="K43" s="163" t="n">
        <f aca="false">central_v2_m!K31</f>
        <v>405188.596062376</v>
      </c>
      <c r="L43" s="67" t="n">
        <f aca="false">H43-I43</f>
        <v>780120.220273044</v>
      </c>
      <c r="M43" s="67" t="n">
        <f aca="false">J43-K43</f>
        <v>12531.6060637847</v>
      </c>
      <c r="N43" s="163" t="n">
        <f aca="false">SUM(central_v5_m!C31:J31)</f>
        <v>3230906.89578714</v>
      </c>
      <c r="O43" s="7"/>
      <c r="P43" s="7"/>
      <c r="Q43" s="67" t="n">
        <f aca="false">I43*5.5017049523</f>
        <v>102710387.842726</v>
      </c>
      <c r="R43" s="67"/>
      <c r="S43" s="67"/>
      <c r="T43" s="7"/>
      <c r="U43" s="7"/>
      <c r="V43" s="67" t="n">
        <f aca="false">K43*5.5017049523</f>
        <v>2229228.10557186</v>
      </c>
      <c r="W43" s="67" t="n">
        <f aca="false">M43*5.5017049523</f>
        <v>68945.1991413972</v>
      </c>
      <c r="X43" s="67" t="n">
        <f aca="false">N43*5.1890047538+L43*5.5017049523</f>
        <v>21057182.5205902</v>
      </c>
      <c r="Y43" s="67" t="n">
        <f aca="false">N43*5.1890047538</f>
        <v>16765191.2413247</v>
      </c>
      <c r="Z43" s="67" t="n">
        <f aca="false">L43*5.5017049523</f>
        <v>4291991.27926557</v>
      </c>
      <c r="AA43" s="67" t="n">
        <f aca="false">IFE_cost_central!B31</f>
        <v>0</v>
      </c>
      <c r="AB43" s="67" t="n">
        <f aca="false">AA43*$AC$13</f>
        <v>0</v>
      </c>
      <c r="AC43" s="67"/>
      <c r="AD43" s="6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/>
      <c r="C44" s="7" t="n">
        <f aca="false">C40+1</f>
        <v>2022</v>
      </c>
      <c r="D44" s="7" t="n">
        <f aca="false">D40</f>
        <v>3</v>
      </c>
      <c r="E44" s="7" t="n">
        <v>191</v>
      </c>
      <c r="F44" s="163" t="n">
        <f aca="false">central_v2_m!D32+temporary_pension_bonus_central!B32</f>
        <v>20273403.366659</v>
      </c>
      <c r="G44" s="163" t="n">
        <f aca="false">central_v2_m!E32+temporary_pension_bonus_central!B32</f>
        <v>19462485.7387796</v>
      </c>
      <c r="H44" s="67" t="n">
        <f aca="false">F44-J44</f>
        <v>19824205.7412757</v>
      </c>
      <c r="I44" s="67" t="n">
        <f aca="false">G44-K44</f>
        <v>19026764.0421578</v>
      </c>
      <c r="J44" s="163" t="n">
        <f aca="false">central_v2_m!J32</f>
        <v>449197.625383297</v>
      </c>
      <c r="K44" s="163" t="n">
        <f aca="false">central_v2_m!K32</f>
        <v>435721.696621798</v>
      </c>
      <c r="L44" s="67" t="n">
        <f aca="false">H44-I44</f>
        <v>797441.699117921</v>
      </c>
      <c r="M44" s="67" t="n">
        <f aca="false">J44-K44</f>
        <v>13475.928761499</v>
      </c>
      <c r="N44" s="163" t="n">
        <f aca="false">SUM(central_v5_m!C32:J32)</f>
        <v>3302341.34380707</v>
      </c>
      <c r="O44" s="7"/>
      <c r="P44" s="7"/>
      <c r="Q44" s="67" t="n">
        <f aca="false">I44*5.5017049523</f>
        <v>104679641.956983</v>
      </c>
      <c r="R44" s="67"/>
      <c r="S44" s="67"/>
      <c r="T44" s="7"/>
      <c r="U44" s="7"/>
      <c r="V44" s="67" t="n">
        <f aca="false">K44*5.5017049523</f>
        <v>2397212.2161287</v>
      </c>
      <c r="W44" s="67" t="n">
        <f aca="false">M44*5.5017049523</f>
        <v>74140.5840039811</v>
      </c>
      <c r="X44" s="67" t="n">
        <f aca="false">N44*5.1890047538+L44*5.5017049523</f>
        <v>21523153.8768928</v>
      </c>
      <c r="Y44" s="67" t="n">
        <f aca="false">N44*5.1890047538</f>
        <v>17135864.9316852</v>
      </c>
      <c r="Z44" s="67" t="n">
        <f aca="false">L44*5.5017049523</f>
        <v>4387288.94520759</v>
      </c>
      <c r="AA44" s="67" t="n">
        <f aca="false">IFE_cost_central!B32</f>
        <v>0</v>
      </c>
      <c r="AB44" s="67" t="n">
        <f aca="false">AA44*$AC$13</f>
        <v>0</v>
      </c>
      <c r="AC44" s="67"/>
      <c r="AD44" s="6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7"/>
      <c r="B45" s="7"/>
      <c r="C45" s="7" t="n">
        <f aca="false">C41+1</f>
        <v>2022</v>
      </c>
      <c r="D45" s="7" t="n">
        <f aca="false">D41</f>
        <v>4</v>
      </c>
      <c r="E45" s="7" t="n">
        <v>192</v>
      </c>
      <c r="F45" s="163" t="n">
        <f aca="false">central_v2_m!D33+temporary_pension_bonus_central!B33</f>
        <v>20692293.8752818</v>
      </c>
      <c r="G45" s="163" t="n">
        <f aca="false">central_v2_m!E33+temporary_pension_bonus_central!B33</f>
        <v>19863292.4673905</v>
      </c>
      <c r="H45" s="67" t="n">
        <f aca="false">F45-J45</f>
        <v>20224129.2955247</v>
      </c>
      <c r="I45" s="67" t="n">
        <f aca="false">G45-K45</f>
        <v>19409172.8250261</v>
      </c>
      <c r="J45" s="163" t="n">
        <f aca="false">central_v2_m!J33</f>
        <v>468164.579757155</v>
      </c>
      <c r="K45" s="163" t="n">
        <f aca="false">central_v2_m!K33</f>
        <v>454119.642364441</v>
      </c>
      <c r="L45" s="67" t="n">
        <f aca="false">H45-I45</f>
        <v>814956.470498562</v>
      </c>
      <c r="M45" s="67" t="n">
        <f aca="false">J45-K45</f>
        <v>14044.9373927147</v>
      </c>
      <c r="N45" s="163" t="n">
        <f aca="false">SUM(central_v5_m!C33:J33)</f>
        <v>3372952.23061162</v>
      </c>
      <c r="O45" s="7"/>
      <c r="P45" s="7"/>
      <c r="Q45" s="67" t="n">
        <f aca="false">I45*5.5017049523</f>
        <v>106783542.251493</v>
      </c>
      <c r="R45" s="67"/>
      <c r="S45" s="67"/>
      <c r="T45" s="7"/>
      <c r="U45" s="7"/>
      <c r="V45" s="67" t="n">
        <f aca="false">K45*5.5017049523</f>
        <v>2498432.28533315</v>
      </c>
      <c r="W45" s="67" t="n">
        <f aca="false">M45*5.5017049523</f>
        <v>77271.1016082417</v>
      </c>
      <c r="X45" s="67" t="n">
        <f aca="false">N45*5.1890047538+L45*5.5017049523</f>
        <v>21985915.2086349</v>
      </c>
      <c r="Y45" s="67" t="n">
        <f aca="false">N45*5.1890047538</f>
        <v>17502265.158984</v>
      </c>
      <c r="Z45" s="67" t="n">
        <f aca="false">L45*5.5017049523</f>
        <v>4483650.04965087</v>
      </c>
      <c r="AA45" s="67" t="n">
        <f aca="false">IFE_cost_central!B33</f>
        <v>0</v>
      </c>
      <c r="AB45" s="67" t="n">
        <f aca="false">AA45*$AC$13</f>
        <v>0</v>
      </c>
      <c r="AC45" s="67"/>
      <c r="AD45" s="6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</row>
    <row r="46" customFormat="false" ht="12.8" hidden="false" customHeight="false" outlineLevel="0" collapsed="false">
      <c r="A46" s="159"/>
      <c r="B46" s="5"/>
      <c r="C46" s="159" t="n">
        <f aca="false">C42+1</f>
        <v>2023</v>
      </c>
      <c r="D46" s="159" t="n">
        <f aca="false">D42</f>
        <v>1</v>
      </c>
      <c r="E46" s="159" t="n">
        <v>193</v>
      </c>
      <c r="F46" s="161" t="n">
        <f aca="false">central_v2_m!D34+temporary_pension_bonus_central!B34</f>
        <v>21095860.6142528</v>
      </c>
      <c r="G46" s="161" t="n">
        <f aca="false">central_v2_m!E34+temporary_pension_bonus_central!B34</f>
        <v>20249453.0525886</v>
      </c>
      <c r="H46" s="8" t="n">
        <f aca="false">F46-J46</f>
        <v>20591815.6029646</v>
      </c>
      <c r="I46" s="8" t="n">
        <f aca="false">G46-K46</f>
        <v>19760529.391639</v>
      </c>
      <c r="J46" s="161" t="n">
        <f aca="false">central_v2_m!J34</f>
        <v>504045.011288248</v>
      </c>
      <c r="K46" s="161" t="n">
        <f aca="false">central_v2_m!K34</f>
        <v>488923.660949601</v>
      </c>
      <c r="L46" s="8" t="n">
        <f aca="false">H46-I46</f>
        <v>831286.211325608</v>
      </c>
      <c r="M46" s="8" t="n">
        <f aca="false">J46-K46</f>
        <v>15121.3503386474</v>
      </c>
      <c r="N46" s="161" t="n">
        <f aca="false">SUM(central_v5_m!C34:J34)</f>
        <v>4162661.07537014</v>
      </c>
      <c r="O46" s="5"/>
      <c r="P46" s="5"/>
      <c r="Q46" s="8" t="n">
        <f aca="false">I46*5.5017049523</f>
        <v>108716602.41405</v>
      </c>
      <c r="R46" s="8"/>
      <c r="S46" s="8"/>
      <c r="T46" s="5"/>
      <c r="U46" s="5"/>
      <c r="V46" s="8" t="n">
        <f aca="false">K46*5.5017049523</f>
        <v>2689913.72674307</v>
      </c>
      <c r="W46" s="8" t="n">
        <f aca="false">M46*5.5017049523</f>
        <v>83193.2080435995</v>
      </c>
      <c r="X46" s="8" t="n">
        <f aca="false">N46*5.1890047538+L46*5.5017049523</f>
        <v>26173559.5741826</v>
      </c>
      <c r="Y46" s="8" t="n">
        <f aca="false">N46*5.1890047538</f>
        <v>21600068.1085538</v>
      </c>
      <c r="Z46" s="8" t="n">
        <f aca="false">L46*5.5017049523</f>
        <v>4573491.4656288</v>
      </c>
      <c r="AA46" s="8" t="n">
        <f aca="false">IFE_cost_central!B34</f>
        <v>0</v>
      </c>
      <c r="AB46" s="8" t="n">
        <f aca="false">AA46*$AC$13</f>
        <v>0</v>
      </c>
      <c r="AC46" s="8"/>
      <c r="AD46" s="8"/>
      <c r="AE46" s="159"/>
      <c r="AF46" s="159"/>
      <c r="AG46" s="159"/>
      <c r="AH46" s="159"/>
      <c r="AI46" s="159"/>
      <c r="AJ46" s="159"/>
      <c r="AK46" s="159"/>
      <c r="AL46" s="159"/>
      <c r="AM46" s="159"/>
      <c r="AN46" s="159"/>
      <c r="AO46" s="159"/>
      <c r="AP46" s="159"/>
      <c r="AQ46" s="159"/>
      <c r="AR46" s="159"/>
      <c r="AS46" s="159"/>
      <c r="AT46" s="159"/>
      <c r="AU46" s="159"/>
      <c r="AV46" s="159"/>
      <c r="AW46" s="159"/>
      <c r="AX46" s="159"/>
      <c r="AY46" s="159"/>
      <c r="AZ46" s="159"/>
      <c r="BA46" s="159"/>
      <c r="BB46" s="159"/>
      <c r="BC46" s="159"/>
      <c r="BD46" s="159"/>
      <c r="BE46" s="159"/>
      <c r="BF46" s="159"/>
      <c r="BG46" s="159"/>
      <c r="BH46" s="159"/>
      <c r="BI46" s="159"/>
      <c r="BJ46" s="159"/>
      <c r="BK46" s="159"/>
      <c r="BL46" s="159"/>
    </row>
    <row r="47" customFormat="false" ht="12.8" hidden="false" customHeight="false" outlineLevel="0" collapsed="false">
      <c r="A47" s="7"/>
      <c r="B47" s="7"/>
      <c r="C47" s="7" t="n">
        <f aca="false">C43+1</f>
        <v>2023</v>
      </c>
      <c r="D47" s="7" t="n">
        <f aca="false">D43</f>
        <v>2</v>
      </c>
      <c r="E47" s="7" t="n">
        <v>194</v>
      </c>
      <c r="F47" s="163" t="n">
        <f aca="false">central_v2_m!D35+temporary_pension_bonus_central!B35</f>
        <v>21540573.1264829</v>
      </c>
      <c r="G47" s="163" t="n">
        <f aca="false">central_v2_m!E35+temporary_pension_bonus_central!B35</f>
        <v>20673505.6578102</v>
      </c>
      <c r="H47" s="67" t="n">
        <f aca="false">F47-J47</f>
        <v>21020769.1903069</v>
      </c>
      <c r="I47" s="67" t="n">
        <f aca="false">G47-K47</f>
        <v>20169295.8397195</v>
      </c>
      <c r="J47" s="163" t="n">
        <f aca="false">central_v2_m!J35</f>
        <v>519803.936176018</v>
      </c>
      <c r="K47" s="163" t="n">
        <f aca="false">central_v2_m!K35</f>
        <v>504209.818090737</v>
      </c>
      <c r="L47" s="67" t="n">
        <f aca="false">H47-I47</f>
        <v>851473.350587383</v>
      </c>
      <c r="M47" s="67" t="n">
        <f aca="false">J47-K47</f>
        <v>15594.1180852806</v>
      </c>
      <c r="N47" s="163" t="n">
        <f aca="false">SUM(central_v5_m!C35:J35)</f>
        <v>3479409.1933592</v>
      </c>
      <c r="O47" s="7"/>
      <c r="P47" s="7"/>
      <c r="Q47" s="67" t="n">
        <f aca="false">I47*5.5017049523</f>
        <v>110965514.805789</v>
      </c>
      <c r="R47" s="67"/>
      <c r="S47" s="67"/>
      <c r="T47" s="7"/>
      <c r="U47" s="7"/>
      <c r="V47" s="67" t="n">
        <f aca="false">K47*5.5017049523</f>
        <v>2774013.65318809</v>
      </c>
      <c r="W47" s="67" t="n">
        <f aca="false">M47*5.5017049523</f>
        <v>85794.2366965392</v>
      </c>
      <c r="X47" s="67" t="n">
        <f aca="false">N47*5.1890047538+L47*5.5017049523</f>
        <v>22739225.9944344</v>
      </c>
      <c r="Y47" s="67" t="n">
        <f aca="false">N47*5.1890047538</f>
        <v>18054670.8447563</v>
      </c>
      <c r="Z47" s="67" t="n">
        <f aca="false">L47*5.5017049523</f>
        <v>4684555.14967808</v>
      </c>
      <c r="AA47" s="67" t="n">
        <f aca="false">IFE_cost_central!B35</f>
        <v>0</v>
      </c>
      <c r="AB47" s="67" t="n">
        <f aca="false">AA47*$AC$13</f>
        <v>0</v>
      </c>
      <c r="AC47" s="67"/>
      <c r="AD47" s="6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/>
      <c r="C48" s="7" t="n">
        <f aca="false">C44+1</f>
        <v>2023</v>
      </c>
      <c r="D48" s="7" t="n">
        <f aca="false">D44</f>
        <v>3</v>
      </c>
      <c r="E48" s="7" t="n">
        <v>195</v>
      </c>
      <c r="F48" s="163" t="n">
        <f aca="false">central_v2_m!D36+temporary_pension_bonus_central!B36</f>
        <v>21879105.6192285</v>
      </c>
      <c r="G48" s="163" t="n">
        <f aca="false">central_v2_m!E36+temporary_pension_bonus_central!B36</f>
        <v>20997314.4452488</v>
      </c>
      <c r="H48" s="67" t="n">
        <f aca="false">F48-J48</f>
        <v>21344736.1348847</v>
      </c>
      <c r="I48" s="67" t="n">
        <f aca="false">G48-K48</f>
        <v>20478976.0454353</v>
      </c>
      <c r="J48" s="163" t="n">
        <f aca="false">central_v2_m!J36</f>
        <v>534369.484343798</v>
      </c>
      <c r="K48" s="163" t="n">
        <f aca="false">central_v2_m!K36</f>
        <v>518338.399813484</v>
      </c>
      <c r="L48" s="67" t="n">
        <f aca="false">H48-I48</f>
        <v>865760.089449335</v>
      </c>
      <c r="M48" s="67" t="n">
        <f aca="false">J48-K48</f>
        <v>16031.0845303139</v>
      </c>
      <c r="N48" s="163" t="n">
        <f aca="false">SUM(central_v5_m!C36:J36)</f>
        <v>3516406.66774328</v>
      </c>
      <c r="O48" s="7"/>
      <c r="P48" s="7"/>
      <c r="Q48" s="67" t="n">
        <f aca="false">I48*5.5017049523</f>
        <v>112669283.927205</v>
      </c>
      <c r="R48" s="67"/>
      <c r="S48" s="67"/>
      <c r="T48" s="7"/>
      <c r="U48" s="7"/>
      <c r="V48" s="67" t="n">
        <f aca="false">K48*5.5017049523</f>
        <v>2851744.9412211</v>
      </c>
      <c r="W48" s="67" t="n">
        <f aca="false">M48*5.5017049523</f>
        <v>88198.2971511679</v>
      </c>
      <c r="X48" s="67" t="n">
        <f aca="false">N48*5.1890047538+L48*5.5017049523</f>
        <v>23009807.486841</v>
      </c>
      <c r="Y48" s="67" t="n">
        <f aca="false">N48*5.1890047538</f>
        <v>18246650.9152139</v>
      </c>
      <c r="Z48" s="67" t="n">
        <f aca="false">L48*5.5017049523</f>
        <v>4763156.5716271</v>
      </c>
      <c r="AA48" s="67" t="n">
        <f aca="false">IFE_cost_central!B36</f>
        <v>0</v>
      </c>
      <c r="AB48" s="67" t="n">
        <f aca="false">AA48*$AC$13</f>
        <v>0</v>
      </c>
      <c r="AC48" s="67"/>
      <c r="AD48" s="6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7"/>
      <c r="B49" s="7"/>
      <c r="C49" s="7" t="n">
        <f aca="false">C45+1</f>
        <v>2023</v>
      </c>
      <c r="D49" s="7" t="n">
        <f aca="false">D45</f>
        <v>4</v>
      </c>
      <c r="E49" s="7" t="n">
        <v>196</v>
      </c>
      <c r="F49" s="163" t="n">
        <f aca="false">central_v2_m!D37+temporary_pension_bonus_central!B37</f>
        <v>22351558.7404033</v>
      </c>
      <c r="G49" s="163" t="n">
        <f aca="false">central_v2_m!E37+temporary_pension_bonus_central!B37</f>
        <v>21449012.7465499</v>
      </c>
      <c r="H49" s="67" t="n">
        <f aca="false">F49-J49</f>
        <v>21797024.9748219</v>
      </c>
      <c r="I49" s="67" t="n">
        <f aca="false">G49-K49</f>
        <v>20911114.9939359</v>
      </c>
      <c r="J49" s="163" t="n">
        <f aca="false">central_v2_m!J37</f>
        <v>554533.765581483</v>
      </c>
      <c r="K49" s="163" t="n">
        <f aca="false">central_v2_m!K37</f>
        <v>537897.752614038</v>
      </c>
      <c r="L49" s="67" t="n">
        <f aca="false">H49-I49</f>
        <v>885909.980885994</v>
      </c>
      <c r="M49" s="67" t="n">
        <f aca="false">J49-K49</f>
        <v>16636.0129674446</v>
      </c>
      <c r="N49" s="163" t="n">
        <f aca="false">SUM(central_v5_m!C37:J37)</f>
        <v>3564802.62857876</v>
      </c>
      <c r="O49" s="7"/>
      <c r="P49" s="7"/>
      <c r="Q49" s="67" t="n">
        <f aca="false">I49*5.5017049523</f>
        <v>115046784.920252</v>
      </c>
      <c r="R49" s="67"/>
      <c r="S49" s="67"/>
      <c r="T49" s="7"/>
      <c r="U49" s="7"/>
      <c r="V49" s="67" t="n">
        <f aca="false">K49*5.5017049523</f>
        <v>2959354.72938769</v>
      </c>
      <c r="W49" s="67" t="n">
        <f aca="false">M49*5.5017049523</f>
        <v>91526.434929517</v>
      </c>
      <c r="X49" s="67" t="n">
        <f aca="false">N49*5.1890047538+L49*5.5017049523</f>
        <v>23371793.1151864</v>
      </c>
      <c r="Y49" s="67" t="n">
        <f aca="false">N49*5.1890047538</f>
        <v>18497777.7860539</v>
      </c>
      <c r="Z49" s="67" t="n">
        <f aca="false">L49*5.5017049523</f>
        <v>4874015.32913247</v>
      </c>
      <c r="AA49" s="67" t="n">
        <f aca="false">IFE_cost_central!B37</f>
        <v>0</v>
      </c>
      <c r="AB49" s="67" t="n">
        <f aca="false">AA49*$AC$13</f>
        <v>0</v>
      </c>
      <c r="AC49" s="67"/>
      <c r="AD49" s="6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</row>
    <row r="50" customFormat="false" ht="12.8" hidden="false" customHeight="false" outlineLevel="0" collapsed="false">
      <c r="A50" s="159"/>
      <c r="B50" s="5"/>
      <c r="C50" s="159" t="n">
        <f aca="false">C46+1</f>
        <v>2024</v>
      </c>
      <c r="D50" s="159" t="n">
        <f aca="false">D46</f>
        <v>1</v>
      </c>
      <c r="E50" s="159" t="n">
        <v>197</v>
      </c>
      <c r="F50" s="161" t="n">
        <f aca="false">central_v2_m!D38+temporary_pension_bonus_central!B38</f>
        <v>22686906.9677986</v>
      </c>
      <c r="G50" s="161" t="n">
        <f aca="false">central_v2_m!E38+temporary_pension_bonus_central!B38</f>
        <v>21769810.4340565</v>
      </c>
      <c r="H50" s="8" t="n">
        <f aca="false">F50-J50</f>
        <v>22100911.1357638</v>
      </c>
      <c r="I50" s="8" t="n">
        <f aca="false">G50-K50</f>
        <v>21201394.4769828</v>
      </c>
      <c r="J50" s="161" t="n">
        <f aca="false">central_v2_m!J38</f>
        <v>585995.832034807</v>
      </c>
      <c r="K50" s="161" t="n">
        <f aca="false">central_v2_m!K38</f>
        <v>568415.957073763</v>
      </c>
      <c r="L50" s="8" t="n">
        <f aca="false">H50-I50</f>
        <v>899516.65878104</v>
      </c>
      <c r="M50" s="8" t="n">
        <f aca="false">J50-K50</f>
        <v>17579.8749610442</v>
      </c>
      <c r="N50" s="161" t="n">
        <f aca="false">SUM(central_v5_m!C38:J38)</f>
        <v>4489424.04747424</v>
      </c>
      <c r="O50" s="5"/>
      <c r="P50" s="5"/>
      <c r="Q50" s="8" t="n">
        <f aca="false">I50*5.5017049523</f>
        <v>116643816.989682</v>
      </c>
      <c r="R50" s="8"/>
      <c r="S50" s="8"/>
      <c r="T50" s="5"/>
      <c r="U50" s="5"/>
      <c r="V50" s="8" t="n">
        <f aca="false">K50*5.5017049523</f>
        <v>3127256.88599907</v>
      </c>
      <c r="W50" s="8" t="n">
        <f aca="false">M50*5.5017049523</f>
        <v>96719.2851339915</v>
      </c>
      <c r="X50" s="8" t="n">
        <f aca="false">N50*5.1890047538+L50*5.5017049523</f>
        <v>28244517.9804599</v>
      </c>
      <c r="Y50" s="8" t="n">
        <f aca="false">N50*5.1890047538</f>
        <v>23295642.7241679</v>
      </c>
      <c r="Z50" s="8" t="n">
        <f aca="false">L50*5.5017049523</f>
        <v>4948875.256292</v>
      </c>
      <c r="AA50" s="8" t="n">
        <f aca="false">IFE_cost_central!B38</f>
        <v>0</v>
      </c>
      <c r="AB50" s="8" t="n">
        <f aca="false">AA50*$AC$13</f>
        <v>0</v>
      </c>
      <c r="AC50" s="8"/>
      <c r="AD50" s="8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59"/>
      <c r="AP50" s="159"/>
      <c r="AQ50" s="159"/>
      <c r="AR50" s="159"/>
      <c r="AS50" s="159"/>
      <c r="AT50" s="159"/>
      <c r="AU50" s="159"/>
      <c r="AV50" s="159"/>
      <c r="AW50" s="159"/>
      <c r="AX50" s="159"/>
      <c r="AY50" s="159"/>
      <c r="AZ50" s="159"/>
      <c r="BA50" s="159"/>
      <c r="BB50" s="159"/>
      <c r="BC50" s="159"/>
      <c r="BD50" s="159"/>
      <c r="BE50" s="159"/>
      <c r="BF50" s="159"/>
      <c r="BG50" s="159"/>
      <c r="BH50" s="159"/>
      <c r="BI50" s="159"/>
      <c r="BJ50" s="159"/>
      <c r="BK50" s="159"/>
      <c r="BL50" s="159"/>
    </row>
    <row r="51" customFormat="false" ht="12.8" hidden="false" customHeight="false" outlineLevel="0" collapsed="false">
      <c r="A51" s="7"/>
      <c r="B51" s="7"/>
      <c r="C51" s="7" t="n">
        <f aca="false">C47+1</f>
        <v>2024</v>
      </c>
      <c r="D51" s="7" t="n">
        <f aca="false">D47</f>
        <v>2</v>
      </c>
      <c r="E51" s="7" t="n">
        <v>198</v>
      </c>
      <c r="F51" s="163" t="n">
        <f aca="false">central_v2_m!D39+temporary_pension_bonus_central!B39</f>
        <v>23071690.3662981</v>
      </c>
      <c r="G51" s="163" t="n">
        <f aca="false">central_v2_m!E39+temporary_pension_bonus_central!B39</f>
        <v>22137252.5375038</v>
      </c>
      <c r="H51" s="67" t="n">
        <f aca="false">F51-J51</f>
        <v>22446922.1463319</v>
      </c>
      <c r="I51" s="67" t="n">
        <f aca="false">G51-K51</f>
        <v>21531227.3641365</v>
      </c>
      <c r="J51" s="163" t="n">
        <f aca="false">central_v2_m!J39</f>
        <v>624768.219966234</v>
      </c>
      <c r="K51" s="163" t="n">
        <f aca="false">central_v2_m!K39</f>
        <v>606025.173367247</v>
      </c>
      <c r="L51" s="67" t="n">
        <f aca="false">H51-I51</f>
        <v>915694.782195356</v>
      </c>
      <c r="M51" s="67" t="n">
        <f aca="false">J51-K51</f>
        <v>18743.046598987</v>
      </c>
      <c r="N51" s="163" t="n">
        <f aca="false">SUM(central_v5_m!C39:J39)</f>
        <v>3729482.20352045</v>
      </c>
      <c r="O51" s="7"/>
      <c r="P51" s="7"/>
      <c r="Q51" s="67" t="n">
        <f aca="false">I51*5.5017049523</f>
        <v>118458460.218367</v>
      </c>
      <c r="R51" s="67"/>
      <c r="S51" s="67"/>
      <c r="T51" s="7"/>
      <c r="U51" s="7"/>
      <c r="V51" s="67" t="n">
        <f aca="false">K51*5.5017049523</f>
        <v>3334171.69753305</v>
      </c>
      <c r="W51" s="67" t="n">
        <f aca="false">M51*5.5017049523</f>
        <v>103118.712294836</v>
      </c>
      <c r="X51" s="67" t="n">
        <f aca="false">N51*5.1890047538+L51*5.5017049523</f>
        <v>24390183.4012796</v>
      </c>
      <c r="Y51" s="67" t="n">
        <f aca="false">N51*5.1890047538</f>
        <v>19352300.8832801</v>
      </c>
      <c r="Z51" s="67" t="n">
        <f aca="false">L51*5.5017049523</f>
        <v>5037882.51799946</v>
      </c>
      <c r="AA51" s="67" t="n">
        <f aca="false">IFE_cost_central!B39</f>
        <v>0</v>
      </c>
      <c r="AB51" s="67" t="n">
        <f aca="false">AA51*$AC$13</f>
        <v>0</v>
      </c>
      <c r="AC51" s="67"/>
      <c r="AD51" s="6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/>
      <c r="C52" s="7" t="n">
        <f aca="false">C48+1</f>
        <v>2024</v>
      </c>
      <c r="D52" s="7" t="n">
        <f aca="false">D48</f>
        <v>3</v>
      </c>
      <c r="E52" s="7" t="n">
        <v>199</v>
      </c>
      <c r="F52" s="163" t="n">
        <f aca="false">central_v2_m!D40+temporary_pension_bonus_central!B40</f>
        <v>23341052.1526434</v>
      </c>
      <c r="G52" s="163" t="n">
        <f aca="false">central_v2_m!E40+temporary_pension_bonus_central!B40</f>
        <v>22394526.3289519</v>
      </c>
      <c r="H52" s="67" t="n">
        <f aca="false">F52-J52</f>
        <v>22696236.3703465</v>
      </c>
      <c r="I52" s="67" t="n">
        <f aca="false">G52-K52</f>
        <v>21769055.0201239</v>
      </c>
      <c r="J52" s="163" t="n">
        <f aca="false">central_v2_m!J40</f>
        <v>644815.782296942</v>
      </c>
      <c r="K52" s="163" t="n">
        <f aca="false">central_v2_m!K40</f>
        <v>625471.308828034</v>
      </c>
      <c r="L52" s="67" t="n">
        <f aca="false">H52-I52</f>
        <v>927181.350222565</v>
      </c>
      <c r="M52" s="67" t="n">
        <f aca="false">J52-K52</f>
        <v>19344.4734689082</v>
      </c>
      <c r="N52" s="163" t="n">
        <f aca="false">SUM(central_v5_m!C40:J40)</f>
        <v>3751816.78112502</v>
      </c>
      <c r="O52" s="7"/>
      <c r="P52" s="7"/>
      <c r="Q52" s="67" t="n">
        <f aca="false">I52*5.5017049523</f>
        <v>119766917.811107</v>
      </c>
      <c r="R52" s="67"/>
      <c r="S52" s="67"/>
      <c r="T52" s="7"/>
      <c r="U52" s="7"/>
      <c r="V52" s="67" t="n">
        <f aca="false">K52*5.5017049523</f>
        <v>3441158.59730076</v>
      </c>
      <c r="W52" s="67" t="n">
        <f aca="false">M52*5.5017049523</f>
        <v>106427.585483528</v>
      </c>
      <c r="X52" s="67" t="n">
        <f aca="false">N52*5.1890047538+L52*5.5017049523</f>
        <v>24569273.338844</v>
      </c>
      <c r="Y52" s="67" t="n">
        <f aca="false">N52*5.1890047538</f>
        <v>19468195.1126444</v>
      </c>
      <c r="Z52" s="67" t="n">
        <f aca="false">L52*5.5017049523</f>
        <v>5101078.22619969</v>
      </c>
      <c r="AA52" s="67" t="n">
        <f aca="false">IFE_cost_central!B40</f>
        <v>0</v>
      </c>
      <c r="AB52" s="67" t="n">
        <f aca="false">AA52*$AC$13</f>
        <v>0</v>
      </c>
      <c r="AC52" s="67"/>
      <c r="AD52" s="6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7"/>
      <c r="B53" s="7"/>
      <c r="C53" s="7" t="n">
        <f aca="false">C49+1</f>
        <v>2024</v>
      </c>
      <c r="D53" s="7" t="n">
        <f aca="false">D49</f>
        <v>4</v>
      </c>
      <c r="E53" s="7" t="n">
        <v>200</v>
      </c>
      <c r="F53" s="163" t="n">
        <f aca="false">central_v2_m!D41+temporary_pension_bonus_central!B41</f>
        <v>23801688.3630013</v>
      </c>
      <c r="G53" s="163" t="n">
        <f aca="false">central_v2_m!E41+temporary_pension_bonus_central!B41</f>
        <v>22835540.4641052</v>
      </c>
      <c r="H53" s="67" t="n">
        <f aca="false">F53-J53</f>
        <v>23058722.5221172</v>
      </c>
      <c r="I53" s="67" t="n">
        <f aca="false">G53-K53</f>
        <v>22114863.5984477</v>
      </c>
      <c r="J53" s="163" t="n">
        <f aca="false">central_v2_m!J41</f>
        <v>742965.840884017</v>
      </c>
      <c r="K53" s="163" t="n">
        <f aca="false">central_v2_m!K41</f>
        <v>720676.865657497</v>
      </c>
      <c r="L53" s="67" t="n">
        <f aca="false">H53-I53</f>
        <v>943858.923669558</v>
      </c>
      <c r="M53" s="67" t="n">
        <f aca="false">J53-K53</f>
        <v>22288.9752265206</v>
      </c>
      <c r="N53" s="163" t="n">
        <f aca="false">SUM(central_v5_m!C41:J41)</f>
        <v>3804061.10507101</v>
      </c>
      <c r="O53" s="7"/>
      <c r="P53" s="7"/>
      <c r="Q53" s="67" t="n">
        <f aca="false">I53*5.5017049523</f>
        <v>121669454.579019</v>
      </c>
      <c r="R53" s="67"/>
      <c r="S53" s="67"/>
      <c r="T53" s="7"/>
      <c r="U53" s="7"/>
      <c r="V53" s="67" t="n">
        <f aca="false">K53*5.5017049523</f>
        <v>3964951.48079589</v>
      </c>
      <c r="W53" s="67" t="n">
        <f aca="false">M53*5.5017049523</f>
        <v>122627.36538544</v>
      </c>
      <c r="X53" s="67" t="n">
        <f aca="false">N53*5.1890047538+L53*5.5017049523</f>
        <v>24932124.4725845</v>
      </c>
      <c r="Y53" s="67" t="n">
        <f aca="false">N53*5.1890047538</f>
        <v>19739291.1579592</v>
      </c>
      <c r="Z53" s="67" t="n">
        <f aca="false">L53*5.5017049523</f>
        <v>5192833.31462535</v>
      </c>
      <c r="AA53" s="67" t="n">
        <f aca="false">IFE_cost_central!B41</f>
        <v>0</v>
      </c>
      <c r="AB53" s="67" t="n">
        <f aca="false">AA53*$AC$13</f>
        <v>0</v>
      </c>
      <c r="AC53" s="67"/>
      <c r="AD53" s="6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</row>
    <row r="54" customFormat="false" ht="12.8" hidden="false" customHeight="false" outlineLevel="0" collapsed="false">
      <c r="A54" s="159"/>
      <c r="B54" s="5"/>
      <c r="C54" s="159" t="n">
        <f aca="false">C50+1</f>
        <v>2025</v>
      </c>
      <c r="D54" s="159" t="n">
        <f aca="false">D50</f>
        <v>1</v>
      </c>
      <c r="E54" s="159" t="n">
        <v>201</v>
      </c>
      <c r="F54" s="161" t="n">
        <f aca="false">central_v2_m!D42+temporary_pension_bonus_central!B42</f>
        <v>24172664.8252058</v>
      </c>
      <c r="G54" s="161" t="n">
        <f aca="false">central_v2_m!E42+temporary_pension_bonus_central!B42</f>
        <v>23189597.1357335</v>
      </c>
      <c r="H54" s="8" t="n">
        <f aca="false">F54-J54</f>
        <v>23359456.4076526</v>
      </c>
      <c r="I54" s="8" t="n">
        <f aca="false">G54-K54</f>
        <v>22400784.9707068</v>
      </c>
      <c r="J54" s="161" t="n">
        <f aca="false">central_v2_m!J42</f>
        <v>813208.417553232</v>
      </c>
      <c r="K54" s="161" t="n">
        <f aca="false">central_v2_m!K42</f>
        <v>788812.165026635</v>
      </c>
      <c r="L54" s="8" t="n">
        <f aca="false">H54-I54</f>
        <v>958671.436945789</v>
      </c>
      <c r="M54" s="8" t="n">
        <f aca="false">J54-K54</f>
        <v>24396.2525265971</v>
      </c>
      <c r="N54" s="161" t="n">
        <f aca="false">SUM(central_v5_m!C42:J42)</f>
        <v>4637767.90485654</v>
      </c>
      <c r="O54" s="5"/>
      <c r="P54" s="5"/>
      <c r="Q54" s="8" t="n">
        <f aca="false">I54*5.5017049523</f>
        <v>123242509.608745</v>
      </c>
      <c r="R54" s="8"/>
      <c r="S54" s="8"/>
      <c r="T54" s="5"/>
      <c r="U54" s="5"/>
      <c r="V54" s="8" t="n">
        <f aca="false">K54*5.5017049523</f>
        <v>4339811.79476152</v>
      </c>
      <c r="W54" s="8" t="n">
        <f aca="false">M54*5.5017049523</f>
        <v>134220.983343141</v>
      </c>
      <c r="X54" s="8" t="n">
        <f aca="false">N54*5.1890047538+L54*5.5017049523</f>
        <v>29339727.0975948</v>
      </c>
      <c r="Y54" s="8" t="n">
        <f aca="false">N54*5.1890047538</f>
        <v>24065399.7053216</v>
      </c>
      <c r="Z54" s="8" t="n">
        <f aca="false">L54*5.5017049523</f>
        <v>5274327.3922732</v>
      </c>
      <c r="AA54" s="8" t="n">
        <f aca="false">IFE_cost_central!B42</f>
        <v>0</v>
      </c>
      <c r="AB54" s="8" t="n">
        <f aca="false">AA54*$AC$13</f>
        <v>0</v>
      </c>
      <c r="AC54" s="8"/>
      <c r="AD54" s="8"/>
      <c r="AE54" s="159"/>
      <c r="AF54" s="159"/>
      <c r="AG54" s="159"/>
      <c r="AH54" s="159"/>
      <c r="AI54" s="159"/>
      <c r="AJ54" s="159"/>
      <c r="AK54" s="159"/>
      <c r="AL54" s="159"/>
      <c r="AM54" s="159"/>
      <c r="AN54" s="159"/>
      <c r="AO54" s="159"/>
      <c r="AP54" s="159"/>
      <c r="AQ54" s="159"/>
      <c r="AR54" s="159"/>
      <c r="AS54" s="159"/>
      <c r="AT54" s="159"/>
      <c r="AU54" s="159"/>
      <c r="AV54" s="159"/>
      <c r="AW54" s="159"/>
      <c r="AX54" s="159"/>
      <c r="AY54" s="159"/>
      <c r="AZ54" s="159"/>
      <c r="BA54" s="159"/>
      <c r="BB54" s="159"/>
      <c r="BC54" s="159"/>
      <c r="BD54" s="159"/>
      <c r="BE54" s="159"/>
      <c r="BF54" s="159"/>
      <c r="BG54" s="159"/>
      <c r="BH54" s="159"/>
      <c r="BI54" s="159"/>
      <c r="BJ54" s="159"/>
      <c r="BK54" s="159"/>
      <c r="BL54" s="159"/>
    </row>
    <row r="55" customFormat="false" ht="12.8" hidden="false" customHeight="false" outlineLevel="0" collapsed="false">
      <c r="A55" s="7"/>
      <c r="B55" s="7"/>
      <c r="C55" s="7" t="n">
        <f aca="false">C51+1</f>
        <v>2025</v>
      </c>
      <c r="D55" s="7" t="n">
        <f aca="false">D51</f>
        <v>2</v>
      </c>
      <c r="E55" s="7" t="n">
        <v>202</v>
      </c>
      <c r="F55" s="163" t="n">
        <f aca="false">central_v2_m!D43+temporary_pension_bonus_central!B43</f>
        <v>24480496.5599255</v>
      </c>
      <c r="G55" s="163" t="n">
        <f aca="false">central_v2_m!E43+temporary_pension_bonus_central!B43</f>
        <v>23484358.7378098</v>
      </c>
      <c r="H55" s="67" t="n">
        <f aca="false">F55-J55</f>
        <v>23584864.3977205</v>
      </c>
      <c r="I55" s="67" t="n">
        <f aca="false">G55-K55</f>
        <v>22615595.5404709</v>
      </c>
      <c r="J55" s="163" t="n">
        <f aca="false">central_v2_m!J43</f>
        <v>895632.162205054</v>
      </c>
      <c r="K55" s="163" t="n">
        <f aca="false">central_v2_m!K43</f>
        <v>868763.197338903</v>
      </c>
      <c r="L55" s="67" t="n">
        <f aca="false">H55-I55</f>
        <v>969268.857249543</v>
      </c>
      <c r="M55" s="67" t="n">
        <f aca="false">J55-K55</f>
        <v>26868.9648661516</v>
      </c>
      <c r="N55" s="163" t="n">
        <f aca="false">SUM(central_v5_m!C43:J43)</f>
        <v>3892775.81429903</v>
      </c>
      <c r="O55" s="7"/>
      <c r="P55" s="7"/>
      <c r="Q55" s="67" t="n">
        <f aca="false">I55*5.5017049523</f>
        <v>124424333.984223</v>
      </c>
      <c r="R55" s="67"/>
      <c r="S55" s="67"/>
      <c r="T55" s="7"/>
      <c r="U55" s="7"/>
      <c r="V55" s="67" t="n">
        <f aca="false">K55*5.5017049523</f>
        <v>4779678.78517542</v>
      </c>
      <c r="W55" s="67" t="n">
        <f aca="false">M55*5.5017049523</f>
        <v>147825.117067281</v>
      </c>
      <c r="X55" s="67" t="n">
        <f aca="false">N55*5.1890047538+L55*5.5017049523</f>
        <v>25532263.4779153</v>
      </c>
      <c r="Y55" s="67" t="n">
        <f aca="false">N55*5.1890047538</f>
        <v>20199632.2058753</v>
      </c>
      <c r="Z55" s="67" t="n">
        <f aca="false">L55*5.5017049523</f>
        <v>5332631.27203997</v>
      </c>
      <c r="AA55" s="67" t="n">
        <f aca="false">IFE_cost_central!B43</f>
        <v>0</v>
      </c>
      <c r="AB55" s="67" t="n">
        <f aca="false">AA55*$AC$13</f>
        <v>0</v>
      </c>
      <c r="AC55" s="67"/>
      <c r="AD55" s="6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/>
      <c r="C56" s="7" t="n">
        <f aca="false">C52+1</f>
        <v>2025</v>
      </c>
      <c r="D56" s="7" t="n">
        <f aca="false">D52</f>
        <v>3</v>
      </c>
      <c r="E56" s="7" t="n">
        <v>203</v>
      </c>
      <c r="F56" s="163" t="n">
        <f aca="false">central_v2_m!D44+temporary_pension_bonus_central!B44</f>
        <v>24788075.8640003</v>
      </c>
      <c r="G56" s="163" t="n">
        <f aca="false">central_v2_m!E44+temporary_pension_bonus_central!B44</f>
        <v>23778794.0194387</v>
      </c>
      <c r="H56" s="67" t="n">
        <f aca="false">F56-J56</f>
        <v>23806707.044611</v>
      </c>
      <c r="I56" s="67" t="n">
        <f aca="false">G56-K56</f>
        <v>22826866.264631</v>
      </c>
      <c r="J56" s="163" t="n">
        <f aca="false">central_v2_m!J44</f>
        <v>981368.819389356</v>
      </c>
      <c r="K56" s="163" t="n">
        <f aca="false">central_v2_m!K44</f>
        <v>951927.754807675</v>
      </c>
      <c r="L56" s="67" t="n">
        <f aca="false">H56-I56</f>
        <v>979840.779979963</v>
      </c>
      <c r="M56" s="67" t="n">
        <f aca="false">J56-K56</f>
        <v>29441.0645816807</v>
      </c>
      <c r="N56" s="163" t="n">
        <f aca="false">SUM(central_v5_m!C44:J44)</f>
        <v>3936878.63905899</v>
      </c>
      <c r="O56" s="7"/>
      <c r="P56" s="7"/>
      <c r="Q56" s="67" t="n">
        <f aca="false">I56*5.5017049523</f>
        <v>125586683.17361</v>
      </c>
      <c r="R56" s="67"/>
      <c r="S56" s="67"/>
      <c r="T56" s="7"/>
      <c r="U56" s="7"/>
      <c r="V56" s="67" t="n">
        <f aca="false">K56*5.5017049523</f>
        <v>5237225.64285721</v>
      </c>
      <c r="W56" s="67" t="n">
        <f aca="false">M56*5.5017049523</f>
        <v>161976.050810017</v>
      </c>
      <c r="X56" s="67" t="n">
        <f aca="false">N56*5.1890047538+L56*5.5017049523</f>
        <v>25819276.8448921</v>
      </c>
      <c r="Y56" s="67" t="n">
        <f aca="false">N56*5.1890047538</f>
        <v>20428481.9732108</v>
      </c>
      <c r="Z56" s="67" t="n">
        <f aca="false">L56*5.5017049523</f>
        <v>5390794.87168126</v>
      </c>
      <c r="AA56" s="67" t="n">
        <f aca="false">IFE_cost_central!B44</f>
        <v>0</v>
      </c>
      <c r="AB56" s="67" t="n">
        <f aca="false">AA56*$AC$13</f>
        <v>0</v>
      </c>
      <c r="AC56" s="67"/>
      <c r="AD56" s="6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7"/>
      <c r="B57" s="7"/>
      <c r="C57" s="7" t="n">
        <f aca="false">C53+1</f>
        <v>2025</v>
      </c>
      <c r="D57" s="7" t="n">
        <f aca="false">D53</f>
        <v>4</v>
      </c>
      <c r="E57" s="7" t="n">
        <v>204</v>
      </c>
      <c r="F57" s="163" t="n">
        <f aca="false">central_v2_m!D45+temporary_pension_bonus_central!B45</f>
        <v>25088283.0624144</v>
      </c>
      <c r="G57" s="163" t="n">
        <f aca="false">central_v2_m!E45+temporary_pension_bonus_central!B45</f>
        <v>24066645.7069026</v>
      </c>
      <c r="H57" s="67" t="n">
        <f aca="false">F57-J57</f>
        <v>24043042.9162293</v>
      </c>
      <c r="I57" s="67" t="n">
        <f aca="false">G57-K57</f>
        <v>23052762.765103</v>
      </c>
      <c r="J57" s="163" t="n">
        <f aca="false">central_v2_m!J45</f>
        <v>1045240.14618508</v>
      </c>
      <c r="K57" s="163" t="n">
        <f aca="false">central_v2_m!K45</f>
        <v>1013882.94179952</v>
      </c>
      <c r="L57" s="67" t="n">
        <f aca="false">H57-I57</f>
        <v>990280.151126314</v>
      </c>
      <c r="M57" s="67" t="n">
        <f aca="false">J57-K57</f>
        <v>31357.2043855522</v>
      </c>
      <c r="N57" s="163" t="n">
        <f aca="false">SUM(central_v5_m!C45:J45)</f>
        <v>3991723.12533747</v>
      </c>
      <c r="O57" s="7"/>
      <c r="P57" s="7"/>
      <c r="Q57" s="67" t="n">
        <f aca="false">I57*5.5017049523</f>
        <v>126829499.068964</v>
      </c>
      <c r="R57" s="67"/>
      <c r="S57" s="67"/>
      <c r="T57" s="7"/>
      <c r="U57" s="7"/>
      <c r="V57" s="67" t="n">
        <f aca="false">K57*5.5017049523</f>
        <v>5578084.80195093</v>
      </c>
      <c r="W57" s="67" t="n">
        <f aca="false">M57*5.5017049523</f>
        <v>172518.086658276</v>
      </c>
      <c r="X57" s="67" t="n">
        <f aca="false">N57*5.1890047538+L57*5.5017049523</f>
        <v>26161299.4848455</v>
      </c>
      <c r="Y57" s="67" t="n">
        <f aca="false">N57*5.1890047538</f>
        <v>20713070.2732295</v>
      </c>
      <c r="Z57" s="67" t="n">
        <f aca="false">L57*5.5017049523</f>
        <v>5448229.21161603</v>
      </c>
      <c r="AA57" s="67" t="n">
        <f aca="false">IFE_cost_central!B45</f>
        <v>0</v>
      </c>
      <c r="AB57" s="67" t="n">
        <f aca="false">AA57*$AC$13</f>
        <v>0</v>
      </c>
      <c r="AC57" s="67"/>
      <c r="AD57" s="6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</row>
    <row r="58" customFormat="false" ht="12.8" hidden="false" customHeight="false" outlineLevel="0" collapsed="false">
      <c r="A58" s="159"/>
      <c r="B58" s="5"/>
      <c r="C58" s="159" t="n">
        <f aca="false">C54+1</f>
        <v>2026</v>
      </c>
      <c r="D58" s="159" t="n">
        <f aca="false">D54</f>
        <v>1</v>
      </c>
      <c r="E58" s="159" t="n">
        <v>205</v>
      </c>
      <c r="F58" s="161" t="n">
        <f aca="false">central_v2_m!D46+temporary_pension_bonus_central!B46</f>
        <v>25499107.2383614</v>
      </c>
      <c r="G58" s="161" t="n">
        <f aca="false">central_v2_m!E46+temporary_pension_bonus_central!B46</f>
        <v>24460728.3571626</v>
      </c>
      <c r="H58" s="8" t="n">
        <f aca="false">F58-J58</f>
        <v>24356981.085467</v>
      </c>
      <c r="I58" s="8" t="n">
        <f aca="false">G58-K58</f>
        <v>23352865.9888551</v>
      </c>
      <c r="J58" s="161" t="n">
        <f aca="false">central_v2_m!J46</f>
        <v>1142126.15289436</v>
      </c>
      <c r="K58" s="161" t="n">
        <f aca="false">central_v2_m!K46</f>
        <v>1107862.36830753</v>
      </c>
      <c r="L58" s="8" t="n">
        <f aca="false">H58-I58</f>
        <v>1004115.09661193</v>
      </c>
      <c r="M58" s="8" t="n">
        <f aca="false">J58-K58</f>
        <v>34263.784586831</v>
      </c>
      <c r="N58" s="161" t="n">
        <f aca="false">SUM(central_v5_m!C46:J46)</f>
        <v>4822855.99431743</v>
      </c>
      <c r="O58" s="5"/>
      <c r="P58" s="5"/>
      <c r="Q58" s="8" t="n">
        <f aca="false">I58*5.5017049523</f>
        <v>128480578.461282</v>
      </c>
      <c r="R58" s="8"/>
      <c r="S58" s="8"/>
      <c r="T58" s="5"/>
      <c r="U58" s="5"/>
      <c r="V58" s="8" t="n">
        <f aca="false">K58*5.5017049523</f>
        <v>6095131.87818436</v>
      </c>
      <c r="W58" s="8" t="n">
        <f aca="false">M58*5.5017049523</f>
        <v>188509.233345909</v>
      </c>
      <c r="X58" s="8" t="n">
        <f aca="false">N58*5.1890047538+L58*5.5017049523</f>
        <v>30550167.681115</v>
      </c>
      <c r="Y58" s="8" t="n">
        <f aca="false">N58*5.1890047538</f>
        <v>25025822.681406</v>
      </c>
      <c r="Z58" s="8" t="n">
        <f aca="false">L58*5.5017049523</f>
        <v>5524344.99970904</v>
      </c>
      <c r="AA58" s="8" t="n">
        <f aca="false">IFE_cost_central!B46</f>
        <v>0</v>
      </c>
      <c r="AB58" s="8" t="n">
        <f aca="false">AA58*$AC$13</f>
        <v>0</v>
      </c>
      <c r="AC58" s="8"/>
      <c r="AD58" s="8"/>
      <c r="AE58" s="159"/>
      <c r="AF58" s="159"/>
      <c r="AG58" s="159"/>
      <c r="AH58" s="159"/>
      <c r="AI58" s="159"/>
      <c r="AJ58" s="159"/>
      <c r="AK58" s="159"/>
      <c r="AL58" s="159"/>
      <c r="AM58" s="159"/>
      <c r="AN58" s="159"/>
      <c r="AO58" s="159"/>
      <c r="AP58" s="159"/>
      <c r="AQ58" s="159"/>
      <c r="AR58" s="159"/>
      <c r="AS58" s="159"/>
      <c r="AT58" s="159"/>
      <c r="AU58" s="159"/>
      <c r="AV58" s="159"/>
      <c r="AW58" s="159"/>
      <c r="AX58" s="159"/>
      <c r="AY58" s="159"/>
      <c r="AZ58" s="159"/>
      <c r="BA58" s="159"/>
      <c r="BB58" s="159"/>
      <c r="BC58" s="159"/>
      <c r="BD58" s="159"/>
      <c r="BE58" s="159"/>
      <c r="BF58" s="159"/>
      <c r="BG58" s="159"/>
      <c r="BH58" s="159"/>
      <c r="BI58" s="159"/>
      <c r="BJ58" s="159"/>
      <c r="BK58" s="159"/>
      <c r="BL58" s="159"/>
    </row>
    <row r="59" customFormat="false" ht="12.8" hidden="false" customHeight="false" outlineLevel="0" collapsed="false">
      <c r="A59" s="7"/>
      <c r="B59" s="7"/>
      <c r="C59" s="7" t="n">
        <f aca="false">C55+1</f>
        <v>2026</v>
      </c>
      <c r="D59" s="7" t="n">
        <f aca="false">D55</f>
        <v>2</v>
      </c>
      <c r="E59" s="7" t="n">
        <v>206</v>
      </c>
      <c r="F59" s="163" t="n">
        <f aca="false">central_v2_m!D47+temporary_pension_bonus_central!B47</f>
        <v>25977387.3286442</v>
      </c>
      <c r="G59" s="163" t="n">
        <f aca="false">central_v2_m!E47+temporary_pension_bonus_central!B47</f>
        <v>24919273.3620859</v>
      </c>
      <c r="H59" s="67" t="n">
        <f aca="false">F59-J59</f>
        <v>24710998.537367</v>
      </c>
      <c r="I59" s="67" t="n">
        <f aca="false">G59-K59</f>
        <v>23690876.2345469</v>
      </c>
      <c r="J59" s="163" t="n">
        <f aca="false">central_v2_m!J47</f>
        <v>1266388.79127726</v>
      </c>
      <c r="K59" s="163" t="n">
        <f aca="false">central_v2_m!K47</f>
        <v>1228397.12753894</v>
      </c>
      <c r="L59" s="67" t="n">
        <f aca="false">H59-I59</f>
        <v>1020122.30282003</v>
      </c>
      <c r="M59" s="67" t="n">
        <f aca="false">J59-K59</f>
        <v>37991.6637383178</v>
      </c>
      <c r="N59" s="163" t="n">
        <f aca="false">SUM(central_v5_m!C47:J47)</f>
        <v>4034057.85797108</v>
      </c>
      <c r="O59" s="7"/>
      <c r="P59" s="7"/>
      <c r="Q59" s="67" t="n">
        <f aca="false">I59*5.5017049523</f>
        <v>130340211.103933</v>
      </c>
      <c r="R59" s="67"/>
      <c r="S59" s="67"/>
      <c r="T59" s="7"/>
      <c r="U59" s="7"/>
      <c r="V59" s="67" t="n">
        <f aca="false">K59*5.5017049523</f>
        <v>6758278.5599721</v>
      </c>
      <c r="W59" s="67" t="n">
        <f aca="false">M59*5.5017049523</f>
        <v>209018.924535219</v>
      </c>
      <c r="X59" s="67" t="n">
        <f aca="false">N59*5.1890047538+L59*5.5017049523</f>
        <v>26545157.3274928</v>
      </c>
      <c r="Y59" s="67" t="n">
        <f aca="false">N59*5.1890047538</f>
        <v>20932745.4021162</v>
      </c>
      <c r="Z59" s="67" t="n">
        <f aca="false">L59*5.5017049523</f>
        <v>5612411.92537662</v>
      </c>
      <c r="AA59" s="67" t="n">
        <f aca="false">IFE_cost_central!B47</f>
        <v>0</v>
      </c>
      <c r="AB59" s="67" t="n">
        <f aca="false">AA59*$AC$13</f>
        <v>0</v>
      </c>
      <c r="AC59" s="67"/>
      <c r="AD59" s="6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/>
      <c r="C60" s="7" t="n">
        <f aca="false">C56+1</f>
        <v>2026</v>
      </c>
      <c r="D60" s="7" t="n">
        <f aca="false">D56</f>
        <v>3</v>
      </c>
      <c r="E60" s="7" t="n">
        <v>207</v>
      </c>
      <c r="F60" s="163" t="n">
        <f aca="false">central_v2_m!D48+temporary_pension_bonus_central!B48</f>
        <v>26503991.0708895</v>
      </c>
      <c r="G60" s="163" t="n">
        <f aca="false">central_v2_m!E48+temporary_pension_bonus_central!B48</f>
        <v>25423012.9866533</v>
      </c>
      <c r="H60" s="67" t="n">
        <f aca="false">F60-J60</f>
        <v>25185396.2300656</v>
      </c>
      <c r="I60" s="67" t="n">
        <f aca="false">G60-K60</f>
        <v>24143975.9910541</v>
      </c>
      <c r="J60" s="163" t="n">
        <f aca="false">central_v2_m!J48</f>
        <v>1318594.84082397</v>
      </c>
      <c r="K60" s="163" t="n">
        <f aca="false">central_v2_m!K48</f>
        <v>1279036.99559925</v>
      </c>
      <c r="L60" s="67" t="n">
        <f aca="false">H60-I60</f>
        <v>1041420.2390115</v>
      </c>
      <c r="M60" s="67" t="n">
        <f aca="false">J60-K60</f>
        <v>39557.8452247193</v>
      </c>
      <c r="N60" s="163" t="n">
        <f aca="false">SUM(central_v5_m!C48:J48)</f>
        <v>4175814.02900232</v>
      </c>
      <c r="O60" s="7"/>
      <c r="P60" s="7"/>
      <c r="Q60" s="67" t="n">
        <f aca="false">I60*5.5017049523</f>
        <v>132833032.278194</v>
      </c>
      <c r="R60" s="67"/>
      <c r="S60" s="67"/>
      <c r="T60" s="7"/>
      <c r="U60" s="7"/>
      <c r="V60" s="67" t="n">
        <f aca="false">K60*5.5017049523</f>
        <v>7036884.17286329</v>
      </c>
      <c r="W60" s="67" t="n">
        <f aca="false">M60*5.5017049523</f>
        <v>217635.592975155</v>
      </c>
      <c r="X60" s="67" t="n">
        <f aca="false">N60*5.1890047538+L60*5.5017049523</f>
        <v>27397905.7338728</v>
      </c>
      <c r="Y60" s="67" t="n">
        <f aca="false">N60*5.1890047538</f>
        <v>21668318.8474778</v>
      </c>
      <c r="Z60" s="67" t="n">
        <f aca="false">L60*5.5017049523</f>
        <v>5729586.88639504</v>
      </c>
      <c r="AA60" s="67" t="n">
        <f aca="false">IFE_cost_central!B48</f>
        <v>0</v>
      </c>
      <c r="AB60" s="67" t="n">
        <f aca="false">AA60*$AC$13</f>
        <v>0</v>
      </c>
      <c r="AC60" s="67"/>
      <c r="AD60" s="6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7"/>
      <c r="B61" s="7"/>
      <c r="C61" s="7" t="n">
        <f aca="false">C57+1</f>
        <v>2026</v>
      </c>
      <c r="D61" s="7" t="n">
        <f aca="false">D57</f>
        <v>4</v>
      </c>
      <c r="E61" s="7" t="n">
        <v>208</v>
      </c>
      <c r="F61" s="163" t="n">
        <f aca="false">central_v2_m!D49+temporary_pension_bonus_central!B49</f>
        <v>26948644.9319026</v>
      </c>
      <c r="G61" s="163" t="n">
        <f aca="false">central_v2_m!E49+temporary_pension_bonus_central!B49</f>
        <v>25849760.5335136</v>
      </c>
      <c r="H61" s="67" t="n">
        <f aca="false">F61-J61</f>
        <v>25564943.159986</v>
      </c>
      <c r="I61" s="67" t="n">
        <f aca="false">G61-K61</f>
        <v>24507569.8147545</v>
      </c>
      <c r="J61" s="163" t="n">
        <f aca="false">central_v2_m!J49</f>
        <v>1383701.77191657</v>
      </c>
      <c r="K61" s="163" t="n">
        <f aca="false">central_v2_m!K49</f>
        <v>1342190.71875908</v>
      </c>
      <c r="L61" s="67" t="n">
        <f aca="false">H61-I61</f>
        <v>1057373.34523152</v>
      </c>
      <c r="M61" s="67" t="n">
        <f aca="false">J61-K61</f>
        <v>41511.0531574972</v>
      </c>
      <c r="N61" s="163" t="n">
        <f aca="false">SUM(central_v5_m!C49:J49)</f>
        <v>4176233.9291964</v>
      </c>
      <c r="O61" s="7"/>
      <c r="P61" s="7"/>
      <c r="Q61" s="67" t="n">
        <f aca="false">I61*5.5017049523</f>
        <v>134833418.218673</v>
      </c>
      <c r="R61" s="67"/>
      <c r="S61" s="67"/>
      <c r="T61" s="7"/>
      <c r="U61" s="7"/>
      <c r="V61" s="67" t="n">
        <f aca="false">K61*5.5017049523</f>
        <v>7384337.32432791</v>
      </c>
      <c r="W61" s="67" t="n">
        <f aca="false">M61*5.5017049523</f>
        <v>228381.566731791</v>
      </c>
      <c r="X61" s="67" t="n">
        <f aca="false">N61*5.1890047538+L61*5.5017049523</f>
        <v>27487853.8814713</v>
      </c>
      <c r="Y61" s="67" t="n">
        <f aca="false">N61*5.1890047538</f>
        <v>21670497.711581</v>
      </c>
      <c r="Z61" s="67" t="n">
        <f aca="false">L61*5.5017049523</f>
        <v>5817356.16989028</v>
      </c>
      <c r="AA61" s="67" t="n">
        <f aca="false">IFE_cost_central!B49</f>
        <v>0</v>
      </c>
      <c r="AB61" s="67" t="n">
        <f aca="false">AA61*$AC$13</f>
        <v>0</v>
      </c>
      <c r="AC61" s="67"/>
      <c r="AD61" s="6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</row>
    <row r="62" customFormat="false" ht="12.8" hidden="false" customHeight="false" outlineLevel="0" collapsed="false">
      <c r="A62" s="159"/>
      <c r="B62" s="5"/>
      <c r="C62" s="159" t="n">
        <f aca="false">C58+1</f>
        <v>2027</v>
      </c>
      <c r="D62" s="159" t="n">
        <f aca="false">D58</f>
        <v>1</v>
      </c>
      <c r="E62" s="159" t="n">
        <v>209</v>
      </c>
      <c r="F62" s="161" t="n">
        <f aca="false">central_v2_m!D50+temporary_pension_bonus_central!B50</f>
        <v>27001984.1293978</v>
      </c>
      <c r="G62" s="161" t="n">
        <f aca="false">central_v2_m!E50+temporary_pension_bonus_central!B50</f>
        <v>25900197.2113028</v>
      </c>
      <c r="H62" s="8" t="n">
        <f aca="false">F62-J62</f>
        <v>25559312.3526162</v>
      </c>
      <c r="I62" s="8" t="n">
        <f aca="false">G62-K62</f>
        <v>24500805.5878246</v>
      </c>
      <c r="J62" s="161" t="n">
        <f aca="false">central_v2_m!J50</f>
        <v>1442671.77678158</v>
      </c>
      <c r="K62" s="161" t="n">
        <f aca="false">central_v2_m!K50</f>
        <v>1399391.62347813</v>
      </c>
      <c r="L62" s="8" t="n">
        <f aca="false">H62-I62</f>
        <v>1058506.76479161</v>
      </c>
      <c r="M62" s="8" t="n">
        <f aca="false">J62-K62</f>
        <v>43280.1533034474</v>
      </c>
      <c r="N62" s="161" t="n">
        <f aca="false">SUM(central_v5_m!C50:J50)</f>
        <v>4956743.10012615</v>
      </c>
      <c r="O62" s="5"/>
      <c r="P62" s="5"/>
      <c r="Q62" s="8" t="n">
        <f aca="false">I62*5.5017049523</f>
        <v>134796203.437874</v>
      </c>
      <c r="R62" s="8"/>
      <c r="S62" s="8"/>
      <c r="T62" s="5"/>
      <c r="U62" s="5"/>
      <c r="V62" s="8" t="n">
        <f aca="false">K62*5.5017049523</f>
        <v>7699039.82509678</v>
      </c>
      <c r="W62" s="8" t="n">
        <f aca="false">M62*5.5017049523</f>
        <v>238114.63376588</v>
      </c>
      <c r="X62" s="8" t="n">
        <f aca="false">N62*5.1890047538+L62*5.5017049523</f>
        <v>31544155.419817</v>
      </c>
      <c r="Y62" s="8" t="n">
        <f aca="false">N62*5.1890047538</f>
        <v>25720563.5099199</v>
      </c>
      <c r="Z62" s="8" t="n">
        <f aca="false">L62*5.5017049523</f>
        <v>5823591.90989704</v>
      </c>
      <c r="AA62" s="8" t="n">
        <f aca="false">IFE_cost_central!B50</f>
        <v>0</v>
      </c>
      <c r="AB62" s="8" t="n">
        <f aca="false">AA62*$AC$13</f>
        <v>0</v>
      </c>
      <c r="AC62" s="8"/>
      <c r="AD62" s="8"/>
      <c r="AE62" s="159"/>
      <c r="AF62" s="159"/>
      <c r="AG62" s="159"/>
      <c r="AH62" s="159"/>
      <c r="AI62" s="159"/>
      <c r="AJ62" s="159"/>
      <c r="AK62" s="159"/>
      <c r="AL62" s="159"/>
      <c r="AM62" s="159"/>
      <c r="AN62" s="159"/>
      <c r="AO62" s="159"/>
      <c r="AP62" s="159"/>
      <c r="AQ62" s="159"/>
      <c r="AR62" s="159"/>
      <c r="AS62" s="159"/>
      <c r="AT62" s="159"/>
      <c r="AU62" s="159"/>
      <c r="AV62" s="159"/>
      <c r="AW62" s="159"/>
      <c r="AX62" s="159"/>
      <c r="AY62" s="159"/>
      <c r="AZ62" s="159"/>
      <c r="BA62" s="159"/>
      <c r="BB62" s="159"/>
      <c r="BC62" s="159"/>
      <c r="BD62" s="159"/>
      <c r="BE62" s="159"/>
      <c r="BF62" s="159"/>
      <c r="BG62" s="159"/>
      <c r="BH62" s="159"/>
      <c r="BI62" s="159"/>
      <c r="BJ62" s="159"/>
      <c r="BK62" s="159"/>
      <c r="BL62" s="159"/>
    </row>
    <row r="63" customFormat="false" ht="12.8" hidden="false" customHeight="false" outlineLevel="0" collapsed="false">
      <c r="A63" s="7"/>
      <c r="B63" s="7"/>
      <c r="C63" s="7" t="n">
        <f aca="false">C59+1</f>
        <v>2027</v>
      </c>
      <c r="D63" s="7" t="n">
        <f aca="false">D59</f>
        <v>2</v>
      </c>
      <c r="E63" s="7" t="n">
        <v>210</v>
      </c>
      <c r="F63" s="163" t="n">
        <f aca="false">central_v2_m!D51+temporary_pension_bonus_central!B51</f>
        <v>27435881.4818351</v>
      </c>
      <c r="G63" s="163" t="n">
        <f aca="false">central_v2_m!E51+temporary_pension_bonus_central!B51</f>
        <v>26316239.2960036</v>
      </c>
      <c r="H63" s="67" t="n">
        <f aca="false">F63-J63</f>
        <v>25875559.0868231</v>
      </c>
      <c r="I63" s="67" t="n">
        <f aca="false">G63-K63</f>
        <v>24802726.5728419</v>
      </c>
      <c r="J63" s="163" t="n">
        <f aca="false">central_v2_m!J51</f>
        <v>1560322.39501205</v>
      </c>
      <c r="K63" s="163" t="n">
        <f aca="false">central_v2_m!K51</f>
        <v>1513512.72316169</v>
      </c>
      <c r="L63" s="67" t="n">
        <f aca="false">H63-I63</f>
        <v>1072832.51398119</v>
      </c>
      <c r="M63" s="67" t="n">
        <f aca="false">J63-K63</f>
        <v>46809.6718503619</v>
      </c>
      <c r="N63" s="163" t="n">
        <f aca="false">SUM(central_v5_m!C51:J51)</f>
        <v>4156568.58251</v>
      </c>
      <c r="O63" s="7"/>
      <c r="P63" s="7"/>
      <c r="Q63" s="67" t="n">
        <f aca="false">I63*5.5017049523</f>
        <v>136457283.616347</v>
      </c>
      <c r="R63" s="67"/>
      <c r="S63" s="67"/>
      <c r="T63" s="7"/>
      <c r="U63" s="7"/>
      <c r="V63" s="67" t="n">
        <f aca="false">K63*5.5017049523</f>
        <v>8326900.44438771</v>
      </c>
      <c r="W63" s="67" t="n">
        <f aca="false">M63*5.5017049523</f>
        <v>257533.003434674</v>
      </c>
      <c r="X63" s="67" t="n">
        <f aca="false">N63*5.1890047538+L63*5.5017049523</f>
        <v>27470862.0892988</v>
      </c>
      <c r="Y63" s="67" t="n">
        <f aca="false">N63*5.1890047538</f>
        <v>21568454.1341401</v>
      </c>
      <c r="Z63" s="67" t="n">
        <f aca="false">L63*5.5017049523</f>
        <v>5902407.95515875</v>
      </c>
      <c r="AA63" s="67" t="n">
        <f aca="false">IFE_cost_central!B51</f>
        <v>0</v>
      </c>
      <c r="AB63" s="67" t="n">
        <f aca="false">AA63*$AC$13</f>
        <v>0</v>
      </c>
      <c r="AC63" s="67"/>
      <c r="AD63" s="6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/>
      <c r="C64" s="7" t="n">
        <f aca="false">C60+1</f>
        <v>2027</v>
      </c>
      <c r="D64" s="7" t="n">
        <f aca="false">D60</f>
        <v>3</v>
      </c>
      <c r="E64" s="7" t="n">
        <v>211</v>
      </c>
      <c r="F64" s="163" t="n">
        <f aca="false">central_v2_m!D52+temporary_pension_bonus_central!B52</f>
        <v>27825647.9155161</v>
      </c>
      <c r="G64" s="163" t="n">
        <f aca="false">central_v2_m!E52+temporary_pension_bonus_central!B52</f>
        <v>26690508.0529262</v>
      </c>
      <c r="H64" s="67" t="n">
        <f aca="false">F64-J64</f>
        <v>26201400.3607924</v>
      </c>
      <c r="I64" s="67" t="n">
        <f aca="false">G64-K64</f>
        <v>25114987.9248442</v>
      </c>
      <c r="J64" s="163" t="n">
        <f aca="false">central_v2_m!J52</f>
        <v>1624247.55472367</v>
      </c>
      <c r="K64" s="163" t="n">
        <f aca="false">central_v2_m!K52</f>
        <v>1575520.12808196</v>
      </c>
      <c r="L64" s="67" t="n">
        <f aca="false">H64-I64</f>
        <v>1086412.43594819</v>
      </c>
      <c r="M64" s="67" t="n">
        <f aca="false">J64-K64</f>
        <v>48727.4266417101</v>
      </c>
      <c r="N64" s="163" t="n">
        <f aca="false">SUM(central_v5_m!C52:J52)</f>
        <v>4171122.03560111</v>
      </c>
      <c r="O64" s="7"/>
      <c r="P64" s="7"/>
      <c r="Q64" s="67" t="n">
        <f aca="false">I64*5.5017049523</f>
        <v>138175253.44307</v>
      </c>
      <c r="R64" s="67"/>
      <c r="S64" s="67"/>
      <c r="T64" s="7"/>
      <c r="U64" s="7"/>
      <c r="V64" s="67" t="n">
        <f aca="false">K64*5.5017049523</f>
        <v>8668046.89111687</v>
      </c>
      <c r="W64" s="67" t="n">
        <f aca="false">M64*5.5017049523</f>
        <v>268083.924467531</v>
      </c>
      <c r="X64" s="67" t="n">
        <f aca="false">N64*5.1890047538+L64*5.5017049523</f>
        <v>27621092.7505106</v>
      </c>
      <c r="Y64" s="67" t="n">
        <f aca="false">N64*5.1890047538</f>
        <v>21643972.0714141</v>
      </c>
      <c r="Z64" s="67" t="n">
        <f aca="false">L64*5.5017049523</f>
        <v>5977120.67909646</v>
      </c>
      <c r="AA64" s="67" t="n">
        <f aca="false">IFE_cost_central!B52</f>
        <v>0</v>
      </c>
      <c r="AB64" s="67" t="n">
        <f aca="false">AA64*$AC$13</f>
        <v>0</v>
      </c>
      <c r="AC64" s="67"/>
      <c r="AD64" s="6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7"/>
      <c r="B65" s="7"/>
      <c r="C65" s="7" t="n">
        <f aca="false">C61+1</f>
        <v>2027</v>
      </c>
      <c r="D65" s="7" t="n">
        <f aca="false">D61</f>
        <v>4</v>
      </c>
      <c r="E65" s="7" t="n">
        <v>212</v>
      </c>
      <c r="F65" s="163" t="n">
        <f aca="false">central_v2_m!D53+temporary_pension_bonus_central!B53</f>
        <v>28038563.1179454</v>
      </c>
      <c r="G65" s="163" t="n">
        <f aca="false">central_v2_m!E53+temporary_pension_bonus_central!B53</f>
        <v>26894015.3406868</v>
      </c>
      <c r="H65" s="67" t="n">
        <f aca="false">F65-J65</f>
        <v>26382815.2570418</v>
      </c>
      <c r="I65" s="67" t="n">
        <f aca="false">G65-K65</f>
        <v>25287939.9156103</v>
      </c>
      <c r="J65" s="163" t="n">
        <f aca="false">central_v2_m!J53</f>
        <v>1655747.86090362</v>
      </c>
      <c r="K65" s="163" t="n">
        <f aca="false">central_v2_m!K53</f>
        <v>1606075.42507651</v>
      </c>
      <c r="L65" s="67" t="n">
        <f aca="false">H65-I65</f>
        <v>1094875.34143155</v>
      </c>
      <c r="M65" s="67" t="n">
        <f aca="false">J65-K65</f>
        <v>49672.4358271088</v>
      </c>
      <c r="N65" s="163" t="n">
        <f aca="false">SUM(central_v5_m!C53:J53)</f>
        <v>4241925.64516567</v>
      </c>
      <c r="O65" s="7"/>
      <c r="P65" s="7"/>
      <c r="Q65" s="67" t="n">
        <f aca="false">I65*5.5017049523</f>
        <v>139126784.267178</v>
      </c>
      <c r="R65" s="67"/>
      <c r="S65" s="67"/>
      <c r="T65" s="7"/>
      <c r="U65" s="7"/>
      <c r="V65" s="67" t="n">
        <f aca="false">K65*5.5017049523</f>
        <v>8836153.11991076</v>
      </c>
      <c r="W65" s="67" t="n">
        <f aca="false">M65*5.5017049523</f>
        <v>273283.086182808</v>
      </c>
      <c r="X65" s="67" t="n">
        <f aca="false">N65*5.1890047538+L65*5.5017049523</f>
        <v>28035053.4261359</v>
      </c>
      <c r="Y65" s="67" t="n">
        <f aca="false">N65*5.1890047538</f>
        <v>22011372.3380308</v>
      </c>
      <c r="Z65" s="67" t="n">
        <f aca="false">L65*5.5017049523</f>
        <v>6023681.0881051</v>
      </c>
      <c r="AA65" s="67" t="n">
        <f aca="false">IFE_cost_central!B53</f>
        <v>0</v>
      </c>
      <c r="AB65" s="67" t="n">
        <f aca="false">AA65*$AC$13</f>
        <v>0</v>
      </c>
      <c r="AC65" s="67"/>
      <c r="AD65" s="6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</row>
    <row r="66" customFormat="false" ht="12.8" hidden="false" customHeight="false" outlineLevel="0" collapsed="false">
      <c r="A66" s="159"/>
      <c r="B66" s="5"/>
      <c r="C66" s="159" t="n">
        <f aca="false">C62+1</f>
        <v>2028</v>
      </c>
      <c r="D66" s="159" t="n">
        <f aca="false">D62</f>
        <v>1</v>
      </c>
      <c r="E66" s="159" t="n">
        <v>213</v>
      </c>
      <c r="F66" s="161" t="n">
        <f aca="false">central_v2_m!D54+temporary_pension_bonus_central!B54</f>
        <v>28254226.0193058</v>
      </c>
      <c r="G66" s="161" t="n">
        <f aca="false">central_v2_m!E54+temporary_pension_bonus_central!B54</f>
        <v>27100788.8908049</v>
      </c>
      <c r="H66" s="8" t="n">
        <f aca="false">F66-J66</f>
        <v>26539687.7741661</v>
      </c>
      <c r="I66" s="8" t="n">
        <f aca="false">G66-K66</f>
        <v>25437686.7930193</v>
      </c>
      <c r="J66" s="161" t="n">
        <f aca="false">central_v2_m!J54</f>
        <v>1714538.24513974</v>
      </c>
      <c r="K66" s="161" t="n">
        <f aca="false">central_v2_m!K54</f>
        <v>1663102.09778555</v>
      </c>
      <c r="L66" s="8" t="n">
        <f aca="false">H66-I66</f>
        <v>1102000.98114672</v>
      </c>
      <c r="M66" s="8" t="n">
        <f aca="false">J66-K66</f>
        <v>51436.1473541926</v>
      </c>
      <c r="N66" s="161" t="n">
        <f aca="false">SUM(central_v5_m!C54:J54)</f>
        <v>5120602.11083568</v>
      </c>
      <c r="O66" s="5"/>
      <c r="P66" s="5"/>
      <c r="Q66" s="8" t="n">
        <f aca="false">I66*5.5017049523</f>
        <v>139950647.404211</v>
      </c>
      <c r="R66" s="8"/>
      <c r="S66" s="8"/>
      <c r="T66" s="5"/>
      <c r="U66" s="5"/>
      <c r="V66" s="8" t="n">
        <f aca="false">K66*5.5017049523</f>
        <v>9149897.04756729</v>
      </c>
      <c r="W66" s="8" t="n">
        <f aca="false">M66*5.5017049523</f>
        <v>282986.506625794</v>
      </c>
      <c r="X66" s="8" t="n">
        <f aca="false">N66*5.1890047538+L66*5.5017049523</f>
        <v>32633712.950859</v>
      </c>
      <c r="Y66" s="8" t="n">
        <f aca="false">N66*5.1890047538</f>
        <v>26570828.6954446</v>
      </c>
      <c r="Z66" s="8" t="n">
        <f aca="false">L66*5.5017049523</f>
        <v>6062884.25541434</v>
      </c>
      <c r="AA66" s="8" t="n">
        <f aca="false">IFE_cost_central!B54</f>
        <v>0</v>
      </c>
      <c r="AB66" s="8" t="n">
        <f aca="false">AA66*$AC$13</f>
        <v>0</v>
      </c>
      <c r="AC66" s="8"/>
      <c r="AD66" s="8"/>
      <c r="AE66" s="159"/>
      <c r="AF66" s="159"/>
      <c r="AG66" s="159"/>
      <c r="AH66" s="159"/>
      <c r="AI66" s="159"/>
      <c r="AJ66" s="159"/>
      <c r="AK66" s="159"/>
      <c r="AL66" s="159"/>
      <c r="AM66" s="159"/>
      <c r="AN66" s="159"/>
      <c r="AO66" s="159"/>
      <c r="AP66" s="159"/>
      <c r="AQ66" s="159"/>
      <c r="AR66" s="159"/>
      <c r="AS66" s="159"/>
      <c r="AT66" s="159"/>
      <c r="AU66" s="159"/>
      <c r="AV66" s="159"/>
      <c r="AW66" s="159"/>
      <c r="AX66" s="159"/>
      <c r="AY66" s="159"/>
      <c r="AZ66" s="159"/>
      <c r="BA66" s="159"/>
      <c r="BB66" s="159"/>
      <c r="BC66" s="159"/>
      <c r="BD66" s="159"/>
      <c r="BE66" s="159"/>
      <c r="BF66" s="159"/>
      <c r="BG66" s="159"/>
      <c r="BH66" s="159"/>
      <c r="BI66" s="159"/>
      <c r="BJ66" s="159"/>
      <c r="BK66" s="159"/>
      <c r="BL66" s="159"/>
    </row>
    <row r="67" customFormat="false" ht="12.8" hidden="false" customHeight="false" outlineLevel="0" collapsed="false">
      <c r="A67" s="7"/>
      <c r="B67" s="7"/>
      <c r="C67" s="7" t="n">
        <f aca="false">C63+1</f>
        <v>2028</v>
      </c>
      <c r="D67" s="7" t="n">
        <f aca="false">D63</f>
        <v>2</v>
      </c>
      <c r="E67" s="7" t="n">
        <v>214</v>
      </c>
      <c r="F67" s="163" t="n">
        <f aca="false">central_v2_m!D55+temporary_pension_bonus_central!B55</f>
        <v>28412615.0538642</v>
      </c>
      <c r="G67" s="163" t="n">
        <f aca="false">central_v2_m!E55+temporary_pension_bonus_central!B55</f>
        <v>27251643.0358908</v>
      </c>
      <c r="H67" s="67" t="n">
        <f aca="false">F67-J67</f>
        <v>26631761.8217605</v>
      </c>
      <c r="I67" s="67" t="n">
        <f aca="false">G67-K67</f>
        <v>25524215.4007503</v>
      </c>
      <c r="J67" s="163" t="n">
        <f aca="false">central_v2_m!J55</f>
        <v>1780853.23210368</v>
      </c>
      <c r="K67" s="163" t="n">
        <f aca="false">central_v2_m!K55</f>
        <v>1727427.63514057</v>
      </c>
      <c r="L67" s="67" t="n">
        <f aca="false">H67-I67</f>
        <v>1107546.42101024</v>
      </c>
      <c r="M67" s="67" t="n">
        <f aca="false">J67-K67</f>
        <v>53425.5969631104</v>
      </c>
      <c r="N67" s="163" t="n">
        <f aca="false">SUM(central_v5_m!C55:J55)</f>
        <v>4253689.50891999</v>
      </c>
      <c r="O67" s="7"/>
      <c r="P67" s="7"/>
      <c r="Q67" s="67" t="n">
        <f aca="false">I67*5.5017049523</f>
        <v>140426702.27388</v>
      </c>
      <c r="R67" s="67"/>
      <c r="S67" s="67"/>
      <c r="T67" s="7"/>
      <c r="U67" s="7"/>
      <c r="V67" s="67" t="n">
        <f aca="false">K67*5.5017049523</f>
        <v>9503797.17499274</v>
      </c>
      <c r="W67" s="67" t="n">
        <f aca="false">M67*5.5017049523</f>
        <v>293931.871391528</v>
      </c>
      <c r="X67" s="67" t="n">
        <f aca="false">N67*5.1890047538+L67*5.5017049523</f>
        <v>28165808.7123492</v>
      </c>
      <c r="Y67" s="67" t="n">
        <f aca="false">N67*5.1890047538</f>
        <v>22072415.082975</v>
      </c>
      <c r="Z67" s="67" t="n">
        <f aca="false">L67*5.5017049523</f>
        <v>6093393.62937418</v>
      </c>
      <c r="AA67" s="67" t="n">
        <f aca="false">IFE_cost_central!B55</f>
        <v>0</v>
      </c>
      <c r="AB67" s="67" t="n">
        <f aca="false">AA67*$AC$13</f>
        <v>0</v>
      </c>
      <c r="AC67" s="67"/>
      <c r="AD67" s="6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/>
      <c r="C68" s="7" t="n">
        <f aca="false">C64+1</f>
        <v>2028</v>
      </c>
      <c r="D68" s="7" t="n">
        <f aca="false">D64</f>
        <v>3</v>
      </c>
      <c r="E68" s="7" t="n">
        <v>215</v>
      </c>
      <c r="F68" s="163" t="n">
        <f aca="false">central_v2_m!D56+temporary_pension_bonus_central!B56</f>
        <v>28535525.279758</v>
      </c>
      <c r="G68" s="163" t="n">
        <f aca="false">central_v2_m!E56+temporary_pension_bonus_central!B56</f>
        <v>27369270.8639061</v>
      </c>
      <c r="H68" s="67" t="n">
        <f aca="false">F68-J68</f>
        <v>26665598.7909591</v>
      </c>
      <c r="I68" s="67" t="n">
        <f aca="false">G68-K68</f>
        <v>25555442.1697712</v>
      </c>
      <c r="J68" s="163" t="n">
        <f aca="false">central_v2_m!J56</f>
        <v>1869926.48879893</v>
      </c>
      <c r="K68" s="163" t="n">
        <f aca="false">central_v2_m!K56</f>
        <v>1813828.69413496</v>
      </c>
      <c r="L68" s="67" t="n">
        <f aca="false">H68-I68</f>
        <v>1110156.62118792</v>
      </c>
      <c r="M68" s="67" t="n">
        <f aca="false">J68-K68</f>
        <v>56097.7946639678</v>
      </c>
      <c r="N68" s="163" t="n">
        <f aca="false">SUM(central_v5_m!C56:J56)</f>
        <v>4241128.84147325</v>
      </c>
      <c r="O68" s="7"/>
      <c r="P68" s="7"/>
      <c r="Q68" s="67" t="n">
        <f aca="false">I68*5.5017049523</f>
        <v>140598502.743646</v>
      </c>
      <c r="R68" s="67"/>
      <c r="S68" s="67"/>
      <c r="T68" s="7"/>
      <c r="U68" s="7"/>
      <c r="V68" s="67" t="n">
        <f aca="false">K68*5.5017049523</f>
        <v>9979150.30914615</v>
      </c>
      <c r="W68" s="67" t="n">
        <f aca="false">M68*5.5017049523</f>
        <v>308633.51471586</v>
      </c>
      <c r="X68" s="67" t="n">
        <f aca="false">N68*5.1890047538+L68*5.5017049523</f>
        <v>28114991.9005012</v>
      </c>
      <c r="Y68" s="67" t="n">
        <f aca="false">N68*5.1890047538</f>
        <v>22007237.719883</v>
      </c>
      <c r="Z68" s="67" t="n">
        <f aca="false">L68*5.5017049523</f>
        <v>6107754.1806182</v>
      </c>
      <c r="AA68" s="67" t="n">
        <f aca="false">IFE_cost_central!B56</f>
        <v>0</v>
      </c>
      <c r="AB68" s="67" t="n">
        <f aca="false">AA68*$AC$13</f>
        <v>0</v>
      </c>
      <c r="AC68" s="67"/>
      <c r="AD68" s="6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7"/>
      <c r="B69" s="7"/>
      <c r="C69" s="7" t="n">
        <f aca="false">C65+1</f>
        <v>2028</v>
      </c>
      <c r="D69" s="7" t="n">
        <f aca="false">D65</f>
        <v>4</v>
      </c>
      <c r="E69" s="7" t="n">
        <v>216</v>
      </c>
      <c r="F69" s="163" t="n">
        <f aca="false">central_v2_m!D57+temporary_pension_bonus_central!B57</f>
        <v>28859790.9275235</v>
      </c>
      <c r="G69" s="163" t="n">
        <f aca="false">central_v2_m!E57+temporary_pension_bonus_central!B57</f>
        <v>27679985.2035724</v>
      </c>
      <c r="H69" s="67" t="n">
        <f aca="false">F69-J69</f>
        <v>26883937.8281158</v>
      </c>
      <c r="I69" s="67" t="n">
        <f aca="false">G69-K69</f>
        <v>25763407.6971469</v>
      </c>
      <c r="J69" s="163" t="n">
        <f aca="false">central_v2_m!J57</f>
        <v>1975853.09940767</v>
      </c>
      <c r="K69" s="163" t="n">
        <f aca="false">central_v2_m!K57</f>
        <v>1916577.50642544</v>
      </c>
      <c r="L69" s="67" t="n">
        <f aca="false">H69-I69</f>
        <v>1120530.13096888</v>
      </c>
      <c r="M69" s="67" t="n">
        <f aca="false">J69-K69</f>
        <v>59275.5929822302</v>
      </c>
      <c r="N69" s="163" t="n">
        <f aca="false">SUM(central_v5_m!C57:J57)</f>
        <v>4282099.07294617</v>
      </c>
      <c r="O69" s="7"/>
      <c r="P69" s="7"/>
      <c r="Q69" s="67" t="n">
        <f aca="false">I69*5.5017049523</f>
        <v>141742667.715517</v>
      </c>
      <c r="R69" s="67"/>
      <c r="S69" s="67"/>
      <c r="T69" s="7"/>
      <c r="U69" s="7"/>
      <c r="V69" s="67" t="n">
        <f aca="false">K69*5.5017049523</f>
        <v>10544443.9585676</v>
      </c>
      <c r="W69" s="67" t="n">
        <f aca="false">M69*5.5017049523</f>
        <v>326116.823460855</v>
      </c>
      <c r="X69" s="67" t="n">
        <f aca="false">N69*5.1890047538+L69*5.5017049523</f>
        <v>28384658.6165131</v>
      </c>
      <c r="Y69" s="67" t="n">
        <f aca="false">N69*5.1890047538</f>
        <v>22219832.4457602</v>
      </c>
      <c r="Z69" s="67" t="n">
        <f aca="false">L69*5.5017049523</f>
        <v>6164826.17075285</v>
      </c>
      <c r="AA69" s="67" t="n">
        <f aca="false">IFE_cost_central!B57</f>
        <v>0</v>
      </c>
      <c r="AB69" s="67" t="n">
        <f aca="false">AA69*$AC$13</f>
        <v>0</v>
      </c>
      <c r="AC69" s="67"/>
      <c r="AD69" s="6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</row>
    <row r="70" customFormat="false" ht="12.8" hidden="false" customHeight="false" outlineLevel="0" collapsed="false">
      <c r="A70" s="159"/>
      <c r="B70" s="5"/>
      <c r="C70" s="159" t="n">
        <f aca="false">C66+1</f>
        <v>2029</v>
      </c>
      <c r="D70" s="159" t="n">
        <f aca="false">D66</f>
        <v>1</v>
      </c>
      <c r="E70" s="159" t="n">
        <v>217</v>
      </c>
      <c r="F70" s="161" t="n">
        <f aca="false">central_v2_m!D58+temporary_pension_bonus_central!B58</f>
        <v>29035309.4436596</v>
      </c>
      <c r="G70" s="161" t="n">
        <f aca="false">central_v2_m!E58+temporary_pension_bonus_central!B58</f>
        <v>27849162.4463905</v>
      </c>
      <c r="H70" s="8" t="n">
        <f aca="false">F70-J70</f>
        <v>26976624.4910086</v>
      </c>
      <c r="I70" s="8" t="n">
        <f aca="false">G70-K70</f>
        <v>25852238.042319</v>
      </c>
      <c r="J70" s="161" t="n">
        <f aca="false">central_v2_m!J58</f>
        <v>2058684.952651</v>
      </c>
      <c r="K70" s="161" t="n">
        <f aca="false">central_v2_m!K58</f>
        <v>1996924.40407147</v>
      </c>
      <c r="L70" s="8" t="n">
        <f aca="false">H70-I70</f>
        <v>1124386.4486896</v>
      </c>
      <c r="M70" s="8" t="n">
        <f aca="false">J70-K70</f>
        <v>61760.5485795296</v>
      </c>
      <c r="N70" s="161" t="n">
        <f aca="false">SUM(central_v5_m!C58:J58)</f>
        <v>5165997.33254278</v>
      </c>
      <c r="O70" s="5"/>
      <c r="P70" s="5"/>
      <c r="Q70" s="8" t="n">
        <f aca="false">I70*5.5017049523</f>
        <v>142231386.065465</v>
      </c>
      <c r="R70" s="8"/>
      <c r="S70" s="8"/>
      <c r="T70" s="5"/>
      <c r="U70" s="5"/>
      <c r="V70" s="8" t="n">
        <f aca="false">K70*5.5017049523</f>
        <v>10986488.8832487</v>
      </c>
      <c r="W70" s="8" t="n">
        <f aca="false">M70*5.5017049523</f>
        <v>339788.315976763</v>
      </c>
      <c r="X70" s="8" t="n">
        <f aca="false">N70*5.1890047538+L70*5.5017049523</f>
        <v>32992427.2097372</v>
      </c>
      <c r="Y70" s="8" t="n">
        <f aca="false">N70*5.1890047538</f>
        <v>26806384.7166826</v>
      </c>
      <c r="Z70" s="8" t="n">
        <f aca="false">L70*5.5017049523</f>
        <v>6186042.49305457</v>
      </c>
      <c r="AA70" s="8" t="n">
        <f aca="false">IFE_cost_central!B58</f>
        <v>0</v>
      </c>
      <c r="AB70" s="8" t="n">
        <f aca="false">AA70*$AC$13</f>
        <v>0</v>
      </c>
      <c r="AC70" s="8"/>
      <c r="AD70" s="8"/>
      <c r="AE70" s="159"/>
      <c r="AF70" s="159"/>
      <c r="AG70" s="159"/>
      <c r="AH70" s="159"/>
      <c r="AI70" s="159"/>
      <c r="AJ70" s="159"/>
      <c r="AK70" s="159"/>
      <c r="AL70" s="159"/>
      <c r="AM70" s="159"/>
      <c r="AN70" s="159"/>
      <c r="AO70" s="159"/>
      <c r="AP70" s="159"/>
      <c r="AQ70" s="159"/>
      <c r="AR70" s="159"/>
      <c r="AS70" s="159"/>
      <c r="AT70" s="159"/>
      <c r="AU70" s="159"/>
      <c r="AV70" s="159"/>
      <c r="AW70" s="159"/>
      <c r="AX70" s="159"/>
      <c r="AY70" s="159"/>
      <c r="AZ70" s="159"/>
      <c r="BA70" s="159"/>
      <c r="BB70" s="159"/>
      <c r="BC70" s="159"/>
      <c r="BD70" s="159"/>
      <c r="BE70" s="159"/>
      <c r="BF70" s="159"/>
      <c r="BG70" s="159"/>
      <c r="BH70" s="159"/>
      <c r="BI70" s="159"/>
      <c r="BJ70" s="159"/>
      <c r="BK70" s="159"/>
      <c r="BL70" s="159"/>
    </row>
    <row r="71" customFormat="false" ht="12.8" hidden="false" customHeight="false" outlineLevel="0" collapsed="false">
      <c r="A71" s="7"/>
      <c r="B71" s="7"/>
      <c r="C71" s="7" t="n">
        <f aca="false">C67+1</f>
        <v>2029</v>
      </c>
      <c r="D71" s="7" t="n">
        <f aca="false">D67</f>
        <v>2</v>
      </c>
      <c r="E71" s="7" t="n">
        <v>218</v>
      </c>
      <c r="F71" s="163" t="n">
        <f aca="false">central_v2_m!D59+temporary_pension_bonus_central!B59</f>
        <v>29225766.9356652</v>
      </c>
      <c r="G71" s="163" t="n">
        <f aca="false">central_v2_m!E59+temporary_pension_bonus_central!B59</f>
        <v>28031178.5435348</v>
      </c>
      <c r="H71" s="67" t="n">
        <f aca="false">F71-J71</f>
        <v>27102139.661656</v>
      </c>
      <c r="I71" s="67" t="n">
        <f aca="false">G71-K71</f>
        <v>25971260.0877458</v>
      </c>
      <c r="J71" s="163" t="n">
        <f aca="false">central_v2_m!J59</f>
        <v>2123627.27400923</v>
      </c>
      <c r="K71" s="163" t="n">
        <f aca="false">central_v2_m!K59</f>
        <v>2059918.45578895</v>
      </c>
      <c r="L71" s="67" t="n">
        <f aca="false">H71-I71</f>
        <v>1130879.57391022</v>
      </c>
      <c r="M71" s="67" t="n">
        <f aca="false">J71-K71</f>
        <v>63708.8182202769</v>
      </c>
      <c r="N71" s="163" t="n">
        <f aca="false">SUM(central_v5_m!C59:J59)</f>
        <v>4316839.96260216</v>
      </c>
      <c r="O71" s="7"/>
      <c r="P71" s="7"/>
      <c r="Q71" s="67" t="n">
        <f aca="false">I71*5.5017049523</f>
        <v>142886210.242222</v>
      </c>
      <c r="R71" s="67"/>
      <c r="S71" s="67"/>
      <c r="T71" s="7"/>
      <c r="U71" s="7"/>
      <c r="V71" s="67" t="n">
        <f aca="false">K71*5.5017049523</f>
        <v>11333063.5695482</v>
      </c>
      <c r="W71" s="67" t="n">
        <f aca="false">M71*5.5017049523</f>
        <v>350507.120707678</v>
      </c>
      <c r="X71" s="67" t="n">
        <f aca="false">N71*5.1890047538+L71*5.5017049523</f>
        <v>28621868.8395732</v>
      </c>
      <c r="Y71" s="67" t="n">
        <f aca="false">N71*5.1890047538</f>
        <v>22400103.0873364</v>
      </c>
      <c r="Z71" s="67" t="n">
        <f aca="false">L71*5.5017049523</f>
        <v>6221765.75223678</v>
      </c>
      <c r="AA71" s="67" t="n">
        <f aca="false">IFE_cost_central!B59</f>
        <v>0</v>
      </c>
      <c r="AB71" s="67" t="n">
        <f aca="false">AA71*$AC$13</f>
        <v>0</v>
      </c>
      <c r="AC71" s="67"/>
      <c r="AD71" s="6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/>
      <c r="C72" s="7" t="n">
        <f aca="false">C68+1</f>
        <v>2029</v>
      </c>
      <c r="D72" s="7" t="n">
        <f aca="false">D68</f>
        <v>3</v>
      </c>
      <c r="E72" s="7" t="n">
        <v>219</v>
      </c>
      <c r="F72" s="163" t="n">
        <f aca="false">central_v2_m!D60+temporary_pension_bonus_central!B60</f>
        <v>29451689.0588198</v>
      </c>
      <c r="G72" s="163" t="n">
        <f aca="false">central_v2_m!E60+temporary_pension_bonus_central!B60</f>
        <v>28247504.6305124</v>
      </c>
      <c r="H72" s="67" t="n">
        <f aca="false">F72-J72</f>
        <v>27246079.3585542</v>
      </c>
      <c r="I72" s="67" t="n">
        <f aca="false">G72-K72</f>
        <v>26108063.2212548</v>
      </c>
      <c r="J72" s="163" t="n">
        <f aca="false">central_v2_m!J60</f>
        <v>2205609.70026559</v>
      </c>
      <c r="K72" s="163" t="n">
        <f aca="false">central_v2_m!K60</f>
        <v>2139441.40925762</v>
      </c>
      <c r="L72" s="67" t="n">
        <f aca="false">H72-I72</f>
        <v>1138016.13729939</v>
      </c>
      <c r="M72" s="67" t="n">
        <f aca="false">J72-K72</f>
        <v>66168.2910079677</v>
      </c>
      <c r="N72" s="163" t="n">
        <f aca="false">SUM(central_v5_m!C60:J60)</f>
        <v>4347910.71017057</v>
      </c>
      <c r="O72" s="7"/>
      <c r="P72" s="7"/>
      <c r="Q72" s="67" t="n">
        <f aca="false">I72*5.5017049523</f>
        <v>143638860.719339</v>
      </c>
      <c r="R72" s="67"/>
      <c r="S72" s="67"/>
      <c r="T72" s="7"/>
      <c r="U72" s="7"/>
      <c r="V72" s="67" t="n">
        <f aca="false">K72*5.5017049523</f>
        <v>11770575.3964684</v>
      </c>
      <c r="W72" s="67" t="n">
        <f aca="false">M72*5.5017049523</f>
        <v>364038.414323763</v>
      </c>
      <c r="X72" s="67" t="n">
        <f aca="false">N72*5.1890047538+L72*5.5017049523</f>
        <v>28822358.3625504</v>
      </c>
      <c r="Y72" s="67" t="n">
        <f aca="false">N72*5.1890047538</f>
        <v>22561329.344173</v>
      </c>
      <c r="Z72" s="67" t="n">
        <f aca="false">L72*5.5017049523</f>
        <v>6261029.01837736</v>
      </c>
      <c r="AA72" s="67" t="n">
        <f aca="false">IFE_cost_central!B60</f>
        <v>0</v>
      </c>
      <c r="AB72" s="67" t="n">
        <f aca="false">AA72*$AC$13</f>
        <v>0</v>
      </c>
      <c r="AC72" s="67"/>
      <c r="AD72" s="6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7"/>
      <c r="B73" s="7"/>
      <c r="C73" s="7" t="n">
        <f aca="false">C69+1</f>
        <v>2029</v>
      </c>
      <c r="D73" s="7" t="n">
        <f aca="false">D69</f>
        <v>4</v>
      </c>
      <c r="E73" s="7" t="n">
        <v>220</v>
      </c>
      <c r="F73" s="163" t="n">
        <f aca="false">central_v2_m!D61+temporary_pension_bonus_central!B61</f>
        <v>29523641.3400765</v>
      </c>
      <c r="G73" s="163" t="n">
        <f aca="false">central_v2_m!E61+temporary_pension_bonus_central!B61</f>
        <v>28315268.3618304</v>
      </c>
      <c r="H73" s="67" t="n">
        <f aca="false">F73-J73</f>
        <v>27281368.3745075</v>
      </c>
      <c r="I73" s="67" t="n">
        <f aca="false">G73-K73</f>
        <v>26140263.5852284</v>
      </c>
      <c r="J73" s="163" t="n">
        <f aca="false">central_v2_m!J61</f>
        <v>2242272.96556909</v>
      </c>
      <c r="K73" s="163" t="n">
        <f aca="false">central_v2_m!K61</f>
        <v>2175004.77660202</v>
      </c>
      <c r="L73" s="67" t="n">
        <f aca="false">H73-I73</f>
        <v>1141104.78927909</v>
      </c>
      <c r="M73" s="67" t="n">
        <f aca="false">J73-K73</f>
        <v>67268.1889670738</v>
      </c>
      <c r="N73" s="163" t="n">
        <f aca="false">SUM(central_v5_m!C61:J61)</f>
        <v>4347055.39802109</v>
      </c>
      <c r="O73" s="7"/>
      <c r="P73" s="7"/>
      <c r="Q73" s="67" t="n">
        <f aca="false">I73*5.5017049523</f>
        <v>143816017.621278</v>
      </c>
      <c r="R73" s="67"/>
      <c r="S73" s="67"/>
      <c r="T73" s="7"/>
      <c r="U73" s="7"/>
      <c r="V73" s="67" t="n">
        <f aca="false">K73*5.5017049523</f>
        <v>11966234.5507075</v>
      </c>
      <c r="W73" s="67" t="n">
        <f aca="false">M73*5.5017049523</f>
        <v>370089.728372402</v>
      </c>
      <c r="X73" s="67" t="n">
        <f aca="false">N73*5.1890047538+L73*5.5017049523</f>
        <v>28834912.9956334</v>
      </c>
      <c r="Y73" s="67" t="n">
        <f aca="false">N73*5.1890047538</f>
        <v>22556891.1253634</v>
      </c>
      <c r="Z73" s="67" t="n">
        <f aca="false">L73*5.5017049523</f>
        <v>6278021.87027003</v>
      </c>
      <c r="AA73" s="67" t="n">
        <f aca="false">IFE_cost_central!B61</f>
        <v>0</v>
      </c>
      <c r="AB73" s="67" t="n">
        <f aca="false">AA73*$AC$13</f>
        <v>0</v>
      </c>
      <c r="AC73" s="67"/>
      <c r="AD73" s="6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</row>
    <row r="74" customFormat="false" ht="12.8" hidden="false" customHeight="false" outlineLevel="0" collapsed="false">
      <c r="A74" s="159"/>
      <c r="B74" s="5"/>
      <c r="C74" s="159" t="n">
        <f aca="false">C70+1</f>
        <v>2030</v>
      </c>
      <c r="D74" s="159" t="n">
        <f aca="false">D70</f>
        <v>1</v>
      </c>
      <c r="E74" s="159" t="n">
        <v>221</v>
      </c>
      <c r="F74" s="161" t="n">
        <f aca="false">central_v2_m!D62+temporary_pension_bonus_central!B62</f>
        <v>29674405.2457625</v>
      </c>
      <c r="G74" s="161" t="n">
        <f aca="false">central_v2_m!E62+temporary_pension_bonus_central!B62</f>
        <v>28459327.0986873</v>
      </c>
      <c r="H74" s="8" t="n">
        <f aca="false">F74-J74</f>
        <v>27390326.9109819</v>
      </c>
      <c r="I74" s="8" t="n">
        <f aca="false">G74-K74</f>
        <v>26243771.1139503</v>
      </c>
      <c r="J74" s="161" t="n">
        <f aca="false">central_v2_m!J62</f>
        <v>2284078.33478051</v>
      </c>
      <c r="K74" s="161" t="n">
        <f aca="false">central_v2_m!K62</f>
        <v>2215555.98473709</v>
      </c>
      <c r="L74" s="8" t="n">
        <f aca="false">H74-I74</f>
        <v>1146555.79703169</v>
      </c>
      <c r="M74" s="8" t="n">
        <f aca="false">J74-K74</f>
        <v>68522.3500434151</v>
      </c>
      <c r="N74" s="161" t="n">
        <f aca="false">SUM(central_v5_m!C62:J62)</f>
        <v>5186281.22887994</v>
      </c>
      <c r="O74" s="5"/>
      <c r="P74" s="5"/>
      <c r="Q74" s="8" t="n">
        <f aca="false">I74*5.5017049523</f>
        <v>144385485.504648</v>
      </c>
      <c r="R74" s="8"/>
      <c r="S74" s="8"/>
      <c r="T74" s="5"/>
      <c r="U74" s="5"/>
      <c r="V74" s="8" t="n">
        <f aca="false">K74*5.5017049523</f>
        <v>12189335.333326</v>
      </c>
      <c r="W74" s="8" t="n">
        <f aca="false">M74*5.5017049523</f>
        <v>376989.752577091</v>
      </c>
      <c r="X74" s="8" t="n">
        <f aca="false">N74*5.1890047538+L74*5.5017049523</f>
        <v>33219649.6578192</v>
      </c>
      <c r="Y74" s="8" t="n">
        <f aca="false">N74*5.1890047538</f>
        <v>26911637.9512017</v>
      </c>
      <c r="Z74" s="8" t="n">
        <f aca="false">L74*5.5017049523</f>
        <v>6308011.70661752</v>
      </c>
      <c r="AA74" s="8" t="n">
        <f aca="false">IFE_cost_central!B62</f>
        <v>0</v>
      </c>
      <c r="AB74" s="8" t="n">
        <f aca="false">AA74*$AC$13</f>
        <v>0</v>
      </c>
      <c r="AC74" s="8"/>
      <c r="AD74" s="8"/>
      <c r="AE74" s="159"/>
      <c r="AF74" s="159"/>
      <c r="AG74" s="159"/>
      <c r="AH74" s="159"/>
      <c r="AI74" s="159"/>
      <c r="AJ74" s="159"/>
      <c r="AK74" s="159"/>
      <c r="AL74" s="159"/>
      <c r="AM74" s="159"/>
      <c r="AN74" s="159"/>
      <c r="AO74" s="159"/>
      <c r="AP74" s="159"/>
      <c r="AQ74" s="159"/>
      <c r="AR74" s="159"/>
      <c r="AS74" s="159"/>
      <c r="AT74" s="159"/>
      <c r="AU74" s="159"/>
      <c r="AV74" s="159"/>
      <c r="AW74" s="159"/>
      <c r="AX74" s="159"/>
      <c r="AY74" s="159"/>
      <c r="AZ74" s="159"/>
      <c r="BA74" s="159"/>
      <c r="BB74" s="159"/>
      <c r="BC74" s="159"/>
      <c r="BD74" s="159"/>
      <c r="BE74" s="159"/>
      <c r="BF74" s="159"/>
      <c r="BG74" s="159"/>
      <c r="BH74" s="159"/>
      <c r="BI74" s="159"/>
      <c r="BJ74" s="159"/>
      <c r="BK74" s="159"/>
      <c r="BL74" s="159"/>
    </row>
    <row r="75" customFormat="false" ht="12.8" hidden="false" customHeight="false" outlineLevel="0" collapsed="false">
      <c r="A75" s="7"/>
      <c r="B75" s="7"/>
      <c r="C75" s="7" t="n">
        <f aca="false">C71+1</f>
        <v>2030</v>
      </c>
      <c r="D75" s="7" t="n">
        <f aca="false">D71</f>
        <v>2</v>
      </c>
      <c r="E75" s="7" t="n">
        <v>222</v>
      </c>
      <c r="F75" s="163" t="n">
        <f aca="false">central_v2_m!D63+temporary_pension_bonus_central!B63</f>
        <v>29794841.6371833</v>
      </c>
      <c r="G75" s="163" t="n">
        <f aca="false">central_v2_m!E63+temporary_pension_bonus_central!B63</f>
        <v>28573823.7373719</v>
      </c>
      <c r="H75" s="67" t="n">
        <f aca="false">F75-J75</f>
        <v>27476184.1030245</v>
      </c>
      <c r="I75" s="67" t="n">
        <f aca="false">G75-K75</f>
        <v>26324725.9292379</v>
      </c>
      <c r="J75" s="163" t="n">
        <f aca="false">central_v2_m!J63</f>
        <v>2318657.53415881</v>
      </c>
      <c r="K75" s="163" t="n">
        <f aca="false">central_v2_m!K63</f>
        <v>2249097.80813405</v>
      </c>
      <c r="L75" s="67" t="n">
        <f aca="false">H75-I75</f>
        <v>1151458.17378658</v>
      </c>
      <c r="M75" s="67" t="n">
        <f aca="false">J75-K75</f>
        <v>69559.7260247641</v>
      </c>
      <c r="N75" s="163" t="n">
        <f aca="false">SUM(central_v5_m!C63:J63)</f>
        <v>4229356.60853874</v>
      </c>
      <c r="O75" s="7"/>
      <c r="P75" s="7"/>
      <c r="Q75" s="67" t="n">
        <f aca="false">I75*5.5017049523</f>
        <v>144830875.012828</v>
      </c>
      <c r="R75" s="67"/>
      <c r="S75" s="67"/>
      <c r="T75" s="7"/>
      <c r="U75" s="7"/>
      <c r="V75" s="67" t="n">
        <f aca="false">K75*5.5017049523</f>
        <v>12373872.5492182</v>
      </c>
      <c r="W75" s="67" t="n">
        <f aca="false">M75*5.5017049523</f>
        <v>382697.089151076</v>
      </c>
      <c r="X75" s="67" t="n">
        <f aca="false">N75*5.1890047538+L75*5.5017049523</f>
        <v>28281134.6843109</v>
      </c>
      <c r="Y75" s="67" t="n">
        <f aca="false">N75*5.1890047538</f>
        <v>21946151.547223</v>
      </c>
      <c r="Z75" s="67" t="n">
        <f aca="false">L75*5.5017049523</f>
        <v>6334983.13708794</v>
      </c>
      <c r="AA75" s="67" t="n">
        <f aca="false">IFE_cost_central!B63</f>
        <v>0</v>
      </c>
      <c r="AB75" s="67" t="n">
        <f aca="false">AA75*$AC$13</f>
        <v>0</v>
      </c>
      <c r="AC75" s="67"/>
      <c r="AD75" s="6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/>
      <c r="C76" s="7" t="n">
        <f aca="false">C72+1</f>
        <v>2030</v>
      </c>
      <c r="D76" s="7" t="n">
        <f aca="false">D72</f>
        <v>3</v>
      </c>
      <c r="E76" s="7" t="n">
        <v>223</v>
      </c>
      <c r="F76" s="163" t="n">
        <f aca="false">central_v2_m!D64+temporary_pension_bonus_central!B64</f>
        <v>29865793.3025957</v>
      </c>
      <c r="G76" s="163" t="n">
        <f aca="false">central_v2_m!E64+temporary_pension_bonus_central!B64</f>
        <v>28643182.5841956</v>
      </c>
      <c r="H76" s="67" t="n">
        <f aca="false">F76-J76</f>
        <v>27481104.7754335</v>
      </c>
      <c r="I76" s="67" t="n">
        <f aca="false">G76-K76</f>
        <v>26330034.7128483</v>
      </c>
      <c r="J76" s="163" t="n">
        <f aca="false">central_v2_m!J64</f>
        <v>2384688.5271622</v>
      </c>
      <c r="K76" s="163" t="n">
        <f aca="false">central_v2_m!K64</f>
        <v>2313147.87134734</v>
      </c>
      <c r="L76" s="67" t="n">
        <f aca="false">H76-I76</f>
        <v>1151070.06258523</v>
      </c>
      <c r="M76" s="67" t="n">
        <f aca="false">J76-K76</f>
        <v>71540.6558148661</v>
      </c>
      <c r="N76" s="163" t="n">
        <f aca="false">SUM(central_v5_m!C64:J64)</f>
        <v>4202968.37594414</v>
      </c>
      <c r="O76" s="7"/>
      <c r="P76" s="7"/>
      <c r="Q76" s="67" t="n">
        <f aca="false">I76*5.5017049523</f>
        <v>144860082.373908</v>
      </c>
      <c r="R76" s="67"/>
      <c r="S76" s="67"/>
      <c r="T76" s="7"/>
      <c r="U76" s="7"/>
      <c r="V76" s="67" t="n">
        <f aca="false">K76*5.5017049523</f>
        <v>12726257.0991939</v>
      </c>
      <c r="W76" s="67" t="n">
        <f aca="false">M76*5.5017049523</f>
        <v>393595.580387438</v>
      </c>
      <c r="X76" s="67" t="n">
        <f aca="false">N76*5.1890047538+L76*5.5017049523</f>
        <v>28142070.7466146</v>
      </c>
      <c r="Y76" s="67" t="n">
        <f aca="false">N76*5.1890047538</f>
        <v>21809222.8828452</v>
      </c>
      <c r="Z76" s="67" t="n">
        <f aca="false">L76*5.5017049523</f>
        <v>6332847.86376942</v>
      </c>
      <c r="AA76" s="67" t="n">
        <f aca="false">IFE_cost_central!B64</f>
        <v>0</v>
      </c>
      <c r="AB76" s="67" t="n">
        <f aca="false">AA76*$AC$13</f>
        <v>0</v>
      </c>
      <c r="AC76" s="67"/>
      <c r="AD76" s="6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7"/>
      <c r="B77" s="7"/>
      <c r="C77" s="7" t="n">
        <f aca="false">C73+1</f>
        <v>2030</v>
      </c>
      <c r="D77" s="7" t="n">
        <f aca="false">D73</f>
        <v>4</v>
      </c>
      <c r="E77" s="7" t="n">
        <v>224</v>
      </c>
      <c r="F77" s="163" t="n">
        <f aca="false">central_v2_m!D65+temporary_pension_bonus_central!B65</f>
        <v>30151204.9985783</v>
      </c>
      <c r="G77" s="163" t="n">
        <f aca="false">central_v2_m!E65+temporary_pension_bonus_central!B65</f>
        <v>28916230.5888859</v>
      </c>
      <c r="H77" s="67" t="n">
        <f aca="false">F77-J77</f>
        <v>27693846.0393127</v>
      </c>
      <c r="I77" s="67" t="n">
        <f aca="false">G77-K77</f>
        <v>26532592.3983984</v>
      </c>
      <c r="J77" s="163" t="n">
        <f aca="false">central_v2_m!J65</f>
        <v>2457358.95926551</v>
      </c>
      <c r="K77" s="163" t="n">
        <f aca="false">central_v2_m!K65</f>
        <v>2383638.19048754</v>
      </c>
      <c r="L77" s="67" t="n">
        <f aca="false">H77-I77</f>
        <v>1161253.64091439</v>
      </c>
      <c r="M77" s="67" t="n">
        <f aca="false">J77-K77</f>
        <v>73720.7687779656</v>
      </c>
      <c r="N77" s="163" t="n">
        <f aca="false">SUM(central_v5_m!C65:J65)</f>
        <v>4134561.8641425</v>
      </c>
      <c r="O77" s="7"/>
      <c r="P77" s="7"/>
      <c r="Q77" s="67" t="n">
        <f aca="false">I77*5.5017049523</f>
        <v>145974494.995626</v>
      </c>
      <c r="R77" s="67"/>
      <c r="S77" s="67"/>
      <c r="T77" s="7"/>
      <c r="U77" s="7"/>
      <c r="V77" s="67" t="n">
        <f aca="false">K77*5.5017049523</f>
        <v>13114074.0370967</v>
      </c>
      <c r="W77" s="67" t="n">
        <f aca="false">M77*5.5017049523</f>
        <v>405589.918673096</v>
      </c>
      <c r="X77" s="67" t="n">
        <f aca="false">N77*5.1890047538+L77*5.5017049523</f>
        <v>27843136.0750107</v>
      </c>
      <c r="Y77" s="67" t="n">
        <f aca="false">N77*5.1890047538</f>
        <v>21454261.1679156</v>
      </c>
      <c r="Z77" s="67" t="n">
        <f aca="false">L77*5.5017049523</f>
        <v>6388874.90709509</v>
      </c>
      <c r="AA77" s="67" t="n">
        <f aca="false">IFE_cost_central!B65</f>
        <v>0</v>
      </c>
      <c r="AB77" s="67" t="n">
        <f aca="false">AA77*$AC$13</f>
        <v>0</v>
      </c>
      <c r="AC77" s="67"/>
      <c r="AD77" s="6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</row>
    <row r="78" customFormat="false" ht="12.8" hidden="false" customHeight="false" outlineLevel="0" collapsed="false">
      <c r="A78" s="159"/>
      <c r="B78" s="5"/>
      <c r="C78" s="159" t="n">
        <f aca="false">C74+1</f>
        <v>2031</v>
      </c>
      <c r="D78" s="159" t="n">
        <f aca="false">D74</f>
        <v>1</v>
      </c>
      <c r="E78" s="159" t="n">
        <v>225</v>
      </c>
      <c r="F78" s="161" t="n">
        <f aca="false">central_v2_m!D66+temporary_pension_bonus_central!B66</f>
        <v>30374766.2261375</v>
      </c>
      <c r="G78" s="161" t="n">
        <f aca="false">central_v2_m!E66+temporary_pension_bonus_central!B66</f>
        <v>29130807.9306204</v>
      </c>
      <c r="H78" s="8" t="n">
        <f aca="false">F78-J78</f>
        <v>27805708.9205474</v>
      </c>
      <c r="I78" s="8" t="n">
        <f aca="false">G78-K78</f>
        <v>26638822.3441979</v>
      </c>
      <c r="J78" s="161" t="n">
        <f aca="false">central_v2_m!J66</f>
        <v>2569057.30559013</v>
      </c>
      <c r="K78" s="161" t="n">
        <f aca="false">central_v2_m!K66</f>
        <v>2491985.58642242</v>
      </c>
      <c r="L78" s="8" t="n">
        <f aca="false">H78-I78</f>
        <v>1166886.57634945</v>
      </c>
      <c r="M78" s="8" t="n">
        <f aca="false">J78-K78</f>
        <v>77071.7191677042</v>
      </c>
      <c r="N78" s="161" t="n">
        <f aca="false">SUM(central_v5_m!C66:J66)</f>
        <v>5055467.77427126</v>
      </c>
      <c r="O78" s="5"/>
      <c r="P78" s="5"/>
      <c r="Q78" s="8" t="n">
        <f aca="false">I78*5.5017049523</f>
        <v>146558940.814514</v>
      </c>
      <c r="R78" s="8"/>
      <c r="S78" s="8"/>
      <c r="T78" s="5"/>
      <c r="U78" s="5"/>
      <c r="V78" s="8" t="n">
        <f aca="false">K78*5.5017049523</f>
        <v>13710169.4418805</v>
      </c>
      <c r="W78" s="8" t="n">
        <f aca="false">M78*5.5017049523</f>
        <v>424025.859027233</v>
      </c>
      <c r="X78" s="8" t="n">
        <f aca="false">N78*5.1890047538+L78*5.5017049523</f>
        <v>32652711.9692505</v>
      </c>
      <c r="Y78" s="8" t="n">
        <f aca="false">N78*5.1890047538</f>
        <v>26232846.3133763</v>
      </c>
      <c r="Z78" s="8" t="n">
        <f aca="false">L78*5.5017049523</f>
        <v>6419865.65587417</v>
      </c>
      <c r="AA78" s="8" t="n">
        <f aca="false">IFE_cost_central!B66</f>
        <v>0</v>
      </c>
      <c r="AB78" s="8" t="n">
        <f aca="false">AA78*$AC$13</f>
        <v>0</v>
      </c>
      <c r="AC78" s="8"/>
      <c r="AD78" s="8"/>
      <c r="AE78" s="159"/>
      <c r="AF78" s="159"/>
      <c r="AG78" s="159"/>
      <c r="AH78" s="159"/>
      <c r="AI78" s="159"/>
      <c r="AJ78" s="159"/>
      <c r="AK78" s="159"/>
      <c r="AL78" s="159"/>
      <c r="AM78" s="159"/>
      <c r="AN78" s="159"/>
      <c r="AO78" s="159"/>
      <c r="AP78" s="159"/>
      <c r="AQ78" s="159"/>
      <c r="AR78" s="159"/>
      <c r="AS78" s="159"/>
      <c r="AT78" s="159"/>
      <c r="AU78" s="159"/>
      <c r="AV78" s="159"/>
      <c r="AW78" s="159"/>
      <c r="AX78" s="159"/>
      <c r="AY78" s="159"/>
      <c r="AZ78" s="159"/>
      <c r="BA78" s="159"/>
      <c r="BB78" s="159"/>
      <c r="BC78" s="159"/>
      <c r="BD78" s="159"/>
      <c r="BE78" s="159"/>
      <c r="BF78" s="159"/>
      <c r="BG78" s="159"/>
      <c r="BH78" s="159"/>
      <c r="BI78" s="159"/>
      <c r="BJ78" s="159"/>
      <c r="BK78" s="159"/>
      <c r="BL78" s="159"/>
    </row>
    <row r="79" customFormat="false" ht="12.8" hidden="false" customHeight="false" outlineLevel="0" collapsed="false">
      <c r="A79" s="7"/>
      <c r="B79" s="7"/>
      <c r="C79" s="7" t="n">
        <f aca="false">C75+1</f>
        <v>2031</v>
      </c>
      <c r="D79" s="7" t="n">
        <f aca="false">D75</f>
        <v>2</v>
      </c>
      <c r="E79" s="7" t="n">
        <v>226</v>
      </c>
      <c r="F79" s="163" t="n">
        <f aca="false">central_v2_m!D67+temporary_pension_bonus_central!B67</f>
        <v>30582744.4575448</v>
      </c>
      <c r="G79" s="163" t="n">
        <f aca="false">central_v2_m!E67+temporary_pension_bonus_central!B67</f>
        <v>29330984.8044733</v>
      </c>
      <c r="H79" s="67" t="n">
        <f aca="false">F79-J79</f>
        <v>27928195.8520135</v>
      </c>
      <c r="I79" s="67" t="n">
        <f aca="false">G79-K79</f>
        <v>26756072.657108</v>
      </c>
      <c r="J79" s="163" t="n">
        <f aca="false">central_v2_m!J67</f>
        <v>2654548.60553127</v>
      </c>
      <c r="K79" s="163" t="n">
        <f aca="false">central_v2_m!K67</f>
        <v>2574912.14736533</v>
      </c>
      <c r="L79" s="67" t="n">
        <f aca="false">H79-I79</f>
        <v>1172123.19490556</v>
      </c>
      <c r="M79" s="67" t="n">
        <f aca="false">J79-K79</f>
        <v>79636.4581659385</v>
      </c>
      <c r="N79" s="163" t="n">
        <f aca="false">SUM(central_v5_m!C67:J67)</f>
        <v>4201771.34164879</v>
      </c>
      <c r="O79" s="7"/>
      <c r="P79" s="7"/>
      <c r="Q79" s="67" t="n">
        <f aca="false">I79*5.5017049523</f>
        <v>147204017.44171</v>
      </c>
      <c r="R79" s="67"/>
      <c r="S79" s="67"/>
      <c r="T79" s="7"/>
      <c r="U79" s="7"/>
      <c r="V79" s="67" t="n">
        <f aca="false">K79*5.5017049523</f>
        <v>14166406.9128973</v>
      </c>
      <c r="W79" s="67" t="n">
        <f aca="false">M79*5.5017049523</f>
        <v>438136.296275176</v>
      </c>
      <c r="X79" s="67" t="n">
        <f aca="false">N79*5.1890047538+L79*5.5017049523</f>
        <v>28251687.4523138</v>
      </c>
      <c r="Y79" s="67" t="n">
        <f aca="false">N79*5.1890047538</f>
        <v>21803011.4661962</v>
      </c>
      <c r="Z79" s="67" t="n">
        <f aca="false">L79*5.5017049523</f>
        <v>6448675.9861176</v>
      </c>
      <c r="AA79" s="67" t="n">
        <f aca="false">IFE_cost_central!B67</f>
        <v>0</v>
      </c>
      <c r="AB79" s="67" t="n">
        <f aca="false">AA79*$AC$13</f>
        <v>0</v>
      </c>
      <c r="AC79" s="67"/>
      <c r="AD79" s="6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/>
      <c r="C80" s="7" t="n">
        <f aca="false">C76+1</f>
        <v>2031</v>
      </c>
      <c r="D80" s="7" t="n">
        <f aca="false">D76</f>
        <v>3</v>
      </c>
      <c r="E80" s="7" t="n">
        <v>227</v>
      </c>
      <c r="F80" s="163" t="n">
        <f aca="false">central_v2_m!D68+temporary_pension_bonus_central!B68</f>
        <v>30699686.099129</v>
      </c>
      <c r="G80" s="163" t="n">
        <f aca="false">central_v2_m!E68+temporary_pension_bonus_central!B68</f>
        <v>29444001.3417666</v>
      </c>
      <c r="H80" s="67" t="n">
        <f aca="false">F80-J80</f>
        <v>27982306.3418163</v>
      </c>
      <c r="I80" s="67" t="n">
        <f aca="false">G80-K80</f>
        <v>26808142.9771732</v>
      </c>
      <c r="J80" s="163" t="n">
        <f aca="false">central_v2_m!J68</f>
        <v>2717379.75731272</v>
      </c>
      <c r="K80" s="163" t="n">
        <f aca="false">central_v2_m!K68</f>
        <v>2635858.36459333</v>
      </c>
      <c r="L80" s="67" t="n">
        <f aca="false">H80-I80</f>
        <v>1174163.36464307</v>
      </c>
      <c r="M80" s="67" t="n">
        <f aca="false">J80-K80</f>
        <v>81521.3927193819</v>
      </c>
      <c r="N80" s="163" t="n">
        <f aca="false">SUM(central_v5_m!C68:J68)</f>
        <v>4209605.43634257</v>
      </c>
      <c r="O80" s="7"/>
      <c r="P80" s="7"/>
      <c r="Q80" s="67" t="n">
        <f aca="false">I80*5.5017049523</f>
        <v>147490492.979481</v>
      </c>
      <c r="R80" s="67"/>
      <c r="S80" s="67"/>
      <c r="T80" s="7"/>
      <c r="U80" s="7"/>
      <c r="V80" s="67" t="n">
        <f aca="false">K80*5.5017049523</f>
        <v>14501715.0180445</v>
      </c>
      <c r="W80" s="67" t="n">
        <f aca="false">M80*5.5017049523</f>
        <v>448506.650042617</v>
      </c>
      <c r="X80" s="67" t="n">
        <f aca="false">N80*5.1890047538+L80*5.5017049523</f>
        <v>28303563.0188699</v>
      </c>
      <c r="Y80" s="67" t="n">
        <f aca="false">N80*5.1890047538</f>
        <v>21843662.6208039</v>
      </c>
      <c r="Z80" s="67" t="n">
        <f aca="false">L80*5.5017049523</f>
        <v>6459900.39806599</v>
      </c>
      <c r="AA80" s="67" t="n">
        <f aca="false">IFE_cost_central!B68</f>
        <v>0</v>
      </c>
      <c r="AB80" s="67" t="n">
        <f aca="false">AA80*$AC$13</f>
        <v>0</v>
      </c>
      <c r="AC80" s="67"/>
      <c r="AD80" s="6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7"/>
      <c r="B81" s="7"/>
      <c r="C81" s="7" t="n">
        <f aca="false">C77+1</f>
        <v>2031</v>
      </c>
      <c r="D81" s="7" t="n">
        <f aca="false">D77</f>
        <v>4</v>
      </c>
      <c r="E81" s="7" t="n">
        <v>228</v>
      </c>
      <c r="F81" s="163" t="n">
        <f aca="false">central_v2_m!D69+temporary_pension_bonus_central!B69</f>
        <v>30891376.0794772</v>
      </c>
      <c r="G81" s="163" t="n">
        <f aca="false">central_v2_m!E69+temporary_pension_bonus_central!B69</f>
        <v>29627342.8814207</v>
      </c>
      <c r="H81" s="67" t="n">
        <f aca="false">F81-J81</f>
        <v>28119316.7005053</v>
      </c>
      <c r="I81" s="67" t="n">
        <f aca="false">G81-K81</f>
        <v>26938445.283818</v>
      </c>
      <c r="J81" s="163" t="n">
        <f aca="false">central_v2_m!J69</f>
        <v>2772059.37897191</v>
      </c>
      <c r="K81" s="163" t="n">
        <f aca="false">central_v2_m!K69</f>
        <v>2688897.59760275</v>
      </c>
      <c r="L81" s="67" t="n">
        <f aca="false">H81-I81</f>
        <v>1180871.4166873</v>
      </c>
      <c r="M81" s="67" t="n">
        <f aca="false">J81-K81</f>
        <v>83161.7813691576</v>
      </c>
      <c r="N81" s="163" t="n">
        <f aca="false">SUM(central_v5_m!C69:J69)</f>
        <v>4196771.72240213</v>
      </c>
      <c r="O81" s="7"/>
      <c r="P81" s="7"/>
      <c r="Q81" s="67" t="n">
        <f aca="false">I81*5.5017049523</f>
        <v>148207377.825244</v>
      </c>
      <c r="R81" s="67"/>
      <c r="S81" s="67"/>
      <c r="T81" s="7"/>
      <c r="U81" s="7"/>
      <c r="V81" s="67" t="n">
        <f aca="false">K81*5.5017049523</f>
        <v>14793521.2289586</v>
      </c>
      <c r="W81" s="67" t="n">
        <f aca="false">M81*5.5017049523</f>
        <v>457531.584400784</v>
      </c>
      <c r="X81" s="67" t="n">
        <f aca="false">N81*5.1890047538+L81*5.5017049523</f>
        <v>28273874.5393761</v>
      </c>
      <c r="Y81" s="67" t="n">
        <f aca="false">N81*5.1890047538</f>
        <v>21777068.4181581</v>
      </c>
      <c r="Z81" s="67" t="n">
        <f aca="false">L81*5.5017049523</f>
        <v>6496806.12121805</v>
      </c>
      <c r="AA81" s="67" t="n">
        <f aca="false">IFE_cost_central!B69</f>
        <v>0</v>
      </c>
      <c r="AB81" s="67" t="n">
        <f aca="false">AA81*$AC$13</f>
        <v>0</v>
      </c>
      <c r="AC81" s="67"/>
      <c r="AD81" s="6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</row>
    <row r="82" customFormat="false" ht="12.8" hidden="false" customHeight="false" outlineLevel="0" collapsed="false">
      <c r="A82" s="159"/>
      <c r="B82" s="5"/>
      <c r="C82" s="159" t="n">
        <f aca="false">C78+1</f>
        <v>2032</v>
      </c>
      <c r="D82" s="159" t="n">
        <f aca="false">D78</f>
        <v>1</v>
      </c>
      <c r="E82" s="159" t="n">
        <v>229</v>
      </c>
      <c r="F82" s="161" t="n">
        <f aca="false">central_v2_m!D70+temporary_pension_bonus_central!B70</f>
        <v>31119697.5661619</v>
      </c>
      <c r="G82" s="161" t="n">
        <f aca="false">central_v2_m!E70+temporary_pension_bonus_central!B70</f>
        <v>29846156.5473315</v>
      </c>
      <c r="H82" s="8" t="n">
        <f aca="false">F82-J82</f>
        <v>28240284.2893025</v>
      </c>
      <c r="I82" s="8" t="n">
        <f aca="false">G82-K82</f>
        <v>27053125.6687779</v>
      </c>
      <c r="J82" s="161" t="n">
        <f aca="false">central_v2_m!J70</f>
        <v>2879413.2768594</v>
      </c>
      <c r="K82" s="161" t="n">
        <f aca="false">central_v2_m!K70</f>
        <v>2793030.87855362</v>
      </c>
      <c r="L82" s="8" t="n">
        <f aca="false">H82-I82</f>
        <v>1187158.62052459</v>
      </c>
      <c r="M82" s="8" t="n">
        <f aca="false">J82-K82</f>
        <v>86382.3983057826</v>
      </c>
      <c r="N82" s="161" t="n">
        <f aca="false">SUM(central_v5_m!C70:J70)</f>
        <v>5088423.77118065</v>
      </c>
      <c r="O82" s="5"/>
      <c r="P82" s="5"/>
      <c r="Q82" s="8" t="n">
        <f aca="false">I82*5.5017049523</f>
        <v>148838315.46711</v>
      </c>
      <c r="R82" s="8"/>
      <c r="S82" s="8"/>
      <c r="T82" s="5"/>
      <c r="U82" s="5"/>
      <c r="V82" s="8" t="n">
        <f aca="false">K82*5.5017049523</f>
        <v>15366431.8164653</v>
      </c>
      <c r="W82" s="8" t="n">
        <f aca="false">M82*5.5017049523</f>
        <v>475250.468550475</v>
      </c>
      <c r="X82" s="8" t="n">
        <f aca="false">N82*5.1890047538+L82*5.5017049523</f>
        <v>32935251.5997111</v>
      </c>
      <c r="Y82" s="8" t="n">
        <f aca="false">N82*5.1890047538</f>
        <v>26403855.1380053</v>
      </c>
      <c r="Z82" s="8" t="n">
        <f aca="false">L82*5.5017049523</f>
        <v>6531396.46170579</v>
      </c>
      <c r="AA82" s="8" t="n">
        <f aca="false">IFE_cost_central!B70</f>
        <v>0</v>
      </c>
      <c r="AB82" s="8" t="n">
        <f aca="false">AA82*$AC$13</f>
        <v>0</v>
      </c>
      <c r="AC82" s="8"/>
      <c r="AD82" s="8"/>
      <c r="AE82" s="159"/>
      <c r="AF82" s="159"/>
      <c r="AG82" s="159"/>
      <c r="AH82" s="159"/>
      <c r="AI82" s="159"/>
      <c r="AJ82" s="159"/>
      <c r="AK82" s="159"/>
      <c r="AL82" s="159"/>
      <c r="AM82" s="159"/>
      <c r="AN82" s="159"/>
      <c r="AO82" s="159"/>
      <c r="AP82" s="159"/>
      <c r="AQ82" s="159"/>
      <c r="AR82" s="159"/>
      <c r="AS82" s="159"/>
      <c r="AT82" s="159"/>
      <c r="AU82" s="159"/>
      <c r="AV82" s="159"/>
      <c r="AW82" s="159"/>
      <c r="AX82" s="159"/>
      <c r="AY82" s="159"/>
      <c r="AZ82" s="159"/>
      <c r="BA82" s="159"/>
      <c r="BB82" s="159"/>
      <c r="BC82" s="159"/>
      <c r="BD82" s="159"/>
      <c r="BE82" s="159"/>
      <c r="BF82" s="159"/>
      <c r="BG82" s="159"/>
      <c r="BH82" s="159"/>
      <c r="BI82" s="159"/>
      <c r="BJ82" s="159"/>
      <c r="BK82" s="159"/>
      <c r="BL82" s="159"/>
    </row>
    <row r="83" customFormat="false" ht="12.8" hidden="false" customHeight="false" outlineLevel="0" collapsed="false">
      <c r="A83" s="7"/>
      <c r="B83" s="7"/>
      <c r="C83" s="7" t="n">
        <f aca="false">C79+1</f>
        <v>2032</v>
      </c>
      <c r="D83" s="7" t="n">
        <f aca="false">D79</f>
        <v>2</v>
      </c>
      <c r="E83" s="7" t="n">
        <v>230</v>
      </c>
      <c r="F83" s="163" t="n">
        <f aca="false">central_v2_m!D71+temporary_pension_bonus_central!B71</f>
        <v>31273928.8166601</v>
      </c>
      <c r="G83" s="163" t="n">
        <f aca="false">central_v2_m!E71+temporary_pension_bonus_central!B71</f>
        <v>29994173.4898017</v>
      </c>
      <c r="H83" s="67" t="n">
        <f aca="false">F83-J83</f>
        <v>28325781.0309362</v>
      </c>
      <c r="I83" s="67" t="n">
        <f aca="false">G83-K83</f>
        <v>27134470.1376495</v>
      </c>
      <c r="J83" s="163" t="n">
        <f aca="false">central_v2_m!J71</f>
        <v>2948147.78572394</v>
      </c>
      <c r="K83" s="163" t="n">
        <f aca="false">central_v2_m!K71</f>
        <v>2859703.35215222</v>
      </c>
      <c r="L83" s="67" t="n">
        <f aca="false">H83-I83</f>
        <v>1191310.89328673</v>
      </c>
      <c r="M83" s="67" t="n">
        <f aca="false">J83-K83</f>
        <v>88444.4335717186</v>
      </c>
      <c r="N83" s="163" t="n">
        <f aca="false">SUM(central_v5_m!C71:J71)</f>
        <v>4275549.1099341</v>
      </c>
      <c r="O83" s="7"/>
      <c r="P83" s="7"/>
      <c r="Q83" s="67" t="n">
        <f aca="false">I83*5.5017049523</f>
        <v>149285848.734342</v>
      </c>
      <c r="R83" s="67"/>
      <c r="S83" s="67"/>
      <c r="T83" s="7"/>
      <c r="U83" s="7"/>
      <c r="V83" s="67" t="n">
        <f aca="false">K83*5.5017049523</f>
        <v>15733244.0946448</v>
      </c>
      <c r="W83" s="67" t="n">
        <f aca="false">M83*5.5017049523</f>
        <v>486595.178184893</v>
      </c>
      <c r="X83" s="67" t="n">
        <f aca="false">N83*5.1890047538+L83*5.5017049523</f>
        <v>28740085.697878</v>
      </c>
      <c r="Y83" s="67" t="n">
        <f aca="false">N83*5.1890047538</f>
        <v>22185844.6565534</v>
      </c>
      <c r="Z83" s="67" t="n">
        <f aca="false">L83*5.5017049523</f>
        <v>6554241.04132455</v>
      </c>
      <c r="AA83" s="67" t="n">
        <f aca="false">IFE_cost_central!B71</f>
        <v>0</v>
      </c>
      <c r="AB83" s="67" t="n">
        <f aca="false">AA83*$AC$13</f>
        <v>0</v>
      </c>
      <c r="AC83" s="67"/>
      <c r="AD83" s="6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/>
      <c r="C84" s="7" t="n">
        <f aca="false">C80+1</f>
        <v>2032</v>
      </c>
      <c r="D84" s="7" t="n">
        <f aca="false">D80</f>
        <v>3</v>
      </c>
      <c r="E84" s="7" t="n">
        <v>231</v>
      </c>
      <c r="F84" s="163" t="n">
        <f aca="false">central_v2_m!D72+temporary_pension_bonus_central!B72</f>
        <v>31401724.500839</v>
      </c>
      <c r="G84" s="163" t="n">
        <f aca="false">central_v2_m!E72+temporary_pension_bonus_central!B72</f>
        <v>30116438.3247049</v>
      </c>
      <c r="H84" s="67" t="n">
        <f aca="false">F84-J84</f>
        <v>28355970.49997</v>
      </c>
      <c r="I84" s="67" t="n">
        <f aca="false">G84-K84</f>
        <v>27162056.943862</v>
      </c>
      <c r="J84" s="163" t="n">
        <f aca="false">central_v2_m!J72</f>
        <v>3045754.00086895</v>
      </c>
      <c r="K84" s="163" t="n">
        <f aca="false">central_v2_m!K72</f>
        <v>2954381.38084288</v>
      </c>
      <c r="L84" s="67" t="n">
        <f aca="false">H84-I84</f>
        <v>1193913.55610805</v>
      </c>
      <c r="M84" s="67" t="n">
        <f aca="false">J84-K84</f>
        <v>91372.6200260683</v>
      </c>
      <c r="N84" s="163" t="n">
        <f aca="false">SUM(central_v5_m!C72:J72)</f>
        <v>4149032.11764792</v>
      </c>
      <c r="O84" s="7"/>
      <c r="P84" s="7"/>
      <c r="Q84" s="67" t="n">
        <f aca="false">I84*5.5017049523</f>
        <v>149437623.2027</v>
      </c>
      <c r="R84" s="67"/>
      <c r="S84" s="67"/>
      <c r="T84" s="7"/>
      <c r="U84" s="7"/>
      <c r="V84" s="67" t="n">
        <f aca="false">K84*5.5017049523</f>
        <v>16254134.6739662</v>
      </c>
      <c r="W84" s="67" t="n">
        <f aca="false">M84*5.5017049523</f>
        <v>502705.196102046</v>
      </c>
      <c r="X84" s="67" t="n">
        <f aca="false">N84*5.1890047538+L84*5.5017049523</f>
        <v>28097907.5064017</v>
      </c>
      <c r="Y84" s="67" t="n">
        <f aca="false">N84*5.1890047538</f>
        <v>21529347.3821439</v>
      </c>
      <c r="Z84" s="67" t="n">
        <f aca="false">L84*5.5017049523</f>
        <v>6568560.12425776</v>
      </c>
      <c r="AA84" s="67" t="n">
        <f aca="false">IFE_cost_central!B72</f>
        <v>0</v>
      </c>
      <c r="AB84" s="67" t="n">
        <f aca="false">AA84*$AC$13</f>
        <v>0</v>
      </c>
      <c r="AC84" s="67"/>
      <c r="AD84" s="6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7"/>
      <c r="B85" s="7"/>
      <c r="C85" s="7" t="n">
        <f aca="false">C81+1</f>
        <v>2032</v>
      </c>
      <c r="D85" s="7" t="n">
        <f aca="false">D81</f>
        <v>4</v>
      </c>
      <c r="E85" s="7" t="n">
        <v>232</v>
      </c>
      <c r="F85" s="163" t="n">
        <f aca="false">central_v2_m!D73+temporary_pension_bonus_central!B73</f>
        <v>31576204.9645895</v>
      </c>
      <c r="G85" s="163" t="n">
        <f aca="false">central_v2_m!E73+temporary_pension_bonus_central!B73</f>
        <v>30284124.5367925</v>
      </c>
      <c r="H85" s="67" t="n">
        <f aca="false">F85-J85</f>
        <v>28426489.7054041</v>
      </c>
      <c r="I85" s="67" t="n">
        <f aca="false">G85-K85</f>
        <v>27228900.7353826</v>
      </c>
      <c r="J85" s="163" t="n">
        <f aca="false">central_v2_m!J73</f>
        <v>3149715.2591854</v>
      </c>
      <c r="K85" s="163" t="n">
        <f aca="false">central_v2_m!K73</f>
        <v>3055223.80140984</v>
      </c>
      <c r="L85" s="67" t="n">
        <f aca="false">H85-I85</f>
        <v>1197588.97002152</v>
      </c>
      <c r="M85" s="67" t="n">
        <f aca="false">J85-K85</f>
        <v>94491.4577755621</v>
      </c>
      <c r="N85" s="163" t="n">
        <f aca="false">SUM(central_v5_m!C73:J73)</f>
        <v>4116901.60442171</v>
      </c>
      <c r="O85" s="7"/>
      <c r="P85" s="7"/>
      <c r="Q85" s="67" t="n">
        <f aca="false">I85*5.5017049523</f>
        <v>149805378.02154</v>
      </c>
      <c r="R85" s="67"/>
      <c r="S85" s="67"/>
      <c r="T85" s="7"/>
      <c r="U85" s="7"/>
      <c r="V85" s="67" t="n">
        <f aca="false">K85*5.5017049523</f>
        <v>16808939.9186013</v>
      </c>
      <c r="W85" s="67" t="n">
        <f aca="false">M85*5.5017049523</f>
        <v>519864.121193856</v>
      </c>
      <c r="X85" s="67" t="n">
        <f aca="false">N85*5.1890047538+L85*5.5017049523</f>
        <v>27951403.1634583</v>
      </c>
      <c r="Y85" s="67" t="n">
        <f aca="false">N85*5.1890047538</f>
        <v>21362621.9962711</v>
      </c>
      <c r="Z85" s="67" t="n">
        <f aca="false">L85*5.5017049523</f>
        <v>6588781.16718725</v>
      </c>
      <c r="AA85" s="67" t="n">
        <f aca="false">IFE_cost_central!B73</f>
        <v>0</v>
      </c>
      <c r="AB85" s="67" t="n">
        <f aca="false">AA85*$AC$13</f>
        <v>0</v>
      </c>
      <c r="AC85" s="67"/>
      <c r="AD85" s="6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</row>
    <row r="86" customFormat="false" ht="12.8" hidden="false" customHeight="false" outlineLevel="0" collapsed="false">
      <c r="A86" s="159"/>
      <c r="B86" s="5"/>
      <c r="C86" s="159" t="n">
        <f aca="false">C82+1</f>
        <v>2033</v>
      </c>
      <c r="D86" s="159" t="n">
        <f aca="false">D82</f>
        <v>1</v>
      </c>
      <c r="E86" s="159" t="n">
        <v>233</v>
      </c>
      <c r="F86" s="161" t="n">
        <f aca="false">central_v2_m!D74+temporary_pension_bonus_central!B74</f>
        <v>31688244.9148787</v>
      </c>
      <c r="G86" s="161" t="n">
        <f aca="false">central_v2_m!E74+temporary_pension_bonus_central!B74</f>
        <v>30391188.6740284</v>
      </c>
      <c r="H86" s="8" t="n">
        <f aca="false">F86-J86</f>
        <v>28475582.0663178</v>
      </c>
      <c r="I86" s="8" t="n">
        <f aca="false">G86-K86</f>
        <v>27274905.7109243</v>
      </c>
      <c r="J86" s="161" t="n">
        <f aca="false">central_v2_m!J74</f>
        <v>3212662.84856095</v>
      </c>
      <c r="K86" s="161" t="n">
        <f aca="false">central_v2_m!K74</f>
        <v>3116282.96310412</v>
      </c>
      <c r="L86" s="8" t="n">
        <f aca="false">H86-I86</f>
        <v>1200676.35539351</v>
      </c>
      <c r="M86" s="8" t="n">
        <f aca="false">J86-K86</f>
        <v>96379.8854568284</v>
      </c>
      <c r="N86" s="161" t="n">
        <f aca="false">SUM(central_v5_m!C74:J74)</f>
        <v>5077591.23234678</v>
      </c>
      <c r="O86" s="5"/>
      <c r="P86" s="5"/>
      <c r="Q86" s="8" t="n">
        <f aca="false">I86*5.5017049523</f>
        <v>150058483.823308</v>
      </c>
      <c r="R86" s="8"/>
      <c r="S86" s="8"/>
      <c r="T86" s="5"/>
      <c r="U86" s="5"/>
      <c r="V86" s="8" t="n">
        <f aca="false">K86*5.5017049523</f>
        <v>17144869.4108781</v>
      </c>
      <c r="W86" s="8" t="n">
        <f aca="false">M86*5.5017049523</f>
        <v>530253.69311994</v>
      </c>
      <c r="X86" s="8" t="n">
        <f aca="false">N86*5.1890047538+L86*5.5017049523</f>
        <v>32953412.0930786</v>
      </c>
      <c r="Y86" s="8" t="n">
        <f aca="false">N86*5.1890047538</f>
        <v>26347645.0425006</v>
      </c>
      <c r="Z86" s="8" t="n">
        <f aca="false">L86*5.5017049523</f>
        <v>6605767.05057797</v>
      </c>
      <c r="AA86" s="8" t="n">
        <f aca="false">IFE_cost_central!B74</f>
        <v>0</v>
      </c>
      <c r="AB86" s="8" t="n">
        <f aca="false">AA86*$AC$13</f>
        <v>0</v>
      </c>
      <c r="AC86" s="8"/>
      <c r="AD86" s="8"/>
      <c r="AE86" s="159"/>
      <c r="AF86" s="159"/>
      <c r="AG86" s="159"/>
      <c r="AH86" s="159"/>
      <c r="AI86" s="159"/>
      <c r="AJ86" s="159"/>
      <c r="AK86" s="159"/>
      <c r="AL86" s="159"/>
      <c r="AM86" s="159"/>
      <c r="AN86" s="159"/>
      <c r="AO86" s="159"/>
      <c r="AP86" s="159"/>
      <c r="AQ86" s="159"/>
      <c r="AR86" s="159"/>
      <c r="AS86" s="159"/>
      <c r="AT86" s="159"/>
      <c r="AU86" s="159"/>
      <c r="AV86" s="159"/>
      <c r="AW86" s="159"/>
      <c r="AX86" s="159"/>
      <c r="AY86" s="159"/>
      <c r="AZ86" s="159"/>
      <c r="BA86" s="159"/>
      <c r="BB86" s="159"/>
      <c r="BC86" s="159"/>
      <c r="BD86" s="159"/>
      <c r="BE86" s="159"/>
      <c r="BF86" s="159"/>
      <c r="BG86" s="159"/>
      <c r="BH86" s="159"/>
      <c r="BI86" s="159"/>
      <c r="BJ86" s="159"/>
      <c r="BK86" s="159"/>
      <c r="BL86" s="159"/>
    </row>
    <row r="87" customFormat="false" ht="12.8" hidden="false" customHeight="false" outlineLevel="0" collapsed="false">
      <c r="A87" s="7"/>
      <c r="B87" s="7"/>
      <c r="C87" s="7" t="n">
        <f aca="false">C83+1</f>
        <v>2033</v>
      </c>
      <c r="D87" s="7" t="n">
        <f aca="false">D83</f>
        <v>2</v>
      </c>
      <c r="E87" s="7" t="n">
        <v>234</v>
      </c>
      <c r="F87" s="163" t="n">
        <f aca="false">central_v2_m!D75+temporary_pension_bonus_central!B75</f>
        <v>31828759.2308644</v>
      </c>
      <c r="G87" s="163" t="n">
        <f aca="false">central_v2_m!E75+temporary_pension_bonus_central!B75</f>
        <v>30526449.5372553</v>
      </c>
      <c r="H87" s="67" t="n">
        <f aca="false">F87-J87</f>
        <v>28530374.3942837</v>
      </c>
      <c r="I87" s="67" t="n">
        <f aca="false">G87-K87</f>
        <v>27327016.2457721</v>
      </c>
      <c r="J87" s="163" t="n">
        <f aca="false">central_v2_m!J75</f>
        <v>3298384.83658065</v>
      </c>
      <c r="K87" s="163" t="n">
        <f aca="false">central_v2_m!K75</f>
        <v>3199433.29148323</v>
      </c>
      <c r="L87" s="67" t="n">
        <f aca="false">H87-I87</f>
        <v>1203358.1485116</v>
      </c>
      <c r="M87" s="67" t="n">
        <f aca="false">J87-K87</f>
        <v>98951.5450974191</v>
      </c>
      <c r="N87" s="163" t="n">
        <f aca="false">SUM(central_v5_m!C75:J75)</f>
        <v>4155478.94585937</v>
      </c>
      <c r="O87" s="7"/>
      <c r="P87" s="7"/>
      <c r="Q87" s="67" t="n">
        <f aca="false">I87*5.5017049523</f>
        <v>150345180.610947</v>
      </c>
      <c r="R87" s="67"/>
      <c r="S87" s="67"/>
      <c r="T87" s="7"/>
      <c r="U87" s="7"/>
      <c r="V87" s="67" t="n">
        <f aca="false">K87*5.5017049523</f>
        <v>17602337.9843068</v>
      </c>
      <c r="W87" s="67" t="n">
        <f aca="false">M87*5.5017049523</f>
        <v>544402.205700207</v>
      </c>
      <c r="X87" s="67" t="n">
        <f aca="false">N87*5.1890047538+L87*5.5017049523</f>
        <v>28183321.4894369</v>
      </c>
      <c r="Y87" s="67" t="n">
        <f aca="false">N87*5.1890047538</f>
        <v>21562800.0043801</v>
      </c>
      <c r="Z87" s="67" t="n">
        <f aca="false">L87*5.5017049523</f>
        <v>6620521.48505685</v>
      </c>
      <c r="AA87" s="67" t="n">
        <f aca="false">IFE_cost_central!B75</f>
        <v>0</v>
      </c>
      <c r="AB87" s="67" t="n">
        <f aca="false">AA87*$AC$13</f>
        <v>0</v>
      </c>
      <c r="AC87" s="67"/>
      <c r="AD87" s="6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/>
      <c r="C88" s="7" t="n">
        <f aca="false">C84+1</f>
        <v>2033</v>
      </c>
      <c r="D88" s="7" t="n">
        <f aca="false">D84</f>
        <v>3</v>
      </c>
      <c r="E88" s="7" t="n">
        <v>235</v>
      </c>
      <c r="F88" s="163" t="n">
        <f aca="false">central_v2_m!D76+temporary_pension_bonus_central!B76</f>
        <v>31986097.8693457</v>
      </c>
      <c r="G88" s="163" t="n">
        <f aca="false">central_v2_m!E76+temporary_pension_bonus_central!B76</f>
        <v>30677322.7031863</v>
      </c>
      <c r="H88" s="67" t="n">
        <f aca="false">F88-J88</f>
        <v>28635177.880841</v>
      </c>
      <c r="I88" s="67" t="n">
        <f aca="false">G88-K88</f>
        <v>27426930.3143368</v>
      </c>
      <c r="J88" s="163" t="n">
        <f aca="false">central_v2_m!J76</f>
        <v>3350919.98850464</v>
      </c>
      <c r="K88" s="163" t="n">
        <f aca="false">central_v2_m!K76</f>
        <v>3250392.3888495</v>
      </c>
      <c r="L88" s="67" t="n">
        <f aca="false">H88-I88</f>
        <v>1208247.56650424</v>
      </c>
      <c r="M88" s="67" t="n">
        <f aca="false">J88-K88</f>
        <v>100527.599655139</v>
      </c>
      <c r="N88" s="163" t="n">
        <f aca="false">SUM(central_v5_m!C76:J76)</f>
        <v>4165003.12747435</v>
      </c>
      <c r="O88" s="7"/>
      <c r="P88" s="7"/>
      <c r="Q88" s="67" t="n">
        <f aca="false">I88*5.5017049523</f>
        <v>150894878.336774</v>
      </c>
      <c r="R88" s="67"/>
      <c r="S88" s="67"/>
      <c r="T88" s="7"/>
      <c r="U88" s="7"/>
      <c r="V88" s="67" t="n">
        <f aca="false">K88*5.5017049523</f>
        <v>17882699.9026515</v>
      </c>
      <c r="W88" s="67" t="n">
        <f aca="false">M88*5.5017049523</f>
        <v>553073.192865509</v>
      </c>
      <c r="X88" s="67" t="n">
        <f aca="false">N88*5.1890047538+L88*5.5017049523</f>
        <v>28259642.6482971</v>
      </c>
      <c r="Y88" s="67" t="n">
        <f aca="false">N88*5.1890047538</f>
        <v>21612221.0280563</v>
      </c>
      <c r="Z88" s="67" t="n">
        <f aca="false">L88*5.5017049523</f>
        <v>6647421.62024082</v>
      </c>
      <c r="AA88" s="67" t="n">
        <f aca="false">IFE_cost_central!B76</f>
        <v>0</v>
      </c>
      <c r="AB88" s="67" t="n">
        <f aca="false">AA88*$AC$13</f>
        <v>0</v>
      </c>
      <c r="AC88" s="67"/>
      <c r="AD88" s="6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7"/>
      <c r="B89" s="7"/>
      <c r="C89" s="7" t="n">
        <f aca="false">C85+1</f>
        <v>2033</v>
      </c>
      <c r="D89" s="7" t="n">
        <f aca="false">D85</f>
        <v>4</v>
      </c>
      <c r="E89" s="7" t="n">
        <v>236</v>
      </c>
      <c r="F89" s="163" t="n">
        <f aca="false">central_v2_m!D77+temporary_pension_bonus_central!B77</f>
        <v>32200497.1214419</v>
      </c>
      <c r="G89" s="163" t="n">
        <f aca="false">central_v2_m!E77+temporary_pension_bonus_central!B77</f>
        <v>30884002.8702869</v>
      </c>
      <c r="H89" s="67" t="n">
        <f aca="false">F89-J89</f>
        <v>28753828.4897112</v>
      </c>
      <c r="I89" s="67" t="n">
        <f aca="false">G89-K89</f>
        <v>27540734.2975082</v>
      </c>
      <c r="J89" s="163" t="n">
        <f aca="false">central_v2_m!J77</f>
        <v>3446668.63173069</v>
      </c>
      <c r="K89" s="163" t="n">
        <f aca="false">central_v2_m!K77</f>
        <v>3343268.57277877</v>
      </c>
      <c r="L89" s="67" t="n">
        <f aca="false">H89-I89</f>
        <v>1213094.19220306</v>
      </c>
      <c r="M89" s="67" t="n">
        <f aca="false">J89-K89</f>
        <v>103400.058951921</v>
      </c>
      <c r="N89" s="163" t="n">
        <f aca="false">SUM(central_v5_m!C77:J77)</f>
        <v>4201546.3186345</v>
      </c>
      <c r="O89" s="7"/>
      <c r="P89" s="7"/>
      <c r="Q89" s="67" t="n">
        <f aca="false">I89*5.5017049523</f>
        <v>151520994.274579</v>
      </c>
      <c r="R89" s="67"/>
      <c r="S89" s="67"/>
      <c r="T89" s="7"/>
      <c r="U89" s="7"/>
      <c r="V89" s="67" t="n">
        <f aca="false">K89*5.5017049523</f>
        <v>18393677.2637259</v>
      </c>
      <c r="W89" s="67" t="n">
        <f aca="false">M89*5.5017049523</f>
        <v>568876.616403897</v>
      </c>
      <c r="X89" s="67" t="n">
        <f aca="false">N89*5.1890047538+L89*5.5017049523</f>
        <v>28475930.1455552</v>
      </c>
      <c r="Y89" s="67" t="n">
        <f aca="false">N89*5.1890047538</f>
        <v>21801843.8207053</v>
      </c>
      <c r="Z89" s="67" t="n">
        <f aca="false">L89*5.5017049523</f>
        <v>6674086.32484992</v>
      </c>
      <c r="AA89" s="67" t="n">
        <f aca="false">IFE_cost_central!B77</f>
        <v>0</v>
      </c>
      <c r="AB89" s="67" t="n">
        <f aca="false">AA89*$AC$13</f>
        <v>0</v>
      </c>
      <c r="AC89" s="67"/>
      <c r="AD89" s="6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</row>
    <row r="90" customFormat="false" ht="12.8" hidden="false" customHeight="false" outlineLevel="0" collapsed="false">
      <c r="A90" s="159"/>
      <c r="B90" s="5"/>
      <c r="C90" s="159" t="n">
        <f aca="false">C86+1</f>
        <v>2034</v>
      </c>
      <c r="D90" s="159" t="n">
        <f aca="false">D86</f>
        <v>1</v>
      </c>
      <c r="E90" s="159" t="n">
        <v>237</v>
      </c>
      <c r="F90" s="161" t="n">
        <f aca="false">central_v2_m!D78+temporary_pension_bonus_central!B78</f>
        <v>32443883.3961754</v>
      </c>
      <c r="G90" s="161" t="n">
        <f aca="false">central_v2_m!E78+temporary_pension_bonus_central!B78</f>
        <v>31117673.9200159</v>
      </c>
      <c r="H90" s="8" t="n">
        <f aca="false">F90-J90</f>
        <v>28918986.549062</v>
      </c>
      <c r="I90" s="8" t="n">
        <f aca="false">G90-K90</f>
        <v>27698523.9783159</v>
      </c>
      <c r="J90" s="161" t="n">
        <f aca="false">central_v2_m!J78</f>
        <v>3524896.84711349</v>
      </c>
      <c r="K90" s="161" t="n">
        <f aca="false">central_v2_m!K78</f>
        <v>3419149.94170009</v>
      </c>
      <c r="L90" s="8" t="n">
        <f aca="false">H90-I90</f>
        <v>1220462.5707461</v>
      </c>
      <c r="M90" s="8" t="n">
        <f aca="false">J90-K90</f>
        <v>105746.905413405</v>
      </c>
      <c r="N90" s="161" t="n">
        <f aca="false">SUM(central_v5_m!C78:J78)</f>
        <v>5005403.65130469</v>
      </c>
      <c r="O90" s="5"/>
      <c r="P90" s="5"/>
      <c r="Q90" s="8" t="n">
        <f aca="false">I90*5.5017049523</f>
        <v>152389106.542901</v>
      </c>
      <c r="R90" s="8"/>
      <c r="S90" s="8"/>
      <c r="T90" s="5"/>
      <c r="U90" s="5"/>
      <c r="V90" s="8" t="n">
        <f aca="false">K90*5.5017049523</f>
        <v>18811154.1669076</v>
      </c>
      <c r="W90" s="8" t="n">
        <f aca="false">M90*5.5017049523</f>
        <v>581788.273203328</v>
      </c>
      <c r="X90" s="8" t="n">
        <f aca="false">N90*5.1890047538+L90*5.5017049523</f>
        <v>32687688.3108785</v>
      </c>
      <c r="Y90" s="8" t="n">
        <f aca="false">N90*5.1890047538</f>
        <v>25973063.3413079</v>
      </c>
      <c r="Z90" s="8" t="n">
        <f aca="false">L90*5.5017049523</f>
        <v>6714624.9695706</v>
      </c>
      <c r="AA90" s="8" t="n">
        <f aca="false">IFE_cost_central!B78</f>
        <v>0</v>
      </c>
      <c r="AB90" s="8" t="n">
        <f aca="false">AA90*$AC$13</f>
        <v>0</v>
      </c>
      <c r="AC90" s="8"/>
      <c r="AD90" s="8"/>
      <c r="AE90" s="159"/>
      <c r="AF90" s="159"/>
      <c r="AG90" s="159"/>
      <c r="AH90" s="159"/>
      <c r="AI90" s="159"/>
      <c r="AJ90" s="159"/>
      <c r="AK90" s="159"/>
      <c r="AL90" s="159"/>
      <c r="AM90" s="159"/>
      <c r="AN90" s="159"/>
      <c r="AO90" s="159"/>
      <c r="AP90" s="159"/>
      <c r="AQ90" s="159"/>
      <c r="AR90" s="159"/>
      <c r="AS90" s="159"/>
      <c r="AT90" s="159"/>
      <c r="AU90" s="159"/>
      <c r="AV90" s="159"/>
      <c r="AW90" s="159"/>
      <c r="AX90" s="159"/>
      <c r="AY90" s="159"/>
      <c r="AZ90" s="159"/>
      <c r="BA90" s="159"/>
      <c r="BB90" s="159"/>
      <c r="BC90" s="159"/>
      <c r="BD90" s="159"/>
      <c r="BE90" s="159"/>
      <c r="BF90" s="159"/>
      <c r="BG90" s="159"/>
      <c r="BH90" s="159"/>
      <c r="BI90" s="159"/>
      <c r="BJ90" s="159"/>
      <c r="BK90" s="159"/>
      <c r="BL90" s="159"/>
    </row>
    <row r="91" customFormat="false" ht="12.8" hidden="false" customHeight="false" outlineLevel="0" collapsed="false">
      <c r="A91" s="7"/>
      <c r="B91" s="7"/>
      <c r="C91" s="7" t="n">
        <f aca="false">C87+1</f>
        <v>2034</v>
      </c>
      <c r="D91" s="7" t="n">
        <f aca="false">D87</f>
        <v>2</v>
      </c>
      <c r="E91" s="7" t="n">
        <v>238</v>
      </c>
      <c r="F91" s="163" t="n">
        <f aca="false">central_v2_m!D79+temporary_pension_bonus_central!B79</f>
        <v>32592399.4406179</v>
      </c>
      <c r="G91" s="163" t="n">
        <f aca="false">central_v2_m!E79+temporary_pension_bonus_central!B79</f>
        <v>31260121.4688216</v>
      </c>
      <c r="H91" s="67" t="n">
        <f aca="false">F91-J91</f>
        <v>29039861.94372</v>
      </c>
      <c r="I91" s="67" t="n">
        <f aca="false">G91-K91</f>
        <v>27814160.0968306</v>
      </c>
      <c r="J91" s="163" t="n">
        <f aca="false">central_v2_m!J79</f>
        <v>3552537.49689795</v>
      </c>
      <c r="K91" s="163" t="n">
        <f aca="false">central_v2_m!K79</f>
        <v>3445961.37199101</v>
      </c>
      <c r="L91" s="67" t="n">
        <f aca="false">H91-I91</f>
        <v>1225701.84688942</v>
      </c>
      <c r="M91" s="67" t="n">
        <f aca="false">J91-K91</f>
        <v>106576.124906939</v>
      </c>
      <c r="N91" s="163" t="n">
        <f aca="false">SUM(central_v5_m!C79:J79)</f>
        <v>4200071.00897493</v>
      </c>
      <c r="O91" s="7"/>
      <c r="P91" s="7"/>
      <c r="Q91" s="67" t="n">
        <f aca="false">I91*5.5017049523</f>
        <v>153025302.348798</v>
      </c>
      <c r="R91" s="67"/>
      <c r="S91" s="67"/>
      <c r="T91" s="7"/>
      <c r="U91" s="7"/>
      <c r="V91" s="67" t="n">
        <f aca="false">K91*5.5017049523</f>
        <v>18958662.7457175</v>
      </c>
      <c r="W91" s="67" t="n">
        <f aca="false">M91*5.5017049523</f>
        <v>586350.394197447</v>
      </c>
      <c r="X91" s="67" t="n">
        <f aca="false">N91*5.1890047538+L91*5.5017049523</f>
        <v>28537638.3529433</v>
      </c>
      <c r="Y91" s="67" t="n">
        <f aca="false">N91*5.1890047538</f>
        <v>21794188.4318685</v>
      </c>
      <c r="Z91" s="67" t="n">
        <f aca="false">L91*5.5017049523</f>
        <v>6743449.92107477</v>
      </c>
      <c r="AA91" s="67" t="n">
        <f aca="false">IFE_cost_central!B79</f>
        <v>0</v>
      </c>
      <c r="AB91" s="67" t="n">
        <f aca="false">AA91*$AC$13</f>
        <v>0</v>
      </c>
      <c r="AC91" s="67"/>
      <c r="AD91" s="6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/>
      <c r="C92" s="7" t="n">
        <f aca="false">C88+1</f>
        <v>2034</v>
      </c>
      <c r="D92" s="7" t="n">
        <f aca="false">D88</f>
        <v>3</v>
      </c>
      <c r="E92" s="7" t="n">
        <v>239</v>
      </c>
      <c r="F92" s="163" t="n">
        <f aca="false">central_v2_m!D80+temporary_pension_bonus_central!B80</f>
        <v>32785727.2172033</v>
      </c>
      <c r="G92" s="163" t="n">
        <f aca="false">central_v2_m!E80+temporary_pension_bonus_central!B80</f>
        <v>31446387.4862944</v>
      </c>
      <c r="H92" s="67" t="n">
        <f aca="false">F92-J92</f>
        <v>29175979.4783199</v>
      </c>
      <c r="I92" s="67" t="n">
        <f aca="false">G92-K92</f>
        <v>27944932.1795775</v>
      </c>
      <c r="J92" s="163" t="n">
        <f aca="false">central_v2_m!J80</f>
        <v>3609747.73888334</v>
      </c>
      <c r="K92" s="163" t="n">
        <f aca="false">central_v2_m!K80</f>
        <v>3501455.30671684</v>
      </c>
      <c r="L92" s="67" t="n">
        <f aca="false">H92-I92</f>
        <v>1231047.29874238</v>
      </c>
      <c r="M92" s="67" t="n">
        <f aca="false">J92-K92</f>
        <v>108292.4321665</v>
      </c>
      <c r="N92" s="163" t="n">
        <f aca="false">SUM(central_v5_m!C80:J80)</f>
        <v>4240725.19207695</v>
      </c>
      <c r="O92" s="7"/>
      <c r="P92" s="7"/>
      <c r="Q92" s="67" t="n">
        <f aca="false">I92*5.5017049523</f>
        <v>153744771.764069</v>
      </c>
      <c r="R92" s="67"/>
      <c r="S92" s="67"/>
      <c r="T92" s="7"/>
      <c r="U92" s="7"/>
      <c r="V92" s="67" t="n">
        <f aca="false">K92*5.5017049523</f>
        <v>19263974.0012212</v>
      </c>
      <c r="W92" s="67" t="n">
        <f aca="false">M92*5.5017049523</f>
        <v>595793.010347045</v>
      </c>
      <c r="X92" s="67" t="n">
        <f aca="false">N92*5.1890047538+L92*5.5017049523</f>
        <v>28778002.2012532</v>
      </c>
      <c r="Y92" s="67" t="n">
        <f aca="false">N92*5.1890047538</f>
        <v>22005143.1812467</v>
      </c>
      <c r="Z92" s="67" t="n">
        <f aca="false">L92*5.5017049523</f>
        <v>6772859.02000647</v>
      </c>
      <c r="AA92" s="67" t="n">
        <f aca="false">IFE_cost_central!B80</f>
        <v>0</v>
      </c>
      <c r="AB92" s="67" t="n">
        <f aca="false">AA92*$AC$13</f>
        <v>0</v>
      </c>
      <c r="AC92" s="67"/>
      <c r="AD92" s="6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7"/>
      <c r="B93" s="7"/>
      <c r="C93" s="7" t="n">
        <f aca="false">C89+1</f>
        <v>2034</v>
      </c>
      <c r="D93" s="7" t="n">
        <f aca="false">D89</f>
        <v>4</v>
      </c>
      <c r="E93" s="7" t="n">
        <v>240</v>
      </c>
      <c r="F93" s="163" t="n">
        <f aca="false">central_v2_m!D81+temporary_pension_bonus_central!B81</f>
        <v>32953921.648917</v>
      </c>
      <c r="G93" s="163" t="n">
        <f aca="false">central_v2_m!E81+temporary_pension_bonus_central!B81</f>
        <v>31608190.9118344</v>
      </c>
      <c r="H93" s="67" t="n">
        <f aca="false">F93-J93</f>
        <v>29271041.8119353</v>
      </c>
      <c r="I93" s="67" t="n">
        <f aca="false">G93-K93</f>
        <v>28035797.4699621</v>
      </c>
      <c r="J93" s="163" t="n">
        <f aca="false">central_v2_m!J81</f>
        <v>3682879.83698178</v>
      </c>
      <c r="K93" s="163" t="n">
        <f aca="false">central_v2_m!K81</f>
        <v>3572393.44187233</v>
      </c>
      <c r="L93" s="67" t="n">
        <f aca="false">H93-I93</f>
        <v>1235244.34197317</v>
      </c>
      <c r="M93" s="67" t="n">
        <f aca="false">J93-K93</f>
        <v>110486.395109455</v>
      </c>
      <c r="N93" s="163" t="n">
        <f aca="false">SUM(central_v5_m!C81:J81)</f>
        <v>4162669.05903213</v>
      </c>
      <c r="O93" s="7"/>
      <c r="P93" s="7"/>
      <c r="Q93" s="67" t="n">
        <f aca="false">I93*5.5017049523</f>
        <v>154244685.78217</v>
      </c>
      <c r="R93" s="67"/>
      <c r="S93" s="67"/>
      <c r="T93" s="7"/>
      <c r="U93" s="7"/>
      <c r="V93" s="67" t="n">
        <f aca="false">K93*5.5017049523</f>
        <v>19654254.690713</v>
      </c>
      <c r="W93" s="67" t="n">
        <f aca="false">M93*5.5017049523</f>
        <v>607863.547135461</v>
      </c>
      <c r="X93" s="67" t="n">
        <f aca="false">N93*5.1890047538+L93*5.5017049523</f>
        <v>28396059.4493483</v>
      </c>
      <c r="Y93" s="67" t="n">
        <f aca="false">N93*5.1890047538</f>
        <v>21600109.5358139</v>
      </c>
      <c r="Z93" s="67" t="n">
        <f aca="false">L93*5.5017049523</f>
        <v>6795949.91353437</v>
      </c>
      <c r="AA93" s="67" t="n">
        <f aca="false">IFE_cost_central!B81</f>
        <v>0</v>
      </c>
      <c r="AB93" s="67" t="n">
        <f aca="false">AA93*$AC$13</f>
        <v>0</v>
      </c>
      <c r="AC93" s="67"/>
      <c r="AD93" s="6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</row>
    <row r="94" customFormat="false" ht="12.8" hidden="false" customHeight="false" outlineLevel="0" collapsed="false">
      <c r="A94" s="159"/>
      <c r="B94" s="5"/>
      <c r="C94" s="159" t="n">
        <f aca="false">C90+1</f>
        <v>2035</v>
      </c>
      <c r="D94" s="159" t="n">
        <f aca="false">D90</f>
        <v>1</v>
      </c>
      <c r="E94" s="159" t="n">
        <v>241</v>
      </c>
      <c r="F94" s="161" t="n">
        <f aca="false">central_v2_m!D82+temporary_pension_bonus_central!B82</f>
        <v>33013941.1173866</v>
      </c>
      <c r="G94" s="161" t="n">
        <f aca="false">central_v2_m!E82+temporary_pension_bonus_central!B82</f>
        <v>31667062.3200643</v>
      </c>
      <c r="H94" s="8" t="n">
        <f aca="false">F94-J94</f>
        <v>29243338.0687555</v>
      </c>
      <c r="I94" s="8" t="n">
        <f aca="false">G94-K94</f>
        <v>28009577.3628922</v>
      </c>
      <c r="J94" s="161" t="n">
        <f aca="false">central_v2_m!J82</f>
        <v>3770603.04863107</v>
      </c>
      <c r="K94" s="161" t="n">
        <f aca="false">central_v2_m!K82</f>
        <v>3657484.95717214</v>
      </c>
      <c r="L94" s="8" t="n">
        <f aca="false">H94-I94</f>
        <v>1233760.70586337</v>
      </c>
      <c r="M94" s="8" t="n">
        <f aca="false">J94-K94</f>
        <v>113118.091458933</v>
      </c>
      <c r="N94" s="161" t="n">
        <f aca="false">SUM(central_v5_m!C82:J82)</f>
        <v>5103494.79091325</v>
      </c>
      <c r="O94" s="5"/>
      <c r="P94" s="5"/>
      <c r="Q94" s="8" t="n">
        <f aca="false">I94*5.5017049523</f>
        <v>154100430.489254</v>
      </c>
      <c r="R94" s="8"/>
      <c r="S94" s="8"/>
      <c r="T94" s="5"/>
      <c r="U94" s="5"/>
      <c r="V94" s="8" t="n">
        <f aca="false">K94*5.5017049523</f>
        <v>20122403.1018367</v>
      </c>
      <c r="W94" s="8" t="n">
        <f aca="false">M94*5.5017049523</f>
        <v>622342.363974333</v>
      </c>
      <c r="X94" s="8" t="n">
        <f aca="false">N94*5.1890047538+L94*5.5017049523</f>
        <v>33269846.1164441</v>
      </c>
      <c r="Y94" s="8" t="n">
        <f aca="false">N94*5.1890047538</f>
        <v>26482058.7310424</v>
      </c>
      <c r="Z94" s="8" t="n">
        <f aca="false">L94*5.5017049523</f>
        <v>6787787.38540165</v>
      </c>
      <c r="AA94" s="8" t="n">
        <f aca="false">IFE_cost_central!B82</f>
        <v>0</v>
      </c>
      <c r="AB94" s="8" t="n">
        <f aca="false">AA94*$AC$13</f>
        <v>0</v>
      </c>
      <c r="AC94" s="8"/>
      <c r="AD94" s="8"/>
      <c r="AE94" s="159"/>
      <c r="AF94" s="159"/>
      <c r="AG94" s="159"/>
      <c r="AH94" s="159"/>
      <c r="AI94" s="159"/>
      <c r="AJ94" s="159"/>
      <c r="AK94" s="159"/>
      <c r="AL94" s="159"/>
      <c r="AM94" s="159"/>
      <c r="AN94" s="159"/>
      <c r="AO94" s="159"/>
      <c r="AP94" s="159"/>
      <c r="AQ94" s="159"/>
      <c r="AR94" s="159"/>
      <c r="AS94" s="159"/>
      <c r="AT94" s="159"/>
      <c r="AU94" s="159"/>
      <c r="AV94" s="159"/>
      <c r="AW94" s="159"/>
      <c r="AX94" s="159"/>
      <c r="AY94" s="159"/>
      <c r="AZ94" s="159"/>
      <c r="BA94" s="159"/>
      <c r="BB94" s="159"/>
      <c r="BC94" s="159"/>
      <c r="BD94" s="159"/>
      <c r="BE94" s="159"/>
      <c r="BF94" s="159"/>
      <c r="BG94" s="159"/>
      <c r="BH94" s="159"/>
      <c r="BI94" s="159"/>
      <c r="BJ94" s="159"/>
      <c r="BK94" s="159"/>
      <c r="BL94" s="159"/>
    </row>
    <row r="95" customFormat="false" ht="12.8" hidden="false" customHeight="false" outlineLevel="0" collapsed="false">
      <c r="A95" s="7"/>
      <c r="B95" s="7"/>
      <c r="C95" s="7" t="n">
        <f aca="false">C91+1</f>
        <v>2035</v>
      </c>
      <c r="D95" s="7" t="n">
        <f aca="false">D91</f>
        <v>2</v>
      </c>
      <c r="E95" s="7" t="n">
        <v>242</v>
      </c>
      <c r="F95" s="163" t="n">
        <f aca="false">central_v2_m!D83+temporary_pension_bonus_central!B83</f>
        <v>33225162.4998721</v>
      </c>
      <c r="G95" s="163" t="n">
        <f aca="false">central_v2_m!E83+temporary_pension_bonus_central!B83</f>
        <v>31869717.2272142</v>
      </c>
      <c r="H95" s="67" t="n">
        <f aca="false">F95-J95</f>
        <v>29352775.1548444</v>
      </c>
      <c r="I95" s="67" t="n">
        <f aca="false">G95-K95</f>
        <v>28113501.5025374</v>
      </c>
      <c r="J95" s="163" t="n">
        <f aca="false">central_v2_m!J83</f>
        <v>3872387.34502765</v>
      </c>
      <c r="K95" s="163" t="n">
        <f aca="false">central_v2_m!K83</f>
        <v>3756215.72467682</v>
      </c>
      <c r="L95" s="67" t="n">
        <f aca="false">H95-I95</f>
        <v>1239273.65230701</v>
      </c>
      <c r="M95" s="67" t="n">
        <f aca="false">J95-K95</f>
        <v>116171.62035083</v>
      </c>
      <c r="N95" s="163" t="n">
        <f aca="false">SUM(central_v5_m!C83:J83)</f>
        <v>4136986.84962106</v>
      </c>
      <c r="O95" s="7"/>
      <c r="P95" s="7"/>
      <c r="Q95" s="67" t="n">
        <f aca="false">I95*5.5017049523</f>
        <v>154672190.443004</v>
      </c>
      <c r="R95" s="67"/>
      <c r="S95" s="67"/>
      <c r="T95" s="7"/>
      <c r="U95" s="7"/>
      <c r="V95" s="67" t="n">
        <f aca="false">K95*5.5017049523</f>
        <v>20665590.6543616</v>
      </c>
      <c r="W95" s="67" t="n">
        <f aca="false">M95*5.5017049523</f>
        <v>639141.979000876</v>
      </c>
      <c r="X95" s="67" t="n">
        <f aca="false">N95*5.1890047538+L95*5.5017049523</f>
        <v>28284962.4192441</v>
      </c>
      <c r="Y95" s="67" t="n">
        <f aca="false">N95*5.1890047538</f>
        <v>21466844.4290917</v>
      </c>
      <c r="Z95" s="67" t="n">
        <f aca="false">L95*5.5017049523</f>
        <v>6818117.99015239</v>
      </c>
      <c r="AA95" s="67" t="n">
        <f aca="false">IFE_cost_central!B83</f>
        <v>0</v>
      </c>
      <c r="AB95" s="67" t="n">
        <f aca="false">AA95*$AC$13</f>
        <v>0</v>
      </c>
      <c r="AC95" s="67"/>
      <c r="AD95" s="6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/>
      <c r="C96" s="7" t="n">
        <f aca="false">C92+1</f>
        <v>2035</v>
      </c>
      <c r="D96" s="7" t="n">
        <f aca="false">D92</f>
        <v>3</v>
      </c>
      <c r="E96" s="7" t="n">
        <v>243</v>
      </c>
      <c r="F96" s="163" t="n">
        <f aca="false">central_v2_m!D84+temporary_pension_bonus_central!B84</f>
        <v>33407149.9532216</v>
      </c>
      <c r="G96" s="163" t="n">
        <f aca="false">central_v2_m!E84+temporary_pension_bonus_central!B84</f>
        <v>32043711.1903168</v>
      </c>
      <c r="H96" s="67" t="n">
        <f aca="false">F96-J96</f>
        <v>29420468.0447235</v>
      </c>
      <c r="I96" s="67" t="n">
        <f aca="false">G96-K96</f>
        <v>28176629.7390736</v>
      </c>
      <c r="J96" s="163" t="n">
        <f aca="false">central_v2_m!J84</f>
        <v>3986681.90849809</v>
      </c>
      <c r="K96" s="163" t="n">
        <f aca="false">central_v2_m!K84</f>
        <v>3867081.45124315</v>
      </c>
      <c r="L96" s="67" t="n">
        <f aca="false">H96-I96</f>
        <v>1243838.30564989</v>
      </c>
      <c r="M96" s="67" t="n">
        <f aca="false">J96-K96</f>
        <v>119600.457254943</v>
      </c>
      <c r="N96" s="163" t="n">
        <f aca="false">SUM(central_v5_m!C84:J84)</f>
        <v>4203683.01437656</v>
      </c>
      <c r="O96" s="7"/>
      <c r="P96" s="7"/>
      <c r="Q96" s="67" t="n">
        <f aca="false">I96*5.5017049523</f>
        <v>155019503.374585</v>
      </c>
      <c r="R96" s="67"/>
      <c r="S96" s="67"/>
      <c r="T96" s="7"/>
      <c r="U96" s="7"/>
      <c r="V96" s="67" t="n">
        <f aca="false">K96*5.5017049523</f>
        <v>21275541.1712519</v>
      </c>
      <c r="W96" s="67" t="n">
        <f aca="false">M96*5.5017049523</f>
        <v>658006.427976864</v>
      </c>
      <c r="X96" s="67" t="n">
        <f aca="false">N96*5.1890047538+L96*5.5017049523</f>
        <v>28656162.5111227</v>
      </c>
      <c r="Y96" s="67" t="n">
        <f aca="false">N96*5.1890047538</f>
        <v>21812931.1450683</v>
      </c>
      <c r="Z96" s="67" t="n">
        <f aca="false">L96*5.5017049523</f>
        <v>6843231.36605443</v>
      </c>
      <c r="AA96" s="67" t="n">
        <f aca="false">IFE_cost_central!B84</f>
        <v>0</v>
      </c>
      <c r="AB96" s="67" t="n">
        <f aca="false">AA96*$AC$13</f>
        <v>0</v>
      </c>
      <c r="AC96" s="67"/>
      <c r="AD96" s="6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7"/>
      <c r="B97" s="7"/>
      <c r="C97" s="7" t="n">
        <f aca="false">C93+1</f>
        <v>2035</v>
      </c>
      <c r="D97" s="7" t="n">
        <f aca="false">D93</f>
        <v>4</v>
      </c>
      <c r="E97" s="7" t="n">
        <v>244</v>
      </c>
      <c r="F97" s="163" t="n">
        <f aca="false">central_v2_m!D85+temporary_pension_bonus_central!B85</f>
        <v>33605331.0768351</v>
      </c>
      <c r="G97" s="163" t="n">
        <f aca="false">central_v2_m!E85+temporary_pension_bonus_central!B85</f>
        <v>32235122.4743156</v>
      </c>
      <c r="H97" s="67" t="n">
        <f aca="false">F97-J97</f>
        <v>29561563.0841851</v>
      </c>
      <c r="I97" s="67" t="n">
        <f aca="false">G97-K97</f>
        <v>28312667.5214451</v>
      </c>
      <c r="J97" s="163" t="n">
        <f aca="false">central_v2_m!J85</f>
        <v>4043767.99265</v>
      </c>
      <c r="K97" s="163" t="n">
        <f aca="false">central_v2_m!K85</f>
        <v>3922454.9528705</v>
      </c>
      <c r="L97" s="67" t="n">
        <f aca="false">H97-I97</f>
        <v>1248895.56273999</v>
      </c>
      <c r="M97" s="67" t="n">
        <f aca="false">J97-K97</f>
        <v>121313.0397795</v>
      </c>
      <c r="N97" s="163" t="n">
        <f aca="false">SUM(central_v5_m!C85:J85)</f>
        <v>4135497.28976478</v>
      </c>
      <c r="O97" s="7"/>
      <c r="P97" s="7"/>
      <c r="Q97" s="67" t="n">
        <f aca="false">I97*5.5017049523</f>
        <v>155767943.115558</v>
      </c>
      <c r="R97" s="67"/>
      <c r="S97" s="67"/>
      <c r="T97" s="7"/>
      <c r="U97" s="7"/>
      <c r="V97" s="67" t="n">
        <f aca="false">K97*5.5017049523</f>
        <v>21580189.8393813</v>
      </c>
      <c r="W97" s="67" t="n">
        <f aca="false">M97*5.5017049523</f>
        <v>667428.55173344</v>
      </c>
      <c r="X97" s="67" t="n">
        <f aca="false">N97*5.1890047538+L97*5.5017049523</f>
        <v>28330169.9983486</v>
      </c>
      <c r="Y97" s="67" t="n">
        <f aca="false">N97*5.1890047538</f>
        <v>21459115.0959165</v>
      </c>
      <c r="Z97" s="67" t="n">
        <f aca="false">L97*5.5017049523</f>
        <v>6871054.9024321</v>
      </c>
      <c r="AA97" s="67" t="n">
        <f aca="false">IFE_cost_central!B85</f>
        <v>0</v>
      </c>
      <c r="AB97" s="67" t="n">
        <f aca="false">AA97*$AC$13</f>
        <v>0</v>
      </c>
      <c r="AC97" s="67"/>
      <c r="AD97" s="6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</row>
    <row r="98" customFormat="false" ht="12.8" hidden="false" customHeight="false" outlineLevel="0" collapsed="false">
      <c r="A98" s="159"/>
      <c r="B98" s="5"/>
      <c r="C98" s="159" t="n">
        <f aca="false">C94+1</f>
        <v>2036</v>
      </c>
      <c r="D98" s="159" t="n">
        <f aca="false">D94</f>
        <v>1</v>
      </c>
      <c r="E98" s="159" t="n">
        <v>245</v>
      </c>
      <c r="F98" s="161" t="n">
        <f aca="false">central_v2_m!D86+temporary_pension_bonus_central!B86</f>
        <v>33778031.4589626</v>
      </c>
      <c r="G98" s="161" t="n">
        <f aca="false">central_v2_m!E86+temporary_pension_bonus_central!B86</f>
        <v>32401775.016044</v>
      </c>
      <c r="H98" s="8" t="n">
        <f aca="false">F98-J98</f>
        <v>29668254.6222709</v>
      </c>
      <c r="I98" s="8" t="n">
        <f aca="false">G98-K98</f>
        <v>28415291.484453</v>
      </c>
      <c r="J98" s="161" t="n">
        <f aca="false">central_v2_m!J86</f>
        <v>4109776.83669176</v>
      </c>
      <c r="K98" s="161" t="n">
        <f aca="false">central_v2_m!K86</f>
        <v>3986483.53159101</v>
      </c>
      <c r="L98" s="8" t="n">
        <f aca="false">H98-I98</f>
        <v>1252963.13781787</v>
      </c>
      <c r="M98" s="8" t="n">
        <f aca="false">J98-K98</f>
        <v>123293.305100753</v>
      </c>
      <c r="N98" s="161" t="n">
        <f aca="false">SUM(central_v5_m!C86:J86)</f>
        <v>5085440.05814388</v>
      </c>
      <c r="O98" s="5"/>
      <c r="P98" s="5"/>
      <c r="Q98" s="8" t="n">
        <f aca="false">I98*5.5017049523</f>
        <v>156332549.881063</v>
      </c>
      <c r="R98" s="8"/>
      <c r="S98" s="8"/>
      <c r="T98" s="5"/>
      <c r="U98" s="5"/>
      <c r="V98" s="8" t="n">
        <f aca="false">K98*5.5017049523</f>
        <v>21932456.1880167</v>
      </c>
      <c r="W98" s="8" t="n">
        <f aca="false">M98*5.5017049523</f>
        <v>678323.38725825</v>
      </c>
      <c r="X98" s="8" t="n">
        <f aca="false">N98*5.1890047538+L98*5.5017049523</f>
        <v>33281806.1372554</v>
      </c>
      <c r="Y98" s="8" t="n">
        <f aca="false">N98*5.1890047538</f>
        <v>26388372.6368735</v>
      </c>
      <c r="Z98" s="8" t="n">
        <f aca="false">L98*5.5017049523</f>
        <v>6893433.50038191</v>
      </c>
      <c r="AA98" s="8" t="n">
        <f aca="false">IFE_cost_central!B86</f>
        <v>0</v>
      </c>
      <c r="AB98" s="8" t="n">
        <f aca="false">AA98*$AC$13</f>
        <v>0</v>
      </c>
      <c r="AC98" s="8"/>
      <c r="AD98" s="8"/>
      <c r="AE98" s="159"/>
      <c r="AF98" s="159"/>
      <c r="AG98" s="159"/>
      <c r="AH98" s="159"/>
      <c r="AI98" s="159"/>
      <c r="AJ98" s="159"/>
      <c r="AK98" s="159"/>
      <c r="AL98" s="159"/>
      <c r="AM98" s="159"/>
      <c r="AN98" s="159"/>
      <c r="AO98" s="159"/>
      <c r="AP98" s="159"/>
      <c r="AQ98" s="159"/>
      <c r="AR98" s="159"/>
      <c r="AS98" s="159"/>
      <c r="AT98" s="159"/>
      <c r="AU98" s="159"/>
      <c r="AV98" s="159"/>
      <c r="AW98" s="159"/>
      <c r="AX98" s="159"/>
      <c r="AY98" s="159"/>
      <c r="AZ98" s="159"/>
      <c r="BA98" s="159"/>
      <c r="BB98" s="159"/>
      <c r="BC98" s="159"/>
      <c r="BD98" s="159"/>
      <c r="BE98" s="159"/>
      <c r="BF98" s="159"/>
      <c r="BG98" s="159"/>
      <c r="BH98" s="159"/>
      <c r="BI98" s="159"/>
      <c r="BJ98" s="159"/>
      <c r="BK98" s="159"/>
      <c r="BL98" s="159"/>
    </row>
    <row r="99" customFormat="false" ht="12.8" hidden="false" customHeight="false" outlineLevel="0" collapsed="false">
      <c r="A99" s="7"/>
      <c r="B99" s="7"/>
      <c r="C99" s="7" t="n">
        <f aca="false">C95+1</f>
        <v>2036</v>
      </c>
      <c r="D99" s="7" t="n">
        <f aca="false">D95</f>
        <v>2</v>
      </c>
      <c r="E99" s="7" t="n">
        <v>246</v>
      </c>
      <c r="F99" s="163" t="n">
        <f aca="false">central_v2_m!D87+temporary_pension_bonus_central!B87</f>
        <v>33927141.9056015</v>
      </c>
      <c r="G99" s="163" t="n">
        <f aca="false">central_v2_m!E87+temporary_pension_bonus_central!B87</f>
        <v>32545267.6110356</v>
      </c>
      <c r="H99" s="67" t="n">
        <f aca="false">F99-J99</f>
        <v>29740100.1521151</v>
      </c>
      <c r="I99" s="67" t="n">
        <f aca="false">G99-K99</f>
        <v>28483837.1101538</v>
      </c>
      <c r="J99" s="163" t="n">
        <f aca="false">central_v2_m!J87</f>
        <v>4187041.75348637</v>
      </c>
      <c r="K99" s="163" t="n">
        <f aca="false">central_v2_m!K87</f>
        <v>4061430.50088178</v>
      </c>
      <c r="L99" s="67" t="n">
        <f aca="false">H99-I99</f>
        <v>1256263.04196126</v>
      </c>
      <c r="M99" s="67" t="n">
        <f aca="false">J99-K99</f>
        <v>125611.252604592</v>
      </c>
      <c r="N99" s="163" t="n">
        <f aca="false">SUM(central_v5_m!C87:J87)</f>
        <v>4228898.60200768</v>
      </c>
      <c r="O99" s="7"/>
      <c r="P99" s="7"/>
      <c r="Q99" s="67" t="n">
        <f aca="false">I99*5.5017049523</f>
        <v>156709667.68944</v>
      </c>
      <c r="R99" s="67"/>
      <c r="S99" s="67"/>
      <c r="T99" s="7"/>
      <c r="U99" s="7"/>
      <c r="V99" s="67" t="n">
        <f aca="false">K99*5.5017049523</f>
        <v>22344792.3001235</v>
      </c>
      <c r="W99" s="67" t="n">
        <f aca="false">M99*5.5017049523</f>
        <v>691076.050519288</v>
      </c>
      <c r="X99" s="67" t="n">
        <f aca="false">N99*5.1890047538+L99*5.5017049523</f>
        <v>28855363.5485058</v>
      </c>
      <c r="Y99" s="67" t="n">
        <f aca="false">N99*5.1890047538</f>
        <v>21943774.949156</v>
      </c>
      <c r="Z99" s="67" t="n">
        <f aca="false">L99*5.5017049523</f>
        <v>6911588.59934975</v>
      </c>
      <c r="AA99" s="67" t="n">
        <f aca="false">IFE_cost_central!B87</f>
        <v>0</v>
      </c>
      <c r="AB99" s="67" t="n">
        <f aca="false">AA99*$AC$13</f>
        <v>0</v>
      </c>
      <c r="AC99" s="67"/>
      <c r="AD99" s="6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/>
      <c r="C100" s="7" t="n">
        <f aca="false">C96+1</f>
        <v>2036</v>
      </c>
      <c r="D100" s="7" t="n">
        <f aca="false">D96</f>
        <v>3</v>
      </c>
      <c r="E100" s="7" t="n">
        <v>247</v>
      </c>
      <c r="F100" s="163" t="n">
        <f aca="false">central_v2_m!D88+temporary_pension_bonus_central!B88</f>
        <v>34058410.8005645</v>
      </c>
      <c r="G100" s="163" t="n">
        <f aca="false">central_v2_m!E88+temporary_pension_bonus_central!B88</f>
        <v>32671146.4476497</v>
      </c>
      <c r="H100" s="67" t="n">
        <f aca="false">F100-J100</f>
        <v>29831277.8103576</v>
      </c>
      <c r="I100" s="67" t="n">
        <f aca="false">G100-K100</f>
        <v>28570827.447149</v>
      </c>
      <c r="J100" s="163" t="n">
        <f aca="false">central_v2_m!J88</f>
        <v>4227132.99020689</v>
      </c>
      <c r="K100" s="163" t="n">
        <f aca="false">central_v2_m!K88</f>
        <v>4100319.00050069</v>
      </c>
      <c r="L100" s="67" t="n">
        <f aca="false">H100-I100</f>
        <v>1260450.36320855</v>
      </c>
      <c r="M100" s="67" t="n">
        <f aca="false">J100-K100</f>
        <v>126813.989706207</v>
      </c>
      <c r="N100" s="163" t="n">
        <f aca="false">SUM(central_v5_m!C88:J88)</f>
        <v>4227703.14059112</v>
      </c>
      <c r="O100" s="7"/>
      <c r="P100" s="7"/>
      <c r="Q100" s="67" t="n">
        <f aca="false">I100*5.5017049523</f>
        <v>157188262.857289</v>
      </c>
      <c r="R100" s="67"/>
      <c r="S100" s="67"/>
      <c r="T100" s="7"/>
      <c r="U100" s="7"/>
      <c r="V100" s="67" t="n">
        <f aca="false">K100*5.5017049523</f>
        <v>22558745.3510644</v>
      </c>
      <c r="W100" s="67" t="n">
        <f aca="false">M100*5.5017049523</f>
        <v>697693.155187558</v>
      </c>
      <c r="X100" s="67" t="n">
        <f aca="false">N100*5.1890047538+L100*5.5017049523</f>
        <v>28872197.6995753</v>
      </c>
      <c r="Y100" s="67" t="n">
        <f aca="false">N100*5.1890047538</f>
        <v>21937571.6941825</v>
      </c>
      <c r="Z100" s="67" t="n">
        <f aca="false">L100*5.5017049523</f>
        <v>6934626.0053928</v>
      </c>
      <c r="AA100" s="67" t="n">
        <f aca="false">IFE_cost_central!B88</f>
        <v>0</v>
      </c>
      <c r="AB100" s="67" t="n">
        <f aca="false">AA100*$AC$13</f>
        <v>0</v>
      </c>
      <c r="AC100" s="67"/>
      <c r="AD100" s="6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7"/>
      <c r="B101" s="7"/>
      <c r="C101" s="7" t="n">
        <f aca="false">C97+1</f>
        <v>2036</v>
      </c>
      <c r="D101" s="7" t="n">
        <f aca="false">D97</f>
        <v>4</v>
      </c>
      <c r="E101" s="7" t="n">
        <v>248</v>
      </c>
      <c r="F101" s="163" t="n">
        <f aca="false">central_v2_m!D89+temporary_pension_bonus_central!B89</f>
        <v>34251175.1896794</v>
      </c>
      <c r="G101" s="163" t="n">
        <f aca="false">central_v2_m!E89+temporary_pension_bonus_central!B89</f>
        <v>32856830.0661584</v>
      </c>
      <c r="H101" s="67" t="n">
        <f aca="false">F101-J101</f>
        <v>29912326.5324122</v>
      </c>
      <c r="I101" s="67" t="n">
        <f aca="false">G101-K101</f>
        <v>28648146.8686092</v>
      </c>
      <c r="J101" s="163" t="n">
        <f aca="false">central_v2_m!J89</f>
        <v>4338848.65726726</v>
      </c>
      <c r="K101" s="163" t="n">
        <f aca="false">central_v2_m!K89</f>
        <v>4208683.19754924</v>
      </c>
      <c r="L101" s="67" t="n">
        <f aca="false">H101-I101</f>
        <v>1264179.66380299</v>
      </c>
      <c r="M101" s="67" t="n">
        <f aca="false">J101-K101</f>
        <v>130165.459718017</v>
      </c>
      <c r="N101" s="163" t="n">
        <f aca="false">SUM(central_v5_m!C89:J89)</f>
        <v>4323144.94561738</v>
      </c>
      <c r="O101" s="7"/>
      <c r="P101" s="7"/>
      <c r="Q101" s="67" t="n">
        <f aca="false">I101*5.5017049523</f>
        <v>157613651.501245</v>
      </c>
      <c r="R101" s="67"/>
      <c r="S101" s="67"/>
      <c r="T101" s="7"/>
      <c r="U101" s="7"/>
      <c r="V101" s="67" t="n">
        <f aca="false">K101*5.5017049523</f>
        <v>23154933.1906185</v>
      </c>
      <c r="W101" s="67" t="n">
        <f aca="false">M101*5.5017049523</f>
        <v>716131.95434902</v>
      </c>
      <c r="X101" s="67" t="n">
        <f aca="false">N101*5.1890047538+L101*5.5017049523</f>
        <v>29387963.1911169</v>
      </c>
      <c r="Y101" s="67" t="n">
        <f aca="false">N101*5.1890047538</f>
        <v>22432819.674175</v>
      </c>
      <c r="Z101" s="67" t="n">
        <f aca="false">L101*5.5017049523</f>
        <v>6955143.51694183</v>
      </c>
      <c r="AA101" s="67" t="n">
        <f aca="false">IFE_cost_central!B89</f>
        <v>0</v>
      </c>
      <c r="AB101" s="67" t="n">
        <f aca="false">AA101*$AC$13</f>
        <v>0</v>
      </c>
      <c r="AC101" s="67"/>
      <c r="AD101" s="6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</row>
    <row r="102" customFormat="false" ht="12.8" hidden="false" customHeight="false" outlineLevel="0" collapsed="false">
      <c r="A102" s="159"/>
      <c r="B102" s="5"/>
      <c r="C102" s="159" t="n">
        <f aca="false">C98+1</f>
        <v>2037</v>
      </c>
      <c r="D102" s="159" t="n">
        <f aca="false">D98</f>
        <v>1</v>
      </c>
      <c r="E102" s="159" t="n">
        <v>249</v>
      </c>
      <c r="F102" s="161" t="n">
        <f aca="false">central_v2_m!D90+temporary_pension_bonus_central!B90</f>
        <v>34373165.5644821</v>
      </c>
      <c r="G102" s="161" t="n">
        <f aca="false">central_v2_m!E90+temporary_pension_bonus_central!B90</f>
        <v>32975457.3650048</v>
      </c>
      <c r="H102" s="8" t="n">
        <f aca="false">F102-J102</f>
        <v>29919651.9213051</v>
      </c>
      <c r="I102" s="8" t="n">
        <f aca="false">G102-K102</f>
        <v>28655549.1311231</v>
      </c>
      <c r="J102" s="161" t="n">
        <f aca="false">central_v2_m!J90</f>
        <v>4453513.643177</v>
      </c>
      <c r="K102" s="161" t="n">
        <f aca="false">central_v2_m!K90</f>
        <v>4319908.23388169</v>
      </c>
      <c r="L102" s="8" t="n">
        <f aca="false">H102-I102</f>
        <v>1264102.79018204</v>
      </c>
      <c r="M102" s="8" t="n">
        <f aca="false">J102-K102</f>
        <v>133605.409295309</v>
      </c>
      <c r="N102" s="161" t="n">
        <f aca="false">SUM(central_v5_m!C90:J90)</f>
        <v>5103313.39971855</v>
      </c>
      <c r="O102" s="5"/>
      <c r="P102" s="5"/>
      <c r="Q102" s="8" t="n">
        <f aca="false">I102*5.5017049523</f>
        <v>157654376.565576</v>
      </c>
      <c r="R102" s="8"/>
      <c r="S102" s="8"/>
      <c r="T102" s="5"/>
      <c r="U102" s="5"/>
      <c r="V102" s="8" t="n">
        <f aca="false">K102*5.5017049523</f>
        <v>23766860.5238284</v>
      </c>
      <c r="W102" s="8" t="n">
        <f aca="false">M102*5.5017049523</f>
        <v>735057.541974072</v>
      </c>
      <c r="X102" s="8" t="n">
        <f aca="false">N102*5.1890047538+L102*5.5017049523</f>
        <v>33435838.0722316</v>
      </c>
      <c r="Y102" s="8" t="n">
        <f aca="false">N102*5.1890047538</f>
        <v>26481117.4912708</v>
      </c>
      <c r="Z102" s="8" t="n">
        <f aca="false">L102*5.5017049523</f>
        <v>6954720.58096075</v>
      </c>
      <c r="AA102" s="8" t="n">
        <f aca="false">IFE_cost_central!B90</f>
        <v>0</v>
      </c>
      <c r="AB102" s="8" t="n">
        <f aca="false">AA102*$AC$13</f>
        <v>0</v>
      </c>
      <c r="AC102" s="8"/>
      <c r="AD102" s="8"/>
      <c r="AE102" s="159"/>
      <c r="AF102" s="159"/>
      <c r="AG102" s="159"/>
      <c r="AH102" s="159"/>
      <c r="AI102" s="159"/>
      <c r="AJ102" s="159"/>
      <c r="AK102" s="159"/>
      <c r="AL102" s="159"/>
      <c r="AM102" s="159"/>
      <c r="AN102" s="159"/>
      <c r="AO102" s="159"/>
      <c r="AP102" s="159"/>
      <c r="AQ102" s="159"/>
      <c r="AR102" s="159"/>
      <c r="AS102" s="159"/>
      <c r="AT102" s="159"/>
      <c r="AU102" s="159"/>
      <c r="AV102" s="159"/>
      <c r="AW102" s="159"/>
      <c r="AX102" s="159"/>
      <c r="AY102" s="159"/>
      <c r="AZ102" s="159"/>
      <c r="BA102" s="159"/>
      <c r="BB102" s="159"/>
      <c r="BC102" s="159"/>
      <c r="BD102" s="159"/>
      <c r="BE102" s="159"/>
      <c r="BF102" s="159"/>
      <c r="BG102" s="159"/>
      <c r="BH102" s="159"/>
      <c r="BI102" s="159"/>
      <c r="BJ102" s="159"/>
      <c r="BK102" s="159"/>
      <c r="BL102" s="159"/>
    </row>
    <row r="103" customFormat="false" ht="12.8" hidden="false" customHeight="false" outlineLevel="0" collapsed="false">
      <c r="A103" s="7"/>
      <c r="B103" s="7"/>
      <c r="C103" s="7" t="n">
        <f aca="false">C99+1</f>
        <v>2037</v>
      </c>
      <c r="D103" s="7" t="n">
        <f aca="false">D99</f>
        <v>2</v>
      </c>
      <c r="E103" s="7" t="n">
        <v>250</v>
      </c>
      <c r="F103" s="163" t="n">
        <f aca="false">central_v2_m!D91+temporary_pension_bonus_central!B91</f>
        <v>34628957.6391716</v>
      </c>
      <c r="G103" s="163" t="n">
        <f aca="false">central_v2_m!E91+temporary_pension_bonus_central!B91</f>
        <v>33222327.2149884</v>
      </c>
      <c r="H103" s="67" t="n">
        <f aca="false">F103-J103</f>
        <v>30072800.047673</v>
      </c>
      <c r="I103" s="67" t="n">
        <f aca="false">G103-K103</f>
        <v>28802854.3512347</v>
      </c>
      <c r="J103" s="163" t="n">
        <f aca="false">central_v2_m!J91</f>
        <v>4556157.59149864</v>
      </c>
      <c r="K103" s="163" t="n">
        <f aca="false">central_v2_m!K91</f>
        <v>4419472.86375368</v>
      </c>
      <c r="L103" s="67" t="n">
        <f aca="false">H103-I103</f>
        <v>1269945.69643827</v>
      </c>
      <c r="M103" s="67" t="n">
        <f aca="false">J103-K103</f>
        <v>136684.727744959</v>
      </c>
      <c r="N103" s="163" t="n">
        <f aca="false">SUM(central_v5_m!C91:J91)</f>
        <v>4145192.78200701</v>
      </c>
      <c r="O103" s="7"/>
      <c r="P103" s="7"/>
      <c r="Q103" s="67" t="n">
        <f aca="false">I103*5.5017049523</f>
        <v>158464806.424564</v>
      </c>
      <c r="R103" s="67"/>
      <c r="S103" s="67"/>
      <c r="T103" s="7"/>
      <c r="U103" s="7"/>
      <c r="V103" s="67" t="n">
        <f aca="false">K103*5.5017049523</f>
        <v>24314635.7410691</v>
      </c>
      <c r="W103" s="67" t="n">
        <f aca="false">M103*5.5017049523</f>
        <v>751999.04353822</v>
      </c>
      <c r="X103" s="67" t="n">
        <f aca="false">N103*5.1890047538+L103*5.5017049523</f>
        <v>28496291.5784983</v>
      </c>
      <c r="Y103" s="67" t="n">
        <f aca="false">N103*5.1890047538</f>
        <v>21509425.0512518</v>
      </c>
      <c r="Z103" s="67" t="n">
        <f aca="false">L103*5.5017049523</f>
        <v>6986866.52724651</v>
      </c>
      <c r="AA103" s="67" t="n">
        <f aca="false">IFE_cost_central!B91</f>
        <v>0</v>
      </c>
      <c r="AB103" s="67" t="n">
        <f aca="false">AA103*$AC$13</f>
        <v>0</v>
      </c>
      <c r="AC103" s="67"/>
      <c r="AD103" s="6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/>
      <c r="C104" s="7" t="n">
        <f aca="false">C100+1</f>
        <v>2037</v>
      </c>
      <c r="D104" s="7" t="n">
        <f aca="false">D100</f>
        <v>3</v>
      </c>
      <c r="E104" s="7" t="n">
        <v>251</v>
      </c>
      <c r="F104" s="163" t="n">
        <f aca="false">central_v2_m!D92+temporary_pension_bonus_central!B92</f>
        <v>34885199.3175651</v>
      </c>
      <c r="G104" s="163" t="n">
        <f aca="false">central_v2_m!E92+temporary_pension_bonus_central!B92</f>
        <v>33469042.9362002</v>
      </c>
      <c r="H104" s="67" t="n">
        <f aca="false">F104-J104</f>
        <v>30226528.0674421</v>
      </c>
      <c r="I104" s="67" t="n">
        <f aca="false">G104-K104</f>
        <v>28950131.8235809</v>
      </c>
      <c r="J104" s="163" t="n">
        <f aca="false">central_v2_m!J92</f>
        <v>4658671.25012297</v>
      </c>
      <c r="K104" s="163" t="n">
        <f aca="false">central_v2_m!K92</f>
        <v>4518911.11261929</v>
      </c>
      <c r="L104" s="67" t="n">
        <f aca="false">H104-I104</f>
        <v>1276396.24386122</v>
      </c>
      <c r="M104" s="67" t="n">
        <f aca="false">J104-K104</f>
        <v>139760.137503689</v>
      </c>
      <c r="N104" s="163" t="n">
        <f aca="false">SUM(central_v5_m!C92:J92)</f>
        <v>4225937.38734257</v>
      </c>
      <c r="O104" s="7"/>
      <c r="P104" s="7"/>
      <c r="Q104" s="67" t="n">
        <f aca="false">I104*5.5017049523</f>
        <v>159275083.623533</v>
      </c>
      <c r="R104" s="67"/>
      <c r="S104" s="67"/>
      <c r="T104" s="7"/>
      <c r="U104" s="7"/>
      <c r="V104" s="67" t="n">
        <f aca="false">K104*5.5017049523</f>
        <v>24861715.647301</v>
      </c>
      <c r="W104" s="67" t="n">
        <f aca="false">M104*5.5017049523</f>
        <v>768919.040638176</v>
      </c>
      <c r="X104" s="67" t="n">
        <f aca="false">N104*5.1890047538+L104*5.5017049523</f>
        <v>28950764.7281302</v>
      </c>
      <c r="Y104" s="67" t="n">
        <f aca="false">N104*5.1890047538</f>
        <v>21928409.1921818</v>
      </c>
      <c r="Z104" s="67" t="n">
        <f aca="false">L104*5.5017049523</f>
        <v>7022355.53594842</v>
      </c>
      <c r="AA104" s="67" t="n">
        <f aca="false">IFE_cost_central!B92</f>
        <v>0</v>
      </c>
      <c r="AB104" s="67" t="n">
        <f aca="false">AA104*$AC$13</f>
        <v>0</v>
      </c>
      <c r="AC104" s="67"/>
      <c r="AD104" s="6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7"/>
      <c r="B105" s="7"/>
      <c r="C105" s="7" t="n">
        <f aca="false">C101+1</f>
        <v>2037</v>
      </c>
      <c r="D105" s="7" t="n">
        <f aca="false">D101</f>
        <v>4</v>
      </c>
      <c r="E105" s="7" t="n">
        <v>252</v>
      </c>
      <c r="F105" s="163" t="n">
        <f aca="false">central_v2_m!D93+temporary_pension_bonus_central!B93</f>
        <v>35105643.3297721</v>
      </c>
      <c r="G105" s="163" t="n">
        <f aca="false">central_v2_m!E93+temporary_pension_bonus_central!B93</f>
        <v>33680611.0359272</v>
      </c>
      <c r="H105" s="67" t="n">
        <f aca="false">F105-J105</f>
        <v>30364683.9468258</v>
      </c>
      <c r="I105" s="67" t="n">
        <f aca="false">G105-K105</f>
        <v>29081880.4344693</v>
      </c>
      <c r="J105" s="163" t="n">
        <f aca="false">central_v2_m!J93</f>
        <v>4740959.38294625</v>
      </c>
      <c r="K105" s="163" t="n">
        <f aca="false">central_v2_m!K93</f>
        <v>4598730.60145786</v>
      </c>
      <c r="L105" s="67" t="n">
        <f aca="false">H105-I105</f>
        <v>1282803.51235647</v>
      </c>
      <c r="M105" s="67" t="n">
        <f aca="false">J105-K105</f>
        <v>142228.781488387</v>
      </c>
      <c r="N105" s="163" t="n">
        <f aca="false">SUM(central_v5_m!C93:J93)</f>
        <v>4148023.17615785</v>
      </c>
      <c r="O105" s="7"/>
      <c r="P105" s="7"/>
      <c r="Q105" s="67" t="n">
        <f aca="false">I105*5.5017049523</f>
        <v>159999925.608516</v>
      </c>
      <c r="R105" s="67"/>
      <c r="S105" s="67"/>
      <c r="T105" s="7"/>
      <c r="U105" s="7"/>
      <c r="V105" s="67" t="n">
        <f aca="false">K105*5.5017049523</f>
        <v>25300858.9243343</v>
      </c>
      <c r="W105" s="67" t="n">
        <f aca="false">M105*5.5017049523</f>
        <v>782500.791474253</v>
      </c>
      <c r="X105" s="67" t="n">
        <f aca="false">N105*5.1890047538+L105*5.5017049523</f>
        <v>28581718.4167151</v>
      </c>
      <c r="Y105" s="67" t="n">
        <f aca="false">N105*5.1890047538</f>
        <v>21524111.9799557</v>
      </c>
      <c r="Z105" s="67" t="n">
        <f aca="false">L105*5.5017049523</f>
        <v>7057606.43675941</v>
      </c>
      <c r="AA105" s="67" t="n">
        <f aca="false">IFE_cost_central!B93</f>
        <v>0</v>
      </c>
      <c r="AB105" s="67" t="n">
        <f aca="false">AA105*$AC$13</f>
        <v>0</v>
      </c>
      <c r="AC105" s="67"/>
      <c r="AD105" s="6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</row>
    <row r="106" customFormat="false" ht="12.8" hidden="false" customHeight="false" outlineLevel="0" collapsed="false">
      <c r="A106" s="159"/>
      <c r="B106" s="5"/>
      <c r="C106" s="159" t="n">
        <f aca="false">C102+1</f>
        <v>2038</v>
      </c>
      <c r="D106" s="159" t="n">
        <f aca="false">D102</f>
        <v>1</v>
      </c>
      <c r="E106" s="159" t="n">
        <v>253</v>
      </c>
      <c r="F106" s="161" t="n">
        <f aca="false">central_v2_m!D94+temporary_pension_bonus_central!B94</f>
        <v>35221133.7263546</v>
      </c>
      <c r="G106" s="161" t="n">
        <f aca="false">central_v2_m!E94+temporary_pension_bonus_central!B94</f>
        <v>33791944.0093745</v>
      </c>
      <c r="H106" s="8" t="n">
        <f aca="false">F106-J106</f>
        <v>30405442.3372547</v>
      </c>
      <c r="I106" s="8" t="n">
        <f aca="false">G106-K106</f>
        <v>29120723.3619476</v>
      </c>
      <c r="J106" s="161" t="n">
        <f aca="false">central_v2_m!J94</f>
        <v>4815691.38909993</v>
      </c>
      <c r="K106" s="161" t="n">
        <f aca="false">central_v2_m!K94</f>
        <v>4671220.64742694</v>
      </c>
      <c r="L106" s="8" t="n">
        <f aca="false">H106-I106</f>
        <v>1284718.9753071</v>
      </c>
      <c r="M106" s="8" t="n">
        <f aca="false">J106-K106</f>
        <v>144470.741672998</v>
      </c>
      <c r="N106" s="161" t="n">
        <f aca="false">SUM(central_v5_m!C94:J94)</f>
        <v>5101916.37499512</v>
      </c>
      <c r="O106" s="5"/>
      <c r="P106" s="5"/>
      <c r="Q106" s="8" t="n">
        <f aca="false">I106*5.5017049523</f>
        <v>160213627.934985</v>
      </c>
      <c r="R106" s="8"/>
      <c r="S106" s="8"/>
      <c r="T106" s="5"/>
      <c r="U106" s="5"/>
      <c r="V106" s="8" t="n">
        <f aca="false">K106*5.5017049523</f>
        <v>25699677.7692348</v>
      </c>
      <c r="W106" s="8" t="n">
        <f aca="false">M106*5.5017049523</f>
        <v>794835.394924789</v>
      </c>
      <c r="X106" s="8" t="n">
        <f aca="false">N106*5.1890047538+L106*5.5017049523</f>
        <v>33542013.0721006</v>
      </c>
      <c r="Y106" s="8" t="n">
        <f aca="false">N106*5.1890047538</f>
        <v>26473868.3233397</v>
      </c>
      <c r="Z106" s="8" t="n">
        <f aca="false">L106*5.5017049523</f>
        <v>7068144.74876087</v>
      </c>
      <c r="AA106" s="8" t="n">
        <f aca="false">IFE_cost_central!B94</f>
        <v>0</v>
      </c>
      <c r="AB106" s="8" t="n">
        <f aca="false">AA106*$AC$13</f>
        <v>0</v>
      </c>
      <c r="AC106" s="8"/>
      <c r="AD106" s="8"/>
      <c r="AE106" s="159"/>
      <c r="AF106" s="159"/>
      <c r="AG106" s="159"/>
      <c r="AH106" s="159"/>
      <c r="AI106" s="159"/>
      <c r="AJ106" s="159"/>
      <c r="AK106" s="159"/>
      <c r="AL106" s="159"/>
      <c r="AM106" s="159"/>
      <c r="AN106" s="159"/>
      <c r="AO106" s="159"/>
      <c r="AP106" s="159"/>
      <c r="AQ106" s="159"/>
      <c r="AR106" s="159"/>
      <c r="AS106" s="159"/>
      <c r="AT106" s="159"/>
      <c r="AU106" s="159"/>
      <c r="AV106" s="159"/>
      <c r="AW106" s="159"/>
      <c r="AX106" s="159"/>
      <c r="AY106" s="159"/>
      <c r="AZ106" s="159"/>
      <c r="BA106" s="159"/>
      <c r="BB106" s="159"/>
      <c r="BC106" s="159"/>
      <c r="BD106" s="159"/>
      <c r="BE106" s="159"/>
      <c r="BF106" s="159"/>
      <c r="BG106" s="159"/>
      <c r="BH106" s="159"/>
      <c r="BI106" s="159"/>
      <c r="BJ106" s="159"/>
      <c r="BK106" s="159"/>
      <c r="BL106" s="159"/>
    </row>
    <row r="107" customFormat="false" ht="12.8" hidden="false" customHeight="false" outlineLevel="0" collapsed="false">
      <c r="A107" s="7"/>
      <c r="B107" s="7"/>
      <c r="C107" s="7" t="n">
        <f aca="false">C103+1</f>
        <v>2038</v>
      </c>
      <c r="D107" s="7" t="n">
        <f aca="false">D103</f>
        <v>2</v>
      </c>
      <c r="E107" s="7" t="n">
        <v>254</v>
      </c>
      <c r="F107" s="163" t="n">
        <f aca="false">central_v2_m!D95+temporary_pension_bonus_central!B95</f>
        <v>35369473.7409593</v>
      </c>
      <c r="G107" s="163" t="n">
        <f aca="false">central_v2_m!E95+temporary_pension_bonus_central!B95</f>
        <v>33934482.709344</v>
      </c>
      <c r="H107" s="67" t="n">
        <f aca="false">F107-J107</f>
        <v>30457725.2909464</v>
      </c>
      <c r="I107" s="67" t="n">
        <f aca="false">G107-K107</f>
        <v>29170086.7128314</v>
      </c>
      <c r="J107" s="163" t="n">
        <f aca="false">central_v2_m!J95</f>
        <v>4911748.45001298</v>
      </c>
      <c r="K107" s="163" t="n">
        <f aca="false">central_v2_m!K95</f>
        <v>4764395.99651259</v>
      </c>
      <c r="L107" s="67" t="n">
        <f aca="false">H107-I107</f>
        <v>1287638.57811496</v>
      </c>
      <c r="M107" s="67" t="n">
        <f aca="false">J107-K107</f>
        <v>147352.45350039</v>
      </c>
      <c r="N107" s="163" t="n">
        <f aca="false">SUM(central_v5_m!C95:J95)</f>
        <v>4142715.64886956</v>
      </c>
      <c r="O107" s="7"/>
      <c r="P107" s="7"/>
      <c r="Q107" s="67" t="n">
        <f aca="false">I107*5.5017049523</f>
        <v>160485210.527005</v>
      </c>
      <c r="R107" s="67"/>
      <c r="S107" s="67"/>
      <c r="T107" s="7"/>
      <c r="U107" s="7"/>
      <c r="V107" s="67" t="n">
        <f aca="false">K107*5.5017049523</f>
        <v>26212301.0487316</v>
      </c>
      <c r="W107" s="67" t="n">
        <f aca="false">M107*5.5017049523</f>
        <v>810689.723156651</v>
      </c>
      <c r="X107" s="67" t="n">
        <f aca="false">N107*5.1890047538+L107*5.5017049523</f>
        <v>28580778.7376134</v>
      </c>
      <c r="Y107" s="67" t="n">
        <f aca="false">N107*5.1890047538</f>
        <v>21496571.1956258</v>
      </c>
      <c r="Z107" s="67" t="n">
        <f aca="false">L107*5.5017049523</f>
        <v>7084207.54198763</v>
      </c>
      <c r="AA107" s="67" t="n">
        <f aca="false">IFE_cost_central!B95</f>
        <v>0</v>
      </c>
      <c r="AB107" s="67" t="n">
        <f aca="false">AA107*$AC$13</f>
        <v>0</v>
      </c>
      <c r="AC107" s="67"/>
      <c r="AD107" s="6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/>
      <c r="C108" s="7" t="n">
        <f aca="false">C104+1</f>
        <v>2038</v>
      </c>
      <c r="D108" s="7" t="n">
        <f aca="false">D104</f>
        <v>3</v>
      </c>
      <c r="E108" s="7" t="n">
        <v>255</v>
      </c>
      <c r="F108" s="163" t="n">
        <f aca="false">central_v2_m!D96+temporary_pension_bonus_central!B96</f>
        <v>35464152.2131596</v>
      </c>
      <c r="G108" s="163" t="n">
        <f aca="false">central_v2_m!E96+temporary_pension_bonus_central!B96</f>
        <v>34025926.122562</v>
      </c>
      <c r="H108" s="67" t="n">
        <f aca="false">F108-J108</f>
        <v>30494146.4043812</v>
      </c>
      <c r="I108" s="67" t="n">
        <f aca="false">G108-K108</f>
        <v>29205020.4880469</v>
      </c>
      <c r="J108" s="163" t="n">
        <f aca="false">central_v2_m!J96</f>
        <v>4970005.80877842</v>
      </c>
      <c r="K108" s="163" t="n">
        <f aca="false">central_v2_m!K96</f>
        <v>4820905.63451507</v>
      </c>
      <c r="L108" s="67" t="n">
        <f aca="false">H108-I108</f>
        <v>1289125.91633433</v>
      </c>
      <c r="M108" s="67" t="n">
        <f aca="false">J108-K108</f>
        <v>149100.174263352</v>
      </c>
      <c r="N108" s="163" t="n">
        <f aca="false">SUM(central_v5_m!C96:J96)</f>
        <v>4159569.68568793</v>
      </c>
      <c r="O108" s="7"/>
      <c r="P108" s="7"/>
      <c r="Q108" s="67" t="n">
        <f aca="false">I108*5.5017049523</f>
        <v>160677405.851111</v>
      </c>
      <c r="R108" s="67"/>
      <c r="S108" s="67"/>
      <c r="T108" s="7"/>
      <c r="U108" s="7"/>
      <c r="V108" s="67" t="n">
        <f aca="false">K108*5.5017049523</f>
        <v>26523200.4039825</v>
      </c>
      <c r="W108" s="67" t="n">
        <f aca="false">M108*5.5017049523</f>
        <v>820305.167133474</v>
      </c>
      <c r="X108" s="67" t="n">
        <f aca="false">N108*5.1890047538+L108*5.5017049523</f>
        <v>28676417.3108319</v>
      </c>
      <c r="Y108" s="67" t="n">
        <f aca="false">N108*5.1890047538</f>
        <v>21584026.8727971</v>
      </c>
      <c r="Z108" s="67" t="n">
        <f aca="false">L108*5.5017049523</f>
        <v>7092390.43803486</v>
      </c>
      <c r="AA108" s="67" t="n">
        <f aca="false">IFE_cost_central!B96</f>
        <v>0</v>
      </c>
      <c r="AB108" s="67" t="n">
        <f aca="false">AA108*$AC$13</f>
        <v>0</v>
      </c>
      <c r="AC108" s="67"/>
      <c r="AD108" s="6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7"/>
      <c r="B109" s="7"/>
      <c r="C109" s="7" t="n">
        <f aca="false">C105+1</f>
        <v>2038</v>
      </c>
      <c r="D109" s="7" t="n">
        <f aca="false">D105</f>
        <v>4</v>
      </c>
      <c r="E109" s="7" t="n">
        <v>256</v>
      </c>
      <c r="F109" s="163" t="n">
        <f aca="false">central_v2_m!D97+temporary_pension_bonus_central!B97</f>
        <v>35701197.2394255</v>
      </c>
      <c r="G109" s="163" t="n">
        <f aca="false">central_v2_m!E97+temporary_pension_bonus_central!B97</f>
        <v>34253605.8629864</v>
      </c>
      <c r="H109" s="67" t="n">
        <f aca="false">F109-J109</f>
        <v>30614330.024315</v>
      </c>
      <c r="I109" s="67" t="n">
        <f aca="false">G109-K109</f>
        <v>29319344.6643292</v>
      </c>
      <c r="J109" s="163" t="n">
        <f aca="false">central_v2_m!J97</f>
        <v>5086867.21511049</v>
      </c>
      <c r="K109" s="163" t="n">
        <f aca="false">central_v2_m!K97</f>
        <v>4934261.19865717</v>
      </c>
      <c r="L109" s="67" t="n">
        <f aca="false">H109-I109</f>
        <v>1294985.35998572</v>
      </c>
      <c r="M109" s="67" t="n">
        <f aca="false">J109-K109</f>
        <v>152606.016453315</v>
      </c>
      <c r="N109" s="163" t="n">
        <f aca="false">SUM(central_v5_m!C97:J97)</f>
        <v>4155179.28547611</v>
      </c>
      <c r="O109" s="7"/>
      <c r="P109" s="7"/>
      <c r="Q109" s="67" t="n">
        <f aca="false">I109*5.5017049523</f>
        <v>161306383.737931</v>
      </c>
      <c r="R109" s="67"/>
      <c r="S109" s="67"/>
      <c r="T109" s="7"/>
      <c r="U109" s="7"/>
      <c r="V109" s="67" t="n">
        <f aca="false">K109*5.5017049523</f>
        <v>27146849.2725939</v>
      </c>
      <c r="W109" s="67" t="n">
        <f aca="false">M109*5.5017049523</f>
        <v>839593.276471976</v>
      </c>
      <c r="X109" s="67" t="n">
        <f aca="false">N109*5.1890047538+L109*5.5017049523</f>
        <v>28685872.4334163</v>
      </c>
      <c r="Y109" s="67" t="n">
        <f aca="false">N109*5.1890047538</f>
        <v>21561245.0652268</v>
      </c>
      <c r="Z109" s="67" t="n">
        <f aca="false">L109*5.5017049523</f>
        <v>7124627.36818946</v>
      </c>
      <c r="AA109" s="67" t="n">
        <f aca="false">IFE_cost_central!B97</f>
        <v>0</v>
      </c>
      <c r="AB109" s="67" t="n">
        <f aca="false">AA109*$AC$13</f>
        <v>0</v>
      </c>
      <c r="AC109" s="67"/>
      <c r="AD109" s="6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</row>
    <row r="110" customFormat="false" ht="12.8" hidden="false" customHeight="false" outlineLevel="0" collapsed="false">
      <c r="A110" s="159"/>
      <c r="B110" s="5"/>
      <c r="C110" s="159" t="n">
        <f aca="false">C106+1</f>
        <v>2039</v>
      </c>
      <c r="D110" s="159" t="n">
        <f aca="false">D106</f>
        <v>1</v>
      </c>
      <c r="E110" s="159" t="n">
        <v>257</v>
      </c>
      <c r="F110" s="161" t="n">
        <f aca="false">central_v2_m!D98+temporary_pension_bonus_central!B98</f>
        <v>35947402.4438731</v>
      </c>
      <c r="G110" s="161" t="n">
        <f aca="false">central_v2_m!E98+temporary_pension_bonus_central!B98</f>
        <v>34491402.2729828</v>
      </c>
      <c r="H110" s="8" t="n">
        <f aca="false">F110-J110</f>
        <v>30751260.0320447</v>
      </c>
      <c r="I110" s="8" t="n">
        <f aca="false">G110-K110</f>
        <v>29451144.1335092</v>
      </c>
      <c r="J110" s="161" t="n">
        <f aca="false">central_v2_m!J98</f>
        <v>5196142.41182839</v>
      </c>
      <c r="K110" s="161" t="n">
        <f aca="false">central_v2_m!K98</f>
        <v>5040258.13947354</v>
      </c>
      <c r="L110" s="8" t="n">
        <f aca="false">H110-I110</f>
        <v>1300115.89853544</v>
      </c>
      <c r="M110" s="8" t="n">
        <f aca="false">J110-K110</f>
        <v>155884.272354852</v>
      </c>
      <c r="N110" s="161" t="n">
        <f aca="false">SUM(central_v5_m!C98:J98)</f>
        <v>5137759.93932316</v>
      </c>
      <c r="O110" s="5"/>
      <c r="P110" s="5"/>
      <c r="Q110" s="8" t="n">
        <f aca="false">I110*5.5017049523</f>
        <v>162031505.530229</v>
      </c>
      <c r="R110" s="8"/>
      <c r="S110" s="8"/>
      <c r="T110" s="5"/>
      <c r="U110" s="5"/>
      <c r="V110" s="8" t="n">
        <f aca="false">K110*5.5017049523</f>
        <v>27730013.1668119</v>
      </c>
      <c r="W110" s="8" t="n">
        <f aca="false">M110*5.5017049523</f>
        <v>857629.273200373</v>
      </c>
      <c r="X110" s="8" t="n">
        <f aca="false">N110*5.1890047538+L110*5.5017049523</f>
        <v>33812714.8265675</v>
      </c>
      <c r="Y110" s="8" t="n">
        <f aca="false">N110*5.1890047538</f>
        <v>26659860.7490311</v>
      </c>
      <c r="Z110" s="8" t="n">
        <f aca="false">L110*5.5017049523</f>
        <v>7152854.0775364</v>
      </c>
      <c r="AA110" s="8" t="n">
        <f aca="false">IFE_cost_central!B98</f>
        <v>0</v>
      </c>
      <c r="AB110" s="8" t="n">
        <f aca="false">AA110*$AC$13</f>
        <v>0</v>
      </c>
      <c r="AC110" s="8"/>
      <c r="AD110" s="8"/>
      <c r="AE110" s="159"/>
      <c r="AF110" s="159"/>
      <c r="AG110" s="159"/>
      <c r="AH110" s="159"/>
      <c r="AI110" s="159"/>
      <c r="AJ110" s="159"/>
      <c r="AK110" s="159"/>
      <c r="AL110" s="159"/>
      <c r="AM110" s="159"/>
      <c r="AN110" s="159"/>
      <c r="AO110" s="159"/>
      <c r="AP110" s="159"/>
      <c r="AQ110" s="159"/>
      <c r="AR110" s="159"/>
      <c r="AS110" s="159"/>
      <c r="AT110" s="159"/>
      <c r="AU110" s="159"/>
      <c r="AV110" s="159"/>
      <c r="AW110" s="159"/>
      <c r="AX110" s="159"/>
      <c r="AY110" s="159"/>
      <c r="AZ110" s="159"/>
      <c r="BA110" s="159"/>
      <c r="BB110" s="159"/>
      <c r="BC110" s="159"/>
      <c r="BD110" s="159"/>
      <c r="BE110" s="159"/>
      <c r="BF110" s="159"/>
      <c r="BG110" s="159"/>
      <c r="BH110" s="159"/>
      <c r="BI110" s="159"/>
      <c r="BJ110" s="159"/>
      <c r="BK110" s="159"/>
      <c r="BL110" s="159"/>
    </row>
    <row r="111" customFormat="false" ht="12.8" hidden="false" customHeight="false" outlineLevel="0" collapsed="false">
      <c r="A111" s="7"/>
      <c r="B111" s="7"/>
      <c r="C111" s="7" t="n">
        <f aca="false">C107+1</f>
        <v>2039</v>
      </c>
      <c r="D111" s="7" t="n">
        <f aca="false">D107</f>
        <v>2</v>
      </c>
      <c r="E111" s="7" t="n">
        <v>258</v>
      </c>
      <c r="F111" s="163" t="n">
        <f aca="false">central_v2_m!D99+temporary_pension_bonus_central!B99</f>
        <v>36168575.2308272</v>
      </c>
      <c r="G111" s="163" t="n">
        <f aca="false">central_v2_m!E99+temporary_pension_bonus_central!B99</f>
        <v>34704086.6822374</v>
      </c>
      <c r="H111" s="67" t="n">
        <f aca="false">F111-J111</f>
        <v>30857738.7508367</v>
      </c>
      <c r="I111" s="67" t="n">
        <f aca="false">G111-K111</f>
        <v>29552575.2966466</v>
      </c>
      <c r="J111" s="163" t="n">
        <f aca="false">central_v2_m!J99</f>
        <v>5310836.4799905</v>
      </c>
      <c r="K111" s="163" t="n">
        <f aca="false">central_v2_m!K99</f>
        <v>5151511.38559079</v>
      </c>
      <c r="L111" s="67" t="n">
        <f aca="false">H111-I111</f>
        <v>1305163.45419012</v>
      </c>
      <c r="M111" s="67" t="n">
        <f aca="false">J111-K111</f>
        <v>159325.094399714</v>
      </c>
      <c r="N111" s="163" t="n">
        <f aca="false">SUM(central_v5_m!C99:J99)</f>
        <v>4136532.72973126</v>
      </c>
      <c r="O111" s="7"/>
      <c r="P111" s="7"/>
      <c r="Q111" s="67" t="n">
        <f aca="false">I111*5.5017049523</f>
        <v>162589549.862779</v>
      </c>
      <c r="R111" s="67"/>
      <c r="S111" s="67"/>
      <c r="T111" s="7"/>
      <c r="U111" s="7"/>
      <c r="V111" s="67" t="n">
        <f aca="false">K111*5.5017049523</f>
        <v>28342095.7019347</v>
      </c>
      <c r="W111" s="67" t="n">
        <f aca="false">M111*5.5017049523</f>
        <v>876559.660884571</v>
      </c>
      <c r="X111" s="67" t="n">
        <f aca="false">N111*5.1890047538+L111*5.5017049523</f>
        <v>28645112.2383035</v>
      </c>
      <c r="Y111" s="67" t="n">
        <f aca="false">N111*5.1890047538</f>
        <v>21464487.9988248</v>
      </c>
      <c r="Z111" s="67" t="n">
        <f aca="false">L111*5.5017049523</f>
        <v>7180624.23947876</v>
      </c>
      <c r="AA111" s="67" t="n">
        <f aca="false">IFE_cost_central!B99</f>
        <v>0</v>
      </c>
      <c r="AB111" s="67" t="n">
        <f aca="false">AA111*$AC$13</f>
        <v>0</v>
      </c>
      <c r="AC111" s="67"/>
      <c r="AD111" s="6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/>
      <c r="C112" s="7" t="n">
        <f aca="false">C108+1</f>
        <v>2039</v>
      </c>
      <c r="D112" s="7" t="n">
        <f aca="false">D108</f>
        <v>3</v>
      </c>
      <c r="E112" s="7" t="n">
        <v>259</v>
      </c>
      <c r="F112" s="163" t="n">
        <f aca="false">central_v2_m!D100+temporary_pension_bonus_central!B100</f>
        <v>36308003.287853</v>
      </c>
      <c r="G112" s="163" t="n">
        <f aca="false">central_v2_m!E100+temporary_pension_bonus_central!B100</f>
        <v>34840138.0248721</v>
      </c>
      <c r="H112" s="67" t="n">
        <f aca="false">F112-J112</f>
        <v>30896278.1437496</v>
      </c>
      <c r="I112" s="67" t="n">
        <f aca="false">G112-K112</f>
        <v>29590764.6350918</v>
      </c>
      <c r="J112" s="163" t="n">
        <f aca="false">central_v2_m!J100</f>
        <v>5411725.14410336</v>
      </c>
      <c r="K112" s="163" t="n">
        <f aca="false">central_v2_m!K100</f>
        <v>5249373.38978026</v>
      </c>
      <c r="L112" s="67" t="n">
        <f aca="false">H112-I112</f>
        <v>1305513.50865778</v>
      </c>
      <c r="M112" s="67" t="n">
        <f aca="false">J112-K112</f>
        <v>162351.754323102</v>
      </c>
      <c r="N112" s="163" t="n">
        <f aca="false">SUM(central_v5_m!C100:J100)</f>
        <v>4200390.04339035</v>
      </c>
      <c r="Q112" s="67" t="n">
        <f aca="false">I112*5.5017049523</f>
        <v>162799656.335228</v>
      </c>
      <c r="R112" s="67"/>
      <c r="S112" s="67"/>
      <c r="V112" s="67" t="n">
        <f aca="false">K112*5.5017049523</f>
        <v>28880503.5750259</v>
      </c>
      <c r="W112" s="67" t="n">
        <f aca="false">M112*5.5017049523</f>
        <v>893211.450774001</v>
      </c>
      <c r="X112" s="67" t="n">
        <f aca="false">N112*5.1890047538+L112*5.5017049523</f>
        <v>28978394.0388438</v>
      </c>
      <c r="Y112" s="67" t="n">
        <f aca="false">N112*5.1890047538</f>
        <v>21795843.9029667</v>
      </c>
      <c r="Z112" s="67" t="n">
        <f aca="false">L112*5.5017049523</f>
        <v>7182550.13587705</v>
      </c>
      <c r="AA112" s="67" t="n">
        <f aca="false">IFE_cost_central!B100</f>
        <v>0</v>
      </c>
      <c r="AB112" s="67" t="n">
        <f aca="false">AA112*$AC$13</f>
        <v>0</v>
      </c>
      <c r="AC112" s="67"/>
      <c r="AD112" s="67"/>
    </row>
    <row r="113" customFormat="false" ht="12.8" hidden="false" customHeight="false" outlineLevel="0" collapsed="false">
      <c r="A113" s="7"/>
      <c r="B113" s="7"/>
      <c r="C113" s="7" t="n">
        <f aca="false">C109+1</f>
        <v>2039</v>
      </c>
      <c r="D113" s="7" t="n">
        <f aca="false">D109</f>
        <v>4</v>
      </c>
      <c r="E113" s="7" t="n">
        <v>260</v>
      </c>
      <c r="F113" s="163" t="n">
        <f aca="false">central_v2_m!D101+temporary_pension_bonus_central!B101</f>
        <v>36490551.9212861</v>
      </c>
      <c r="G113" s="163" t="n">
        <f aca="false">central_v2_m!E101+temporary_pension_bonus_central!B101</f>
        <v>35015779.8970525</v>
      </c>
      <c r="H113" s="67" t="n">
        <f aca="false">F113-J113</f>
        <v>31078285.9789953</v>
      </c>
      <c r="I113" s="67" t="n">
        <f aca="false">G113-K113</f>
        <v>29765881.9330304</v>
      </c>
      <c r="J113" s="163" t="n">
        <f aca="false">central_v2_m!J101</f>
        <v>5412265.9422908</v>
      </c>
      <c r="K113" s="163" t="n">
        <f aca="false">central_v2_m!K101</f>
        <v>5249897.96402207</v>
      </c>
      <c r="L113" s="67" t="n">
        <f aca="false">H113-I113</f>
        <v>1312404.04596492</v>
      </c>
      <c r="M113" s="67" t="n">
        <f aca="false">J113-K113</f>
        <v>162367.978268724</v>
      </c>
      <c r="N113" s="163" t="n">
        <f aca="false">SUM(central_v5_m!C101:J101)</f>
        <v>4172504.19732891</v>
      </c>
      <c r="Q113" s="67" t="n">
        <f aca="false">I113*5.5017049523</f>
        <v>163763100.04053</v>
      </c>
      <c r="R113" s="67"/>
      <c r="S113" s="67"/>
      <c r="V113" s="67" t="n">
        <f aca="false">K113*5.5017049523</f>
        <v>28883389.6277299</v>
      </c>
      <c r="W113" s="67" t="n">
        <f aca="false">M113*5.5017049523</f>
        <v>893300.710135977</v>
      </c>
      <c r="X113" s="67" t="n">
        <f aca="false">N113*5.1890047538+L113*5.5017049523</f>
        <v>28871603.9542939</v>
      </c>
      <c r="Y113" s="67" t="n">
        <f aca="false">N113*5.1890047538</f>
        <v>21651144.1151902</v>
      </c>
      <c r="Z113" s="67" t="n">
        <f aca="false">L113*5.5017049523</f>
        <v>7220459.83910373</v>
      </c>
      <c r="AA113" s="67" t="n">
        <f aca="false">IFE_cost_central!B101</f>
        <v>0</v>
      </c>
      <c r="AB113" s="67" t="n">
        <f aca="false">AA113*$AC$13</f>
        <v>0</v>
      </c>
      <c r="AC113" s="67"/>
      <c r="AD113" s="67"/>
    </row>
    <row r="114" customFormat="false" ht="12.8" hidden="false" customHeight="false" outlineLevel="0" collapsed="false">
      <c r="A114" s="159"/>
      <c r="B114" s="5"/>
      <c r="C114" s="159" t="n">
        <f aca="false">C110+1</f>
        <v>2040</v>
      </c>
      <c r="D114" s="159" t="n">
        <f aca="false">D110</f>
        <v>1</v>
      </c>
      <c r="E114" s="159" t="n">
        <v>261</v>
      </c>
      <c r="F114" s="161" t="n">
        <f aca="false">central_v2_m!D102+temporary_pension_bonus_central!B102</f>
        <v>36461827.8381905</v>
      </c>
      <c r="G114" s="161" t="n">
        <f aca="false">central_v2_m!E102+temporary_pension_bonus_central!B102</f>
        <v>34988398.0263538</v>
      </c>
      <c r="H114" s="8" t="n">
        <f aca="false">F114-J114</f>
        <v>31011370.3999829</v>
      </c>
      <c r="I114" s="8" t="n">
        <f aca="false">G114-K114</f>
        <v>29701454.3112924</v>
      </c>
      <c r="J114" s="161" t="n">
        <f aca="false">central_v2_m!J102</f>
        <v>5450457.43820756</v>
      </c>
      <c r="K114" s="161" t="n">
        <f aca="false">central_v2_m!K102</f>
        <v>5286943.71506134</v>
      </c>
      <c r="L114" s="8" t="n">
        <f aca="false">H114-I114</f>
        <v>1309916.08869049</v>
      </c>
      <c r="M114" s="8" t="n">
        <f aca="false">J114-K114</f>
        <v>163513.723146227</v>
      </c>
      <c r="N114" s="161" t="n">
        <f aca="false">SUM(central_v5_m!C102:J102)</f>
        <v>5018347.45240452</v>
      </c>
      <c r="O114" s="5"/>
      <c r="P114" s="5"/>
      <c r="Q114" s="8" t="n">
        <f aca="false">I114*5.5017049523</f>
        <v>163408638.27495</v>
      </c>
      <c r="R114" s="8"/>
      <c r="S114" s="8"/>
      <c r="T114" s="5"/>
      <c r="U114" s="5"/>
      <c r="V114" s="8" t="n">
        <f aca="false">K114*5.5017049523</f>
        <v>29087204.4196843</v>
      </c>
      <c r="W114" s="8" t="n">
        <f aca="false">M114*5.5017049523</f>
        <v>899604.260402609</v>
      </c>
      <c r="X114" s="8" t="n">
        <f aca="false">N114*5.1890047538+L114*5.5017049523</f>
        <v>33247000.6189931</v>
      </c>
      <c r="Y114" s="8" t="n">
        <f aca="false">N114*5.1890047538</f>
        <v>26040228.7867472</v>
      </c>
      <c r="Z114" s="8" t="n">
        <f aca="false">L114*5.5017049523</f>
        <v>7206771.83224589</v>
      </c>
      <c r="AA114" s="8" t="n">
        <f aca="false">IFE_cost_central!B102</f>
        <v>0</v>
      </c>
      <c r="AB114" s="8" t="n">
        <f aca="false">AA114*$AC$13</f>
        <v>0</v>
      </c>
      <c r="AC114" s="8"/>
      <c r="AD114" s="8"/>
      <c r="AE114" s="159"/>
      <c r="AF114" s="159"/>
      <c r="AG114" s="159"/>
      <c r="AH114" s="159"/>
      <c r="AI114" s="159"/>
      <c r="AJ114" s="159"/>
      <c r="AK114" s="159"/>
      <c r="AL114" s="159"/>
      <c r="AM114" s="159"/>
      <c r="AN114" s="159"/>
      <c r="AO114" s="159"/>
      <c r="AP114" s="159"/>
      <c r="AQ114" s="159"/>
      <c r="AR114" s="159"/>
      <c r="AS114" s="159"/>
      <c r="AT114" s="159"/>
      <c r="AU114" s="159"/>
      <c r="AV114" s="159"/>
      <c r="AW114" s="159"/>
      <c r="AX114" s="159"/>
      <c r="AY114" s="159"/>
      <c r="AZ114" s="159"/>
      <c r="BA114" s="159"/>
      <c r="BB114" s="159"/>
      <c r="BC114" s="159"/>
      <c r="BD114" s="159"/>
      <c r="BE114" s="159"/>
      <c r="BF114" s="159"/>
      <c r="BG114" s="159"/>
      <c r="BH114" s="159"/>
      <c r="BI114" s="159"/>
      <c r="BJ114" s="159"/>
      <c r="BK114" s="159"/>
      <c r="BL114" s="159"/>
    </row>
    <row r="115" customFormat="false" ht="12.8" hidden="false" customHeight="false" outlineLevel="0" collapsed="false">
      <c r="A115" s="7"/>
      <c r="B115" s="7"/>
      <c r="C115" s="7" t="n">
        <f aca="false">C111+1</f>
        <v>2040</v>
      </c>
      <c r="D115" s="7" t="n">
        <f aca="false">D111</f>
        <v>2</v>
      </c>
      <c r="E115" s="7" t="n">
        <v>262</v>
      </c>
      <c r="F115" s="163" t="n">
        <f aca="false">central_v2_m!D103+temporary_pension_bonus_central!B103</f>
        <v>36735722.3123885</v>
      </c>
      <c r="G115" s="163" t="n">
        <f aca="false">central_v2_m!E103+temporary_pension_bonus_central!B103</f>
        <v>35252106.0591304</v>
      </c>
      <c r="H115" s="67" t="n">
        <f aca="false">F115-J115</f>
        <v>31178986.7622637</v>
      </c>
      <c r="I115" s="67" t="n">
        <f aca="false">G115-K115</f>
        <v>29862072.5755094</v>
      </c>
      <c r="J115" s="163" t="n">
        <f aca="false">central_v2_m!J103</f>
        <v>5556735.55012475</v>
      </c>
      <c r="K115" s="163" t="n">
        <f aca="false">central_v2_m!K103</f>
        <v>5390033.48362101</v>
      </c>
      <c r="L115" s="67" t="n">
        <f aca="false">H115-I115</f>
        <v>1316914.1867543</v>
      </c>
      <c r="M115" s="67" t="n">
        <f aca="false">J115-K115</f>
        <v>166702.066503743</v>
      </c>
      <c r="N115" s="163" t="n">
        <f aca="false">SUM(central_v5_m!C103:J103)</f>
        <v>4134435.80240484</v>
      </c>
      <c r="O115" s="7"/>
      <c r="P115" s="7"/>
      <c r="Q115" s="67" t="n">
        <f aca="false">I115*5.5017049523</f>
        <v>164292312.574622</v>
      </c>
      <c r="R115" s="67"/>
      <c r="S115" s="67"/>
      <c r="T115" s="7"/>
      <c r="U115" s="7"/>
      <c r="V115" s="67" t="n">
        <f aca="false">K115*5.5017049523</f>
        <v>29654373.9099005</v>
      </c>
      <c r="W115" s="67" t="n">
        <f aca="false">M115*5.5017049523</f>
        <v>917145.584842285</v>
      </c>
      <c r="X115" s="67" t="n">
        <f aca="false">N115*5.1890047538+L115*5.5017049523</f>
        <v>28698880.3359799</v>
      </c>
      <c r="Y115" s="67" t="n">
        <f aca="false">N115*5.1890047538</f>
        <v>21453607.0329596</v>
      </c>
      <c r="Z115" s="67" t="n">
        <f aca="false">L115*5.5017049523</f>
        <v>7245273.30302029</v>
      </c>
      <c r="AA115" s="67" t="n">
        <f aca="false">IFE_cost_central!B103</f>
        <v>0</v>
      </c>
      <c r="AB115" s="67" t="n">
        <f aca="false">AA115*$AC$13</f>
        <v>0</v>
      </c>
      <c r="AC115" s="67"/>
      <c r="AD115" s="6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 t="n">
        <f aca="false">C112+1</f>
        <v>2040</v>
      </c>
      <c r="D116" s="7" t="n">
        <f aca="false">D112</f>
        <v>3</v>
      </c>
      <c r="E116" s="7" t="n">
        <v>263</v>
      </c>
      <c r="F116" s="163" t="n">
        <f aca="false">central_v2_m!D104+temporary_pension_bonus_central!B104</f>
        <v>36864741.629966</v>
      </c>
      <c r="G116" s="163" t="n">
        <f aca="false">central_v2_m!E104+temporary_pension_bonus_central!B104</f>
        <v>35375622.1236771</v>
      </c>
      <c r="H116" s="67" t="n">
        <f aca="false">F116-J116</f>
        <v>31248203.2773369</v>
      </c>
      <c r="I116" s="67" t="n">
        <f aca="false">G116-K116</f>
        <v>29927579.9216269</v>
      </c>
      <c r="J116" s="163" t="n">
        <f aca="false">central_v2_m!J104</f>
        <v>5616538.35262909</v>
      </c>
      <c r="K116" s="163" t="n">
        <f aca="false">central_v2_m!K104</f>
        <v>5448042.20205022</v>
      </c>
      <c r="L116" s="67" t="n">
        <f aca="false">H116-I116</f>
        <v>1320623.35571004</v>
      </c>
      <c r="M116" s="67" t="n">
        <f aca="false">J116-K116</f>
        <v>168496.150578872</v>
      </c>
      <c r="N116" s="163" t="n">
        <f aca="false">SUM(central_v5_m!C104:J104)</f>
        <v>4091223.73395951</v>
      </c>
      <c r="O116" s="7"/>
      <c r="P116" s="7"/>
      <c r="Q116" s="67" t="n">
        <f aca="false">I116*5.5017049523</f>
        <v>164652714.665169</v>
      </c>
      <c r="R116" s="67"/>
      <c r="S116" s="67"/>
      <c r="T116" s="7"/>
      <c r="U116" s="7"/>
      <c r="V116" s="67" t="n">
        <f aca="false">K116*5.5017049523</f>
        <v>29973520.7633591</v>
      </c>
      <c r="W116" s="67" t="n">
        <f aca="false">M116*5.5017049523</f>
        <v>927016.106083268</v>
      </c>
      <c r="X116" s="67" t="n">
        <f aca="false">N116*5.1890047538+L116*5.5017049523</f>
        <v>28495059.4606082</v>
      </c>
      <c r="Y116" s="67" t="n">
        <f aca="false">N116*5.1890047538</f>
        <v>21229379.4043753</v>
      </c>
      <c r="Z116" s="67" t="n">
        <f aca="false">L116*5.5017049523</f>
        <v>7265680.05623296</v>
      </c>
      <c r="AA116" s="67" t="n">
        <f aca="false">IFE_cost_central!B104</f>
        <v>0</v>
      </c>
      <c r="AB116" s="67" t="n">
        <f aca="false">AA116*$AC$13</f>
        <v>0</v>
      </c>
      <c r="AC116" s="67"/>
      <c r="AD116" s="6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A117" s="7"/>
      <c r="B117" s="7"/>
      <c r="C117" s="7" t="n">
        <f aca="false">C113+1</f>
        <v>2040</v>
      </c>
      <c r="D117" s="7" t="n">
        <f aca="false">D113</f>
        <v>4</v>
      </c>
      <c r="E117" s="7" t="n">
        <v>264</v>
      </c>
      <c r="F117" s="163" t="n">
        <f aca="false">central_v2_m!D105+temporary_pension_bonus_central!B105</f>
        <v>37102832.2812901</v>
      </c>
      <c r="G117" s="163" t="n">
        <f aca="false">central_v2_m!E105+temporary_pension_bonus_central!B105</f>
        <v>35605360.6719955</v>
      </c>
      <c r="H117" s="67" t="n">
        <f aca="false">F117-J117</f>
        <v>31372592.0014122</v>
      </c>
      <c r="I117" s="67" t="n">
        <f aca="false">G117-K117</f>
        <v>30047027.6005139</v>
      </c>
      <c r="J117" s="163" t="n">
        <f aca="false">central_v2_m!J105</f>
        <v>5730240.27987789</v>
      </c>
      <c r="K117" s="163" t="n">
        <f aca="false">central_v2_m!K105</f>
        <v>5558333.07148155</v>
      </c>
      <c r="L117" s="67" t="n">
        <f aca="false">H117-I117</f>
        <v>1325564.40089826</v>
      </c>
      <c r="M117" s="67" t="n">
        <f aca="false">J117-K117</f>
        <v>171907.208396337</v>
      </c>
      <c r="N117" s="163" t="n">
        <f aca="false">SUM(central_v5_m!C105:J105)</f>
        <v>4157179.28053502</v>
      </c>
      <c r="O117" s="7"/>
      <c r="P117" s="7"/>
      <c r="Q117" s="67" t="n">
        <f aca="false">I117*5.5017049523</f>
        <v>165309880.551642</v>
      </c>
      <c r="R117" s="67"/>
      <c r="S117" s="67"/>
      <c r="T117" s="7"/>
      <c r="U117" s="7"/>
      <c r="V117" s="67" t="n">
        <f aca="false">K117*5.5017049523</f>
        <v>30580308.5859029</v>
      </c>
      <c r="W117" s="67" t="n">
        <f aca="false">M117*5.5017049523</f>
        <v>945782.739770195</v>
      </c>
      <c r="X117" s="67" t="n">
        <f aca="false">N117*5.1890047538+L117*5.5017049523</f>
        <v>28864487.2781096</v>
      </c>
      <c r="Y117" s="67" t="n">
        <f aca="false">N117*5.1890047538</f>
        <v>21571623.0490951</v>
      </c>
      <c r="Z117" s="67" t="n">
        <f aca="false">L117*5.5017049523</f>
        <v>7292864.22901453</v>
      </c>
      <c r="AA117" s="67" t="n">
        <f aca="false">IFE_cost_central!B105</f>
        <v>0</v>
      </c>
      <c r="AB117" s="67" t="n">
        <f aca="false">AA117*$AC$13</f>
        <v>0</v>
      </c>
      <c r="AC117" s="67"/>
      <c r="AD117" s="6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</row>
    <row r="118" customFormat="false" ht="12.8" hidden="false" customHeight="false" outlineLevel="0" collapsed="false">
      <c r="F118" s="0"/>
    </row>
    <row r="119" customFormat="false" ht="12.8" hidden="false" customHeight="false" outlineLevel="0" collapsed="false">
      <c r="F119" s="0"/>
    </row>
    <row r="120" customFormat="false" ht="12.8" hidden="false" customHeight="false" outlineLevel="0" collapsed="false">
      <c r="F120" s="58" t="s">
        <v>217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6"/>
  <sheetViews>
    <sheetView showFormulas="false" showGridLines="true" showRowColHeaders="true" showZeros="true" rightToLeft="false" tabSelected="false" showOutlineSymbols="true" defaultGridColor="true" view="normal" topLeftCell="A90" colorId="64" zoomScale="60" zoomScaleNormal="60" zoomScalePageLayoutView="100" workbookViewId="0">
      <selection pane="topLeft" activeCell="E9" activeCellId="0" sqref="E9"/>
    </sheetView>
  </sheetViews>
  <sheetFormatPr defaultColWidth="9.31640625" defaultRowHeight="12.8" zeroHeight="false" outlineLevelRow="0" outlineLevelCol="0"/>
  <cols>
    <col collapsed="false" customWidth="true" hidden="false" outlineLevel="0" max="6" min="5" style="110" width="16.48"/>
    <col collapsed="false" customWidth="true" hidden="false" outlineLevel="0" max="10" min="7" style="0" width="16.48"/>
  </cols>
  <sheetData>
    <row r="1" customFormat="false" ht="12.8" hidden="false" customHeight="true" outlineLevel="0" collapsed="false">
      <c r="A1" s="168"/>
      <c r="B1" s="168"/>
      <c r="C1" s="168"/>
      <c r="D1" s="168"/>
      <c r="E1" s="169" t="s">
        <v>218</v>
      </c>
      <c r="F1" s="169" t="s">
        <v>219</v>
      </c>
      <c r="G1" s="168"/>
      <c r="H1" s="168"/>
      <c r="I1" s="168"/>
      <c r="J1" s="168"/>
      <c r="K1" s="168"/>
      <c r="L1" s="168"/>
      <c r="M1" s="170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V1" s="171"/>
      <c r="AW1" s="171"/>
      <c r="AX1" s="171"/>
      <c r="AY1" s="171"/>
      <c r="AZ1" s="171"/>
      <c r="BA1" s="171"/>
      <c r="BB1" s="171"/>
      <c r="BC1" s="171"/>
      <c r="BD1" s="171"/>
      <c r="BE1" s="171"/>
      <c r="BF1" s="171"/>
      <c r="BG1" s="171"/>
      <c r="BH1" s="171"/>
      <c r="BI1" s="171"/>
      <c r="BJ1" s="171"/>
      <c r="BK1" s="171"/>
      <c r="BL1" s="171"/>
    </row>
    <row r="2" customFormat="false" ht="50.25" hidden="false" customHeight="true" outlineLevel="0" collapsed="false">
      <c r="A2" s="146" t="s">
        <v>220</v>
      </c>
      <c r="B2" s="146" t="s">
        <v>183</v>
      </c>
      <c r="C2" s="146" t="s">
        <v>184</v>
      </c>
      <c r="D2" s="146" t="s">
        <v>221</v>
      </c>
      <c r="E2" s="148" t="s">
        <v>222</v>
      </c>
      <c r="F2" s="148" t="s">
        <v>223</v>
      </c>
      <c r="G2" s="146" t="s">
        <v>224</v>
      </c>
      <c r="H2" s="146" t="s">
        <v>225</v>
      </c>
      <c r="I2" s="146" t="s">
        <v>226</v>
      </c>
      <c r="J2" s="146" t="s">
        <v>227</v>
      </c>
      <c r="K2" s="146" t="s">
        <v>228</v>
      </c>
      <c r="L2" s="146" t="s">
        <v>229</v>
      </c>
      <c r="M2" s="149" t="s">
        <v>230</v>
      </c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0"/>
    </row>
    <row r="3" customFormat="false" ht="12.8" hidden="false" customHeight="false" outlineLevel="0" collapsed="false">
      <c r="A3" s="151" t="s">
        <v>231</v>
      </c>
      <c r="B3" s="151" t="n">
        <v>2014</v>
      </c>
      <c r="C3" s="152" t="n">
        <v>1</v>
      </c>
      <c r="D3" s="151" t="n">
        <v>45</v>
      </c>
      <c r="E3" s="153" t="n">
        <v>16336703</v>
      </c>
      <c r="F3" s="153" t="n">
        <v>147746</v>
      </c>
      <c r="G3" s="154" t="n">
        <v>16188957</v>
      </c>
      <c r="H3" s="172" t="n">
        <v>59323985</v>
      </c>
      <c r="I3" s="173" t="n">
        <f aca="false">H3/G3</f>
        <v>3.66447233135526</v>
      </c>
      <c r="J3" s="154" t="n">
        <f aca="false">G3*I10</f>
        <v>61899880.2143381</v>
      </c>
      <c r="K3" s="172" t="n">
        <v>354218</v>
      </c>
      <c r="L3" s="173" t="n">
        <f aca="false">K3/F3</f>
        <v>2.39747945798871</v>
      </c>
      <c r="M3" s="154" t="n">
        <f aca="false">F3*2.511711692</f>
        <v>371095.355646232</v>
      </c>
      <c r="N3" s="172"/>
      <c r="O3" s="151"/>
      <c r="P3" s="151"/>
      <c r="Q3" s="154"/>
      <c r="R3" s="154"/>
      <c r="S3" s="154"/>
      <c r="T3" s="151"/>
      <c r="U3" s="151"/>
      <c r="V3" s="152"/>
      <c r="W3" s="152"/>
      <c r="X3" s="154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  <c r="BE3" s="151"/>
      <c r="BF3" s="151"/>
      <c r="BG3" s="151"/>
      <c r="BH3" s="151"/>
      <c r="BI3" s="151"/>
      <c r="BJ3" s="151"/>
      <c r="BK3" s="151"/>
      <c r="BL3" s="151"/>
    </row>
    <row r="4" customFormat="false" ht="12.8" hidden="false" customHeight="false" outlineLevel="0" collapsed="false">
      <c r="B4" s="151" t="n">
        <v>2014</v>
      </c>
      <c r="C4" s="152" t="n">
        <v>2</v>
      </c>
      <c r="D4" s="151" t="n">
        <v>46</v>
      </c>
      <c r="E4" s="153" t="n">
        <v>19039169</v>
      </c>
      <c r="F4" s="153" t="n">
        <v>150094</v>
      </c>
      <c r="G4" s="154" t="n">
        <v>18889075</v>
      </c>
      <c r="H4" s="172" t="n">
        <v>70642775</v>
      </c>
      <c r="I4" s="173" t="n">
        <f aca="false">H4/G4</f>
        <v>3.73987476888095</v>
      </c>
      <c r="J4" s="154" t="n">
        <f aca="false">G4*3.8235866717</f>
        <v>72224015.4107417</v>
      </c>
      <c r="K4" s="172" t="n">
        <v>375893</v>
      </c>
      <c r="L4" s="173" t="n">
        <f aca="false">K4/F4</f>
        <v>2.5043839194105</v>
      </c>
      <c r="M4" s="154" t="n">
        <f aca="false">F4*2.511711692</f>
        <v>376992.854699048</v>
      </c>
      <c r="N4" s="172"/>
      <c r="Q4" s="154"/>
      <c r="R4" s="154"/>
      <c r="S4" s="154"/>
      <c r="V4" s="152"/>
      <c r="W4" s="152"/>
      <c r="X4" s="154"/>
    </row>
    <row r="5" customFormat="false" ht="12.8" hidden="false" customHeight="false" outlineLevel="0" collapsed="false">
      <c r="B5" s="151" t="n">
        <v>2014</v>
      </c>
      <c r="C5" s="152" t="n">
        <v>3</v>
      </c>
      <c r="D5" s="151" t="n">
        <v>47</v>
      </c>
      <c r="E5" s="153" t="n">
        <v>16811748</v>
      </c>
      <c r="F5" s="153" t="n">
        <v>145661</v>
      </c>
      <c r="G5" s="154" t="n">
        <v>16666087</v>
      </c>
      <c r="H5" s="172" t="n">
        <v>66453030</v>
      </c>
      <c r="I5" s="173" t="n">
        <f aca="false">H5/G5</f>
        <v>3.98732047900626</v>
      </c>
      <c r="J5" s="154" t="n">
        <f aca="false">G5*3.8235866717</f>
        <v>63724228.1225926</v>
      </c>
      <c r="K5" s="172" t="n">
        <v>387130</v>
      </c>
      <c r="L5" s="173" t="n">
        <f aca="false">K5/F5</f>
        <v>2.65774641118762</v>
      </c>
      <c r="M5" s="154" t="n">
        <f aca="false">F5*2.511711692</f>
        <v>365858.436768412</v>
      </c>
      <c r="N5" s="172"/>
      <c r="Q5" s="154"/>
      <c r="R5" s="154"/>
      <c r="S5" s="154"/>
      <c r="V5" s="152"/>
      <c r="W5" s="152"/>
      <c r="X5" s="154"/>
    </row>
    <row r="6" customFormat="false" ht="12.8" hidden="false" customHeight="false" outlineLevel="0" collapsed="false">
      <c r="B6" s="151" t="n">
        <v>2014</v>
      </c>
      <c r="C6" s="152" t="n">
        <v>4</v>
      </c>
      <c r="D6" s="151" t="n">
        <v>48</v>
      </c>
      <c r="E6" s="153" t="n">
        <v>20743937</v>
      </c>
      <c r="F6" s="153" t="n">
        <v>143630</v>
      </c>
      <c r="G6" s="154" t="n">
        <v>20600306</v>
      </c>
      <c r="H6" s="172" t="n">
        <v>75212989</v>
      </c>
      <c r="I6" s="173" t="n">
        <f aca="false">H6/G6</f>
        <v>3.65106173665576</v>
      </c>
      <c r="J6" s="154" t="n">
        <f aca="false">G6*3.8235866717</f>
        <v>78767055.4545416</v>
      </c>
      <c r="K6" s="172" t="n">
        <v>390504</v>
      </c>
      <c r="L6" s="173" t="n">
        <f aca="false">K6/F6</f>
        <v>2.71881918819188</v>
      </c>
      <c r="M6" s="154" t="n">
        <f aca="false">F6*2.511711692</f>
        <v>360757.15032196</v>
      </c>
      <c r="N6" s="172"/>
      <c r="Q6" s="154"/>
      <c r="R6" s="154"/>
      <c r="S6" s="154"/>
      <c r="V6" s="152"/>
      <c r="W6" s="152"/>
      <c r="X6" s="154"/>
    </row>
    <row r="7" customFormat="false" ht="12.8" hidden="false" customHeight="false" outlineLevel="0" collapsed="false">
      <c r="B7" s="151" t="n">
        <v>2015</v>
      </c>
      <c r="C7" s="152" t="n">
        <v>1</v>
      </c>
      <c r="D7" s="151" t="n">
        <v>49</v>
      </c>
      <c r="E7" s="153" t="n">
        <v>18307160</v>
      </c>
      <c r="F7" s="153" t="n">
        <v>167252</v>
      </c>
      <c r="G7" s="154" t="n">
        <v>18139908</v>
      </c>
      <c r="H7" s="172" t="n">
        <v>71061517</v>
      </c>
      <c r="I7" s="173" t="n">
        <f aca="false">H7/G7</f>
        <v>3.91741330771909</v>
      </c>
      <c r="J7" s="154" t="n">
        <f aca="false">G7*3.8235866717</f>
        <v>69359510.4546642</v>
      </c>
      <c r="K7" s="172" t="n">
        <v>409117</v>
      </c>
      <c r="L7" s="173" t="n">
        <f aca="false">K7/F7</f>
        <v>2.44611125726449</v>
      </c>
      <c r="M7" s="154" t="n">
        <f aca="false">F7*2.511711692</f>
        <v>420088.803910384</v>
      </c>
      <c r="N7" s="172"/>
      <c r="Q7" s="154"/>
      <c r="R7" s="154"/>
      <c r="S7" s="154"/>
      <c r="V7" s="152"/>
      <c r="W7" s="152"/>
      <c r="X7" s="154"/>
    </row>
    <row r="8" customFormat="false" ht="12.8" hidden="false" customHeight="false" outlineLevel="0" collapsed="false">
      <c r="B8" s="151" t="n">
        <v>2015</v>
      </c>
      <c r="C8" s="152" t="n">
        <v>2</v>
      </c>
      <c r="D8" s="151" t="n">
        <v>50</v>
      </c>
      <c r="E8" s="153" t="n">
        <v>21740969</v>
      </c>
      <c r="F8" s="153" t="n">
        <v>188439</v>
      </c>
      <c r="G8" s="154" t="n">
        <v>21552530</v>
      </c>
      <c r="H8" s="172" t="n">
        <v>85808756</v>
      </c>
      <c r="I8" s="173" t="n">
        <f aca="false">H8/G8</f>
        <v>3.98137740673601</v>
      </c>
      <c r="J8" s="154" t="n">
        <f aca="false">G8*3.8235866717</f>
        <v>82407966.4494144</v>
      </c>
      <c r="K8" s="172" t="n">
        <v>442027</v>
      </c>
      <c r="L8" s="173" t="n">
        <f aca="false">K8/F8</f>
        <v>2.34572991790447</v>
      </c>
      <c r="M8" s="154" t="n">
        <f aca="false">F8*2.511711692</f>
        <v>473304.439528788</v>
      </c>
      <c r="N8" s="172"/>
      <c r="Q8" s="154"/>
      <c r="R8" s="154"/>
      <c r="S8" s="154"/>
      <c r="V8" s="152"/>
      <c r="W8" s="152"/>
      <c r="X8" s="154"/>
    </row>
    <row r="9" customFormat="false" ht="12.8" hidden="false" customHeight="false" outlineLevel="0" collapsed="false">
      <c r="A9" s="7"/>
      <c r="B9" s="174" t="n">
        <v>2015</v>
      </c>
      <c r="C9" s="7" t="n">
        <v>1</v>
      </c>
      <c r="D9" s="174" t="n">
        <v>161</v>
      </c>
      <c r="E9" s="163" t="n">
        <f aca="false">central_SIPA_income!B2</f>
        <v>18034497.499367</v>
      </c>
      <c r="F9" s="163" t="n">
        <f aca="false">central_SIPA_income!I2</f>
        <v>132278.052265445</v>
      </c>
      <c r="G9" s="67" t="n">
        <f aca="false">E9-F9*0.7</f>
        <v>17941902.8627812</v>
      </c>
      <c r="H9" s="9"/>
      <c r="I9" s="175"/>
      <c r="J9" s="67" t="n">
        <f aca="false">G9*3.8235866717</f>
        <v>68602420.6510662</v>
      </c>
      <c r="K9" s="9"/>
      <c r="L9" s="175"/>
      <c r="M9" s="67" t="n">
        <f aca="false">F9*2.511711692</f>
        <v>332244.330470106</v>
      </c>
      <c r="N9" s="7"/>
      <c r="O9" s="7"/>
      <c r="P9" s="7"/>
      <c r="Q9" s="67"/>
      <c r="R9" s="67"/>
      <c r="S9" s="67"/>
      <c r="T9" s="7"/>
      <c r="U9" s="7"/>
      <c r="V9" s="7"/>
      <c r="W9" s="7"/>
      <c r="X9" s="6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</row>
    <row r="10" customFormat="false" ht="12.8" hidden="false" customHeight="false" outlineLevel="0" collapsed="false">
      <c r="A10" s="7"/>
      <c r="B10" s="174" t="n">
        <v>2015</v>
      </c>
      <c r="C10" s="7" t="n">
        <v>2</v>
      </c>
      <c r="D10" s="174" t="n">
        <v>162</v>
      </c>
      <c r="E10" s="163" t="n">
        <f aca="false">central_SIPA_income!B3</f>
        <v>22385764.1527932</v>
      </c>
      <c r="F10" s="163" t="n">
        <f aca="false">central_SIPA_income!I3</f>
        <v>137545.195244366</v>
      </c>
      <c r="G10" s="67" t="n">
        <f aca="false">E10-F10*0.7</f>
        <v>22289482.5161221</v>
      </c>
      <c r="H10" s="9" t="s">
        <v>232</v>
      </c>
      <c r="I10" s="175" t="n">
        <f aca="false">AVERAGE(I3:I8)</f>
        <v>3.82358667172555</v>
      </c>
      <c r="J10" s="67" t="n">
        <f aca="false">G10*3.8235866717</f>
        <v>85225768.2677348</v>
      </c>
      <c r="K10" s="9" t="s">
        <v>232</v>
      </c>
      <c r="L10" s="175" t="n">
        <f aca="false">AVERAGE(L3:L8)</f>
        <v>2.51171169199128</v>
      </c>
      <c r="M10" s="67" t="n">
        <f aca="false">F10*2.511711692</f>
        <v>345473.875073696</v>
      </c>
      <c r="N10" s="7"/>
      <c r="O10" s="7"/>
      <c r="P10" s="7"/>
      <c r="Q10" s="67"/>
      <c r="R10" s="67"/>
      <c r="S10" s="67"/>
      <c r="T10" s="7"/>
      <c r="U10" s="7"/>
      <c r="V10" s="7"/>
      <c r="W10" s="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174" t="n">
        <v>2015</v>
      </c>
      <c r="C11" s="7" t="n">
        <v>3</v>
      </c>
      <c r="D11" s="174" t="n">
        <v>163</v>
      </c>
      <c r="E11" s="163" t="n">
        <f aca="false">central_SIPA_income!B4</f>
        <v>20234056.7711665</v>
      </c>
      <c r="F11" s="163" t="n">
        <f aca="false">central_SIPA_income!I4</f>
        <v>146901.516727808</v>
      </c>
      <c r="G11" s="67" t="n">
        <f aca="false">E11-F11*0.7</f>
        <v>20131225.709457</v>
      </c>
      <c r="H11" s="9" t="n">
        <v>76520057</v>
      </c>
      <c r="I11" s="67"/>
      <c r="J11" s="67" t="n">
        <f aca="false">G11*3.8235866717</f>
        <v>76973486.3076642</v>
      </c>
      <c r="K11" s="9" t="n">
        <v>445064</v>
      </c>
      <c r="L11" s="67"/>
      <c r="M11" s="67" t="n">
        <f aca="false">F11*2.511711692</f>
        <v>368974.257137768</v>
      </c>
      <c r="Q11" s="67"/>
      <c r="R11" s="67"/>
      <c r="S11" s="67"/>
      <c r="X11" s="67"/>
    </row>
    <row r="12" customFormat="false" ht="12.8" hidden="false" customHeight="false" outlineLevel="0" collapsed="false">
      <c r="A12" s="7"/>
      <c r="B12" s="174" t="n">
        <v>2015</v>
      </c>
      <c r="C12" s="7" t="n">
        <v>4</v>
      </c>
      <c r="D12" s="174" t="n">
        <v>164</v>
      </c>
      <c r="E12" s="163" t="n">
        <f aca="false">central_SIPA_income!B5</f>
        <v>23483163.7309384</v>
      </c>
      <c r="F12" s="163" t="n">
        <f aca="false">central_SIPA_income!I5</f>
        <v>146445.351472853</v>
      </c>
      <c r="G12" s="67" t="n">
        <f aca="false">E12-F12*0.7</f>
        <v>23380651.9849074</v>
      </c>
      <c r="H12" s="9" t="n">
        <v>81658874</v>
      </c>
      <c r="I12" s="67"/>
      <c r="J12" s="67" t="n">
        <f aca="false">G12*3.8235866717</f>
        <v>89397949.3051482</v>
      </c>
      <c r="K12" s="9" t="n">
        <v>414371</v>
      </c>
      <c r="L12" s="67"/>
      <c r="M12" s="67" t="n">
        <f aca="false">F12*2.511711692</f>
        <v>367828.501533415</v>
      </c>
      <c r="Q12" s="67"/>
      <c r="R12" s="67"/>
      <c r="S12" s="67"/>
      <c r="X12" s="67"/>
    </row>
    <row r="13" customFormat="false" ht="12.8" hidden="false" customHeight="false" outlineLevel="0" collapsed="false">
      <c r="A13" s="159" t="s">
        <v>233</v>
      </c>
      <c r="B13" s="159" t="n">
        <v>2016</v>
      </c>
      <c r="C13" s="5" t="n">
        <v>1</v>
      </c>
      <c r="D13" s="159" t="n">
        <v>165</v>
      </c>
      <c r="E13" s="161" t="n">
        <f aca="false">central_SIPA_income!B6</f>
        <v>19146816.254714</v>
      </c>
      <c r="F13" s="161" t="n">
        <f aca="false">central_SIPA_income!I6</f>
        <v>140761.780403749</v>
      </c>
      <c r="G13" s="8" t="n">
        <f aca="false">E13-F13*0.7</f>
        <v>19048283.0084314</v>
      </c>
      <c r="H13" s="8" t="n">
        <v>71384639</v>
      </c>
      <c r="I13" s="8"/>
      <c r="J13" s="8" t="n">
        <f aca="false">G13*3.8235866717</f>
        <v>72832761.0298078</v>
      </c>
      <c r="K13" s="6" t="n">
        <v>399060</v>
      </c>
      <c r="L13" s="8"/>
      <c r="M13" s="8" t="n">
        <f aca="false">F13*2.511711692</f>
        <v>353553.009626833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  <c r="BJ13" s="159"/>
      <c r="BK13" s="159"/>
      <c r="BL13" s="159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3" t="n">
        <f aca="false">central_SIPA_income!B7</f>
        <v>21810280.3571705</v>
      </c>
      <c r="F14" s="163" t="n">
        <f aca="false">central_SIPA_income!I7</f>
        <v>140324.608319577</v>
      </c>
      <c r="G14" s="67" t="n">
        <f aca="false">E14-F14*0.7</f>
        <v>21712053.1313468</v>
      </c>
      <c r="H14" s="67" t="n">
        <v>78650764</v>
      </c>
      <c r="I14" s="67"/>
      <c r="J14" s="67" t="n">
        <f aca="false">G14*3.8235866717</f>
        <v>83017916.96826</v>
      </c>
      <c r="K14" s="9" t="n">
        <v>377742</v>
      </c>
      <c r="L14" s="67"/>
      <c r="M14" s="67" t="n">
        <f aca="false">F14*2.511711692</f>
        <v>352454.959391601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3" t="n">
        <f aca="false">central_SIPA_income!B8</f>
        <v>18980756.5787828</v>
      </c>
      <c r="F15" s="163" t="n">
        <f aca="false">central_SIPA_income!I8</f>
        <v>140646.763029675</v>
      </c>
      <c r="G15" s="67" t="n">
        <f aca="false">E15-F15*0.7</f>
        <v>18882303.844662</v>
      </c>
      <c r="H15" s="67" t="n">
        <v>72210474</v>
      </c>
      <c r="I15" s="67"/>
      <c r="J15" s="67" t="n">
        <f aca="false">G15*3.8235866717</f>
        <v>72198125.3114393</v>
      </c>
      <c r="K15" s="9" t="n">
        <v>375488</v>
      </c>
      <c r="L15" s="67"/>
      <c r="M15" s="67" t="n">
        <f aca="false">F15*2.511711692</f>
        <v>353264.119143588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3" t="n">
        <f aca="false">central_SIPA_income!B9</f>
        <v>22397188.7827913</v>
      </c>
      <c r="F16" s="163" t="n">
        <f aca="false">central_SIPA_income!I9</f>
        <v>145022.605646437</v>
      </c>
      <c r="G16" s="67" t="n">
        <f aca="false">E16-F16*0.7</f>
        <v>22295672.9588388</v>
      </c>
      <c r="H16" s="67" t="n">
        <v>79983678</v>
      </c>
      <c r="I16" s="67"/>
      <c r="J16" s="67" t="n">
        <f aca="false">G16*3.8235866717</f>
        <v>85249437.9619983</v>
      </c>
      <c r="K16" s="9" t="n">
        <v>355397</v>
      </c>
      <c r="L16" s="67"/>
      <c r="M16" s="67" t="n">
        <f aca="false">F16*2.511711692</f>
        <v>364254.97420646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9"/>
      <c r="B17" s="159" t="n">
        <v>2017</v>
      </c>
      <c r="C17" s="5" t="n">
        <v>1</v>
      </c>
      <c r="D17" s="159" t="n">
        <v>169</v>
      </c>
      <c r="E17" s="161" t="n">
        <f aca="false">central_SIPA_income!B10</f>
        <v>19615633.2382376</v>
      </c>
      <c r="F17" s="161" t="n">
        <f aca="false">central_SIPA_income!I10</f>
        <v>119223.590103333</v>
      </c>
      <c r="G17" s="8" t="n">
        <f aca="false">E17-F17*0.7</f>
        <v>19532176.7251652</v>
      </c>
      <c r="H17" s="8" t="n">
        <v>74434596</v>
      </c>
      <c r="I17" s="8"/>
      <c r="J17" s="8" t="n">
        <f aca="false">G17*3.8235866717</f>
        <v>74682970.5956307</v>
      </c>
      <c r="K17" s="6" t="n">
        <v>462191</v>
      </c>
      <c r="L17" s="8"/>
      <c r="M17" s="8" t="n">
        <f aca="false">F17*2.511711692</f>
        <v>299455.285224756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  <c r="BJ17" s="159"/>
      <c r="BK17" s="159"/>
      <c r="BL17" s="159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3" t="n">
        <f aca="false">central_SIPA_income!B11</f>
        <v>23378790.7203935</v>
      </c>
      <c r="F18" s="163" t="n">
        <f aca="false">central_SIPA_income!I11</f>
        <v>127558.97234145</v>
      </c>
      <c r="G18" s="67" t="n">
        <f aca="false">E18-F18*0.7</f>
        <v>23289499.4397545</v>
      </c>
      <c r="H18" s="67" t="n">
        <v>80479757</v>
      </c>
      <c r="I18" s="67"/>
      <c r="J18" s="67" t="n">
        <f aca="false">G18*3.8235866717</f>
        <v>89049419.64841</v>
      </c>
      <c r="K18" s="9" t="n">
        <v>458270</v>
      </c>
      <c r="L18" s="67"/>
      <c r="M18" s="67" t="n">
        <f aca="false">F18*2.511711692</f>
        <v>320391.362249525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3" t="n">
        <f aca="false">central_SIPA_income!B12</f>
        <v>20578914.6776703</v>
      </c>
      <c r="F19" s="163" t="n">
        <f aca="false">central_SIPA_income!I12</f>
        <v>130715.43082937</v>
      </c>
      <c r="G19" s="67" t="n">
        <f aca="false">E19-F19*0.7</f>
        <v>20487413.8760897</v>
      </c>
      <c r="H19" s="67" t="n">
        <v>73976782</v>
      </c>
      <c r="I19" s="67"/>
      <c r="J19" s="67" t="n">
        <f aca="false">G19*3.8235866717</f>
        <v>78335402.6342183</v>
      </c>
      <c r="K19" s="9" t="n">
        <v>489074</v>
      </c>
      <c r="L19" s="67"/>
      <c r="M19" s="67" t="n">
        <f aca="false">F19*2.511711692</f>
        <v>328319.475938947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3" t="n">
        <f aca="false">central_SIPA_income!B13</f>
        <v>24419598.4120469</v>
      </c>
      <c r="F20" s="163" t="n">
        <f aca="false">central_SIPA_income!I13</f>
        <v>138179.566518179</v>
      </c>
      <c r="G20" s="67" t="n">
        <f aca="false">E20-F20*0.7</f>
        <v>24322872.7154842</v>
      </c>
      <c r="H20" s="67" t="n">
        <v>82408987.5633976</v>
      </c>
      <c r="I20" s="67"/>
      <c r="J20" s="67" t="n">
        <f aca="false">G20*3.8235866717</f>
        <v>93000611.932381</v>
      </c>
      <c r="K20" s="9"/>
      <c r="L20" s="67"/>
      <c r="M20" s="67" t="n">
        <f aca="false">F20*2.511711692</f>
        <v>347067.232819201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9"/>
      <c r="B21" s="159" t="n">
        <v>2018</v>
      </c>
      <c r="C21" s="5" t="n">
        <v>1</v>
      </c>
      <c r="D21" s="159" t="n">
        <v>173</v>
      </c>
      <c r="E21" s="161" t="n">
        <f aca="false">central_SIPA_income!B14</f>
        <v>19446933.4382352</v>
      </c>
      <c r="F21" s="161" t="n">
        <f aca="false">central_SIPA_income!I14</f>
        <v>125820.310106618</v>
      </c>
      <c r="G21" s="8" t="n">
        <f aca="false">E21-F21*0.7</f>
        <v>19358859.2211606</v>
      </c>
      <c r="H21" s="8"/>
      <c r="I21" s="8"/>
      <c r="J21" s="8" t="n">
        <f aca="false">G21*3.8235866717</f>
        <v>74020276.0973463</v>
      </c>
      <c r="K21" s="6"/>
      <c r="L21" s="8"/>
      <c r="M21" s="8" t="n">
        <f aca="false">F21*2.511711692</f>
        <v>316024.343985859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  <c r="BB21" s="159"/>
      <c r="BC21" s="159"/>
      <c r="BD21" s="159"/>
      <c r="BE21" s="159"/>
      <c r="BF21" s="159"/>
      <c r="BG21" s="159"/>
      <c r="BH21" s="159"/>
      <c r="BI21" s="159"/>
      <c r="BJ21" s="159"/>
      <c r="BK21" s="159"/>
      <c r="BL21" s="159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3" t="n">
        <f aca="false">central_SIPA_income!B15</f>
        <v>21970032.2997489</v>
      </c>
      <c r="F22" s="163" t="n">
        <f aca="false">central_SIPA_income!I15</f>
        <v>128561.943141318</v>
      </c>
      <c r="G22" s="67" t="n">
        <f aca="false">E22-F22*0.7</f>
        <v>21880038.93955</v>
      </c>
      <c r="H22" s="67"/>
      <c r="I22" s="67"/>
      <c r="J22" s="67" t="n">
        <f aca="false">G22*3.8235866717</f>
        <v>83660225.2655404</v>
      </c>
      <c r="K22" s="9"/>
      <c r="L22" s="67"/>
      <c r="M22" s="67" t="n">
        <f aca="false">F22*2.511711692</f>
        <v>322910.535734287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3" t="n">
        <f aca="false">central_SIPA_income!B16</f>
        <v>18061907.8282328</v>
      </c>
      <c r="F23" s="163" t="n">
        <f aca="false">central_SIPA_income!I16</f>
        <v>121117.384087286</v>
      </c>
      <c r="G23" s="67" t="n">
        <f aca="false">E23-F23*0.7</f>
        <v>17977125.6593717</v>
      </c>
      <c r="H23" s="67"/>
      <c r="I23" s="67"/>
      <c r="J23" s="67" t="n">
        <f aca="false">G23*3.8235866717</f>
        <v>68737098.0666499</v>
      </c>
      <c r="K23" s="9"/>
      <c r="L23" s="67"/>
      <c r="M23" s="67" t="n">
        <f aca="false">F23*2.511711692</f>
        <v>304211.94971649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3" t="n">
        <f aca="false">central_SIPA_income!B17</f>
        <v>19818011.5998267</v>
      </c>
      <c r="F24" s="163" t="n">
        <f aca="false">central_SIPA_income!I17</f>
        <v>117488.447629411</v>
      </c>
      <c r="G24" s="67" t="n">
        <f aca="false">E24-F24*0.7</f>
        <v>19735769.6864861</v>
      </c>
      <c r="H24" s="67"/>
      <c r="I24" s="67"/>
      <c r="J24" s="67" t="n">
        <f aca="false">G24*3.8235866717</f>
        <v>75461425.9289891</v>
      </c>
      <c r="K24" s="9"/>
      <c r="L24" s="67"/>
      <c r="M24" s="67" t="n">
        <f aca="false">F24*2.511711692</f>
        <v>295097.107585721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9"/>
      <c r="B25" s="159" t="n">
        <v>2019</v>
      </c>
      <c r="C25" s="5" t="n">
        <v>1</v>
      </c>
      <c r="D25" s="159" t="n">
        <v>177</v>
      </c>
      <c r="E25" s="161" t="n">
        <f aca="false">central_SIPA_income!B18</f>
        <v>15851385.0013307</v>
      </c>
      <c r="F25" s="161" t="n">
        <f aca="false">central_SIPA_income!I18</f>
        <v>113588.720787944</v>
      </c>
      <c r="G25" s="8" t="n">
        <f aca="false">E25-F25*0.7</f>
        <v>15771872.8967792</v>
      </c>
      <c r="H25" s="8"/>
      <c r="I25" s="8"/>
      <c r="J25" s="8" t="n">
        <f aca="false">G25*3.8235866717</f>
        <v>60305122.9958713</v>
      </c>
      <c r="K25" s="6"/>
      <c r="L25" s="8"/>
      <c r="M25" s="8" t="n">
        <f aca="false">F25*2.511711692</f>
        <v>285302.118082402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  <c r="BB25" s="159"/>
      <c r="BC25" s="159"/>
      <c r="BD25" s="159"/>
      <c r="BE25" s="159"/>
      <c r="BF25" s="159"/>
      <c r="BG25" s="159"/>
      <c r="BH25" s="159"/>
      <c r="BI25" s="159"/>
      <c r="BJ25" s="159"/>
      <c r="BK25" s="159"/>
      <c r="BL25" s="159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3" t="n">
        <f aca="false">central_SIPA_income!B19</f>
        <v>18844983.0549242</v>
      </c>
      <c r="F26" s="163" t="n">
        <f aca="false">central_SIPA_income!I19</f>
        <v>109525.592719891</v>
      </c>
      <c r="G26" s="67" t="n">
        <f aca="false">E26-F26*0.7</f>
        <v>18768315.1400203</v>
      </c>
      <c r="H26" s="67" t="n">
        <v>1000</v>
      </c>
      <c r="I26" s="67"/>
      <c r="J26" s="67" t="n">
        <f aca="false">G26*3.8235866717</f>
        <v>71762279.6196469</v>
      </c>
      <c r="K26" s="9"/>
      <c r="L26" s="67"/>
      <c r="M26" s="67" t="n">
        <f aca="false">F26*2.511711692</f>
        <v>275096.71180778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3" t="n">
        <f aca="false">central_SIPA_income!B20</f>
        <v>15710193.8603896</v>
      </c>
      <c r="F27" s="163" t="n">
        <f aca="false">central_SIPA_income!I20</f>
        <v>104871.150029721</v>
      </c>
      <c r="G27" s="67" t="n">
        <f aca="false">E27-F27*0.7</f>
        <v>15636784.0553688</v>
      </c>
      <c r="H27" s="67"/>
      <c r="I27" s="67"/>
      <c r="J27" s="67" t="n">
        <f aca="false">G27*3.8235866717</f>
        <v>59788599.1023591</v>
      </c>
      <c r="K27" s="9"/>
      <c r="L27" s="67"/>
      <c r="M27" s="67" t="n">
        <f aca="false">F27*2.511711692</f>
        <v>263406.093683137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3" t="n">
        <f aca="false">central_SIPA_income!B21</f>
        <v>17901847.1373961</v>
      </c>
      <c r="F28" s="163" t="n">
        <f aca="false">central_SIPA_income!I21</f>
        <v>105328.863710972</v>
      </c>
      <c r="G28" s="67" t="n">
        <f aca="false">E28-F28*0.7</f>
        <v>17828116.9327984</v>
      </c>
      <c r="H28" s="67"/>
      <c r="I28" s="67"/>
      <c r="J28" s="67" t="n">
        <f aca="false">G28*3.8235866717</f>
        <v>68167350.285757</v>
      </c>
      <c r="K28" s="9"/>
      <c r="L28" s="67"/>
      <c r="M28" s="67" t="n">
        <f aca="false">F28*2.511711692</f>
        <v>264555.738487923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9"/>
      <c r="B29" s="159" t="n">
        <v>2020</v>
      </c>
      <c r="C29" s="5" t="n">
        <v>1</v>
      </c>
      <c r="D29" s="159" t="n">
        <v>181</v>
      </c>
      <c r="E29" s="161" t="n">
        <f aca="false">central_SIPA_income!B22</f>
        <v>16312290.4430825</v>
      </c>
      <c r="F29" s="161" t="n">
        <f aca="false">central_SIPA_income!I22</f>
        <v>114354.601684911</v>
      </c>
      <c r="G29" s="8" t="n">
        <f aca="false">E29-F29*0.7</f>
        <v>16232242.2219031</v>
      </c>
      <c r="H29" s="8"/>
      <c r="I29" s="8"/>
      <c r="J29" s="8" t="n">
        <f aca="false">G29*3.8235866717</f>
        <v>62065385.0114746</v>
      </c>
      <c r="K29" s="6"/>
      <c r="L29" s="8"/>
      <c r="M29" s="8" t="n">
        <f aca="false">F29*2.511711692</f>
        <v>287225.790085993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3" t="n">
        <f aca="false">central_SIPA_income!B23</f>
        <v>18376456.9659741</v>
      </c>
      <c r="F30" s="163" t="n">
        <f aca="false">central_SIPA_income!I23</f>
        <v>82723.7607858221</v>
      </c>
      <c r="G30" s="67" t="n">
        <f aca="false">E30-F30*0.7</f>
        <v>18318550.333424</v>
      </c>
      <c r="H30" s="67"/>
      <c r="I30" s="67"/>
      <c r="J30" s="67" t="n">
        <f aca="false">G30*3.8235866717</f>
        <v>70042564.8997456</v>
      </c>
      <c r="K30" s="9"/>
      <c r="L30" s="67"/>
      <c r="M30" s="67" t="n">
        <f aca="false">F30*2.511711692</f>
        <v>207778.23717196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3" t="n">
        <f aca="false">central_SIPA_income!B24</f>
        <v>15775623.187441</v>
      </c>
      <c r="F31" s="163" t="n">
        <f aca="false">central_SIPA_income!I24</f>
        <v>82703.572565179</v>
      </c>
      <c r="G31" s="67" t="n">
        <f aca="false">E31-F31*0.7</f>
        <v>15717730.6866453</v>
      </c>
      <c r="H31" s="67"/>
      <c r="I31" s="67"/>
      <c r="J31" s="67" t="n">
        <f aca="false">G31*3.8235866717</f>
        <v>60098105.5628272</v>
      </c>
      <c r="K31" s="9"/>
      <c r="L31" s="67"/>
      <c r="M31" s="67" t="n">
        <f aca="false">F31*2.511711692</f>
        <v>207727.53018213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3" t="n">
        <f aca="false">central_SIPA_income!B25</f>
        <v>19094122.7808011</v>
      </c>
      <c r="F32" s="163" t="n">
        <f aca="false">central_SIPA_income!I25</f>
        <v>88026.8110739797</v>
      </c>
      <c r="G32" s="67" t="n">
        <f aca="false">E32-F32*0.7</f>
        <v>19032504.0130493</v>
      </c>
      <c r="H32" s="67"/>
      <c r="I32" s="67"/>
      <c r="J32" s="67" t="n">
        <f aca="false">G32*3.8235866717</f>
        <v>72772428.673372</v>
      </c>
      <c r="K32" s="9"/>
      <c r="L32" s="67"/>
      <c r="M32" s="67" t="n">
        <f aca="false">F32*2.511711692</f>
        <v>221097.97058399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9"/>
      <c r="B33" s="159" t="n">
        <v>2021</v>
      </c>
      <c r="C33" s="5" t="n">
        <v>1</v>
      </c>
      <c r="D33" s="159" t="n">
        <v>185</v>
      </c>
      <c r="E33" s="161" t="n">
        <f aca="false">central_SIPA_income!B26</f>
        <v>16817161.1222165</v>
      </c>
      <c r="F33" s="161" t="n">
        <f aca="false">central_SIPA_income!I26</f>
        <v>95312.4611729082</v>
      </c>
      <c r="G33" s="8" t="n">
        <f aca="false">E33-F33*0.7</f>
        <v>16750442.3993954</v>
      </c>
      <c r="H33" s="8"/>
      <c r="I33" s="8"/>
      <c r="J33" s="8" t="n">
        <f aca="false">G33*3.8235866717</f>
        <v>64046768.303407</v>
      </c>
      <c r="K33" s="6"/>
      <c r="L33" s="8"/>
      <c r="M33" s="8" t="n">
        <f aca="false">F33*2.511711692</f>
        <v>239397.42312129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159"/>
      <c r="BL33" s="159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3" t="n">
        <f aca="false">central_SIPA_income!B27</f>
        <v>19717222.1067071</v>
      </c>
      <c r="F34" s="163" t="n">
        <f aca="false">central_SIPA_income!I27</f>
        <v>97111.5470098673</v>
      </c>
      <c r="G34" s="67" t="n">
        <f aca="false">E34-F34*0.7</f>
        <v>19649244.0238002</v>
      </c>
      <c r="H34" s="67"/>
      <c r="I34" s="67"/>
      <c r="J34" s="67" t="n">
        <f aca="false">G34*3.8235866717</f>
        <v>75130587.5583833</v>
      </c>
      <c r="K34" s="9"/>
      <c r="L34" s="67"/>
      <c r="M34" s="67" t="n">
        <f aca="false">F34*2.511711692</f>
        <v>243916.208052891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3" t="n">
        <f aca="false">central_SIPA_income!B28</f>
        <v>17478638.0566849</v>
      </c>
      <c r="F35" s="163" t="n">
        <f aca="false">central_SIPA_income!I28</f>
        <v>99808.6733795599</v>
      </c>
      <c r="G35" s="67" t="n">
        <f aca="false">E35-F35*0.7</f>
        <v>17408771.9853193</v>
      </c>
      <c r="H35" s="67"/>
      <c r="I35" s="67"/>
      <c r="J35" s="67" t="n">
        <f aca="false">G35*3.8235866717</f>
        <v>66563948.5337311</v>
      </c>
      <c r="K35" s="9"/>
      <c r="L35" s="67"/>
      <c r="M35" s="67" t="n">
        <f aca="false">F35*2.511711692</f>
        <v>250690.61189045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3" t="n">
        <f aca="false">central_SIPA_income!B29</f>
        <v>20589049.4941326</v>
      </c>
      <c r="F36" s="163" t="n">
        <f aca="false">central_SIPA_income!I29</f>
        <v>99931.3195565378</v>
      </c>
      <c r="G36" s="67" t="n">
        <f aca="false">E36-F36*0.7</f>
        <v>20519097.5704431</v>
      </c>
      <c r="H36" s="67"/>
      <c r="I36" s="67"/>
      <c r="J36" s="67" t="n">
        <f aca="false">G36*3.8235866717</f>
        <v>78456547.985658</v>
      </c>
      <c r="K36" s="9"/>
      <c r="L36" s="67"/>
      <c r="M36" s="67" t="n">
        <f aca="false">F36*2.511711692</f>
        <v>250998.663727144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9"/>
      <c r="B37" s="159" t="n">
        <v>2022</v>
      </c>
      <c r="C37" s="5" t="n">
        <v>1</v>
      </c>
      <c r="D37" s="159" t="n">
        <v>189</v>
      </c>
      <c r="E37" s="161" t="n">
        <f aca="false">central_SIPA_income!B30</f>
        <v>17948842.1970263</v>
      </c>
      <c r="F37" s="161" t="n">
        <f aca="false">central_SIPA_income!I30</f>
        <v>103182.076322897</v>
      </c>
      <c r="G37" s="8" t="n">
        <f aca="false">E37-F37*0.7</f>
        <v>17876614.7436002</v>
      </c>
      <c r="H37" s="8"/>
      <c r="I37" s="8"/>
      <c r="J37" s="8" t="n">
        <f aca="false">G37*3.8235866717</f>
        <v>68352785.8687455</v>
      </c>
      <c r="K37" s="6"/>
      <c r="L37" s="8"/>
      <c r="M37" s="8" t="n">
        <f aca="false">F37*2.511711692</f>
        <v>259163.627505058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59"/>
      <c r="BG37" s="159"/>
      <c r="BH37" s="159"/>
      <c r="BI37" s="159"/>
      <c r="BJ37" s="159"/>
      <c r="BK37" s="159"/>
      <c r="BL37" s="159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3" t="n">
        <f aca="false">central_SIPA_income!B31</f>
        <v>21203826.1346709</v>
      </c>
      <c r="F38" s="163" t="n">
        <f aca="false">central_SIPA_income!I31</f>
        <v>102346.271723331</v>
      </c>
      <c r="G38" s="67" t="n">
        <f aca="false">E38-F38*0.7</f>
        <v>21132183.7444646</v>
      </c>
      <c r="H38" s="67"/>
      <c r="I38" s="67"/>
      <c r="J38" s="67" t="n">
        <f aca="false">G38*3.8235866717</f>
        <v>80800736.1092503</v>
      </c>
      <c r="K38" s="9"/>
      <c r="L38" s="67"/>
      <c r="M38" s="67" t="n">
        <f aca="false">F38*2.511711692</f>
        <v>257064.327320099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3" t="n">
        <f aca="false">central_SIPA_income!B32</f>
        <v>18522356.1875429</v>
      </c>
      <c r="F39" s="163" t="n">
        <f aca="false">central_SIPA_income!I32</f>
        <v>103101.755367297</v>
      </c>
      <c r="G39" s="67" t="n">
        <f aca="false">E39-F39*0.7</f>
        <v>18450184.9587858</v>
      </c>
      <c r="H39" s="67"/>
      <c r="I39" s="67"/>
      <c r="J39" s="67" t="n">
        <f aca="false">G39*3.8235866717</f>
        <v>70545881.2988133</v>
      </c>
      <c r="K39" s="9"/>
      <c r="L39" s="67"/>
      <c r="M39" s="67" t="n">
        <f aca="false">F39*2.511711692</f>
        <v>258961.884421762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3" t="n">
        <f aca="false">central_SIPA_income!B33</f>
        <v>21747386.7461409</v>
      </c>
      <c r="F40" s="163" t="n">
        <f aca="false">central_SIPA_income!I33</f>
        <v>102314.124576366</v>
      </c>
      <c r="G40" s="67" t="n">
        <f aca="false">E40-F40*0.7</f>
        <v>21675766.8589374</v>
      </c>
      <c r="H40" s="67"/>
      <c r="I40" s="67"/>
      <c r="J40" s="67" t="n">
        <f aca="false">G40*3.8235866717</f>
        <v>82879173.2607097</v>
      </c>
      <c r="K40" s="9"/>
      <c r="L40" s="67"/>
      <c r="M40" s="67" t="n">
        <f aca="false">F40*2.511711692</f>
        <v>256983.582955204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9"/>
      <c r="B41" s="159" t="n">
        <v>2023</v>
      </c>
      <c r="C41" s="5" t="n">
        <v>1</v>
      </c>
      <c r="D41" s="159" t="n">
        <v>193</v>
      </c>
      <c r="E41" s="161" t="n">
        <f aca="false">central_SIPA_income!B34</f>
        <v>19084746.7288039</v>
      </c>
      <c r="F41" s="161" t="n">
        <f aca="false">central_SIPA_income!I34</f>
        <v>102080.067796823</v>
      </c>
      <c r="G41" s="8" t="n">
        <f aca="false">E41-F41*0.7</f>
        <v>19013290.6813461</v>
      </c>
      <c r="H41" s="8"/>
      <c r="I41" s="8"/>
      <c r="J41" s="8" t="n">
        <f aca="false">G41*3.8235866717</f>
        <v>72698964.8343528</v>
      </c>
      <c r="K41" s="6"/>
      <c r="L41" s="8"/>
      <c r="M41" s="8" t="n">
        <f aca="false">F41*2.511711692</f>
        <v>256395.699805433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59"/>
      <c r="BD41" s="159"/>
      <c r="BE41" s="159"/>
      <c r="BF41" s="159"/>
      <c r="BG41" s="159"/>
      <c r="BH41" s="159"/>
      <c r="BI41" s="159"/>
      <c r="BJ41" s="159"/>
      <c r="BK41" s="159"/>
      <c r="BL41" s="159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3" t="n">
        <f aca="false">central_SIPA_income!B35</f>
        <v>22334791.3541218</v>
      </c>
      <c r="F42" s="163" t="n">
        <f aca="false">central_SIPA_income!I35</f>
        <v>98792.6896439196</v>
      </c>
      <c r="G42" s="67" t="n">
        <f aca="false">E42-F42*0.7</f>
        <v>22265636.471371</v>
      </c>
      <c r="H42" s="67"/>
      <c r="I42" s="67"/>
      <c r="J42" s="67" t="n">
        <f aca="false">G42*3.8235866717</f>
        <v>85134590.8488517</v>
      </c>
      <c r="K42" s="9"/>
      <c r="L42" s="67"/>
      <c r="M42" s="67" t="n">
        <f aca="false">F42*2.511711692</f>
        <v>248138.75366276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3" t="n">
        <f aca="false">central_SIPA_income!B36</f>
        <v>19517242.7183301</v>
      </c>
      <c r="F43" s="163" t="n">
        <f aca="false">central_SIPA_income!I36</f>
        <v>103985.224681199</v>
      </c>
      <c r="G43" s="67" t="n">
        <f aca="false">E43-F43*0.7</f>
        <v>19444453.0610533</v>
      </c>
      <c r="H43" s="67"/>
      <c r="I43" s="67"/>
      <c r="J43" s="67" t="n">
        <f aca="false">G43*3.8235866717</f>
        <v>74347551.5627396</v>
      </c>
      <c r="K43" s="9"/>
      <c r="L43" s="67"/>
      <c r="M43" s="67" t="n">
        <f aca="false">F43*2.511711692</f>
        <v>261180.904627016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3" t="n">
        <f aca="false">central_SIPA_income!B37</f>
        <v>22852910.2939076</v>
      </c>
      <c r="F44" s="163" t="n">
        <f aca="false">central_SIPA_income!I37</f>
        <v>103733.888011062</v>
      </c>
      <c r="G44" s="67" t="n">
        <f aca="false">E44-F44*0.7</f>
        <v>22780296.5722998</v>
      </c>
      <c r="H44" s="67"/>
      <c r="I44" s="67"/>
      <c r="J44" s="67" t="n">
        <f aca="false">G44*3.8235866717</f>
        <v>87102438.3512189</v>
      </c>
      <c r="K44" s="9"/>
      <c r="L44" s="67"/>
      <c r="M44" s="67" t="n">
        <f aca="false">F44*2.511711692</f>
        <v>260549.619374002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9"/>
      <c r="B45" s="159" t="n">
        <v>2024</v>
      </c>
      <c r="C45" s="5" t="n">
        <v>1</v>
      </c>
      <c r="D45" s="159" t="n">
        <v>197</v>
      </c>
      <c r="E45" s="161" t="n">
        <f aca="false">central_SIPA_income!B38</f>
        <v>19964855.6527001</v>
      </c>
      <c r="F45" s="161" t="n">
        <f aca="false">central_SIPA_income!I38</f>
        <v>101488.534399479</v>
      </c>
      <c r="G45" s="8" t="n">
        <f aca="false">E45-F45*0.7</f>
        <v>19893813.6786204</v>
      </c>
      <c r="H45" s="8"/>
      <c r="I45" s="8"/>
      <c r="J45" s="8" t="n">
        <f aca="false">G45*3.8235866717</f>
        <v>76065720.8308562</v>
      </c>
      <c r="K45" s="6"/>
      <c r="L45" s="8"/>
      <c r="M45" s="8" t="n">
        <f aca="false">F45*2.511711692</f>
        <v>254909.938455114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9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59"/>
      <c r="BD45" s="159"/>
      <c r="BE45" s="159"/>
      <c r="BF45" s="159"/>
      <c r="BG45" s="159"/>
      <c r="BH45" s="159"/>
      <c r="BI45" s="159"/>
      <c r="BJ45" s="159"/>
      <c r="BK45" s="159"/>
      <c r="BL45" s="159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3" t="n">
        <f aca="false">central_SIPA_income!B39</f>
        <v>23140183.0281345</v>
      </c>
      <c r="F46" s="163" t="n">
        <f aca="false">central_SIPA_income!I39</f>
        <v>105289.996129191</v>
      </c>
      <c r="G46" s="67" t="n">
        <f aca="false">E46-F46*0.7</f>
        <v>23066480.0308441</v>
      </c>
      <c r="H46" s="67"/>
      <c r="I46" s="67"/>
      <c r="J46" s="67" t="n">
        <f aca="false">G46*3.8235866717</f>
        <v>88196685.6089695</v>
      </c>
      <c r="K46" s="9"/>
      <c r="L46" s="67"/>
      <c r="M46" s="67" t="n">
        <f aca="false">F46*2.511711692</f>
        <v>264458.114328324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3" t="n">
        <f aca="false">central_SIPA_income!B40</f>
        <v>20245101.7711532</v>
      </c>
      <c r="F47" s="163" t="n">
        <f aca="false">central_SIPA_income!I40</f>
        <v>104783.142658633</v>
      </c>
      <c r="G47" s="67" t="n">
        <f aca="false">E47-F47*0.7</f>
        <v>20171753.5712922</v>
      </c>
      <c r="H47" s="67"/>
      <c r="I47" s="67"/>
      <c r="J47" s="67" t="n">
        <f aca="false">G47*3.8235866717</f>
        <v>77128448.1000097</v>
      </c>
      <c r="K47" s="9"/>
      <c r="L47" s="67"/>
      <c r="M47" s="67" t="n">
        <f aca="false">F47*2.511711692</f>
        <v>263185.044540193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3" t="n">
        <f aca="false">central_SIPA_income!B41</f>
        <v>23524777.6051933</v>
      </c>
      <c r="F48" s="163" t="n">
        <f aca="false">central_SIPA_income!I41</f>
        <v>103388.252154399</v>
      </c>
      <c r="G48" s="67" t="n">
        <f aca="false">E48-F48*0.7</f>
        <v>23452405.8286852</v>
      </c>
      <c r="H48" s="67"/>
      <c r="I48" s="67"/>
      <c r="J48" s="67" t="n">
        <f aca="false">G48*3.8235866717</f>
        <v>89672306.3458601</v>
      </c>
      <c r="K48" s="9"/>
      <c r="L48" s="67"/>
      <c r="M48" s="67" t="n">
        <f aca="false">F48*2.511711692</f>
        <v>259681.481751648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9"/>
      <c r="B49" s="159" t="n">
        <v>2025</v>
      </c>
      <c r="C49" s="5" t="n">
        <v>1</v>
      </c>
      <c r="D49" s="159" t="n">
        <v>201</v>
      </c>
      <c r="E49" s="161" t="n">
        <f aca="false">central_SIPA_income!B42</f>
        <v>20805725.1000725</v>
      </c>
      <c r="F49" s="161" t="n">
        <f aca="false">central_SIPA_income!I42</f>
        <v>106016.679381146</v>
      </c>
      <c r="G49" s="8" t="n">
        <f aca="false">E49-F49*0.7</f>
        <v>20731513.4245057</v>
      </c>
      <c r="H49" s="8"/>
      <c r="I49" s="8"/>
      <c r="J49" s="8" t="n">
        <f aca="false">G49*3.8235866717</f>
        <v>79268738.4141097</v>
      </c>
      <c r="K49" s="6"/>
      <c r="L49" s="8"/>
      <c r="M49" s="8" t="n">
        <f aca="false">F49*2.511711692</f>
        <v>266283.33314864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9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59"/>
      <c r="BG49" s="159"/>
      <c r="BH49" s="159"/>
      <c r="BI49" s="159"/>
      <c r="BJ49" s="159"/>
      <c r="BK49" s="159"/>
      <c r="BL49" s="159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3" t="n">
        <f aca="false">central_SIPA_income!B43</f>
        <v>24185950.3836138</v>
      </c>
      <c r="F50" s="163" t="n">
        <f aca="false">central_SIPA_income!I43</f>
        <v>109097.976184734</v>
      </c>
      <c r="G50" s="67" t="n">
        <f aca="false">E50-F50*0.7</f>
        <v>24109581.8002845</v>
      </c>
      <c r="H50" s="67"/>
      <c r="I50" s="67"/>
      <c r="J50" s="67" t="n">
        <f aca="false">G50*3.8235866717</f>
        <v>92185075.6318286</v>
      </c>
      <c r="K50" s="9"/>
      <c r="L50" s="67"/>
      <c r="M50" s="67" t="n">
        <f aca="false">F50*2.511711692</f>
        <v>274022.662356733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3" t="n">
        <f aca="false">central_SIPA_income!B44</f>
        <v>21246282.7147894</v>
      </c>
      <c r="F51" s="163" t="n">
        <f aca="false">central_SIPA_income!I44</f>
        <v>110511.455502704</v>
      </c>
      <c r="G51" s="67" t="n">
        <f aca="false">E51-F51*0.7</f>
        <v>21168924.6959375</v>
      </c>
      <c r="H51" s="67"/>
      <c r="I51" s="67"/>
      <c r="J51" s="67" t="n">
        <f aca="false">G51*3.8235866717</f>
        <v>80941218.3216076</v>
      </c>
      <c r="K51" s="9"/>
      <c r="L51" s="67"/>
      <c r="M51" s="67" t="n">
        <f aca="false">F51*2.511711692</f>
        <v>277572.91488608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3" t="n">
        <f aca="false">central_SIPA_income!B45</f>
        <v>24740057.9107498</v>
      </c>
      <c r="F52" s="163" t="n">
        <f aca="false">central_SIPA_income!I45</f>
        <v>111080.463426575</v>
      </c>
      <c r="G52" s="67" t="n">
        <f aca="false">E52-F52*0.7</f>
        <v>24662301.5863512</v>
      </c>
      <c r="H52" s="67"/>
      <c r="I52" s="67"/>
      <c r="J52" s="67" t="n">
        <f aca="false">G52*3.8235866717</f>
        <v>94298447.6390181</v>
      </c>
      <c r="K52" s="9"/>
      <c r="L52" s="67"/>
      <c r="M52" s="67" t="n">
        <f aca="false">F52*2.511711692</f>
        <v>279002.098741306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9"/>
      <c r="B53" s="159" t="n">
        <v>2026</v>
      </c>
      <c r="C53" s="5" t="n">
        <v>1</v>
      </c>
      <c r="D53" s="159" t="n">
        <v>205</v>
      </c>
      <c r="E53" s="161" t="n">
        <f aca="false">central_SIPA_income!B46</f>
        <v>21690456.299458</v>
      </c>
      <c r="F53" s="161" t="n">
        <f aca="false">central_SIPA_income!I46</f>
        <v>110665.800806917</v>
      </c>
      <c r="G53" s="8" t="n">
        <f aca="false">E53-F53*0.7</f>
        <v>21612990.2388932</v>
      </c>
      <c r="H53" s="8"/>
      <c r="I53" s="8"/>
      <c r="J53" s="8" t="n">
        <f aca="false">G53*3.8235866717</f>
        <v>82639141.4130142</v>
      </c>
      <c r="K53" s="6"/>
      <c r="L53" s="8"/>
      <c r="M53" s="8" t="n">
        <f aca="false">F53*2.511711692</f>
        <v>277960.585791276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9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  <c r="AM53" s="159"/>
      <c r="AN53" s="159"/>
      <c r="AO53" s="159"/>
      <c r="AP53" s="159"/>
      <c r="AQ53" s="159"/>
      <c r="AR53" s="159"/>
      <c r="AS53" s="159"/>
      <c r="AT53" s="159"/>
      <c r="AU53" s="159"/>
      <c r="AV53" s="159"/>
      <c r="AW53" s="159"/>
      <c r="AX53" s="159"/>
      <c r="AY53" s="159"/>
      <c r="AZ53" s="159"/>
      <c r="BA53" s="159"/>
      <c r="BB53" s="159"/>
      <c r="BC53" s="159"/>
      <c r="BD53" s="159"/>
      <c r="BE53" s="159"/>
      <c r="BF53" s="159"/>
      <c r="BG53" s="159"/>
      <c r="BH53" s="159"/>
      <c r="BI53" s="159"/>
      <c r="BJ53" s="159"/>
      <c r="BK53" s="159"/>
      <c r="BL53" s="159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3" t="n">
        <f aca="false">central_SIPA_income!B47</f>
        <v>25253929.2096694</v>
      </c>
      <c r="F54" s="163" t="n">
        <f aca="false">central_SIPA_income!I47</f>
        <v>112270.167561451</v>
      </c>
      <c r="G54" s="67" t="n">
        <f aca="false">E54-F54*0.7</f>
        <v>25175340.0923764</v>
      </c>
      <c r="H54" s="67"/>
      <c r="I54" s="67"/>
      <c r="J54" s="67" t="n">
        <f aca="false">G54*3.8235866717</f>
        <v>96260094.832725</v>
      </c>
      <c r="K54" s="9"/>
      <c r="L54" s="67"/>
      <c r="M54" s="67" t="n">
        <f aca="false">F54*2.511711692</f>
        <v>281990.292526894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3" t="n">
        <f aca="false">central_SIPA_income!B48</f>
        <v>22227872.5327492</v>
      </c>
      <c r="F55" s="163" t="n">
        <f aca="false">central_SIPA_income!I48</f>
        <v>115840.219016842</v>
      </c>
      <c r="G55" s="67" t="n">
        <f aca="false">E55-F55*0.7</f>
        <v>22146784.3794374</v>
      </c>
      <c r="H55" s="67"/>
      <c r="I55" s="67"/>
      <c r="J55" s="67" t="n">
        <f aca="false">G55*3.8235866717</f>
        <v>84680149.5742307</v>
      </c>
      <c r="K55" s="9"/>
      <c r="L55" s="67"/>
      <c r="M55" s="67" t="n">
        <f aca="false">F55*2.511711692</f>
        <v>290957.232508443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3" t="n">
        <f aca="false">central_SIPA_income!B49</f>
        <v>25908509.7980371</v>
      </c>
      <c r="F56" s="163" t="n">
        <f aca="false">central_SIPA_income!I49</f>
        <v>113573.577392423</v>
      </c>
      <c r="G56" s="67" t="n">
        <f aca="false">E56-F56*0.7</f>
        <v>25829008.2938624</v>
      </c>
      <c r="H56" s="67"/>
      <c r="I56" s="67"/>
      <c r="J56" s="67" t="n">
        <f aca="false">G56*3.8235866717</f>
        <v>98759451.8556411</v>
      </c>
      <c r="K56" s="9"/>
      <c r="L56" s="67"/>
      <c r="M56" s="67" t="n">
        <f aca="false">F56*2.511711692</f>
        <v>285264.082238815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9"/>
      <c r="B57" s="159" t="n">
        <v>2027</v>
      </c>
      <c r="C57" s="5" t="n">
        <v>1</v>
      </c>
      <c r="D57" s="159" t="n">
        <v>209</v>
      </c>
      <c r="E57" s="161" t="n">
        <f aca="false">central_SIPA_income!B50</f>
        <v>22774629.3205762</v>
      </c>
      <c r="F57" s="161" t="n">
        <f aca="false">central_SIPA_income!I50</f>
        <v>114058.534844499</v>
      </c>
      <c r="G57" s="8" t="n">
        <f aca="false">E57-F57*0.7</f>
        <v>22694788.3461851</v>
      </c>
      <c r="H57" s="8"/>
      <c r="I57" s="8"/>
      <c r="J57" s="8" t="n">
        <f aca="false">G57*3.8235866717</f>
        <v>86775490.2375257</v>
      </c>
      <c r="K57" s="6"/>
      <c r="L57" s="8"/>
      <c r="M57" s="8" t="n">
        <f aca="false">F57*2.511711692</f>
        <v>286482.155541316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9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59"/>
      <c r="AT57" s="159"/>
      <c r="AU57" s="159"/>
      <c r="AV57" s="159"/>
      <c r="AW57" s="159"/>
      <c r="AX57" s="159"/>
      <c r="AY57" s="159"/>
      <c r="AZ57" s="159"/>
      <c r="BA57" s="159"/>
      <c r="BB57" s="159"/>
      <c r="BC57" s="159"/>
      <c r="BD57" s="159"/>
      <c r="BE57" s="159"/>
      <c r="BF57" s="159"/>
      <c r="BG57" s="159"/>
      <c r="BH57" s="159"/>
      <c r="BI57" s="159"/>
      <c r="BJ57" s="159"/>
      <c r="BK57" s="159"/>
      <c r="BL57" s="159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3" t="n">
        <f aca="false">central_SIPA_income!B51</f>
        <v>26570493.5124633</v>
      </c>
      <c r="F58" s="163" t="n">
        <f aca="false">central_SIPA_income!I51</f>
        <v>114149.367186375</v>
      </c>
      <c r="G58" s="67" t="n">
        <f aca="false">E58-F58*0.7</f>
        <v>26490588.9554328</v>
      </c>
      <c r="H58" s="67"/>
      <c r="I58" s="67"/>
      <c r="J58" s="67" t="n">
        <f aca="false">G58*3.8235866717</f>
        <v>101289062.855476</v>
      </c>
      <c r="K58" s="9"/>
      <c r="L58" s="67"/>
      <c r="M58" s="67" t="n">
        <f aca="false">F58*2.511711692</f>
        <v>286710.300196418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3" t="n">
        <f aca="false">central_SIPA_income!B52</f>
        <v>23310033.2701108</v>
      </c>
      <c r="F59" s="163" t="n">
        <f aca="false">central_SIPA_income!I52</f>
        <v>112577.7842245</v>
      </c>
      <c r="G59" s="67" t="n">
        <f aca="false">E59-F59*0.7</f>
        <v>23231228.8211536</v>
      </c>
      <c r="H59" s="67"/>
      <c r="I59" s="67"/>
      <c r="J59" s="67" t="n">
        <f aca="false">G59*3.8235866717</f>
        <v>88826616.8877759</v>
      </c>
      <c r="K59" s="9"/>
      <c r="L59" s="67"/>
      <c r="M59" s="67" t="n">
        <f aca="false">F59*2.511711692</f>
        <v>282762.936896129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3" t="n">
        <f aca="false">central_SIPA_income!B53</f>
        <v>27092305.1703609</v>
      </c>
      <c r="F60" s="163" t="n">
        <f aca="false">central_SIPA_income!I53</f>
        <v>117360.208371831</v>
      </c>
      <c r="G60" s="67" t="n">
        <f aca="false">E60-F60*0.7</f>
        <v>27010153.0245006</v>
      </c>
      <c r="H60" s="67"/>
      <c r="I60" s="67"/>
      <c r="J60" s="67" t="n">
        <f aca="false">G60*3.8235866717</f>
        <v>103275661.105058</v>
      </c>
      <c r="K60" s="9"/>
      <c r="L60" s="67"/>
      <c r="M60" s="67" t="n">
        <f aca="false">F60*2.511711692</f>
        <v>294775.007543083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9"/>
      <c r="B61" s="159" t="n">
        <v>2028</v>
      </c>
      <c r="C61" s="5" t="n">
        <v>1</v>
      </c>
      <c r="D61" s="159" t="n">
        <v>213</v>
      </c>
      <c r="E61" s="161" t="n">
        <f aca="false">central_SIPA_income!B54</f>
        <v>23851060.457674</v>
      </c>
      <c r="F61" s="161" t="n">
        <f aca="false">central_SIPA_income!I54</f>
        <v>115706.38488062</v>
      </c>
      <c r="G61" s="8" t="n">
        <f aca="false">E61-F61*0.7</f>
        <v>23770065.9882576</v>
      </c>
      <c r="H61" s="8"/>
      <c r="I61" s="8"/>
      <c r="J61" s="8" t="n">
        <f aca="false">G61*3.8235866717</f>
        <v>90886907.4981313</v>
      </c>
      <c r="K61" s="6"/>
      <c r="L61" s="8"/>
      <c r="M61" s="8" t="n">
        <f aca="false">F61*2.511711692</f>
        <v>290621.079743706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9"/>
      <c r="Z61" s="159"/>
      <c r="AA61" s="159"/>
      <c r="AB61" s="159"/>
      <c r="AC61" s="159"/>
      <c r="AD61" s="159"/>
      <c r="AE61" s="159"/>
      <c r="AF61" s="159"/>
      <c r="AG61" s="159"/>
      <c r="AH61" s="159"/>
      <c r="AI61" s="159"/>
      <c r="AJ61" s="159"/>
      <c r="AK61" s="159"/>
      <c r="AL61" s="159"/>
      <c r="AM61" s="159"/>
      <c r="AN61" s="159"/>
      <c r="AO61" s="159"/>
      <c r="AP61" s="159"/>
      <c r="AQ61" s="159"/>
      <c r="AR61" s="159"/>
      <c r="AS61" s="159"/>
      <c r="AT61" s="159"/>
      <c r="AU61" s="159"/>
      <c r="AV61" s="159"/>
      <c r="AW61" s="159"/>
      <c r="AX61" s="159"/>
      <c r="AY61" s="159"/>
      <c r="AZ61" s="159"/>
      <c r="BA61" s="159"/>
      <c r="BB61" s="159"/>
      <c r="BC61" s="159"/>
      <c r="BD61" s="159"/>
      <c r="BE61" s="159"/>
      <c r="BF61" s="159"/>
      <c r="BG61" s="159"/>
      <c r="BH61" s="159"/>
      <c r="BI61" s="159"/>
      <c r="BJ61" s="159"/>
      <c r="BK61" s="159"/>
      <c r="BL61" s="159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3" t="n">
        <f aca="false">central_SIPA_income!B55</f>
        <v>27733179.0055405</v>
      </c>
      <c r="F62" s="163" t="n">
        <f aca="false">central_SIPA_income!I55</f>
        <v>114213.556752745</v>
      </c>
      <c r="G62" s="67" t="n">
        <f aca="false">E62-F62*0.7</f>
        <v>27653229.5158136</v>
      </c>
      <c r="H62" s="67"/>
      <c r="I62" s="67"/>
      <c r="J62" s="67" t="n">
        <f aca="false">G62*3.8235866717</f>
        <v>105734519.806126</v>
      </c>
      <c r="K62" s="9"/>
      <c r="L62" s="67"/>
      <c r="M62" s="67" t="n">
        <f aca="false">F62*2.511711692</f>
        <v>286871.525880776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3" t="n">
        <f aca="false">central_SIPA_income!B56</f>
        <v>24394087.7931039</v>
      </c>
      <c r="F63" s="163" t="n">
        <f aca="false">central_SIPA_income!I56</f>
        <v>115529.838618644</v>
      </c>
      <c r="G63" s="67" t="n">
        <f aca="false">E63-F63*0.7</f>
        <v>24313216.9060708</v>
      </c>
      <c r="H63" s="67"/>
      <c r="I63" s="67"/>
      <c r="J63" s="67" t="n">
        <f aca="false">G63*3.8235866717</f>
        <v>92963692.1082036</v>
      </c>
      <c r="K63" s="9"/>
      <c r="L63" s="67"/>
      <c r="M63" s="67" t="n">
        <f aca="false">F63*2.511711692</f>
        <v>290177.646433322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3" t="n">
        <f aca="false">central_SIPA_income!B57</f>
        <v>28304540.9202962</v>
      </c>
      <c r="F64" s="163" t="n">
        <f aca="false">central_SIPA_income!I57</f>
        <v>113383.778681335</v>
      </c>
      <c r="G64" s="67" t="n">
        <f aca="false">E64-F64*0.7</f>
        <v>28225172.2752193</v>
      </c>
      <c r="H64" s="67"/>
      <c r="I64" s="67"/>
      <c r="J64" s="67" t="n">
        <f aca="false">G64*3.8235866717</f>
        <v>107921392.517965</v>
      </c>
      <c r="K64" s="9"/>
      <c r="L64" s="67"/>
      <c r="M64" s="67" t="n">
        <f aca="false">F64*2.511711692</f>
        <v>284787.362597049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9"/>
      <c r="B65" s="159" t="n">
        <v>2029</v>
      </c>
      <c r="C65" s="5" t="n">
        <v>1</v>
      </c>
      <c r="D65" s="159" t="n">
        <v>217</v>
      </c>
      <c r="E65" s="161" t="n">
        <f aca="false">central_SIPA_income!B58</f>
        <v>24875590.7931593</v>
      </c>
      <c r="F65" s="161" t="n">
        <f aca="false">central_SIPA_income!I58</f>
        <v>107978.173633519</v>
      </c>
      <c r="G65" s="8" t="n">
        <f aca="false">E65-F65*0.7</f>
        <v>24800006.0716159</v>
      </c>
      <c r="H65" s="8"/>
      <c r="I65" s="8"/>
      <c r="J65" s="8" t="n">
        <f aca="false">G65*3.8235866717</f>
        <v>94824972.6735095</v>
      </c>
      <c r="K65" s="6"/>
      <c r="L65" s="8"/>
      <c r="M65" s="8" t="n">
        <f aca="false">F65*2.511711692</f>
        <v>271210.041196115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9"/>
      <c r="Z65" s="159"/>
      <c r="AA65" s="159"/>
      <c r="AB65" s="159"/>
      <c r="AC65" s="159"/>
      <c r="AD65" s="159"/>
      <c r="AE65" s="159"/>
      <c r="AF65" s="159"/>
      <c r="AG65" s="159"/>
      <c r="AH65" s="159"/>
      <c r="AI65" s="159"/>
      <c r="AJ65" s="159"/>
      <c r="AK65" s="159"/>
      <c r="AL65" s="159"/>
      <c r="AM65" s="159"/>
      <c r="AN65" s="159"/>
      <c r="AO65" s="159"/>
      <c r="AP65" s="159"/>
      <c r="AQ65" s="159"/>
      <c r="AR65" s="159"/>
      <c r="AS65" s="159"/>
      <c r="AT65" s="159"/>
      <c r="AU65" s="159"/>
      <c r="AV65" s="159"/>
      <c r="AW65" s="159"/>
      <c r="AX65" s="159"/>
      <c r="AY65" s="159"/>
      <c r="AZ65" s="159"/>
      <c r="BA65" s="159"/>
      <c r="BB65" s="159"/>
      <c r="BC65" s="159"/>
      <c r="BD65" s="159"/>
      <c r="BE65" s="159"/>
      <c r="BF65" s="159"/>
      <c r="BG65" s="159"/>
      <c r="BH65" s="159"/>
      <c r="BI65" s="159"/>
      <c r="BJ65" s="159"/>
      <c r="BK65" s="159"/>
      <c r="BL65" s="159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3" t="n">
        <f aca="false">central_SIPA_income!B59</f>
        <v>28845237.4922991</v>
      </c>
      <c r="F66" s="163" t="n">
        <f aca="false">central_SIPA_income!I59</f>
        <v>108398.455561947</v>
      </c>
      <c r="G66" s="67" t="n">
        <f aca="false">E66-F66*0.7</f>
        <v>28769358.5734058</v>
      </c>
      <c r="H66" s="67"/>
      <c r="I66" s="67"/>
      <c r="J66" s="67" t="n">
        <f aca="false">G66*3.8235866717</f>
        <v>110002135.994632</v>
      </c>
      <c r="K66" s="9"/>
      <c r="L66" s="67"/>
      <c r="M66" s="67" t="n">
        <f aca="false">F66*2.511711692</f>
        <v>272265.668229684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3" t="n">
        <f aca="false">central_SIPA_income!B60</f>
        <v>25121464.749168</v>
      </c>
      <c r="F67" s="163" t="n">
        <f aca="false">central_SIPA_income!I60</f>
        <v>112260.240607763</v>
      </c>
      <c r="G67" s="67" t="n">
        <f aca="false">E67-F67*0.7</f>
        <v>25042882.5807425</v>
      </c>
      <c r="H67" s="67"/>
      <c r="I67" s="67"/>
      <c r="J67" s="67" t="n">
        <f aca="false">G67*3.8235866717</f>
        <v>95753632.0566752</v>
      </c>
      <c r="K67" s="9"/>
      <c r="L67" s="67"/>
      <c r="M67" s="67" t="n">
        <f aca="false">F67*2.511711692</f>
        <v>281965.358881252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3" t="n">
        <f aca="false">central_SIPA_income!B61</f>
        <v>29030635.7789391</v>
      </c>
      <c r="F68" s="163" t="n">
        <f aca="false">central_SIPA_income!I61</f>
        <v>113232.71918146</v>
      </c>
      <c r="G68" s="67" t="n">
        <f aca="false">E68-F68*0.7</f>
        <v>28951372.875512</v>
      </c>
      <c r="H68" s="67"/>
      <c r="I68" s="67"/>
      <c r="J68" s="67" t="n">
        <f aca="false">G68*3.8235866717</f>
        <v>110698083.454225</v>
      </c>
      <c r="K68" s="9"/>
      <c r="L68" s="67"/>
      <c r="M68" s="67" t="n">
        <f aca="false">F68*2.511711692</f>
        <v>284407.944685026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9"/>
      <c r="B69" s="159" t="n">
        <v>2030</v>
      </c>
      <c r="C69" s="5" t="n">
        <v>1</v>
      </c>
      <c r="D69" s="159" t="n">
        <v>221</v>
      </c>
      <c r="E69" s="161" t="n">
        <f aca="false">central_SIPA_income!B62</f>
        <v>25542551.6783409</v>
      </c>
      <c r="F69" s="161" t="n">
        <f aca="false">central_SIPA_income!I62</f>
        <v>112681.268109129</v>
      </c>
      <c r="G69" s="8" t="n">
        <f aca="false">E69-F69*0.7</f>
        <v>25463674.7906645</v>
      </c>
      <c r="H69" s="8"/>
      <c r="I69" s="8"/>
      <c r="J69" s="8" t="n">
        <f aca="false">G69*3.8235866717</f>
        <v>97362567.5420879</v>
      </c>
      <c r="K69" s="6"/>
      <c r="L69" s="8"/>
      <c r="M69" s="8" t="n">
        <f aca="false">F69*2.511711692</f>
        <v>283022.858579085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9"/>
      <c r="Z69" s="159"/>
      <c r="AA69" s="159"/>
      <c r="AB69" s="159"/>
      <c r="AC69" s="159"/>
      <c r="AD69" s="159"/>
      <c r="AE69" s="159"/>
      <c r="AF69" s="159"/>
      <c r="AG69" s="159"/>
      <c r="AH69" s="159"/>
      <c r="AI69" s="159"/>
      <c r="AJ69" s="159"/>
      <c r="AK69" s="159"/>
      <c r="AL69" s="159"/>
      <c r="AM69" s="159"/>
      <c r="AN69" s="159"/>
      <c r="AO69" s="159"/>
      <c r="AP69" s="159"/>
      <c r="AQ69" s="159"/>
      <c r="AR69" s="159"/>
      <c r="AS69" s="159"/>
      <c r="AT69" s="159"/>
      <c r="AU69" s="159"/>
      <c r="AV69" s="159"/>
      <c r="AW69" s="159"/>
      <c r="AX69" s="159"/>
      <c r="AY69" s="159"/>
      <c r="AZ69" s="159"/>
      <c r="BA69" s="159"/>
      <c r="BB69" s="159"/>
      <c r="BC69" s="159"/>
      <c r="BD69" s="159"/>
      <c r="BE69" s="159"/>
      <c r="BF69" s="159"/>
      <c r="BG69" s="159"/>
      <c r="BH69" s="159"/>
      <c r="BI69" s="159"/>
      <c r="BJ69" s="159"/>
      <c r="BK69" s="159"/>
      <c r="BL69" s="159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3" t="n">
        <f aca="false">central_SIPA_income!B63</f>
        <v>29530641.5238185</v>
      </c>
      <c r="F70" s="163" t="n">
        <f aca="false">central_SIPA_income!I63</f>
        <v>111974.029816803</v>
      </c>
      <c r="G70" s="67" t="n">
        <f aca="false">E70-F70*0.7</f>
        <v>29452259.7029467</v>
      </c>
      <c r="H70" s="67"/>
      <c r="I70" s="67"/>
      <c r="J70" s="67" t="n">
        <f aca="false">G70*3.8235866717</f>
        <v>112613267.651634</v>
      </c>
      <c r="K70" s="9"/>
      <c r="L70" s="67"/>
      <c r="M70" s="67" t="n">
        <f aca="false">F70*2.511711692</f>
        <v>281246.47989122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3" t="n">
        <f aca="false">central_SIPA_income!B64</f>
        <v>25806915.8470068</v>
      </c>
      <c r="F71" s="163" t="n">
        <f aca="false">central_SIPA_income!I64</f>
        <v>110071.483548183</v>
      </c>
      <c r="G71" s="67" t="n">
        <f aca="false">E71-F71*0.7</f>
        <v>25729865.8085231</v>
      </c>
      <c r="H71" s="67"/>
      <c r="I71" s="67"/>
      <c r="J71" s="67" t="n">
        <f aca="false">G71*3.8235866717</f>
        <v>98380371.9700985</v>
      </c>
      <c r="K71" s="9"/>
      <c r="L71" s="67"/>
      <c r="M71" s="67" t="n">
        <f aca="false">F71*2.511711692</f>
        <v>276467.832183757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3" t="n">
        <f aca="false">central_SIPA_income!B65</f>
        <v>29935387.9350095</v>
      </c>
      <c r="F72" s="163" t="n">
        <f aca="false">central_SIPA_income!I65</f>
        <v>115188.012160253</v>
      </c>
      <c r="G72" s="67" t="n">
        <f aca="false">E72-F72*0.7</f>
        <v>29854756.3264973</v>
      </c>
      <c r="H72" s="67"/>
      <c r="I72" s="67"/>
      <c r="J72" s="67" t="n">
        <f aca="false">G72*3.8235866717</f>
        <v>114152248.376846</v>
      </c>
      <c r="K72" s="9"/>
      <c r="L72" s="67"/>
      <c r="M72" s="67" t="n">
        <f aca="false">F72*2.511711692</f>
        <v>289319.076921145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9"/>
      <c r="B73" s="159" t="n">
        <v>2031</v>
      </c>
      <c r="C73" s="5" t="n">
        <v>1</v>
      </c>
      <c r="D73" s="159" t="n">
        <v>225</v>
      </c>
      <c r="E73" s="161" t="n">
        <f aca="false">central_SIPA_income!B66</f>
        <v>26279218.7871299</v>
      </c>
      <c r="F73" s="161" t="n">
        <f aca="false">central_SIPA_income!I66</f>
        <v>112766.521807268</v>
      </c>
      <c r="G73" s="8" t="n">
        <f aca="false">E73-F73*0.7</f>
        <v>26200282.2218648</v>
      </c>
      <c r="H73" s="8"/>
      <c r="I73" s="8"/>
      <c r="J73" s="8" t="n">
        <f aca="false">G73*3.8235866717</f>
        <v>100179049.898301</v>
      </c>
      <c r="K73" s="6"/>
      <c r="L73" s="8"/>
      <c r="M73" s="8" t="n">
        <f aca="false">F73*2.511711692</f>
        <v>283236.991289487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9"/>
      <c r="Z73" s="159"/>
      <c r="AA73" s="159"/>
      <c r="AB73" s="159"/>
      <c r="AC73" s="159"/>
      <c r="AD73" s="159"/>
      <c r="AE73" s="159"/>
      <c r="AF73" s="159"/>
      <c r="AG73" s="159"/>
      <c r="AH73" s="159"/>
      <c r="AI73" s="159"/>
      <c r="AJ73" s="159"/>
      <c r="AK73" s="159"/>
      <c r="AL73" s="159"/>
      <c r="AM73" s="159"/>
      <c r="AN73" s="159"/>
      <c r="AO73" s="159"/>
      <c r="AP73" s="159"/>
      <c r="AQ73" s="159"/>
      <c r="AR73" s="159"/>
      <c r="AS73" s="159"/>
      <c r="AT73" s="159"/>
      <c r="AU73" s="159"/>
      <c r="AV73" s="159"/>
      <c r="AW73" s="159"/>
      <c r="AX73" s="159"/>
      <c r="AY73" s="159"/>
      <c r="AZ73" s="159"/>
      <c r="BA73" s="159"/>
      <c r="BB73" s="159"/>
      <c r="BC73" s="159"/>
      <c r="BD73" s="159"/>
      <c r="BE73" s="159"/>
      <c r="BF73" s="159"/>
      <c r="BG73" s="159"/>
      <c r="BH73" s="159"/>
      <c r="BI73" s="159"/>
      <c r="BJ73" s="159"/>
      <c r="BK73" s="159"/>
      <c r="BL73" s="159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3" t="n">
        <f aca="false">central_SIPA_income!B67</f>
        <v>30346312.0041943</v>
      </c>
      <c r="F74" s="163" t="n">
        <f aca="false">central_SIPA_income!I67</f>
        <v>118070.004594613</v>
      </c>
      <c r="G74" s="67" t="n">
        <f aca="false">E74-F74*0.7</f>
        <v>30263663.0009781</v>
      </c>
      <c r="H74" s="67"/>
      <c r="I74" s="67"/>
      <c r="J74" s="67" t="n">
        <f aca="false">G74*3.8235866717</f>
        <v>115715738.48736</v>
      </c>
      <c r="K74" s="9"/>
      <c r="L74" s="67"/>
      <c r="M74" s="67" t="n">
        <f aca="false">F74*2.511711692</f>
        <v>296557.811014783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3" t="n">
        <f aca="false">central_SIPA_income!B68</f>
        <v>26559599.216779</v>
      </c>
      <c r="F75" s="163" t="n">
        <f aca="false">central_SIPA_income!I68</f>
        <v>116452.023446744</v>
      </c>
      <c r="G75" s="67" t="n">
        <f aca="false">E75-F75*0.7</f>
        <v>26478082.8003663</v>
      </c>
      <c r="H75" s="67"/>
      <c r="I75" s="67"/>
      <c r="J75" s="67" t="n">
        <f aca="false">G75*3.8235866717</f>
        <v>101241244.48765</v>
      </c>
      <c r="K75" s="9"/>
      <c r="L75" s="67"/>
      <c r="M75" s="67" t="n">
        <f aca="false">F75*2.511711692</f>
        <v>292493.908848245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3" t="n">
        <f aca="false">central_SIPA_income!B69</f>
        <v>30681099.8020862</v>
      </c>
      <c r="F76" s="163" t="n">
        <f aca="false">central_SIPA_income!I69</f>
        <v>116840.778113011</v>
      </c>
      <c r="G76" s="67" t="n">
        <f aca="false">E76-F76*0.7</f>
        <v>30599311.2574071</v>
      </c>
      <c r="H76" s="67"/>
      <c r="I76" s="67"/>
      <c r="J76" s="67" t="n">
        <f aca="false">G76*3.8235866717</f>
        <v>116999118.687022</v>
      </c>
      <c r="K76" s="9"/>
      <c r="L76" s="67"/>
      <c r="M76" s="67" t="n">
        <f aca="false">F76*2.511711692</f>
        <v>293470.348488827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9"/>
      <c r="B77" s="159" t="n">
        <v>2032</v>
      </c>
      <c r="C77" s="5" t="n">
        <v>1</v>
      </c>
      <c r="D77" s="159" t="n">
        <v>229</v>
      </c>
      <c r="E77" s="161" t="n">
        <f aca="false">central_SIPA_income!B70</f>
        <v>26827937.0842831</v>
      </c>
      <c r="F77" s="161" t="n">
        <f aca="false">central_SIPA_income!I70</f>
        <v>118805.801451229</v>
      </c>
      <c r="G77" s="8" t="n">
        <f aca="false">E77-F77*0.7</f>
        <v>26744773.0232672</v>
      </c>
      <c r="H77" s="8"/>
      <c r="I77" s="8"/>
      <c r="J77" s="8" t="n">
        <f aca="false">G77*3.8235866717</f>
        <v>102260957.669406</v>
      </c>
      <c r="K77" s="6"/>
      <c r="L77" s="8"/>
      <c r="M77" s="8" t="n">
        <f aca="false">F77*2.511711692</f>
        <v>298405.920582483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3" t="n">
        <f aca="false">central_SIPA_income!B71</f>
        <v>30749297.4102658</v>
      </c>
      <c r="F78" s="163" t="n">
        <f aca="false">central_SIPA_income!I71</f>
        <v>119135.21254998</v>
      </c>
      <c r="G78" s="67" t="n">
        <f aca="false">E78-F78*0.7</f>
        <v>30665902.7614808</v>
      </c>
      <c r="H78" s="67"/>
      <c r="I78" s="67"/>
      <c r="J78" s="67" t="n">
        <f aca="false">G78*3.8235866717</f>
        <v>117253737.074446</v>
      </c>
      <c r="K78" s="9"/>
      <c r="L78" s="67"/>
      <c r="M78" s="67" t="n">
        <f aca="false">F78*2.511711692</f>
        <v>299233.30629069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3" t="n">
        <f aca="false">central_SIPA_income!B72</f>
        <v>27027787.8147701</v>
      </c>
      <c r="F79" s="163" t="n">
        <f aca="false">central_SIPA_income!I72</f>
        <v>117574.896384379</v>
      </c>
      <c r="G79" s="67" t="n">
        <f aca="false">E79-F79*0.7</f>
        <v>26945485.387301</v>
      </c>
      <c r="H79" s="67"/>
      <c r="I79" s="67"/>
      <c r="J79" s="67" t="n">
        <f aca="false">G79*3.8235866717</f>
        <v>103028398.789371</v>
      </c>
      <c r="K79" s="9"/>
      <c r="L79" s="67"/>
      <c r="M79" s="67" t="n">
        <f aca="false">F79*2.511711692</f>
        <v>295314.241934334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3" t="n">
        <f aca="false">central_SIPA_income!B73</f>
        <v>31294026.7717867</v>
      </c>
      <c r="F80" s="163" t="n">
        <f aca="false">central_SIPA_income!I73</f>
        <v>119953.354831407</v>
      </c>
      <c r="G80" s="67" t="n">
        <f aca="false">E80-F80*0.7</f>
        <v>31210059.4234047</v>
      </c>
      <c r="H80" s="67"/>
      <c r="I80" s="67"/>
      <c r="J80" s="67" t="n">
        <f aca="false">G80*3.8235866717</f>
        <v>119334367.234295</v>
      </c>
      <c r="K80" s="9"/>
      <c r="L80" s="67"/>
      <c r="M80" s="67" t="n">
        <f aca="false">F80*2.511711692</f>
        <v>301288.243824669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9"/>
      <c r="B81" s="159" t="n">
        <v>2033</v>
      </c>
      <c r="C81" s="5" t="n">
        <v>1</v>
      </c>
      <c r="D81" s="159" t="n">
        <v>233</v>
      </c>
      <c r="E81" s="161" t="n">
        <f aca="false">central_SIPA_income!B74</f>
        <v>27342035.5178137</v>
      </c>
      <c r="F81" s="161" t="n">
        <f aca="false">central_SIPA_income!I74</f>
        <v>122991.400707023</v>
      </c>
      <c r="G81" s="8" t="n">
        <f aca="false">E81-F81*0.7</f>
        <v>27255941.5373188</v>
      </c>
      <c r="H81" s="8"/>
      <c r="I81" s="8"/>
      <c r="J81" s="8" t="n">
        <f aca="false">G81*3.8235866717</f>
        <v>104215454.786726</v>
      </c>
      <c r="K81" s="6"/>
      <c r="L81" s="8"/>
      <c r="M81" s="8" t="n">
        <f aca="false">F81*2.511711692</f>
        <v>308918.939171287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59"/>
      <c r="BD81" s="159"/>
      <c r="BE81" s="159"/>
      <c r="BF81" s="159"/>
      <c r="BG81" s="159"/>
      <c r="BH81" s="159"/>
      <c r="BI81" s="159"/>
      <c r="BJ81" s="159"/>
      <c r="BK81" s="159"/>
      <c r="BL81" s="159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3" t="n">
        <f aca="false">central_SIPA_income!B75</f>
        <v>31790545.1441184</v>
      </c>
      <c r="F82" s="163" t="n">
        <f aca="false">central_SIPA_income!I75</f>
        <v>124582.021101087</v>
      </c>
      <c r="G82" s="67" t="n">
        <f aca="false">E82-F82*0.7</f>
        <v>31703337.7293477</v>
      </c>
      <c r="H82" s="67"/>
      <c r="I82" s="67"/>
      <c r="J82" s="67" t="n">
        <f aca="false">G82*3.8235866717</f>
        <v>121220459.590338</v>
      </c>
      <c r="K82" s="9"/>
      <c r="L82" s="67"/>
      <c r="M82" s="67" t="n">
        <f aca="false">F82*2.511711692</f>
        <v>312914.11901259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3" t="n">
        <f aca="false">central_SIPA_income!B76</f>
        <v>27717956.550579</v>
      </c>
      <c r="F83" s="163" t="n">
        <f aca="false">central_SIPA_income!I76</f>
        <v>125861.68896195</v>
      </c>
      <c r="G83" s="67" t="n">
        <f aca="false">E83-F83*0.7</f>
        <v>27629853.3683057</v>
      </c>
      <c r="H83" s="67"/>
      <c r="I83" s="67"/>
      <c r="J83" s="67" t="n">
        <f aca="false">G83*3.8235866717</f>
        <v>105645139.080079</v>
      </c>
      <c r="K83" s="9"/>
      <c r="L83" s="67"/>
      <c r="M83" s="67" t="n">
        <f aca="false">F83*2.511711692</f>
        <v>316128.275740596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3" t="n">
        <f aca="false">central_SIPA_income!B77</f>
        <v>31989680.9262133</v>
      </c>
      <c r="F84" s="163" t="n">
        <f aca="false">central_SIPA_income!I77</f>
        <v>124219.710174832</v>
      </c>
      <c r="G84" s="67" t="n">
        <f aca="false">E84-F84*0.7</f>
        <v>31902727.129091</v>
      </c>
      <c r="H84" s="67"/>
      <c r="I84" s="67"/>
      <c r="J84" s="67" t="n">
        <f aca="false">G84*3.8235866717</f>
        <v>121982842.241674</v>
      </c>
      <c r="K84" s="9"/>
      <c r="L84" s="67"/>
      <c r="M84" s="67" t="n">
        <f aca="false">F84*2.511711692</f>
        <v>312004.098422977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9"/>
      <c r="B85" s="159" t="n">
        <v>2034</v>
      </c>
      <c r="C85" s="5" t="n">
        <v>1</v>
      </c>
      <c r="D85" s="159" t="n">
        <v>237</v>
      </c>
      <c r="E85" s="161" t="n">
        <f aca="false">central_SIPA_income!B78</f>
        <v>28181155.7360749</v>
      </c>
      <c r="F85" s="161" t="n">
        <f aca="false">central_SIPA_income!I78</f>
        <v>123299.218324872</v>
      </c>
      <c r="G85" s="8" t="n">
        <f aca="false">E85-F85*0.7</f>
        <v>28094846.2832475</v>
      </c>
      <c r="H85" s="8"/>
      <c r="I85" s="8"/>
      <c r="J85" s="8" t="n">
        <f aca="false">G85*3.8235866717</f>
        <v>107423079.792085</v>
      </c>
      <c r="K85" s="6"/>
      <c r="L85" s="8"/>
      <c r="M85" s="8" t="n">
        <f aca="false">F85*2.511711692</f>
        <v>309692.088281043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9"/>
      <c r="Z85" s="159"/>
      <c r="AA85" s="159"/>
      <c r="AB85" s="159"/>
      <c r="AC85" s="159"/>
      <c r="AD85" s="159"/>
      <c r="AE85" s="159"/>
      <c r="AF85" s="159"/>
      <c r="AG85" s="159"/>
      <c r="AH85" s="159"/>
      <c r="AI85" s="159"/>
      <c r="AJ85" s="159"/>
      <c r="AK85" s="159"/>
      <c r="AL85" s="159"/>
      <c r="AM85" s="159"/>
      <c r="AN85" s="159"/>
      <c r="AO85" s="159"/>
      <c r="AP85" s="159"/>
      <c r="AQ85" s="159"/>
      <c r="AR85" s="159"/>
      <c r="AS85" s="159"/>
      <c r="AT85" s="159"/>
      <c r="AU85" s="159"/>
      <c r="AV85" s="159"/>
      <c r="AW85" s="159"/>
      <c r="AX85" s="159"/>
      <c r="AY85" s="159"/>
      <c r="AZ85" s="159"/>
      <c r="BA85" s="159"/>
      <c r="BB85" s="159"/>
      <c r="BC85" s="159"/>
      <c r="BD85" s="159"/>
      <c r="BE85" s="159"/>
      <c r="BF85" s="159"/>
      <c r="BG85" s="159"/>
      <c r="BH85" s="159"/>
      <c r="BI85" s="159"/>
      <c r="BJ85" s="159"/>
      <c r="BK85" s="159"/>
      <c r="BL85" s="159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3" t="n">
        <f aca="false">central_SIPA_income!B79</f>
        <v>32396939.3541538</v>
      </c>
      <c r="F86" s="163" t="n">
        <f aca="false">central_SIPA_income!I79</f>
        <v>124203.611664609</v>
      </c>
      <c r="G86" s="67" t="n">
        <f aca="false">E86-F86*0.7</f>
        <v>32309996.8259885</v>
      </c>
      <c r="H86" s="67"/>
      <c r="I86" s="67"/>
      <c r="J86" s="67" t="n">
        <f aca="false">G86*3.8235866717</f>
        <v>123540073.226519</v>
      </c>
      <c r="K86" s="9"/>
      <c r="L86" s="67"/>
      <c r="M86" s="67" t="n">
        <f aca="false">F86*2.511711692</f>
        <v>311963.663606627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3" t="n">
        <f aca="false">central_SIPA_income!B80</f>
        <v>28030775.6756868</v>
      </c>
      <c r="F87" s="163" t="n">
        <f aca="false">central_SIPA_income!I80</f>
        <v>125305.548308059</v>
      </c>
      <c r="G87" s="67" t="n">
        <f aca="false">E87-F87*0.7</f>
        <v>27943061.7918711</v>
      </c>
      <c r="H87" s="67"/>
      <c r="I87" s="67"/>
      <c r="J87" s="67" t="n">
        <f aca="false">G87*3.8235866717</f>
        <v>106842718.633888</v>
      </c>
      <c r="K87" s="9"/>
      <c r="L87" s="67"/>
      <c r="M87" s="67" t="n">
        <f aca="false">F87*2.511711692</f>
        <v>314731.410757822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3" t="n">
        <f aca="false">central_SIPA_income!B81</f>
        <v>32437952.0428364</v>
      </c>
      <c r="F88" s="163" t="n">
        <f aca="false">central_SIPA_income!I81</f>
        <v>123334.896643854</v>
      </c>
      <c r="G88" s="67" t="n">
        <f aca="false">E88-F88*0.7</f>
        <v>32351617.6151857</v>
      </c>
      <c r="H88" s="67"/>
      <c r="I88" s="67"/>
      <c r="J88" s="67" t="n">
        <f aca="false">G88*3.8235866717</f>
        <v>123699213.921359</v>
      </c>
      <c r="K88" s="9"/>
      <c r="L88" s="67"/>
      <c r="M88" s="67" t="n">
        <f aca="false">F88*2.511711692</f>
        <v>309781.70193198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9"/>
      <c r="B89" s="159" t="n">
        <v>2035</v>
      </c>
      <c r="C89" s="5" t="n">
        <v>1</v>
      </c>
      <c r="D89" s="159" t="n">
        <v>241</v>
      </c>
      <c r="E89" s="161" t="n">
        <f aca="false">central_SIPA_income!B82</f>
        <v>28424367.6725695</v>
      </c>
      <c r="F89" s="161" t="n">
        <f aca="false">central_SIPA_income!I82</f>
        <v>127430.971755772</v>
      </c>
      <c r="G89" s="8" t="n">
        <f aca="false">E89-F89*0.7</f>
        <v>28335165.9923405</v>
      </c>
      <c r="H89" s="8"/>
      <c r="I89" s="8"/>
      <c r="J89" s="8" t="n">
        <f aca="false">G89*3.8235866717</f>
        <v>108341963.02872</v>
      </c>
      <c r="K89" s="6"/>
      <c r="L89" s="8"/>
      <c r="M89" s="8" t="n">
        <f aca="false">F89*2.511711692</f>
        <v>320069.861681894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159"/>
      <c r="AK89" s="159"/>
      <c r="AL89" s="159"/>
      <c r="AM89" s="159"/>
      <c r="AN89" s="159"/>
      <c r="AO89" s="159"/>
      <c r="AP89" s="159"/>
      <c r="AQ89" s="159"/>
      <c r="AR89" s="159"/>
      <c r="AS89" s="159"/>
      <c r="AT89" s="159"/>
      <c r="AU89" s="159"/>
      <c r="AV89" s="159"/>
      <c r="AW89" s="159"/>
      <c r="AX89" s="159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  <c r="BJ89" s="159"/>
      <c r="BK89" s="159"/>
      <c r="BL89" s="159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3" t="n">
        <f aca="false">central_SIPA_income!B83</f>
        <v>33065827.85179</v>
      </c>
      <c r="F90" s="163" t="n">
        <f aca="false">central_SIPA_income!I83</f>
        <v>126425.527964685</v>
      </c>
      <c r="G90" s="67" t="n">
        <f aca="false">E90-F90*0.7</f>
        <v>32977329.9822148</v>
      </c>
      <c r="H90" s="67"/>
      <c r="I90" s="67"/>
      <c r="J90" s="67" t="n">
        <f aca="false">G90*3.8235866717</f>
        <v>126091679.388249</v>
      </c>
      <c r="K90" s="9"/>
      <c r="L90" s="67"/>
      <c r="M90" s="67" t="n">
        <f aca="false">F90*2.511711692</f>
        <v>317544.476756172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3" t="n">
        <f aca="false">central_SIPA_income!B84</f>
        <v>28880642.8896979</v>
      </c>
      <c r="F91" s="163" t="n">
        <f aca="false">central_SIPA_income!I84</f>
        <v>130525.305458895</v>
      </c>
      <c r="G91" s="67" t="n">
        <f aca="false">E91-F91*0.7</f>
        <v>28789275.1758766</v>
      </c>
      <c r="H91" s="67"/>
      <c r="I91" s="67"/>
      <c r="J91" s="67" t="n">
        <f aca="false">G91*3.8235866717</f>
        <v>110078288.850386</v>
      </c>
      <c r="K91" s="9"/>
      <c r="L91" s="67"/>
      <c r="M91" s="67" t="n">
        <f aca="false">F91*2.511711692</f>
        <v>327841.935822977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3" t="n">
        <f aca="false">central_SIPA_income!B85</f>
        <v>33401010.5984817</v>
      </c>
      <c r="F92" s="163" t="n">
        <f aca="false">central_SIPA_income!I85</f>
        <v>128615.427049871</v>
      </c>
      <c r="G92" s="67" t="n">
        <f aca="false">E92-F92*0.7</f>
        <v>33310979.7995468</v>
      </c>
      <c r="H92" s="67"/>
      <c r="I92" s="67"/>
      <c r="J92" s="67" t="n">
        <f aca="false">G92*3.8235866717</f>
        <v>127367418.382815</v>
      </c>
      <c r="K92" s="9"/>
      <c r="L92" s="67"/>
      <c r="M92" s="67" t="n">
        <f aca="false">F92*2.511711692</f>
        <v>323044.871892735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9"/>
      <c r="B93" s="159" t="n">
        <v>2036</v>
      </c>
      <c r="C93" s="5" t="n">
        <v>1</v>
      </c>
      <c r="D93" s="159" t="n">
        <v>245</v>
      </c>
      <c r="E93" s="161" t="n">
        <f aca="false">central_SIPA_income!B86</f>
        <v>29293862.3880576</v>
      </c>
      <c r="F93" s="161" t="n">
        <f aca="false">central_SIPA_income!I86</f>
        <v>124139.232145203</v>
      </c>
      <c r="G93" s="8" t="n">
        <f aca="false">E93-F93*0.7</f>
        <v>29206964.9255559</v>
      </c>
      <c r="H93" s="8"/>
      <c r="I93" s="8"/>
      <c r="J93" s="8" t="n">
        <f aca="false">G93*3.8235866717</f>
        <v>111675361.810165</v>
      </c>
      <c r="K93" s="6"/>
      <c r="L93" s="8"/>
      <c r="M93" s="8" t="n">
        <f aca="false">F93*2.511711692</f>
        <v>311801.96081501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59"/>
      <c r="AT93" s="159"/>
      <c r="AU93" s="159"/>
      <c r="AV93" s="159"/>
      <c r="AW93" s="159"/>
      <c r="AX93" s="159"/>
      <c r="AY93" s="159"/>
      <c r="AZ93" s="159"/>
      <c r="BA93" s="159"/>
      <c r="BB93" s="159"/>
      <c r="BC93" s="159"/>
      <c r="BD93" s="159"/>
      <c r="BE93" s="159"/>
      <c r="BF93" s="159"/>
      <c r="BG93" s="159"/>
      <c r="BH93" s="159"/>
      <c r="BI93" s="159"/>
      <c r="BJ93" s="159"/>
      <c r="BK93" s="159"/>
      <c r="BL93" s="159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3" t="n">
        <f aca="false">central_SIPA_income!B87</f>
        <v>33829876.406771</v>
      </c>
      <c r="F94" s="163" t="n">
        <f aca="false">central_SIPA_income!I87</f>
        <v>127266.180458094</v>
      </c>
      <c r="G94" s="67" t="n">
        <f aca="false">E94-F94*0.7</f>
        <v>33740790.0804504</v>
      </c>
      <c r="H94" s="67"/>
      <c r="I94" s="67"/>
      <c r="J94" s="67" t="n">
        <f aca="false">G94*3.8235866717</f>
        <v>129010835.244238</v>
      </c>
      <c r="K94" s="9"/>
      <c r="L94" s="67"/>
      <c r="M94" s="67" t="n">
        <f aca="false">F94*2.511711692</f>
        <v>319655.953452776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3" t="n">
        <f aca="false">central_SIPA_income!B88</f>
        <v>29740636.4674709</v>
      </c>
      <c r="F95" s="163" t="n">
        <f aca="false">central_SIPA_income!I88</f>
        <v>128164.276672599</v>
      </c>
      <c r="G95" s="67" t="n">
        <f aca="false">E95-F95*0.7</f>
        <v>29650921.4738001</v>
      </c>
      <c r="H95" s="67"/>
      <c r="I95" s="67"/>
      <c r="J95" s="67" t="n">
        <f aca="false">G95*3.8235866717</f>
        <v>113372868.150846</v>
      </c>
      <c r="K95" s="9"/>
      <c r="L95" s="67"/>
      <c r="M95" s="67" t="n">
        <f aca="false">F95*2.511711692</f>
        <v>321911.712215289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3" t="n">
        <f aca="false">central_SIPA_income!B89</f>
        <v>34307289.2388497</v>
      </c>
      <c r="F96" s="163" t="n">
        <f aca="false">central_SIPA_income!I89</f>
        <v>124900.896117736</v>
      </c>
      <c r="G96" s="67" t="n">
        <f aca="false">E96-F96*0.7</f>
        <v>34219858.6115673</v>
      </c>
      <c r="H96" s="67"/>
      <c r="I96" s="67"/>
      <c r="J96" s="67" t="n">
        <f aca="false">G96*3.8235866717</f>
        <v>130842595.294647</v>
      </c>
      <c r="K96" s="9"/>
      <c r="L96" s="67"/>
      <c r="M96" s="67" t="n">
        <f aca="false">F96*2.511711692</f>
        <v>313715.041120194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9"/>
      <c r="B97" s="159" t="n">
        <v>2037</v>
      </c>
      <c r="C97" s="5" t="n">
        <v>1</v>
      </c>
      <c r="D97" s="159" t="n">
        <v>249</v>
      </c>
      <c r="E97" s="161" t="n">
        <f aca="false">central_SIPA_income!B90</f>
        <v>30259075.3713132</v>
      </c>
      <c r="F97" s="161" t="n">
        <f aca="false">central_SIPA_income!I90</f>
        <v>125578.921489167</v>
      </c>
      <c r="G97" s="8" t="n">
        <f aca="false">E97-F97*0.7</f>
        <v>30171170.1262708</v>
      </c>
      <c r="H97" s="8"/>
      <c r="I97" s="8"/>
      <c r="J97" s="8" t="n">
        <f aca="false">G97*3.8235866717</f>
        <v>115362083.964402</v>
      </c>
      <c r="K97" s="6"/>
      <c r="L97" s="8"/>
      <c r="M97" s="8" t="n">
        <f aca="false">F97*2.511711692</f>
        <v>315418.045373092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9"/>
      <c r="Z97" s="159"/>
      <c r="AA97" s="159"/>
      <c r="AB97" s="159"/>
      <c r="AC97" s="159"/>
      <c r="AD97" s="159"/>
      <c r="AE97" s="159"/>
      <c r="AF97" s="159"/>
      <c r="AG97" s="159"/>
      <c r="AH97" s="159"/>
      <c r="AI97" s="159"/>
      <c r="AJ97" s="159"/>
      <c r="AK97" s="159"/>
      <c r="AL97" s="159"/>
      <c r="AM97" s="159"/>
      <c r="AN97" s="159"/>
      <c r="AO97" s="159"/>
      <c r="AP97" s="159"/>
      <c r="AQ97" s="159"/>
      <c r="AR97" s="159"/>
      <c r="AS97" s="159"/>
      <c r="AT97" s="159"/>
      <c r="AU97" s="159"/>
      <c r="AV97" s="159"/>
      <c r="AW97" s="159"/>
      <c r="AX97" s="159"/>
      <c r="AY97" s="159"/>
      <c r="AZ97" s="159"/>
      <c r="BA97" s="159"/>
      <c r="BB97" s="159"/>
      <c r="BC97" s="159"/>
      <c r="BD97" s="159"/>
      <c r="BE97" s="159"/>
      <c r="BF97" s="159"/>
      <c r="BG97" s="159"/>
      <c r="BH97" s="159"/>
      <c r="BI97" s="159"/>
      <c r="BJ97" s="159"/>
      <c r="BK97" s="159"/>
      <c r="BL97" s="159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3" t="n">
        <f aca="false">central_SIPA_income!B91</f>
        <v>34930024.7008788</v>
      </c>
      <c r="F98" s="163" t="n">
        <f aca="false">central_SIPA_income!I91</f>
        <v>126085.791723671</v>
      </c>
      <c r="G98" s="67" t="n">
        <f aca="false">E98-F98*0.7</f>
        <v>34841764.6466722</v>
      </c>
      <c r="H98" s="67"/>
      <c r="I98" s="67"/>
      <c r="J98" s="67" t="n">
        <f aca="false">G98*3.8235866717</f>
        <v>133220506.921524</v>
      </c>
      <c r="K98" s="9"/>
      <c r="L98" s="67"/>
      <c r="M98" s="67" t="n">
        <f aca="false">F98*2.511711692</f>
        <v>316691.157267421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3" t="n">
        <f aca="false">central_SIPA_income!B92</f>
        <v>30389161.9603431</v>
      </c>
      <c r="F99" s="163" t="n">
        <f aca="false">central_SIPA_income!I92</f>
        <v>127795.247765096</v>
      </c>
      <c r="G99" s="67" t="n">
        <f aca="false">E99-F99*0.7</f>
        <v>30299705.2869075</v>
      </c>
      <c r="H99" s="67"/>
      <c r="I99" s="67"/>
      <c r="J99" s="67" t="n">
        <f aca="false">G99*3.8235866717</f>
        <v>115853549.291458</v>
      </c>
      <c r="K99" s="9"/>
      <c r="L99" s="67"/>
      <c r="M99" s="67" t="n">
        <f aca="false">F99*2.511711692</f>
        <v>320984.817993628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3" t="n">
        <f aca="false">central_SIPA_income!B93</f>
        <v>35143719.5546129</v>
      </c>
      <c r="F100" s="163" t="n">
        <f aca="false">central_SIPA_income!I93</f>
        <v>130641.570330641</v>
      </c>
      <c r="G100" s="67" t="n">
        <f aca="false">E100-F100*0.7</f>
        <v>35052270.4553815</v>
      </c>
      <c r="H100" s="67"/>
      <c r="I100" s="67"/>
      <c r="J100" s="67" t="n">
        <f aca="false">G100*3.8235866717</f>
        <v>134025394.12602</v>
      </c>
      <c r="K100" s="9"/>
      <c r="L100" s="67"/>
      <c r="M100" s="67" t="n">
        <f aca="false">F100*2.511711692</f>
        <v>328133.959660711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9"/>
      <c r="B101" s="159" t="n">
        <v>2038</v>
      </c>
      <c r="C101" s="5" t="n">
        <v>1</v>
      </c>
      <c r="D101" s="159" t="n">
        <v>253</v>
      </c>
      <c r="E101" s="161" t="n">
        <f aca="false">central_SIPA_income!B94</f>
        <v>30833614.3902757</v>
      </c>
      <c r="F101" s="161" t="n">
        <f aca="false">central_SIPA_income!I94</f>
        <v>127380.245859611</v>
      </c>
      <c r="G101" s="8" t="n">
        <f aca="false">E101-F101*0.7</f>
        <v>30744448.218174</v>
      </c>
      <c r="H101" s="8"/>
      <c r="I101" s="8"/>
      <c r="J101" s="8" t="n">
        <f aca="false">G101*3.8235866717</f>
        <v>117554062.435781</v>
      </c>
      <c r="K101" s="6"/>
      <c r="L101" s="8"/>
      <c r="M101" s="8" t="n">
        <f aca="false">F101*2.511711692</f>
        <v>319942.452855421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9"/>
      <c r="Z101" s="159"/>
      <c r="AA101" s="159"/>
      <c r="AB101" s="159"/>
      <c r="AC101" s="159"/>
      <c r="AD101" s="159"/>
      <c r="AE101" s="159"/>
      <c r="AF101" s="159"/>
      <c r="AG101" s="159"/>
      <c r="AH101" s="159"/>
      <c r="AI101" s="159"/>
      <c r="AJ101" s="159"/>
      <c r="AK101" s="159"/>
      <c r="AL101" s="159"/>
      <c r="AM101" s="159"/>
      <c r="AN101" s="159"/>
      <c r="AO101" s="159"/>
      <c r="AP101" s="159"/>
      <c r="AQ101" s="159"/>
      <c r="AR101" s="159"/>
      <c r="AS101" s="159"/>
      <c r="AT101" s="159"/>
      <c r="AU101" s="159"/>
      <c r="AV101" s="159"/>
      <c r="AW101" s="159"/>
      <c r="AX101" s="159"/>
      <c r="AY101" s="159"/>
      <c r="AZ101" s="159"/>
      <c r="BA101" s="159"/>
      <c r="BB101" s="159"/>
      <c r="BC101" s="159"/>
      <c r="BD101" s="159"/>
      <c r="BE101" s="159"/>
      <c r="BF101" s="159"/>
      <c r="BG101" s="159"/>
      <c r="BH101" s="159"/>
      <c r="BI101" s="159"/>
      <c r="BJ101" s="159"/>
      <c r="BK101" s="159"/>
      <c r="BL101" s="159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3" t="n">
        <f aca="false">central_SIPA_income!B95</f>
        <v>35675524.158089</v>
      </c>
      <c r="F102" s="163" t="n">
        <f aca="false">central_SIPA_income!I95</f>
        <v>125997.79440487</v>
      </c>
      <c r="G102" s="67" t="n">
        <f aca="false">E102-F102*0.7</f>
        <v>35587325.7020056</v>
      </c>
      <c r="H102" s="67"/>
      <c r="I102" s="67"/>
      <c r="J102" s="67" t="n">
        <f aca="false">G102*3.8235866717</f>
        <v>136071224.235636</v>
      </c>
      <c r="K102" s="9"/>
      <c r="L102" s="67"/>
      <c r="M102" s="67" t="n">
        <f aca="false">F102*2.511711692</f>
        <v>316470.133372924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3" t="n">
        <f aca="false">central_SIPA_income!B96</f>
        <v>31205145.4140438</v>
      </c>
      <c r="F103" s="163" t="n">
        <f aca="false">central_SIPA_income!I96</f>
        <v>129590.929080673</v>
      </c>
      <c r="G103" s="67" t="n">
        <f aca="false">E103-F103*0.7</f>
        <v>31114431.7636874</v>
      </c>
      <c r="H103" s="67"/>
      <c r="I103" s="67"/>
      <c r="J103" s="67" t="n">
        <f aca="false">G103*3.8235866717</f>
        <v>118968726.589154</v>
      </c>
      <c r="K103" s="9"/>
      <c r="L103" s="67"/>
      <c r="M103" s="67" t="n">
        <f aca="false">F103*2.511711692</f>
        <v>325495.051749069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3" t="n">
        <f aca="false">central_SIPA_income!B97</f>
        <v>35773703.8677152</v>
      </c>
      <c r="F104" s="163" t="n">
        <f aca="false">central_SIPA_income!I97</f>
        <v>123447.96515106</v>
      </c>
      <c r="G104" s="67" t="n">
        <f aca="false">E104-F104*0.7</f>
        <v>35687290.2921095</v>
      </c>
      <c r="H104" s="67"/>
      <c r="I104" s="67"/>
      <c r="J104" s="67" t="n">
        <f aca="false">G104*3.8235866717</f>
        <v>136453447.509999</v>
      </c>
      <c r="K104" s="9"/>
      <c r="L104" s="67"/>
      <c r="M104" s="67" t="n">
        <f aca="false">F104*2.511711692</f>
        <v>310065.697423526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9"/>
      <c r="B105" s="159" t="n">
        <v>2039</v>
      </c>
      <c r="C105" s="5" t="n">
        <v>1</v>
      </c>
      <c r="D105" s="159" t="n">
        <v>257</v>
      </c>
      <c r="E105" s="161" t="n">
        <f aca="false">central_SIPA_income!B98</f>
        <v>31454526.7613124</v>
      </c>
      <c r="F105" s="161" t="n">
        <f aca="false">central_SIPA_income!I98</f>
        <v>122406.287101885</v>
      </c>
      <c r="G105" s="8" t="n">
        <f aca="false">E105-F105*0.7</f>
        <v>31368842.3603411</v>
      </c>
      <c r="H105" s="8"/>
      <c r="I105" s="8"/>
      <c r="J105" s="8" t="n">
        <f aca="false">G105*3.8235866717</f>
        <v>119941487.555659</v>
      </c>
      <c r="K105" s="6"/>
      <c r="L105" s="8"/>
      <c r="M105" s="8" t="n">
        <f aca="false">F105*2.511711692</f>
        <v>307449.302488114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9"/>
      <c r="Z105" s="159"/>
      <c r="AA105" s="159"/>
      <c r="AB105" s="159"/>
      <c r="AC105" s="159"/>
      <c r="AD105" s="159"/>
      <c r="AE105" s="159"/>
      <c r="AF105" s="159"/>
      <c r="AG105" s="159"/>
      <c r="AH105" s="159"/>
      <c r="AI105" s="159"/>
      <c r="AJ105" s="159"/>
      <c r="AK105" s="159"/>
      <c r="AL105" s="159"/>
      <c r="AM105" s="159"/>
      <c r="AN105" s="159"/>
      <c r="AO105" s="159"/>
      <c r="AP105" s="159"/>
      <c r="AQ105" s="159"/>
      <c r="AR105" s="159"/>
      <c r="AS105" s="159"/>
      <c r="AT105" s="159"/>
      <c r="AU105" s="159"/>
      <c r="AV105" s="159"/>
      <c r="AW105" s="159"/>
      <c r="AX105" s="159"/>
      <c r="AY105" s="159"/>
      <c r="AZ105" s="159"/>
      <c r="BA105" s="159"/>
      <c r="BB105" s="159"/>
      <c r="BC105" s="159"/>
      <c r="BD105" s="159"/>
      <c r="BE105" s="159"/>
      <c r="BF105" s="159"/>
      <c r="BG105" s="159"/>
      <c r="BH105" s="159"/>
      <c r="BI105" s="159"/>
      <c r="BJ105" s="159"/>
      <c r="BK105" s="159"/>
      <c r="BL105" s="159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3" t="n">
        <f aca="false">central_SIPA_income!B99</f>
        <v>36367847.3344218</v>
      </c>
      <c r="F106" s="163" t="n">
        <f aca="false">central_SIPA_income!I99</f>
        <v>127245.520101624</v>
      </c>
      <c r="G106" s="67" t="n">
        <f aca="false">E106-F106*0.7</f>
        <v>36278775.4703506</v>
      </c>
      <c r="H106" s="67"/>
      <c r="I106" s="67"/>
      <c r="J106" s="67" t="n">
        <f aca="false">G106*3.8235866717</f>
        <v>138715042.35403</v>
      </c>
      <c r="K106" s="9"/>
      <c r="L106" s="67"/>
      <c r="M106" s="67" t="n">
        <f aca="false">F106*2.511711692</f>
        <v>319604.06059387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3" t="n">
        <f aca="false">central_SIPA_income!B100</f>
        <v>31962063.6752161</v>
      </c>
      <c r="F107" s="163" t="n">
        <f aca="false">central_SIPA_income!I100</f>
        <v>124183.794174155</v>
      </c>
      <c r="G107" s="67" t="n">
        <f aca="false">E107-F107*0.7</f>
        <v>31875135.0192941</v>
      </c>
      <c r="H107" s="67"/>
      <c r="I107" s="67"/>
      <c r="J107" s="67" t="n">
        <f aca="false">G107*3.8235866717</f>
        <v>121877341.418411</v>
      </c>
      <c r="K107" s="9"/>
      <c r="L107" s="67"/>
      <c r="M107" s="67" t="n">
        <f aca="false">F107*2.511711692</f>
        <v>311913.887784146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3" t="n">
        <f aca="false">central_SIPA_income!B101</f>
        <v>36923316.5037848</v>
      </c>
      <c r="F108" s="163" t="n">
        <f aca="false">central_SIPA_income!I101</f>
        <v>124023.306802081</v>
      </c>
      <c r="G108" s="67" t="n">
        <f aca="false">E108-F108*0.7</f>
        <v>36836500.1890234</v>
      </c>
      <c r="H108" s="67"/>
      <c r="I108" s="67"/>
      <c r="J108" s="67" t="n">
        <f aca="false">G108*3.8235866717</f>
        <v>140847551.154824</v>
      </c>
      <c r="K108" s="9"/>
      <c r="L108" s="67"/>
      <c r="M108" s="67" t="n">
        <f aca="false">F108*2.511711692</f>
        <v>311510.789775291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9"/>
      <c r="B109" s="159" t="n">
        <v>2040</v>
      </c>
      <c r="C109" s="5" t="n">
        <v>1</v>
      </c>
      <c r="D109" s="159" t="n">
        <v>261</v>
      </c>
      <c r="E109" s="161" t="n">
        <f aca="false">central_SIPA_income!B102</f>
        <v>32092935.5496151</v>
      </c>
      <c r="F109" s="161" t="n">
        <f aca="false">central_SIPA_income!I102</f>
        <v>128379.176620881</v>
      </c>
      <c r="G109" s="8" t="n">
        <f aca="false">E109-F109*0.7</f>
        <v>32003070.1259805</v>
      </c>
      <c r="H109" s="8"/>
      <c r="I109" s="8"/>
      <c r="J109" s="8" t="n">
        <f aca="false">G109*3.8235866717</f>
        <v>122366512.387179</v>
      </c>
      <c r="K109" s="6"/>
      <c r="L109" s="8"/>
      <c r="M109" s="8" t="n">
        <f aca="false">F109*2.511711692</f>
        <v>322451.478927999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9"/>
      <c r="Z109" s="159"/>
      <c r="AA109" s="159"/>
      <c r="AB109" s="159"/>
      <c r="AC109" s="159"/>
      <c r="AD109" s="159"/>
      <c r="AE109" s="159"/>
      <c r="AF109" s="159"/>
      <c r="AG109" s="159"/>
      <c r="AH109" s="159"/>
      <c r="AI109" s="159"/>
      <c r="AJ109" s="159"/>
      <c r="AK109" s="159"/>
      <c r="AL109" s="159"/>
      <c r="AM109" s="159"/>
      <c r="AN109" s="159"/>
      <c r="AO109" s="159"/>
      <c r="AP109" s="159"/>
      <c r="AQ109" s="159"/>
      <c r="AR109" s="159"/>
      <c r="AS109" s="159"/>
      <c r="AT109" s="159"/>
      <c r="AU109" s="159"/>
      <c r="AV109" s="159"/>
      <c r="AW109" s="159"/>
      <c r="AX109" s="159"/>
      <c r="AY109" s="159"/>
      <c r="AZ109" s="159"/>
      <c r="BA109" s="159"/>
      <c r="BB109" s="159"/>
      <c r="BC109" s="159"/>
      <c r="BD109" s="159"/>
      <c r="BE109" s="159"/>
      <c r="BF109" s="159"/>
      <c r="BG109" s="159"/>
      <c r="BH109" s="159"/>
      <c r="BI109" s="159"/>
      <c r="BJ109" s="159"/>
      <c r="BK109" s="159"/>
      <c r="BL109" s="159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3" t="n">
        <f aca="false">central_SIPA_income!B103</f>
        <v>36999784.4494086</v>
      </c>
      <c r="F110" s="163" t="n">
        <f aca="false">central_SIPA_income!I103</f>
        <v>125940.462619729</v>
      </c>
      <c r="G110" s="67" t="n">
        <f aca="false">E110-F110*0.7</f>
        <v>36911626.1255748</v>
      </c>
      <c r="H110" s="67"/>
      <c r="I110" s="67"/>
      <c r="J110" s="67" t="n">
        <f aca="false">G110*3.8235866717</f>
        <v>141134801.684521</v>
      </c>
      <c r="K110" s="9"/>
      <c r="L110" s="67"/>
      <c r="M110" s="67" t="n">
        <f aca="false">F110*2.511711692</f>
        <v>316326.132457863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3" t="n">
        <f aca="false">central_SIPA_income!B104</f>
        <v>32435848.3590219</v>
      </c>
      <c r="F111" s="163" t="n">
        <f aca="false">central_SIPA_income!I104</f>
        <v>125552.424047615</v>
      </c>
      <c r="G111" s="67" t="n">
        <f aca="false">E111-F111*0.7</f>
        <v>32347961.6621886</v>
      </c>
      <c r="H111" s="67"/>
      <c r="I111" s="67"/>
      <c r="J111" s="67" t="n">
        <f aca="false">G111*3.8235866717</f>
        <v>123685235.068207</v>
      </c>
      <c r="K111" s="9"/>
      <c r="L111" s="67"/>
      <c r="M111" s="67" t="n">
        <f aca="false">F111*2.511711692</f>
        <v>315351.491439337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3" t="n">
        <f aca="false">central_SIPA_income!B105</f>
        <v>37286413.2219596</v>
      </c>
      <c r="F112" s="163" t="n">
        <f aca="false">central_SIPA_income!I105</f>
        <v>124953.036948975</v>
      </c>
      <c r="G112" s="67" t="n">
        <f aca="false">E112-F112*0.7</f>
        <v>37198946.0960953</v>
      </c>
      <c r="H112" s="67"/>
      <c r="I112" s="67"/>
      <c r="J112" s="67" t="n">
        <f aca="false">G112*3.8235866717</f>
        <v>142233394.494317</v>
      </c>
      <c r="K112" s="9"/>
      <c r="L112" s="67"/>
      <c r="M112" s="67" t="n">
        <f aca="false">F112*2.511711692</f>
        <v>313846.003855648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9"/>
      <c r="B113" s="159"/>
      <c r="C113" s="5"/>
      <c r="D113" s="159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9"/>
      <c r="Z113" s="159"/>
      <c r="AA113" s="159"/>
      <c r="AB113" s="159"/>
      <c r="AC113" s="159"/>
      <c r="AD113" s="159"/>
      <c r="AE113" s="159"/>
      <c r="AF113" s="159"/>
      <c r="AG113" s="159"/>
      <c r="AH113" s="159"/>
      <c r="AI113" s="159"/>
      <c r="AJ113" s="159"/>
      <c r="AK113" s="159"/>
      <c r="AL113" s="159"/>
      <c r="AM113" s="159"/>
      <c r="AN113" s="159"/>
      <c r="AO113" s="159"/>
      <c r="AP113" s="159"/>
      <c r="AQ113" s="159"/>
      <c r="AR113" s="159"/>
      <c r="AS113" s="159"/>
      <c r="AT113" s="159"/>
      <c r="AU113" s="159"/>
      <c r="AV113" s="159"/>
      <c r="AW113" s="159"/>
      <c r="AX113" s="159"/>
      <c r="AY113" s="159"/>
      <c r="AZ113" s="159"/>
      <c r="BA113" s="159"/>
      <c r="BB113" s="159"/>
      <c r="BC113" s="159"/>
      <c r="BD113" s="159"/>
      <c r="BE113" s="159"/>
      <c r="BF113" s="159"/>
      <c r="BG113" s="159"/>
      <c r="BH113" s="159"/>
      <c r="BI113" s="159"/>
      <c r="BJ113" s="159"/>
      <c r="BK113" s="159"/>
      <c r="BL113" s="159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23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2" ySplit="1" topLeftCell="C91" activePane="bottomRight" state="frozen"/>
      <selection pane="topLeft" activeCell="A1" activeCellId="0" sqref="A1"/>
      <selection pane="topRight" activeCell="C1" activeCellId="0" sqref="C1"/>
      <selection pane="bottomLeft" activeCell="A91" activeCellId="0" sqref="A91"/>
      <selection pane="bottomRight" activeCell="E9" activeCellId="0" sqref="E9"/>
    </sheetView>
  </sheetViews>
  <sheetFormatPr defaultColWidth="9.31640625" defaultRowHeight="12.8" zeroHeight="false" outlineLevelRow="0" outlineLevelCol="0"/>
  <cols>
    <col collapsed="false" customWidth="true" hidden="false" outlineLevel="0" max="5" min="5" style="110" width="20.48"/>
    <col collapsed="false" customWidth="true" hidden="false" outlineLevel="0" max="6" min="6" style="110" width="11.41"/>
    <col collapsed="false" customWidth="true" hidden="false" outlineLevel="0" max="8" min="7" style="0" width="11.41"/>
    <col collapsed="false" customWidth="true" hidden="false" outlineLevel="0" max="10" min="10" style="0" width="12.29"/>
  </cols>
  <sheetData>
    <row r="1" customFormat="false" ht="12.8" hidden="false" customHeight="true" outlineLevel="0" collapsed="false">
      <c r="A1" s="168"/>
      <c r="B1" s="168"/>
      <c r="C1" s="168"/>
      <c r="D1" s="168"/>
      <c r="E1" s="169" t="s">
        <v>218</v>
      </c>
      <c r="F1" s="169" t="s">
        <v>219</v>
      </c>
      <c r="G1" s="168"/>
      <c r="H1" s="168"/>
      <c r="I1" s="168"/>
      <c r="J1" s="168"/>
      <c r="K1" s="168"/>
      <c r="L1" s="168"/>
      <c r="M1" s="170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1"/>
      <c r="AM1" s="171"/>
      <c r="AN1" s="171"/>
      <c r="AO1" s="171"/>
      <c r="AP1" s="171"/>
      <c r="AQ1" s="171"/>
      <c r="AR1" s="171"/>
      <c r="AS1" s="171"/>
      <c r="AT1" s="171"/>
      <c r="AU1" s="171"/>
      <c r="AV1" s="171"/>
      <c r="AW1" s="171"/>
      <c r="AX1" s="171"/>
      <c r="AY1" s="171"/>
      <c r="AZ1" s="171"/>
      <c r="BA1" s="171"/>
      <c r="BB1" s="171"/>
      <c r="BC1" s="171"/>
      <c r="BD1" s="171"/>
      <c r="BE1" s="171"/>
      <c r="BF1" s="171"/>
      <c r="BG1" s="171"/>
      <c r="BH1" s="171"/>
      <c r="BI1" s="171"/>
      <c r="BJ1" s="171"/>
      <c r="BK1" s="171"/>
      <c r="BL1" s="171"/>
    </row>
    <row r="2" customFormat="false" ht="50.25" hidden="false" customHeight="true" outlineLevel="0" collapsed="false">
      <c r="A2" s="146" t="s">
        <v>220</v>
      </c>
      <c r="B2" s="146" t="s">
        <v>183</v>
      </c>
      <c r="C2" s="146" t="s">
        <v>184</v>
      </c>
      <c r="D2" s="146" t="s">
        <v>221</v>
      </c>
      <c r="E2" s="148" t="s">
        <v>222</v>
      </c>
      <c r="F2" s="148" t="s">
        <v>223</v>
      </c>
      <c r="G2" s="146" t="s">
        <v>224</v>
      </c>
      <c r="H2" s="146" t="s">
        <v>225</v>
      </c>
      <c r="I2" s="146" t="s">
        <v>226</v>
      </c>
      <c r="J2" s="146" t="s">
        <v>227</v>
      </c>
      <c r="K2" s="146" t="s">
        <v>228</v>
      </c>
      <c r="L2" s="146" t="s">
        <v>229</v>
      </c>
      <c r="M2" s="149" t="s">
        <v>230</v>
      </c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0"/>
    </row>
    <row r="3" customFormat="false" ht="12.8" hidden="false" customHeight="false" outlineLevel="0" collapsed="false">
      <c r="A3" s="151" t="s">
        <v>231</v>
      </c>
      <c r="B3" s="151" t="n">
        <v>2014</v>
      </c>
      <c r="C3" s="152" t="n">
        <v>1</v>
      </c>
      <c r="D3" s="151" t="n">
        <v>45</v>
      </c>
      <c r="E3" s="153" t="n">
        <v>16336703</v>
      </c>
      <c r="F3" s="153" t="n">
        <v>147746</v>
      </c>
      <c r="G3" s="154" t="n">
        <v>16188957</v>
      </c>
      <c r="H3" s="172" t="n">
        <v>59323985</v>
      </c>
      <c r="I3" s="173" t="n">
        <f aca="false">H3/G3</f>
        <v>3.66447233135526</v>
      </c>
      <c r="J3" s="154" t="n">
        <f aca="false">G3*I10</f>
        <v>61899880.2143381</v>
      </c>
      <c r="K3" s="172" t="n">
        <v>354218</v>
      </c>
      <c r="L3" s="173" t="n">
        <f aca="false">K3/F3</f>
        <v>2.39747945798871</v>
      </c>
      <c r="M3" s="154" t="n">
        <f aca="false">F3*2.511711692</f>
        <v>371095.355646232</v>
      </c>
      <c r="N3" s="172"/>
      <c r="O3" s="151"/>
      <c r="P3" s="151"/>
      <c r="Q3" s="154"/>
      <c r="R3" s="154"/>
      <c r="S3" s="154"/>
      <c r="T3" s="151"/>
      <c r="U3" s="151"/>
      <c r="V3" s="152"/>
      <c r="W3" s="152"/>
      <c r="X3" s="154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  <c r="BE3" s="151"/>
      <c r="BF3" s="151"/>
      <c r="BG3" s="151"/>
      <c r="BH3" s="151"/>
      <c r="BI3" s="151"/>
      <c r="BJ3" s="151"/>
      <c r="BK3" s="151"/>
      <c r="BL3" s="151"/>
    </row>
    <row r="4" customFormat="false" ht="12.8" hidden="false" customHeight="false" outlineLevel="0" collapsed="false">
      <c r="B4" s="151" t="n">
        <v>2014</v>
      </c>
      <c r="C4" s="152" t="n">
        <v>2</v>
      </c>
      <c r="D4" s="151" t="n">
        <v>46</v>
      </c>
      <c r="E4" s="153" t="n">
        <v>19039169</v>
      </c>
      <c r="F4" s="153" t="n">
        <v>150094</v>
      </c>
      <c r="G4" s="154" t="n">
        <v>18889075</v>
      </c>
      <c r="H4" s="172" t="n">
        <v>70642775</v>
      </c>
      <c r="I4" s="173" t="n">
        <f aca="false">H4/G4</f>
        <v>3.73987476888095</v>
      </c>
      <c r="J4" s="154" t="n">
        <f aca="false">G4*3.8235866717</f>
        <v>72224015.4107417</v>
      </c>
      <c r="K4" s="172" t="n">
        <v>375893</v>
      </c>
      <c r="L4" s="173" t="n">
        <f aca="false">K4/F4</f>
        <v>2.5043839194105</v>
      </c>
      <c r="M4" s="154" t="n">
        <f aca="false">F4*2.511711692</f>
        <v>376992.854699048</v>
      </c>
      <c r="N4" s="172"/>
      <c r="Q4" s="154"/>
      <c r="R4" s="154"/>
      <c r="S4" s="154"/>
      <c r="V4" s="152"/>
      <c r="W4" s="152"/>
      <c r="X4" s="154"/>
    </row>
    <row r="5" customFormat="false" ht="12.8" hidden="false" customHeight="false" outlineLevel="0" collapsed="false">
      <c r="B5" s="151" t="n">
        <v>2014</v>
      </c>
      <c r="C5" s="152" t="n">
        <v>3</v>
      </c>
      <c r="D5" s="151" t="n">
        <v>47</v>
      </c>
      <c r="E5" s="153" t="n">
        <v>16811748</v>
      </c>
      <c r="F5" s="153" t="n">
        <v>145661</v>
      </c>
      <c r="G5" s="154" t="n">
        <v>16666087</v>
      </c>
      <c r="H5" s="172" t="n">
        <v>66453030</v>
      </c>
      <c r="I5" s="173" t="n">
        <f aca="false">H5/G5</f>
        <v>3.98732047900626</v>
      </c>
      <c r="J5" s="154" t="n">
        <f aca="false">G5*3.8235866717</f>
        <v>63724228.1225926</v>
      </c>
      <c r="K5" s="172" t="n">
        <v>387130</v>
      </c>
      <c r="L5" s="173" t="n">
        <f aca="false">K5/F5</f>
        <v>2.65774641118762</v>
      </c>
      <c r="M5" s="154" t="n">
        <f aca="false">F5*2.511711692</f>
        <v>365858.436768412</v>
      </c>
      <c r="N5" s="172"/>
      <c r="Q5" s="154"/>
      <c r="R5" s="154"/>
      <c r="S5" s="154"/>
      <c r="V5" s="152"/>
      <c r="W5" s="152"/>
      <c r="X5" s="154"/>
    </row>
    <row r="6" customFormat="false" ht="12.8" hidden="false" customHeight="false" outlineLevel="0" collapsed="false">
      <c r="B6" s="151" t="n">
        <v>2014</v>
      </c>
      <c r="C6" s="152" t="n">
        <v>4</v>
      </c>
      <c r="D6" s="151" t="n">
        <v>48</v>
      </c>
      <c r="E6" s="153" t="n">
        <v>20743937</v>
      </c>
      <c r="F6" s="153" t="n">
        <v>143630</v>
      </c>
      <c r="G6" s="154" t="n">
        <v>20600306</v>
      </c>
      <c r="H6" s="172" t="n">
        <v>75212989</v>
      </c>
      <c r="I6" s="173" t="n">
        <f aca="false">H6/G6</f>
        <v>3.65106173665576</v>
      </c>
      <c r="J6" s="154" t="n">
        <f aca="false">G6*3.8235866717</f>
        <v>78767055.4545416</v>
      </c>
      <c r="K6" s="172" t="n">
        <v>390504</v>
      </c>
      <c r="L6" s="173" t="n">
        <f aca="false">K6/F6</f>
        <v>2.71881918819188</v>
      </c>
      <c r="M6" s="154" t="n">
        <f aca="false">F6*2.511711692</f>
        <v>360757.15032196</v>
      </c>
      <c r="N6" s="172"/>
      <c r="Q6" s="154"/>
      <c r="R6" s="154"/>
      <c r="S6" s="154"/>
      <c r="V6" s="152"/>
      <c r="W6" s="152"/>
      <c r="X6" s="154"/>
    </row>
    <row r="7" customFormat="false" ht="12.8" hidden="false" customHeight="false" outlineLevel="0" collapsed="false">
      <c r="B7" s="151" t="n">
        <v>2015</v>
      </c>
      <c r="C7" s="152" t="n">
        <v>1</v>
      </c>
      <c r="D7" s="151" t="n">
        <v>49</v>
      </c>
      <c r="E7" s="153" t="n">
        <v>18307160</v>
      </c>
      <c r="F7" s="153" t="n">
        <v>167252</v>
      </c>
      <c r="G7" s="154" t="n">
        <v>18139908</v>
      </c>
      <c r="H7" s="172" t="n">
        <v>71061517</v>
      </c>
      <c r="I7" s="173" t="n">
        <f aca="false">H7/G7</f>
        <v>3.91741330771909</v>
      </c>
      <c r="J7" s="154" t="n">
        <f aca="false">G7*3.8235866717</f>
        <v>69359510.4546642</v>
      </c>
      <c r="K7" s="172" t="n">
        <v>409117</v>
      </c>
      <c r="L7" s="173" t="n">
        <f aca="false">K7/F7</f>
        <v>2.44611125726449</v>
      </c>
      <c r="M7" s="154" t="n">
        <f aca="false">F7*2.511711692</f>
        <v>420088.803910384</v>
      </c>
      <c r="N7" s="172"/>
      <c r="Q7" s="154"/>
      <c r="R7" s="154"/>
      <c r="S7" s="154"/>
      <c r="V7" s="152"/>
      <c r="W7" s="152"/>
      <c r="X7" s="154"/>
    </row>
    <row r="8" customFormat="false" ht="12.8" hidden="false" customHeight="false" outlineLevel="0" collapsed="false">
      <c r="B8" s="151" t="n">
        <v>2015</v>
      </c>
      <c r="C8" s="152" t="n">
        <v>2</v>
      </c>
      <c r="D8" s="151" t="n">
        <v>50</v>
      </c>
      <c r="E8" s="153" t="n">
        <v>21740969</v>
      </c>
      <c r="F8" s="153" t="n">
        <v>188439</v>
      </c>
      <c r="G8" s="154" t="n">
        <v>21552530</v>
      </c>
      <c r="H8" s="172" t="n">
        <v>85808756</v>
      </c>
      <c r="I8" s="173" t="n">
        <f aca="false">H8/G8</f>
        <v>3.98137740673601</v>
      </c>
      <c r="J8" s="154" t="n">
        <f aca="false">G8*3.8235866717</f>
        <v>82407966.4494144</v>
      </c>
      <c r="K8" s="172" t="n">
        <v>442027</v>
      </c>
      <c r="L8" s="173" t="n">
        <f aca="false">K8/F8</f>
        <v>2.34572991790447</v>
      </c>
      <c r="M8" s="154" t="n">
        <f aca="false">F8*2.511711692</f>
        <v>473304.439528788</v>
      </c>
      <c r="N8" s="172"/>
      <c r="Q8" s="154"/>
      <c r="R8" s="154"/>
      <c r="S8" s="154"/>
      <c r="V8" s="152"/>
      <c r="W8" s="152"/>
      <c r="X8" s="154"/>
    </row>
    <row r="9" customFormat="false" ht="12.8" hidden="false" customHeight="false" outlineLevel="0" collapsed="false">
      <c r="A9" s="159"/>
      <c r="B9" s="159" t="n">
        <v>2015</v>
      </c>
      <c r="C9" s="5" t="n">
        <v>1</v>
      </c>
      <c r="D9" s="159" t="n">
        <v>161</v>
      </c>
      <c r="E9" s="161" t="n">
        <f aca="false">low_SIPA_income!B2</f>
        <v>18034497.499367</v>
      </c>
      <c r="F9" s="161" t="n">
        <f aca="false">low_SIPA_income!I2</f>
        <v>132278.052265445</v>
      </c>
      <c r="G9" s="8" t="n">
        <f aca="false">E9-F9*0.7</f>
        <v>17941902.8627812</v>
      </c>
      <c r="H9" s="8"/>
      <c r="I9" s="8"/>
      <c r="J9" s="8" t="n">
        <f aca="false">G9*3.8235866717</f>
        <v>68602420.6510662</v>
      </c>
      <c r="K9" s="6"/>
      <c r="L9" s="8"/>
      <c r="M9" s="8" t="n">
        <f aca="false">F9*2.511711692</f>
        <v>332244.330470106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9"/>
      <c r="BG9" s="159"/>
      <c r="BH9" s="159"/>
      <c r="BI9" s="159"/>
      <c r="BJ9" s="159"/>
      <c r="BK9" s="159"/>
      <c r="BL9" s="159"/>
    </row>
    <row r="10" customFormat="false" ht="12.8" hidden="false" customHeight="false" outlineLevel="0" collapsed="false">
      <c r="A10" s="7" t="n">
        <v>1000</v>
      </c>
      <c r="B10" s="7" t="n">
        <v>2015</v>
      </c>
      <c r="C10" s="7" t="n">
        <v>2</v>
      </c>
      <c r="D10" s="7" t="n">
        <v>162</v>
      </c>
      <c r="E10" s="163" t="n">
        <f aca="false">low_SIPA_income!B3</f>
        <v>22385764.1527932</v>
      </c>
      <c r="F10" s="163" t="n">
        <f aca="false">low_SIPA_income!I3</f>
        <v>137545.195244366</v>
      </c>
      <c r="G10" s="67" t="n">
        <f aca="false">E10-F10*0.7</f>
        <v>22289482.5161221</v>
      </c>
      <c r="H10" s="67" t="s">
        <v>232</v>
      </c>
      <c r="I10" s="175" t="n">
        <f aca="false">AVERAGE(I3:I8)</f>
        <v>3.82358667172555</v>
      </c>
      <c r="J10" s="67" t="n">
        <f aca="false">G10*3.8235866717</f>
        <v>85225768.2677348</v>
      </c>
      <c r="K10" s="9" t="s">
        <v>232</v>
      </c>
      <c r="L10" s="175" t="n">
        <f aca="false">AVERAGE(L3:L8)</f>
        <v>2.51171169199128</v>
      </c>
      <c r="M10" s="67" t="n">
        <f aca="false">F10*2.511711692</f>
        <v>345473.875073696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B11" s="7" t="n">
        <v>2015</v>
      </c>
      <c r="C11" s="7" t="n">
        <v>3</v>
      </c>
      <c r="D11" s="7" t="n">
        <v>163</v>
      </c>
      <c r="E11" s="163" t="n">
        <f aca="false">low_SIPA_income!B4</f>
        <v>20234056.7711665</v>
      </c>
      <c r="F11" s="163" t="n">
        <f aca="false">low_SIPA_income!I4</f>
        <v>146901.516727808</v>
      </c>
      <c r="G11" s="67" t="n">
        <f aca="false">E11-F11*0.7</f>
        <v>20131225.709457</v>
      </c>
      <c r="H11" s="67" t="n">
        <v>76520057</v>
      </c>
      <c r="I11" s="67"/>
      <c r="J11" s="67" t="n">
        <f aca="false">G11*3.8235866717</f>
        <v>76973486.3076642</v>
      </c>
      <c r="K11" s="9" t="n">
        <v>445064</v>
      </c>
      <c r="L11" s="67"/>
      <c r="M11" s="67" t="n">
        <f aca="false">F11*2.511711692</f>
        <v>368974.257137768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B12" s="7" t="n">
        <v>2015</v>
      </c>
      <c r="C12" s="7" t="n">
        <v>4</v>
      </c>
      <c r="D12" s="7" t="n">
        <v>164</v>
      </c>
      <c r="E12" s="163" t="n">
        <f aca="false">low_SIPA_income!B5</f>
        <v>23483163.7309384</v>
      </c>
      <c r="F12" s="163" t="n">
        <f aca="false">low_SIPA_income!I5</f>
        <v>146445.351472853</v>
      </c>
      <c r="G12" s="67" t="n">
        <f aca="false">E12-F12*0.7</f>
        <v>23380651.9849074</v>
      </c>
      <c r="H12" s="67" t="n">
        <v>81658874</v>
      </c>
      <c r="I12" s="67"/>
      <c r="J12" s="67" t="n">
        <f aca="false">G12*3.8235866717</f>
        <v>89397949.3051482</v>
      </c>
      <c r="K12" s="9" t="n">
        <v>414371</v>
      </c>
      <c r="L12" s="67"/>
      <c r="M12" s="67" t="n">
        <f aca="false">F12*2.511711692</f>
        <v>367828.501533415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9" t="s">
        <v>233</v>
      </c>
      <c r="B13" s="159" t="n">
        <v>2016</v>
      </c>
      <c r="C13" s="5" t="n">
        <v>1</v>
      </c>
      <c r="D13" s="159" t="n">
        <v>165</v>
      </c>
      <c r="E13" s="161" t="n">
        <f aca="false">low_SIPA_income!B6</f>
        <v>19146816.254714</v>
      </c>
      <c r="F13" s="161" t="n">
        <f aca="false">low_SIPA_income!I6</f>
        <v>140761.780403749</v>
      </c>
      <c r="G13" s="8" t="n">
        <f aca="false">E13-F13*0.7</f>
        <v>19048283.0084314</v>
      </c>
      <c r="H13" s="8" t="n">
        <v>71384639</v>
      </c>
      <c r="I13" s="8"/>
      <c r="J13" s="8" t="n">
        <f aca="false">G13*3.8235866717</f>
        <v>72832761.0298078</v>
      </c>
      <c r="K13" s="6" t="n">
        <v>399060</v>
      </c>
      <c r="L13" s="8"/>
      <c r="M13" s="8" t="n">
        <f aca="false">F13*2.511711692</f>
        <v>353553.009626833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  <c r="BJ13" s="159"/>
      <c r="BK13" s="159"/>
      <c r="BL13" s="159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3" t="n">
        <f aca="false">low_SIPA_income!B7</f>
        <v>21810280.3571705</v>
      </c>
      <c r="F14" s="163" t="n">
        <f aca="false">low_SIPA_income!I7</f>
        <v>140324.608319577</v>
      </c>
      <c r="G14" s="67" t="n">
        <f aca="false">E14-F14*0.7</f>
        <v>21712053.1313468</v>
      </c>
      <c r="H14" s="67" t="n">
        <v>78650764</v>
      </c>
      <c r="I14" s="67"/>
      <c r="J14" s="67" t="n">
        <f aca="false">G14*3.8235866717</f>
        <v>83017916.96826</v>
      </c>
      <c r="K14" s="9" t="n">
        <v>377742</v>
      </c>
      <c r="L14" s="67"/>
      <c r="M14" s="67" t="n">
        <f aca="false">F14*2.511711692</f>
        <v>352454.959391601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3" t="n">
        <f aca="false">low_SIPA_income!B8</f>
        <v>18980756.5787828</v>
      </c>
      <c r="F15" s="163" t="n">
        <f aca="false">low_SIPA_income!I8</f>
        <v>140646.763029675</v>
      </c>
      <c r="G15" s="67" t="n">
        <f aca="false">E15-F15*0.7</f>
        <v>18882303.844662</v>
      </c>
      <c r="H15" s="67" t="n">
        <v>72210474</v>
      </c>
      <c r="I15" s="67"/>
      <c r="J15" s="67" t="n">
        <f aca="false">G15*3.8235866717</f>
        <v>72198125.3114393</v>
      </c>
      <c r="K15" s="9" t="n">
        <v>375488</v>
      </c>
      <c r="L15" s="67"/>
      <c r="M15" s="67" t="n">
        <f aca="false">F15*2.511711692</f>
        <v>353264.119143588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3" t="n">
        <f aca="false">low_SIPA_income!B9</f>
        <v>22397188.7827913</v>
      </c>
      <c r="F16" s="163" t="n">
        <f aca="false">low_SIPA_income!I9</f>
        <v>145022.605646437</v>
      </c>
      <c r="G16" s="67" t="n">
        <f aca="false">E16-F16*0.7</f>
        <v>22295672.9588388</v>
      </c>
      <c r="H16" s="67" t="n">
        <v>79983678</v>
      </c>
      <c r="I16" s="67"/>
      <c r="J16" s="67" t="n">
        <f aca="false">G16*3.8235866717</f>
        <v>85249437.9619983</v>
      </c>
      <c r="K16" s="9" t="n">
        <v>355397</v>
      </c>
      <c r="L16" s="67"/>
      <c r="M16" s="67" t="n">
        <f aca="false">F16*2.511711692</f>
        <v>364254.97420646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9"/>
      <c r="B17" s="159" t="n">
        <v>2017</v>
      </c>
      <c r="C17" s="5" t="n">
        <v>1</v>
      </c>
      <c r="D17" s="159" t="n">
        <v>169</v>
      </c>
      <c r="E17" s="161" t="n">
        <f aca="false">low_SIPA_income!B10</f>
        <v>19615633.2382376</v>
      </c>
      <c r="F17" s="161" t="n">
        <f aca="false">low_SIPA_income!I10</f>
        <v>119223.590103333</v>
      </c>
      <c r="G17" s="8" t="n">
        <f aca="false">E17-F17*0.7</f>
        <v>19532176.7251652</v>
      </c>
      <c r="H17" s="8" t="n">
        <v>74434596</v>
      </c>
      <c r="I17" s="8"/>
      <c r="J17" s="8" t="n">
        <f aca="false">G17*3.8235866717</f>
        <v>74682970.5956307</v>
      </c>
      <c r="K17" s="6" t="n">
        <v>462191</v>
      </c>
      <c r="L17" s="8"/>
      <c r="M17" s="8" t="n">
        <f aca="false">F17*2.511711692</f>
        <v>299455.285224756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  <c r="BJ17" s="159"/>
      <c r="BK17" s="159"/>
      <c r="BL17" s="159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3" t="n">
        <f aca="false">low_SIPA_income!B11</f>
        <v>23378790.7203935</v>
      </c>
      <c r="F18" s="163" t="n">
        <f aca="false">low_SIPA_income!I11</f>
        <v>127558.97234145</v>
      </c>
      <c r="G18" s="67" t="n">
        <f aca="false">E18-F18*0.7</f>
        <v>23289499.4397545</v>
      </c>
      <c r="H18" s="67" t="n">
        <v>80479757</v>
      </c>
      <c r="I18" s="67"/>
      <c r="J18" s="67" t="n">
        <f aca="false">G18*3.8235866717</f>
        <v>89049419.64841</v>
      </c>
      <c r="K18" s="9" t="n">
        <v>458270</v>
      </c>
      <c r="L18" s="67"/>
      <c r="M18" s="67" t="n">
        <f aca="false">F18*2.511711692</f>
        <v>320391.362249525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3" t="n">
        <f aca="false">low_SIPA_income!B12</f>
        <v>20578914.6776703</v>
      </c>
      <c r="F19" s="163" t="n">
        <f aca="false">low_SIPA_income!I12</f>
        <v>130715.43082937</v>
      </c>
      <c r="G19" s="67" t="n">
        <f aca="false">E19-F19*0.7</f>
        <v>20487413.8760897</v>
      </c>
      <c r="H19" s="67" t="n">
        <v>73976782</v>
      </c>
      <c r="I19" s="67"/>
      <c r="J19" s="67" t="n">
        <f aca="false">G19*3.8235866717</f>
        <v>78335402.6342183</v>
      </c>
      <c r="K19" s="9" t="n">
        <v>489074</v>
      </c>
      <c r="L19" s="67"/>
      <c r="M19" s="67" t="n">
        <f aca="false">F19*2.511711692</f>
        <v>328319.475938947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3" t="n">
        <f aca="false">low_SIPA_income!B13</f>
        <v>24419598.4120469</v>
      </c>
      <c r="F20" s="163" t="n">
        <f aca="false">low_SIPA_income!I13</f>
        <v>138179.566518179</v>
      </c>
      <c r="G20" s="67" t="n">
        <f aca="false">E20-F20*0.7</f>
        <v>24322872.7154842</v>
      </c>
      <c r="H20" s="67" t="n">
        <v>82408987.5633976</v>
      </c>
      <c r="I20" s="67"/>
      <c r="J20" s="67" t="n">
        <f aca="false">G20*3.8235866717</f>
        <v>93000611.932381</v>
      </c>
      <c r="K20" s="9"/>
      <c r="L20" s="67"/>
      <c r="M20" s="67" t="n">
        <f aca="false">F20*2.511711692</f>
        <v>347067.232819201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9"/>
      <c r="B21" s="159" t="n">
        <v>2018</v>
      </c>
      <c r="C21" s="5" t="n">
        <v>1</v>
      </c>
      <c r="D21" s="159" t="n">
        <v>173</v>
      </c>
      <c r="E21" s="161" t="n">
        <f aca="false">low_SIPA_income!B14</f>
        <v>19446933.4382352</v>
      </c>
      <c r="F21" s="161" t="n">
        <f aca="false">low_SIPA_income!I14</f>
        <v>125820.310106618</v>
      </c>
      <c r="G21" s="8" t="n">
        <f aca="false">E21-F21*0.7</f>
        <v>19358859.2211606</v>
      </c>
      <c r="H21" s="8"/>
      <c r="I21" s="8"/>
      <c r="J21" s="8" t="n">
        <f aca="false">G21*3.8235866717</f>
        <v>74020276.0973463</v>
      </c>
      <c r="K21" s="6"/>
      <c r="L21" s="8"/>
      <c r="M21" s="8" t="n">
        <f aca="false">F21*2.511711692</f>
        <v>316024.343985859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  <c r="BB21" s="159"/>
      <c r="BC21" s="159"/>
      <c r="BD21" s="159"/>
      <c r="BE21" s="159"/>
      <c r="BF21" s="159"/>
      <c r="BG21" s="159"/>
      <c r="BH21" s="159"/>
      <c r="BI21" s="159"/>
      <c r="BJ21" s="159"/>
      <c r="BK21" s="159"/>
      <c r="BL21" s="159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3" t="n">
        <f aca="false">low_SIPA_income!B15</f>
        <v>21970032.2997489</v>
      </c>
      <c r="F22" s="163" t="n">
        <f aca="false">low_SIPA_income!I15</f>
        <v>128561.943141318</v>
      </c>
      <c r="G22" s="67" t="n">
        <f aca="false">E22-F22*0.7</f>
        <v>21880038.93955</v>
      </c>
      <c r="H22" s="67"/>
      <c r="I22" s="67"/>
      <c r="J22" s="67" t="n">
        <f aca="false">G22*3.8235866717</f>
        <v>83660225.2655404</v>
      </c>
      <c r="K22" s="9"/>
      <c r="L22" s="67"/>
      <c r="M22" s="67" t="n">
        <f aca="false">F22*2.511711692</f>
        <v>322910.535734287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3" t="n">
        <f aca="false">low_SIPA_income!B16</f>
        <v>18061907.8282328</v>
      </c>
      <c r="F23" s="163" t="n">
        <f aca="false">low_SIPA_income!I16</f>
        <v>121117.384087286</v>
      </c>
      <c r="G23" s="67" t="n">
        <f aca="false">E23-F23*0.7</f>
        <v>17977125.6593717</v>
      </c>
      <c r="H23" s="67"/>
      <c r="I23" s="67"/>
      <c r="J23" s="67" t="n">
        <f aca="false">G23*3.8235866717</f>
        <v>68737098.0666499</v>
      </c>
      <c r="K23" s="9"/>
      <c r="L23" s="67"/>
      <c r="M23" s="67" t="n">
        <f aca="false">F23*2.511711692</f>
        <v>304211.94971649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3" t="n">
        <f aca="false">low_SIPA_income!B17</f>
        <v>19818011.5998267</v>
      </c>
      <c r="F24" s="163" t="n">
        <f aca="false">low_SIPA_income!I17</f>
        <v>117488.447629411</v>
      </c>
      <c r="G24" s="67" t="n">
        <f aca="false">E24-F24*0.7</f>
        <v>19735769.6864861</v>
      </c>
      <c r="H24" s="67"/>
      <c r="I24" s="67"/>
      <c r="J24" s="67" t="n">
        <f aca="false">G24*3.8235866717</f>
        <v>75461425.9289891</v>
      </c>
      <c r="K24" s="9"/>
      <c r="L24" s="67"/>
      <c r="M24" s="67" t="n">
        <f aca="false">F24*2.511711692</f>
        <v>295097.107585721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9"/>
      <c r="B25" s="159" t="n">
        <v>2019</v>
      </c>
      <c r="C25" s="5" t="n">
        <v>1</v>
      </c>
      <c r="D25" s="159" t="n">
        <v>177</v>
      </c>
      <c r="E25" s="161" t="n">
        <f aca="false">low_SIPA_income!B18</f>
        <v>15851385.0013307</v>
      </c>
      <c r="F25" s="161" t="n">
        <f aca="false">low_SIPA_income!I18</f>
        <v>113588.720787944</v>
      </c>
      <c r="G25" s="8" t="n">
        <f aca="false">E25-F25*0.7</f>
        <v>15771872.8967792</v>
      </c>
      <c r="H25" s="8"/>
      <c r="I25" s="8"/>
      <c r="J25" s="8" t="n">
        <f aca="false">G25*3.8235866717</f>
        <v>60305122.9958713</v>
      </c>
      <c r="K25" s="6"/>
      <c r="L25" s="8"/>
      <c r="M25" s="8" t="n">
        <f aca="false">F25*2.511711692</f>
        <v>285302.118082402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  <c r="BB25" s="159"/>
      <c r="BC25" s="159"/>
      <c r="BD25" s="159"/>
      <c r="BE25" s="159"/>
      <c r="BF25" s="159"/>
      <c r="BG25" s="159"/>
      <c r="BH25" s="159"/>
      <c r="BI25" s="159"/>
      <c r="BJ25" s="159"/>
      <c r="BK25" s="159"/>
      <c r="BL25" s="159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3" t="n">
        <f aca="false">low_SIPA_income!B19</f>
        <v>18844983.0549242</v>
      </c>
      <c r="F26" s="163" t="n">
        <f aca="false">low_SIPA_income!I19</f>
        <v>109525.592719891</v>
      </c>
      <c r="G26" s="67" t="n">
        <f aca="false">E26-F26*0.7</f>
        <v>18768315.1400203</v>
      </c>
      <c r="H26" s="67" t="n">
        <v>1000</v>
      </c>
      <c r="I26" s="67"/>
      <c r="J26" s="67" t="n">
        <f aca="false">G26*3.8235866717</f>
        <v>71762279.6196469</v>
      </c>
      <c r="K26" s="9"/>
      <c r="L26" s="67"/>
      <c r="M26" s="67" t="n">
        <f aca="false">F26*2.511711692</f>
        <v>275096.71180778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3" t="n">
        <f aca="false">low_SIPA_income!B20</f>
        <v>15710193.8603896</v>
      </c>
      <c r="F27" s="163" t="n">
        <f aca="false">low_SIPA_income!I20</f>
        <v>104871.150029721</v>
      </c>
      <c r="G27" s="67" t="n">
        <f aca="false">E27-F27*0.7</f>
        <v>15636784.0553688</v>
      </c>
      <c r="H27" s="67"/>
      <c r="I27" s="67"/>
      <c r="J27" s="67" t="n">
        <f aca="false">G27*3.8235866717</f>
        <v>59788599.1023591</v>
      </c>
      <c r="K27" s="9"/>
      <c r="L27" s="67"/>
      <c r="M27" s="67" t="n">
        <f aca="false">F27*2.511711692</f>
        <v>263406.093683137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3" t="n">
        <f aca="false">low_SIPA_income!B21</f>
        <v>17902042.2470529</v>
      </c>
      <c r="F28" s="163" t="n">
        <f aca="false">low_SIPA_income!I21</f>
        <v>105328.863710972</v>
      </c>
      <c r="G28" s="67" t="n">
        <f aca="false">E28-F28*0.7</f>
        <v>17828312.0424552</v>
      </c>
      <c r="H28" s="67"/>
      <c r="I28" s="67"/>
      <c r="J28" s="67" t="n">
        <f aca="false">G28*3.8235866717</f>
        <v>68168096.3044403</v>
      </c>
      <c r="K28" s="9"/>
      <c r="L28" s="67"/>
      <c r="M28" s="67" t="n">
        <f aca="false">F28*2.511711692</f>
        <v>264555.738487923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9"/>
      <c r="B29" s="159" t="n">
        <v>2020</v>
      </c>
      <c r="C29" s="5" t="n">
        <v>1</v>
      </c>
      <c r="D29" s="159" t="n">
        <v>181</v>
      </c>
      <c r="E29" s="161" t="n">
        <f aca="false">low_SIPA_income!B22</f>
        <v>16304579.0432771</v>
      </c>
      <c r="F29" s="161" t="n">
        <f aca="false">low_SIPA_income!I22</f>
        <v>114087.683183919</v>
      </c>
      <c r="G29" s="8" t="n">
        <f aca="false">E29-F29*0.7</f>
        <v>16224717.6650484</v>
      </c>
      <c r="H29" s="8"/>
      <c r="I29" s="8"/>
      <c r="J29" s="8" t="n">
        <f aca="false">G29*3.8235866717</f>
        <v>62036614.2161745</v>
      </c>
      <c r="K29" s="6"/>
      <c r="L29" s="8"/>
      <c r="M29" s="8" t="n">
        <f aca="false">F29*2.511711692</f>
        <v>286555.367766241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3" t="n">
        <f aca="false">low_SIPA_income!B23</f>
        <v>18365443.0296992</v>
      </c>
      <c r="F30" s="163" t="n">
        <f aca="false">low_SIPA_income!I23</f>
        <v>82776.6429695547</v>
      </c>
      <c r="G30" s="67" t="n">
        <f aca="false">E30-F30*0.7</f>
        <v>18307499.3796205</v>
      </c>
      <c r="H30" s="67"/>
      <c r="I30" s="67"/>
      <c r="J30" s="67" t="n">
        <f aca="false">G30*3.8235866717</f>
        <v>70000310.6200729</v>
      </c>
      <c r="K30" s="9"/>
      <c r="L30" s="67"/>
      <c r="M30" s="67" t="n">
        <f aca="false">F30*2.511711692</f>
        <v>207911.06197114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3" t="n">
        <f aca="false">low_SIPA_income!B24</f>
        <v>15764891.2804843</v>
      </c>
      <c r="F31" s="163" t="n">
        <f aca="false">low_SIPA_income!I24</f>
        <v>82795.0471390435</v>
      </c>
      <c r="G31" s="67" t="n">
        <f aca="false">E31-F31*0.7</f>
        <v>15706934.747487</v>
      </c>
      <c r="H31" s="67"/>
      <c r="I31" s="67"/>
      <c r="J31" s="67" t="n">
        <f aca="false">G31*3.8235866717</f>
        <v>60056826.3537529</v>
      </c>
      <c r="K31" s="9"/>
      <c r="L31" s="67"/>
      <c r="M31" s="67" t="n">
        <f aca="false">F31*2.511711692</f>
        <v>207957.287938827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3" t="n">
        <f aca="false">low_SIPA_income!B25</f>
        <v>18877060.9028644</v>
      </c>
      <c r="F32" s="163" t="n">
        <f aca="false">low_SIPA_income!I25</f>
        <v>86723.0332802837</v>
      </c>
      <c r="G32" s="67" t="n">
        <f aca="false">E32-F32*0.7</f>
        <v>18816354.7795682</v>
      </c>
      <c r="H32" s="67"/>
      <c r="I32" s="67"/>
      <c r="J32" s="67" t="n">
        <f aca="false">G32*3.8235866717</f>
        <v>71945963.3451355</v>
      </c>
      <c r="K32" s="9"/>
      <c r="L32" s="67"/>
      <c r="M32" s="67" t="n">
        <f aca="false">F32*2.511711692</f>
        <v>217823.256655794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9"/>
      <c r="B33" s="159" t="n">
        <v>2021</v>
      </c>
      <c r="C33" s="5" t="n">
        <v>1</v>
      </c>
      <c r="D33" s="159" t="n">
        <v>185</v>
      </c>
      <c r="E33" s="161" t="n">
        <f aca="false">low_SIPA_income!B26</f>
        <v>16559758.2497929</v>
      </c>
      <c r="F33" s="161" t="n">
        <f aca="false">low_SIPA_income!I26</f>
        <v>93342.0918899383</v>
      </c>
      <c r="G33" s="8" t="n">
        <f aca="false">E33-F33*0.7</f>
        <v>16494418.78547</v>
      </c>
      <c r="H33" s="8"/>
      <c r="I33" s="8"/>
      <c r="J33" s="8" t="n">
        <f aca="false">G33*3.8235866717</f>
        <v>63067839.825561</v>
      </c>
      <c r="K33" s="6"/>
      <c r="L33" s="8"/>
      <c r="M33" s="8" t="n">
        <f aca="false">F33*2.511711692</f>
        <v>234448.423555696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159"/>
      <c r="BL33" s="159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3" t="n">
        <f aca="false">low_SIPA_income!B27</f>
        <v>19473865.0065665</v>
      </c>
      <c r="F34" s="163" t="n">
        <f aca="false">low_SIPA_income!I27</f>
        <v>96033.4862687424</v>
      </c>
      <c r="G34" s="67" t="n">
        <f aca="false">E34-F34*0.7</f>
        <v>19406641.5661784</v>
      </c>
      <c r="H34" s="67"/>
      <c r="I34" s="67"/>
      <c r="J34" s="67" t="n">
        <f aca="false">G34*3.8235866717</f>
        <v>74202976.0348988</v>
      </c>
      <c r="K34" s="9"/>
      <c r="L34" s="67"/>
      <c r="M34" s="67" t="n">
        <f aca="false">F34*2.511711692</f>
        <v>241208.430284722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3" t="n">
        <f aca="false">low_SIPA_income!B28</f>
        <v>17295241.0098462</v>
      </c>
      <c r="F35" s="163" t="n">
        <f aca="false">low_SIPA_income!I28</f>
        <v>100063.340477139</v>
      </c>
      <c r="G35" s="67" t="n">
        <f aca="false">E35-F35*0.7</f>
        <v>17225196.6715122</v>
      </c>
      <c r="H35" s="67"/>
      <c r="I35" s="67"/>
      <c r="J35" s="67" t="n">
        <f aca="false">G35*3.8235866717</f>
        <v>65862032.4106054</v>
      </c>
      <c r="K35" s="9"/>
      <c r="L35" s="67"/>
      <c r="M35" s="67" t="n">
        <f aca="false">F35*2.511711692</f>
        <v>251330.262217008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3" t="n">
        <f aca="false">low_SIPA_income!B29</f>
        <v>20356895.5708149</v>
      </c>
      <c r="F36" s="163" t="n">
        <f aca="false">low_SIPA_income!I29</f>
        <v>99294.9399992527</v>
      </c>
      <c r="G36" s="67" t="n">
        <f aca="false">E36-F36*0.7</f>
        <v>20287389.1128155</v>
      </c>
      <c r="H36" s="67"/>
      <c r="I36" s="67"/>
      <c r="J36" s="67" t="n">
        <f aca="false">G36*3.8235866717</f>
        <v>77570590.6153529</v>
      </c>
      <c r="K36" s="9"/>
      <c r="L36" s="67"/>
      <c r="M36" s="67" t="n">
        <f aca="false">F36*2.511711692</f>
        <v>249400.261752561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9"/>
      <c r="B37" s="159" t="n">
        <v>2022</v>
      </c>
      <c r="C37" s="5" t="n">
        <v>1</v>
      </c>
      <c r="D37" s="159" t="n">
        <v>189</v>
      </c>
      <c r="E37" s="161" t="n">
        <f aca="false">low_SIPA_income!B30</f>
        <v>17675495.5290016</v>
      </c>
      <c r="F37" s="161" t="n">
        <f aca="false">low_SIPA_income!I30</f>
        <v>102001.049561518</v>
      </c>
      <c r="G37" s="8" t="n">
        <f aca="false">E37-F37*0.7</f>
        <v>17604094.7943085</v>
      </c>
      <c r="H37" s="8"/>
      <c r="I37" s="8"/>
      <c r="J37" s="8" t="n">
        <f aca="false">G37*3.8235866717</f>
        <v>67310782.2228614</v>
      </c>
      <c r="K37" s="6"/>
      <c r="L37" s="8"/>
      <c r="M37" s="8" t="n">
        <f aca="false">F37*2.511711692</f>
        <v>256197.228779936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59"/>
      <c r="BG37" s="159"/>
      <c r="BH37" s="159"/>
      <c r="BI37" s="159"/>
      <c r="BJ37" s="159"/>
      <c r="BK37" s="159"/>
      <c r="BL37" s="159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3" t="n">
        <f aca="false">low_SIPA_income!B31</f>
        <v>20817919.9111036</v>
      </c>
      <c r="F38" s="163" t="n">
        <f aca="false">low_SIPA_income!I31</f>
        <v>101680.501803471</v>
      </c>
      <c r="G38" s="67" t="n">
        <f aca="false">E38-F38*0.7</f>
        <v>20746743.5598412</v>
      </c>
      <c r="H38" s="67"/>
      <c r="I38" s="67"/>
      <c r="J38" s="67" t="n">
        <f aca="false">G38*3.8235866717</f>
        <v>79326972.1565866</v>
      </c>
      <c r="K38" s="9"/>
      <c r="L38" s="67"/>
      <c r="M38" s="67" t="n">
        <f aca="false">F38*2.511711692</f>
        <v>255392.105228204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3" t="n">
        <f aca="false">low_SIPA_income!B32</f>
        <v>18142847.6693769</v>
      </c>
      <c r="F39" s="163" t="n">
        <f aca="false">low_SIPA_income!I32</f>
        <v>101894.484836103</v>
      </c>
      <c r="G39" s="67" t="n">
        <f aca="false">E39-F39*0.7</f>
        <v>18071521.5299916</v>
      </c>
      <c r="H39" s="67"/>
      <c r="I39" s="67"/>
      <c r="J39" s="67" t="n">
        <f aca="false">G39*3.8235866717</f>
        <v>69098028.8594156</v>
      </c>
      <c r="K39" s="9"/>
      <c r="L39" s="67"/>
      <c r="M39" s="67" t="n">
        <f aca="false">F39*2.511711692</f>
        <v>255929.568913156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3" t="n">
        <f aca="false">low_SIPA_income!B33</f>
        <v>21177505.7700802</v>
      </c>
      <c r="F40" s="163" t="n">
        <f aca="false">low_SIPA_income!I33</f>
        <v>103802.919359652</v>
      </c>
      <c r="G40" s="67" t="n">
        <f aca="false">E40-F40*0.7</f>
        <v>21104843.7265284</v>
      </c>
      <c r="H40" s="67"/>
      <c r="I40" s="67"/>
      <c r="J40" s="67" t="n">
        <f aca="false">G40*3.8235866717</f>
        <v>80696199.1810654</v>
      </c>
      <c r="K40" s="9"/>
      <c r="L40" s="67"/>
      <c r="M40" s="67" t="n">
        <f aca="false">F40*2.511711692</f>
        <v>260723.006219372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9"/>
      <c r="B41" s="159" t="n">
        <v>2023</v>
      </c>
      <c r="C41" s="5" t="n">
        <v>1</v>
      </c>
      <c r="D41" s="159" t="n">
        <v>193</v>
      </c>
      <c r="E41" s="161" t="n">
        <f aca="false">low_SIPA_income!B34</f>
        <v>18353599.9080389</v>
      </c>
      <c r="F41" s="161" t="n">
        <f aca="false">low_SIPA_income!I34</f>
        <v>104121.614304874</v>
      </c>
      <c r="G41" s="8" t="n">
        <f aca="false">E41-F41*0.7</f>
        <v>18280714.7780255</v>
      </c>
      <c r="H41" s="8"/>
      <c r="I41" s="8"/>
      <c r="J41" s="8" t="n">
        <f aca="false">G41*3.8235866717</f>
        <v>69897897.3744074</v>
      </c>
      <c r="K41" s="6"/>
      <c r="L41" s="8"/>
      <c r="M41" s="8" t="n">
        <f aca="false">F41*2.511711692</f>
        <v>261523.476039467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59"/>
      <c r="BD41" s="159"/>
      <c r="BE41" s="159"/>
      <c r="BF41" s="159"/>
      <c r="BG41" s="159"/>
      <c r="BH41" s="159"/>
      <c r="BI41" s="159"/>
      <c r="BJ41" s="159"/>
      <c r="BK41" s="159"/>
      <c r="BL41" s="159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3" t="n">
        <f aca="false">low_SIPA_income!B35</f>
        <v>21232392.2354395</v>
      </c>
      <c r="F42" s="163" t="n">
        <f aca="false">low_SIPA_income!I35</f>
        <v>104822.986362971</v>
      </c>
      <c r="G42" s="67" t="n">
        <f aca="false">E42-F42*0.7</f>
        <v>21159016.1449854</v>
      </c>
      <c r="H42" s="67"/>
      <c r="I42" s="67"/>
      <c r="J42" s="67" t="n">
        <f aca="false">G42*3.8235866717</f>
        <v>80903332.1182514</v>
      </c>
      <c r="K42" s="9"/>
      <c r="L42" s="67"/>
      <c r="M42" s="67" t="n">
        <f aca="false">F42*2.511711692</f>
        <v>263285.120438231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3" t="n">
        <f aca="false">low_SIPA_income!B36</f>
        <v>18588887.5028289</v>
      </c>
      <c r="F43" s="163" t="n">
        <f aca="false">low_SIPA_income!I36</f>
        <v>102088.174095031</v>
      </c>
      <c r="G43" s="67" t="n">
        <f aca="false">E43-F43*0.7</f>
        <v>18517425.7809624</v>
      </c>
      <c r="H43" s="67"/>
      <c r="I43" s="67"/>
      <c r="J43" s="67" t="n">
        <f aca="false">G43*3.8235866717</f>
        <v>70802982.4102818</v>
      </c>
      <c r="K43" s="9"/>
      <c r="L43" s="67"/>
      <c r="M43" s="67" t="n">
        <f aca="false">F43*2.511711692</f>
        <v>256416.06048942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3" t="n">
        <f aca="false">low_SIPA_income!B37</f>
        <v>21652564.249603</v>
      </c>
      <c r="F44" s="163" t="n">
        <f aca="false">low_SIPA_income!I37</f>
        <v>104101.623928223</v>
      </c>
      <c r="G44" s="67" t="n">
        <f aca="false">E44-F44*0.7</f>
        <v>21579693.1128533</v>
      </c>
      <c r="H44" s="67"/>
      <c r="I44" s="67"/>
      <c r="J44" s="67" t="n">
        <f aca="false">G44*3.8235866717</f>
        <v>82511826.965682</v>
      </c>
      <c r="K44" s="9"/>
      <c r="L44" s="67"/>
      <c r="M44" s="67" t="n">
        <f aca="false">F44*2.511711692</f>
        <v>261473.265976705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9"/>
      <c r="B45" s="159" t="n">
        <v>2024</v>
      </c>
      <c r="C45" s="5" t="n">
        <v>1</v>
      </c>
      <c r="D45" s="159" t="n">
        <v>197</v>
      </c>
      <c r="E45" s="161" t="n">
        <f aca="false">low_SIPA_income!B38</f>
        <v>18777267.3578225</v>
      </c>
      <c r="F45" s="161" t="n">
        <f aca="false">low_SIPA_income!I38</f>
        <v>106147.505141242</v>
      </c>
      <c r="G45" s="8" t="n">
        <f aca="false">E45-F45*0.7</f>
        <v>18702964.1042237</v>
      </c>
      <c r="H45" s="8"/>
      <c r="I45" s="8"/>
      <c r="J45" s="8" t="n">
        <f aca="false">G45*3.8235866717</f>
        <v>71512404.2701932</v>
      </c>
      <c r="K45" s="6"/>
      <c r="L45" s="8"/>
      <c r="M45" s="8" t="n">
        <f aca="false">F45*2.511711692</f>
        <v>266611.929739888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9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59"/>
      <c r="BD45" s="159"/>
      <c r="BE45" s="159"/>
      <c r="BF45" s="159"/>
      <c r="BG45" s="159"/>
      <c r="BH45" s="159"/>
      <c r="BI45" s="159"/>
      <c r="BJ45" s="159"/>
      <c r="BK45" s="159"/>
      <c r="BL45" s="159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3" t="n">
        <f aca="false">low_SIPA_income!B39</f>
        <v>21738516.3845818</v>
      </c>
      <c r="F46" s="163" t="n">
        <f aca="false">low_SIPA_income!I39</f>
        <v>108063.797513692</v>
      </c>
      <c r="G46" s="67" t="n">
        <f aca="false">E46-F46*0.7</f>
        <v>21662871.7263223</v>
      </c>
      <c r="H46" s="67"/>
      <c r="I46" s="67"/>
      <c r="J46" s="67" t="n">
        <f aca="false">G46*3.8235866717</f>
        <v>82829867.6035126</v>
      </c>
      <c r="K46" s="9"/>
      <c r="L46" s="67"/>
      <c r="M46" s="67" t="n">
        <f aca="false">F46*2.511711692</f>
        <v>271425.103697061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3" t="n">
        <f aca="false">low_SIPA_income!B40</f>
        <v>19022322.6543286</v>
      </c>
      <c r="F47" s="163" t="n">
        <f aca="false">low_SIPA_income!I40</f>
        <v>108482.977968746</v>
      </c>
      <c r="G47" s="67" t="n">
        <f aca="false">E47-F47*0.7</f>
        <v>18946384.5697505</v>
      </c>
      <c r="H47" s="67"/>
      <c r="I47" s="67"/>
      <c r="J47" s="67" t="n">
        <f aca="false">G47*3.8235866717</f>
        <v>72443143.5178006</v>
      </c>
      <c r="K47" s="9"/>
      <c r="L47" s="67"/>
      <c r="M47" s="67" t="n">
        <f aca="false">F47*2.511711692</f>
        <v>272477.964147078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3" t="n">
        <f aca="false">low_SIPA_income!B41</f>
        <v>22070905.4162763</v>
      </c>
      <c r="F48" s="163" t="n">
        <f aca="false">low_SIPA_income!I41</f>
        <v>105984.263478275</v>
      </c>
      <c r="G48" s="67" t="n">
        <f aca="false">E48-F48*0.7</f>
        <v>21996716.4318415</v>
      </c>
      <c r="H48" s="67"/>
      <c r="I48" s="67"/>
      <c r="J48" s="67" t="n">
        <f aca="false">G48*3.8235866717</f>
        <v>84106351.7699534</v>
      </c>
      <c r="K48" s="9"/>
      <c r="L48" s="67"/>
      <c r="M48" s="67" t="n">
        <f aca="false">F48*2.511711692</f>
        <v>266201.913746393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9"/>
      <c r="B49" s="159" t="n">
        <v>2025</v>
      </c>
      <c r="C49" s="5" t="n">
        <v>1</v>
      </c>
      <c r="D49" s="159" t="n">
        <v>201</v>
      </c>
      <c r="E49" s="161" t="n">
        <f aca="false">low_SIPA_income!B42</f>
        <v>19201853.4563237</v>
      </c>
      <c r="F49" s="161" t="n">
        <f aca="false">low_SIPA_income!I42</f>
        <v>107784.617442414</v>
      </c>
      <c r="G49" s="8" t="n">
        <f aca="false">E49-F49*0.7</f>
        <v>19126404.224114</v>
      </c>
      <c r="H49" s="8"/>
      <c r="I49" s="8"/>
      <c r="J49" s="8" t="n">
        <f aca="false">G49*3.8235866717</f>
        <v>73131464.268869</v>
      </c>
      <c r="K49" s="6"/>
      <c r="L49" s="8"/>
      <c r="M49" s="8" t="n">
        <f aca="false">F49*2.511711692</f>
        <v>270723.883847859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9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59"/>
      <c r="BG49" s="159"/>
      <c r="BH49" s="159"/>
      <c r="BI49" s="159"/>
      <c r="BJ49" s="159"/>
      <c r="BK49" s="159"/>
      <c r="BL49" s="159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3" t="n">
        <f aca="false">low_SIPA_income!B43</f>
        <v>22282038.5612077</v>
      </c>
      <c r="F50" s="163" t="n">
        <f aca="false">low_SIPA_income!I43</f>
        <v>109973.921025576</v>
      </c>
      <c r="G50" s="67" t="n">
        <f aca="false">E50-F50*0.7</f>
        <v>22205056.8164898</v>
      </c>
      <c r="H50" s="67"/>
      <c r="I50" s="67"/>
      <c r="J50" s="67" t="n">
        <f aca="false">G50*3.8235866717</f>
        <v>84902959.2878717</v>
      </c>
      <c r="K50" s="9"/>
      <c r="L50" s="67"/>
      <c r="M50" s="67" t="n">
        <f aca="false">F50*2.511711692</f>
        <v>276222.783255024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3" t="n">
        <f aca="false">low_SIPA_income!B44</f>
        <v>19641829.3691114</v>
      </c>
      <c r="F51" s="163" t="n">
        <f aca="false">low_SIPA_income!I44</f>
        <v>104576.704621315</v>
      </c>
      <c r="G51" s="67" t="n">
        <f aca="false">E51-F51*0.7</f>
        <v>19568625.6758765</v>
      </c>
      <c r="H51" s="67"/>
      <c r="I51" s="67"/>
      <c r="J51" s="67" t="n">
        <f aca="false">G51*3.8235866717</f>
        <v>74822336.3177678</v>
      </c>
      <c r="K51" s="9"/>
      <c r="L51" s="67"/>
      <c r="M51" s="67" t="n">
        <f aca="false">F51*2.511711692</f>
        <v>262666.531708188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3" t="n">
        <f aca="false">low_SIPA_income!B45</f>
        <v>22656496.5350505</v>
      </c>
      <c r="F52" s="163" t="n">
        <f aca="false">low_SIPA_income!I45</f>
        <v>109887.086275345</v>
      </c>
      <c r="G52" s="67" t="n">
        <f aca="false">E52-F52*0.7</f>
        <v>22579575.5746577</v>
      </c>
      <c r="H52" s="67"/>
      <c r="I52" s="67"/>
      <c r="J52" s="67" t="n">
        <f aca="false">G52*3.8235866717</f>
        <v>86334964.2199042</v>
      </c>
      <c r="K52" s="9"/>
      <c r="L52" s="67"/>
      <c r="M52" s="67" t="n">
        <f aca="false">F52*2.511711692</f>
        <v>276004.679397596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9"/>
      <c r="B53" s="159" t="n">
        <v>2026</v>
      </c>
      <c r="C53" s="5" t="n">
        <v>1</v>
      </c>
      <c r="D53" s="159" t="n">
        <v>205</v>
      </c>
      <c r="E53" s="161" t="n">
        <f aca="false">low_SIPA_income!B46</f>
        <v>19759958.2121929</v>
      </c>
      <c r="F53" s="161" t="n">
        <f aca="false">low_SIPA_income!I46</f>
        <v>108734.36625552</v>
      </c>
      <c r="G53" s="8" t="n">
        <f aca="false">E53-F53*0.7</f>
        <v>19683844.1558141</v>
      </c>
      <c r="H53" s="8"/>
      <c r="I53" s="8"/>
      <c r="J53" s="8" t="n">
        <f aca="false">G53*3.8235866717</f>
        <v>75262884.1619906</v>
      </c>
      <c r="K53" s="6"/>
      <c r="L53" s="8"/>
      <c r="M53" s="8" t="n">
        <f aca="false">F53*2.511711692</f>
        <v>273109.379046199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9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  <c r="AM53" s="159"/>
      <c r="AN53" s="159"/>
      <c r="AO53" s="159"/>
      <c r="AP53" s="159"/>
      <c r="AQ53" s="159"/>
      <c r="AR53" s="159"/>
      <c r="AS53" s="159"/>
      <c r="AT53" s="159"/>
      <c r="AU53" s="159"/>
      <c r="AV53" s="159"/>
      <c r="AW53" s="159"/>
      <c r="AX53" s="159"/>
      <c r="AY53" s="159"/>
      <c r="AZ53" s="159"/>
      <c r="BA53" s="159"/>
      <c r="BB53" s="159"/>
      <c r="BC53" s="159"/>
      <c r="BD53" s="159"/>
      <c r="BE53" s="159"/>
      <c r="BF53" s="159"/>
      <c r="BG53" s="159"/>
      <c r="BH53" s="159"/>
      <c r="BI53" s="159"/>
      <c r="BJ53" s="159"/>
      <c r="BK53" s="159"/>
      <c r="BL53" s="159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3" t="n">
        <f aca="false">low_SIPA_income!B47</f>
        <v>22902463.073323</v>
      </c>
      <c r="F54" s="163" t="n">
        <f aca="false">low_SIPA_income!I47</f>
        <v>112277.419834376</v>
      </c>
      <c r="G54" s="67" t="n">
        <f aca="false">E54-F54*0.7</f>
        <v>22823868.879439</v>
      </c>
      <c r="H54" s="67"/>
      <c r="I54" s="67"/>
      <c r="J54" s="67" t="n">
        <f aca="false">G54*3.8235866717</f>
        <v>87269040.8440512</v>
      </c>
      <c r="K54" s="9"/>
      <c r="L54" s="67"/>
      <c r="M54" s="67" t="n">
        <f aca="false">F54*2.511711692</f>
        <v>282008.508145595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3" t="n">
        <f aca="false">low_SIPA_income!B48</f>
        <v>20073905.9227666</v>
      </c>
      <c r="F55" s="163" t="n">
        <f aca="false">low_SIPA_income!I48</f>
        <v>109139.634002288</v>
      </c>
      <c r="G55" s="67" t="n">
        <f aca="false">E55-F55*0.7</f>
        <v>19997508.178965</v>
      </c>
      <c r="H55" s="67"/>
      <c r="I55" s="67"/>
      <c r="J55" s="67" t="n">
        <f aca="false">G55*3.8235866717</f>
        <v>76462205.7403023</v>
      </c>
      <c r="K55" s="9"/>
      <c r="L55" s="67"/>
      <c r="M55" s="67" t="n">
        <f aca="false">F55*2.511711692</f>
        <v>274127.294784148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3" t="n">
        <f aca="false">low_SIPA_income!B49</f>
        <v>23355206.4513642</v>
      </c>
      <c r="F56" s="163" t="n">
        <f aca="false">low_SIPA_income!I49</f>
        <v>109719.021142605</v>
      </c>
      <c r="G56" s="67" t="n">
        <f aca="false">E56-F56*0.7</f>
        <v>23278403.1365644</v>
      </c>
      <c r="H56" s="67"/>
      <c r="I56" s="67"/>
      <c r="J56" s="67" t="n">
        <f aca="false">G56*3.8235866717</f>
        <v>89006991.9714272</v>
      </c>
      <c r="K56" s="9"/>
      <c r="L56" s="67"/>
      <c r="M56" s="67" t="n">
        <f aca="false">F56*2.511711692</f>
        <v>275582.548238675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9"/>
      <c r="B57" s="159" t="n">
        <v>2027</v>
      </c>
      <c r="C57" s="5" t="n">
        <v>1</v>
      </c>
      <c r="D57" s="159" t="n">
        <v>209</v>
      </c>
      <c r="E57" s="161" t="n">
        <f aca="false">low_SIPA_income!B50</f>
        <v>20429448.8495114</v>
      </c>
      <c r="F57" s="161" t="n">
        <f aca="false">low_SIPA_income!I50</f>
        <v>113985.948970861</v>
      </c>
      <c r="G57" s="8" t="n">
        <f aca="false">E57-F57*0.7</f>
        <v>20349658.6852318</v>
      </c>
      <c r="H57" s="8"/>
      <c r="I57" s="8"/>
      <c r="J57" s="8" t="n">
        <f aca="false">G57*3.8235866717</f>
        <v>77808683.7224964</v>
      </c>
      <c r="K57" s="6"/>
      <c r="L57" s="8"/>
      <c r="M57" s="8" t="n">
        <f aca="false">F57*2.511711692</f>
        <v>286299.840753826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9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59"/>
      <c r="AT57" s="159"/>
      <c r="AU57" s="159"/>
      <c r="AV57" s="159"/>
      <c r="AW57" s="159"/>
      <c r="AX57" s="159"/>
      <c r="AY57" s="159"/>
      <c r="AZ57" s="159"/>
      <c r="BA57" s="159"/>
      <c r="BB57" s="159"/>
      <c r="BC57" s="159"/>
      <c r="BD57" s="159"/>
      <c r="BE57" s="159"/>
      <c r="BF57" s="159"/>
      <c r="BG57" s="159"/>
      <c r="BH57" s="159"/>
      <c r="BI57" s="159"/>
      <c r="BJ57" s="159"/>
      <c r="BK57" s="159"/>
      <c r="BL57" s="159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3" t="n">
        <f aca="false">low_SIPA_income!B51</f>
        <v>23577682.6958462</v>
      </c>
      <c r="F58" s="163" t="n">
        <f aca="false">low_SIPA_income!I51</f>
        <v>111663.988282302</v>
      </c>
      <c r="G58" s="67" t="n">
        <f aca="false">E58-F58*0.7</f>
        <v>23499517.9040485</v>
      </c>
      <c r="H58" s="67"/>
      <c r="I58" s="67"/>
      <c r="J58" s="67" t="n">
        <f aca="false">G58*3.8235866717</f>
        <v>89852443.4492955</v>
      </c>
      <c r="K58" s="9"/>
      <c r="L58" s="67"/>
      <c r="M58" s="67" t="n">
        <f aca="false">F58*2.511711692</f>
        <v>280467.744944008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3" t="n">
        <f aca="false">low_SIPA_income!B52</f>
        <v>20708804.9261574</v>
      </c>
      <c r="F59" s="163" t="n">
        <f aca="false">low_SIPA_income!I52</f>
        <v>108801.936428282</v>
      </c>
      <c r="G59" s="67" t="n">
        <f aca="false">E59-F59*0.7</f>
        <v>20632643.5706577</v>
      </c>
      <c r="H59" s="67"/>
      <c r="I59" s="67"/>
      <c r="J59" s="67" t="n">
        <f aca="false">G59*3.8235866717</f>
        <v>78890700.9587033</v>
      </c>
      <c r="K59" s="9"/>
      <c r="L59" s="67"/>
      <c r="M59" s="67" t="n">
        <f aca="false">F59*2.511711692</f>
        <v>273279.095839156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3" t="n">
        <f aca="false">low_SIPA_income!B53</f>
        <v>23949195.6950466</v>
      </c>
      <c r="F60" s="163" t="n">
        <f aca="false">low_SIPA_income!I53</f>
        <v>110139.547530728</v>
      </c>
      <c r="G60" s="67" t="n">
        <f aca="false">E60-F60*0.7</f>
        <v>23872098.0117751</v>
      </c>
      <c r="H60" s="67"/>
      <c r="I60" s="67"/>
      <c r="J60" s="67" t="n">
        <f aca="false">G60*3.8235866717</f>
        <v>91277035.7833392</v>
      </c>
      <c r="K60" s="9"/>
      <c r="L60" s="67"/>
      <c r="M60" s="67" t="n">
        <f aca="false">F60*2.511711692</f>
        <v>276638.78928452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9"/>
      <c r="B61" s="159" t="n">
        <v>2028</v>
      </c>
      <c r="C61" s="5" t="n">
        <v>1</v>
      </c>
      <c r="D61" s="159" t="n">
        <v>213</v>
      </c>
      <c r="E61" s="161" t="n">
        <f aca="false">low_SIPA_income!B54</f>
        <v>21026988.0224809</v>
      </c>
      <c r="F61" s="161" t="n">
        <f aca="false">low_SIPA_income!I54</f>
        <v>111898.619842943</v>
      </c>
      <c r="G61" s="8" t="n">
        <f aca="false">E61-F61*0.7</f>
        <v>20948658.9885909</v>
      </c>
      <c r="H61" s="8"/>
      <c r="I61" s="8"/>
      <c r="J61" s="8" t="n">
        <f aca="false">G61*3.8235866717</f>
        <v>80099013.2987644</v>
      </c>
      <c r="K61" s="6"/>
      <c r="L61" s="8"/>
      <c r="M61" s="8" t="n">
        <f aca="false">F61*2.511711692</f>
        <v>281057.071778183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9"/>
      <c r="Z61" s="159"/>
      <c r="AA61" s="159"/>
      <c r="AB61" s="159"/>
      <c r="AC61" s="159"/>
      <c r="AD61" s="159"/>
      <c r="AE61" s="159"/>
      <c r="AF61" s="159"/>
      <c r="AG61" s="159"/>
      <c r="AH61" s="159"/>
      <c r="AI61" s="159"/>
      <c r="AJ61" s="159"/>
      <c r="AK61" s="159"/>
      <c r="AL61" s="159"/>
      <c r="AM61" s="159"/>
      <c r="AN61" s="159"/>
      <c r="AO61" s="159"/>
      <c r="AP61" s="159"/>
      <c r="AQ61" s="159"/>
      <c r="AR61" s="159"/>
      <c r="AS61" s="159"/>
      <c r="AT61" s="159"/>
      <c r="AU61" s="159"/>
      <c r="AV61" s="159"/>
      <c r="AW61" s="159"/>
      <c r="AX61" s="159"/>
      <c r="AY61" s="159"/>
      <c r="AZ61" s="159"/>
      <c r="BA61" s="159"/>
      <c r="BB61" s="159"/>
      <c r="BC61" s="159"/>
      <c r="BD61" s="159"/>
      <c r="BE61" s="159"/>
      <c r="BF61" s="159"/>
      <c r="BG61" s="159"/>
      <c r="BH61" s="159"/>
      <c r="BI61" s="159"/>
      <c r="BJ61" s="159"/>
      <c r="BK61" s="159"/>
      <c r="BL61" s="159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3" t="n">
        <f aca="false">low_SIPA_income!B55</f>
        <v>24299718.6926205</v>
      </c>
      <c r="F62" s="163" t="n">
        <f aca="false">low_SIPA_income!I55</f>
        <v>111195.757404177</v>
      </c>
      <c r="G62" s="67" t="n">
        <f aca="false">E62-F62*0.7</f>
        <v>24221881.6624376</v>
      </c>
      <c r="H62" s="67"/>
      <c r="I62" s="67"/>
      <c r="J62" s="67" t="n">
        <f aca="false">G62*3.8235866717</f>
        <v>92614463.887991</v>
      </c>
      <c r="K62" s="9"/>
      <c r="L62" s="67"/>
      <c r="M62" s="67" t="n">
        <f aca="false">F62*2.511711692</f>
        <v>279291.683972867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3" t="n">
        <f aca="false">low_SIPA_income!B56</f>
        <v>21358158.8718984</v>
      </c>
      <c r="F63" s="163" t="n">
        <f aca="false">low_SIPA_income!I56</f>
        <v>110488.665907308</v>
      </c>
      <c r="G63" s="67" t="n">
        <f aca="false">E63-F63*0.7</f>
        <v>21280816.8057633</v>
      </c>
      <c r="H63" s="67"/>
      <c r="I63" s="67"/>
      <c r="J63" s="67" t="n">
        <f aca="false">G63*3.8235866717</f>
        <v>81369047.5014058</v>
      </c>
      <c r="K63" s="9"/>
      <c r="L63" s="67"/>
      <c r="M63" s="67" t="n">
        <f aca="false">F63*2.511711692</f>
        <v>277515.673992867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3" t="n">
        <f aca="false">low_SIPA_income!B57</f>
        <v>24634362.8705626</v>
      </c>
      <c r="F64" s="163" t="n">
        <f aca="false">low_SIPA_income!I57</f>
        <v>111818.403235139</v>
      </c>
      <c r="G64" s="67" t="n">
        <f aca="false">E64-F64*0.7</f>
        <v>24556089.988298</v>
      </c>
      <c r="H64" s="67"/>
      <c r="I64" s="67"/>
      <c r="J64" s="67" t="n">
        <f aca="false">G64*3.8235866717</f>
        <v>93892338.3883221</v>
      </c>
      <c r="K64" s="9"/>
      <c r="L64" s="67"/>
      <c r="M64" s="67" t="n">
        <f aca="false">F64*2.511711692</f>
        <v>280855.590786469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9"/>
      <c r="B65" s="159" t="n">
        <v>2029</v>
      </c>
      <c r="C65" s="5" t="n">
        <v>1</v>
      </c>
      <c r="D65" s="159" t="n">
        <v>217</v>
      </c>
      <c r="E65" s="161" t="n">
        <f aca="false">low_SIPA_income!B58</f>
        <v>21549761.5557917</v>
      </c>
      <c r="F65" s="161" t="n">
        <f aca="false">low_SIPA_income!I58</f>
        <v>111839.721830066</v>
      </c>
      <c r="G65" s="8" t="n">
        <f aca="false">E65-F65*0.7</f>
        <v>21471473.7505106</v>
      </c>
      <c r="H65" s="8"/>
      <c r="I65" s="8"/>
      <c r="J65" s="8" t="n">
        <f aca="false">G65*3.8235866717</f>
        <v>82098040.8542088</v>
      </c>
      <c r="K65" s="6"/>
      <c r="L65" s="8"/>
      <c r="M65" s="8" t="n">
        <f aca="false">F65*2.511711692</f>
        <v>280909.136950604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9"/>
      <c r="Z65" s="159"/>
      <c r="AA65" s="159"/>
      <c r="AB65" s="159"/>
      <c r="AC65" s="159"/>
      <c r="AD65" s="159"/>
      <c r="AE65" s="159"/>
      <c r="AF65" s="159"/>
      <c r="AG65" s="159"/>
      <c r="AH65" s="159"/>
      <c r="AI65" s="159"/>
      <c r="AJ65" s="159"/>
      <c r="AK65" s="159"/>
      <c r="AL65" s="159"/>
      <c r="AM65" s="159"/>
      <c r="AN65" s="159"/>
      <c r="AO65" s="159"/>
      <c r="AP65" s="159"/>
      <c r="AQ65" s="159"/>
      <c r="AR65" s="159"/>
      <c r="AS65" s="159"/>
      <c r="AT65" s="159"/>
      <c r="AU65" s="159"/>
      <c r="AV65" s="159"/>
      <c r="AW65" s="159"/>
      <c r="AX65" s="159"/>
      <c r="AY65" s="159"/>
      <c r="AZ65" s="159"/>
      <c r="BA65" s="159"/>
      <c r="BB65" s="159"/>
      <c r="BC65" s="159"/>
      <c r="BD65" s="159"/>
      <c r="BE65" s="159"/>
      <c r="BF65" s="159"/>
      <c r="BG65" s="159"/>
      <c r="BH65" s="159"/>
      <c r="BI65" s="159"/>
      <c r="BJ65" s="159"/>
      <c r="BK65" s="159"/>
      <c r="BL65" s="159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3" t="n">
        <f aca="false">low_SIPA_income!B59</f>
        <v>25045003.2004671</v>
      </c>
      <c r="F66" s="163" t="n">
        <f aca="false">low_SIPA_income!I59</f>
        <v>112381.663062058</v>
      </c>
      <c r="G66" s="67" t="n">
        <f aca="false">E66-F66*0.7</f>
        <v>24966336.0363236</v>
      </c>
      <c r="H66" s="67"/>
      <c r="I66" s="67"/>
      <c r="J66" s="67" t="n">
        <f aca="false">G66*3.8235866717</f>
        <v>95460949.7096705</v>
      </c>
      <c r="K66" s="9"/>
      <c r="L66" s="67"/>
      <c r="M66" s="67" t="n">
        <f aca="false">F66*2.511711692</f>
        <v>282270.337079375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3" t="n">
        <f aca="false">low_SIPA_income!B60</f>
        <v>21863527.2994443</v>
      </c>
      <c r="F67" s="163" t="n">
        <f aca="false">low_SIPA_income!I60</f>
        <v>111123.205086736</v>
      </c>
      <c r="G67" s="67" t="n">
        <f aca="false">E67-F67*0.7</f>
        <v>21785741.0558836</v>
      </c>
      <c r="H67" s="67"/>
      <c r="I67" s="67"/>
      <c r="J67" s="67" t="n">
        <f aca="false">G67*3.8235866717</f>
        <v>83299669.1343838</v>
      </c>
      <c r="K67" s="9"/>
      <c r="L67" s="67"/>
      <c r="M67" s="67" t="n">
        <f aca="false">F67*2.511711692</f>
        <v>279109.45346887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3" t="n">
        <f aca="false">low_SIPA_income!B61</f>
        <v>25212028.8638789</v>
      </c>
      <c r="F68" s="163" t="n">
        <f aca="false">low_SIPA_income!I61</f>
        <v>112618.379537003</v>
      </c>
      <c r="G68" s="67" t="n">
        <f aca="false">E68-F68*0.7</f>
        <v>25133195.998203</v>
      </c>
      <c r="H68" s="67"/>
      <c r="I68" s="67"/>
      <c r="J68" s="67" t="n">
        <f aca="false">G68*3.8235866717</f>
        <v>96098953.2359528</v>
      </c>
      <c r="K68" s="9"/>
      <c r="L68" s="67"/>
      <c r="M68" s="67" t="n">
        <f aca="false">F68*2.511711692</f>
        <v>282864.900617184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9"/>
      <c r="B69" s="159" t="n">
        <v>2030</v>
      </c>
      <c r="C69" s="5" t="n">
        <v>1</v>
      </c>
      <c r="D69" s="159" t="n">
        <v>221</v>
      </c>
      <c r="E69" s="161" t="n">
        <f aca="false">low_SIPA_income!B62</f>
        <v>21969825.9210272</v>
      </c>
      <c r="F69" s="161" t="n">
        <f aca="false">low_SIPA_income!I62</f>
        <v>113338.610265848</v>
      </c>
      <c r="G69" s="8" t="n">
        <f aca="false">E69-F69*0.7</f>
        <v>21890488.8938411</v>
      </c>
      <c r="H69" s="8"/>
      <c r="I69" s="8"/>
      <c r="J69" s="8" t="n">
        <f aca="false">G69*3.8235866717</f>
        <v>83700181.5714877</v>
      </c>
      <c r="K69" s="6"/>
      <c r="L69" s="8"/>
      <c r="M69" s="8" t="n">
        <f aca="false">F69*2.511711692</f>
        <v>284673.912559761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9"/>
      <c r="Z69" s="159"/>
      <c r="AA69" s="159"/>
      <c r="AB69" s="159"/>
      <c r="AC69" s="159"/>
      <c r="AD69" s="159"/>
      <c r="AE69" s="159"/>
      <c r="AF69" s="159"/>
      <c r="AG69" s="159"/>
      <c r="AH69" s="159"/>
      <c r="AI69" s="159"/>
      <c r="AJ69" s="159"/>
      <c r="AK69" s="159"/>
      <c r="AL69" s="159"/>
      <c r="AM69" s="159"/>
      <c r="AN69" s="159"/>
      <c r="AO69" s="159"/>
      <c r="AP69" s="159"/>
      <c r="AQ69" s="159"/>
      <c r="AR69" s="159"/>
      <c r="AS69" s="159"/>
      <c r="AT69" s="159"/>
      <c r="AU69" s="159"/>
      <c r="AV69" s="159"/>
      <c r="AW69" s="159"/>
      <c r="AX69" s="159"/>
      <c r="AY69" s="159"/>
      <c r="AZ69" s="159"/>
      <c r="BA69" s="159"/>
      <c r="BB69" s="159"/>
      <c r="BC69" s="159"/>
      <c r="BD69" s="159"/>
      <c r="BE69" s="159"/>
      <c r="BF69" s="159"/>
      <c r="BG69" s="159"/>
      <c r="BH69" s="159"/>
      <c r="BI69" s="159"/>
      <c r="BJ69" s="159"/>
      <c r="BK69" s="159"/>
      <c r="BL69" s="159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3" t="n">
        <f aca="false">low_SIPA_income!B63</f>
        <v>25374593.9444832</v>
      </c>
      <c r="F70" s="163" t="n">
        <f aca="false">low_SIPA_income!I63</f>
        <v>112749.310552383</v>
      </c>
      <c r="G70" s="67" t="n">
        <f aca="false">E70-F70*0.7</f>
        <v>25295669.4270965</v>
      </c>
      <c r="H70" s="67"/>
      <c r="I70" s="67"/>
      <c r="J70" s="67" t="n">
        <f aca="false">G70*3.8235866717</f>
        <v>96720184.4731755</v>
      </c>
      <c r="K70" s="9"/>
      <c r="L70" s="67"/>
      <c r="M70" s="67" t="n">
        <f aca="false">F70*2.511711692</f>
        <v>283193.761579359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3" t="n">
        <f aca="false">low_SIPA_income!B64</f>
        <v>22271450.1757787</v>
      </c>
      <c r="F71" s="163" t="n">
        <f aca="false">low_SIPA_income!I64</f>
        <v>114265.408090016</v>
      </c>
      <c r="G71" s="67" t="n">
        <f aca="false">E71-F71*0.7</f>
        <v>22191464.3901157</v>
      </c>
      <c r="H71" s="67"/>
      <c r="I71" s="67"/>
      <c r="J71" s="67" t="n">
        <f aca="false">G71*3.8235866717</f>
        <v>84850987.4675515</v>
      </c>
      <c r="K71" s="9"/>
      <c r="L71" s="67"/>
      <c r="M71" s="67" t="n">
        <f aca="false">F71*2.511711692</f>
        <v>287001.761490846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3" t="n">
        <f aca="false">low_SIPA_income!B65</f>
        <v>25557526.6115414</v>
      </c>
      <c r="F72" s="163" t="n">
        <f aca="false">low_SIPA_income!I65</f>
        <v>116230.775447486</v>
      </c>
      <c r="G72" s="67" t="n">
        <f aca="false">E72-F72*0.7</f>
        <v>25476165.0687281</v>
      </c>
      <c r="H72" s="67"/>
      <c r="I72" s="67"/>
      <c r="J72" s="67" t="n">
        <f aca="false">G72*3.8235866717</f>
        <v>97410325.2028181</v>
      </c>
      <c r="K72" s="9"/>
      <c r="L72" s="67"/>
      <c r="M72" s="67" t="n">
        <f aca="false">F72*2.511711692</f>
        <v>291938.197661676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9"/>
      <c r="B73" s="159" t="n">
        <v>2031</v>
      </c>
      <c r="C73" s="5" t="n">
        <v>1</v>
      </c>
      <c r="D73" s="159" t="n">
        <v>225</v>
      </c>
      <c r="E73" s="161" t="n">
        <f aca="false">low_SIPA_income!B66</f>
        <v>22310454.9409467</v>
      </c>
      <c r="F73" s="161" t="n">
        <f aca="false">low_SIPA_income!I66</f>
        <v>116266.285986719</v>
      </c>
      <c r="G73" s="8" t="n">
        <f aca="false">E73-F73*0.7</f>
        <v>22229068.540756</v>
      </c>
      <c r="H73" s="8"/>
      <c r="I73" s="8"/>
      <c r="J73" s="8" t="n">
        <f aca="false">G73*3.8235866717</f>
        <v>84994770.1967404</v>
      </c>
      <c r="K73" s="6"/>
      <c r="L73" s="8"/>
      <c r="M73" s="8" t="n">
        <f aca="false">F73*2.511711692</f>
        <v>292027.389898257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9"/>
      <c r="Z73" s="159"/>
      <c r="AA73" s="159"/>
      <c r="AB73" s="159"/>
      <c r="AC73" s="159"/>
      <c r="AD73" s="159"/>
      <c r="AE73" s="159"/>
      <c r="AF73" s="159"/>
      <c r="AG73" s="159"/>
      <c r="AH73" s="159"/>
      <c r="AI73" s="159"/>
      <c r="AJ73" s="159"/>
      <c r="AK73" s="159"/>
      <c r="AL73" s="159"/>
      <c r="AM73" s="159"/>
      <c r="AN73" s="159"/>
      <c r="AO73" s="159"/>
      <c r="AP73" s="159"/>
      <c r="AQ73" s="159"/>
      <c r="AR73" s="159"/>
      <c r="AS73" s="159"/>
      <c r="AT73" s="159"/>
      <c r="AU73" s="159"/>
      <c r="AV73" s="159"/>
      <c r="AW73" s="159"/>
      <c r="AX73" s="159"/>
      <c r="AY73" s="159"/>
      <c r="AZ73" s="159"/>
      <c r="BA73" s="159"/>
      <c r="BB73" s="159"/>
      <c r="BC73" s="159"/>
      <c r="BD73" s="159"/>
      <c r="BE73" s="159"/>
      <c r="BF73" s="159"/>
      <c r="BG73" s="159"/>
      <c r="BH73" s="159"/>
      <c r="BI73" s="159"/>
      <c r="BJ73" s="159"/>
      <c r="BK73" s="159"/>
      <c r="BL73" s="159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3" t="n">
        <f aca="false">low_SIPA_income!B67</f>
        <v>25708641.3030145</v>
      </c>
      <c r="F74" s="163" t="n">
        <f aca="false">low_SIPA_income!I67</f>
        <v>116952.97741579</v>
      </c>
      <c r="G74" s="67" t="n">
        <f aca="false">E74-F74*0.7</f>
        <v>25626774.2188234</v>
      </c>
      <c r="H74" s="67"/>
      <c r="I74" s="67"/>
      <c r="J74" s="67" t="n">
        <f aca="false">G74*3.8235866717</f>
        <v>97986192.3417584</v>
      </c>
      <c r="K74" s="9"/>
      <c r="L74" s="67"/>
      <c r="M74" s="67" t="n">
        <f aca="false">F74*2.511711692</f>
        <v>293752.160789452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3" t="n">
        <f aca="false">low_SIPA_income!B68</f>
        <v>22423213.8653999</v>
      </c>
      <c r="F75" s="163" t="n">
        <f aca="false">low_SIPA_income!I68</f>
        <v>115820.003091326</v>
      </c>
      <c r="G75" s="67" t="n">
        <f aca="false">E75-F75*0.7</f>
        <v>22342139.863236</v>
      </c>
      <c r="H75" s="67"/>
      <c r="I75" s="67"/>
      <c r="J75" s="67" t="n">
        <f aca="false">G75*3.8235866717</f>
        <v>85427108.1983263</v>
      </c>
      <c r="K75" s="9"/>
      <c r="L75" s="67"/>
      <c r="M75" s="67" t="n">
        <f aca="false">F75*2.511711692</f>
        <v>290906.455931961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3" t="n">
        <f aca="false">low_SIPA_income!B69</f>
        <v>25859275.4493261</v>
      </c>
      <c r="F76" s="163" t="n">
        <f aca="false">low_SIPA_income!I69</f>
        <v>114975.631922901</v>
      </c>
      <c r="G76" s="67" t="n">
        <f aca="false">E76-F76*0.7</f>
        <v>25778792.50698</v>
      </c>
      <c r="H76" s="67"/>
      <c r="I76" s="67"/>
      <c r="J76" s="67" t="n">
        <f aca="false">G76*3.8235866717</f>
        <v>98567447.4422087</v>
      </c>
      <c r="K76" s="9"/>
      <c r="L76" s="67"/>
      <c r="M76" s="67" t="n">
        <f aca="false">F76*2.511711692</f>
        <v>288785.638995838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9"/>
      <c r="B77" s="159" t="n">
        <v>2032</v>
      </c>
      <c r="C77" s="5" t="n">
        <v>1</v>
      </c>
      <c r="D77" s="159" t="n">
        <v>229</v>
      </c>
      <c r="E77" s="161" t="n">
        <f aca="false">low_SIPA_income!B70</f>
        <v>22506773.59091</v>
      </c>
      <c r="F77" s="161" t="n">
        <f aca="false">low_SIPA_income!I70</f>
        <v>117605.934373188</v>
      </c>
      <c r="G77" s="8" t="n">
        <f aca="false">E77-F77*0.7</f>
        <v>22424449.4368487</v>
      </c>
      <c r="H77" s="8"/>
      <c r="I77" s="8"/>
      <c r="J77" s="8" t="n">
        <f aca="false">G77*3.8235866717</f>
        <v>85741825.9869453</v>
      </c>
      <c r="K77" s="6"/>
      <c r="L77" s="8"/>
      <c r="M77" s="8" t="n">
        <f aca="false">F77*2.511711692</f>
        <v>295392.200413722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3" t="n">
        <f aca="false">low_SIPA_income!B71</f>
        <v>25992996.3387742</v>
      </c>
      <c r="F78" s="163" t="n">
        <f aca="false">low_SIPA_income!I71</f>
        <v>119506.192742464</v>
      </c>
      <c r="G78" s="67" t="n">
        <f aca="false">E78-F78*0.7</f>
        <v>25909342.0038545</v>
      </c>
      <c r="H78" s="67"/>
      <c r="I78" s="67"/>
      <c r="J78" s="67" t="n">
        <f aca="false">G78*3.8235866717</f>
        <v>99066614.7584549</v>
      </c>
      <c r="K78" s="9"/>
      <c r="L78" s="67"/>
      <c r="M78" s="67" t="n">
        <f aca="false">F78*2.511711692</f>
        <v>300165.101577652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3" t="n">
        <f aca="false">low_SIPA_income!B72</f>
        <v>22773253.5959966</v>
      </c>
      <c r="F79" s="163" t="n">
        <f aca="false">low_SIPA_income!I72</f>
        <v>121103.503835197</v>
      </c>
      <c r="G79" s="67" t="n">
        <f aca="false">E79-F79*0.7</f>
        <v>22688481.1433119</v>
      </c>
      <c r="H79" s="67"/>
      <c r="I79" s="67"/>
      <c r="J79" s="67" t="n">
        <f aca="false">G79*3.8235866717</f>
        <v>86751374.1006843</v>
      </c>
      <c r="K79" s="9"/>
      <c r="L79" s="67"/>
      <c r="M79" s="67" t="n">
        <f aca="false">F79*2.511711692</f>
        <v>304177.086525031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3" t="n">
        <f aca="false">low_SIPA_income!B73</f>
        <v>26325599.1532755</v>
      </c>
      <c r="F80" s="163" t="n">
        <f aca="false">low_SIPA_income!I73</f>
        <v>115589.02890765</v>
      </c>
      <c r="G80" s="67" t="n">
        <f aca="false">E80-F80*0.7</f>
        <v>26244686.8330401</v>
      </c>
      <c r="H80" s="67"/>
      <c r="I80" s="67"/>
      <c r="J80" s="67" t="n">
        <f aca="false">G80*3.8235866717</f>
        <v>100348834.777753</v>
      </c>
      <c r="K80" s="9"/>
      <c r="L80" s="67"/>
      <c r="M80" s="67" t="n">
        <f aca="false">F80*2.511711692</f>
        <v>290326.315374269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9"/>
      <c r="B81" s="159" t="n">
        <v>2033</v>
      </c>
      <c r="C81" s="5" t="n">
        <v>1</v>
      </c>
      <c r="D81" s="159" t="n">
        <v>233</v>
      </c>
      <c r="E81" s="161" t="n">
        <f aca="false">low_SIPA_income!B74</f>
        <v>22922936.3412357</v>
      </c>
      <c r="F81" s="161" t="n">
        <f aca="false">low_SIPA_income!I74</f>
        <v>116910.389120379</v>
      </c>
      <c r="G81" s="8" t="n">
        <f aca="false">E81-F81*0.7</f>
        <v>22841099.0688514</v>
      </c>
      <c r="H81" s="8"/>
      <c r="I81" s="8"/>
      <c r="J81" s="8" t="n">
        <f aca="false">G81*3.8235866717</f>
        <v>87334921.9666395</v>
      </c>
      <c r="K81" s="6"/>
      <c r="L81" s="8"/>
      <c r="M81" s="8" t="n">
        <f aca="false">F81*2.511711692</f>
        <v>293645.191269925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59"/>
      <c r="BD81" s="159"/>
      <c r="BE81" s="159"/>
      <c r="BF81" s="159"/>
      <c r="BG81" s="159"/>
      <c r="BH81" s="159"/>
      <c r="BI81" s="159"/>
      <c r="BJ81" s="159"/>
      <c r="BK81" s="159"/>
      <c r="BL81" s="159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3" t="n">
        <f aca="false">low_SIPA_income!B75</f>
        <v>26528800.0794774</v>
      </c>
      <c r="F82" s="163" t="n">
        <f aca="false">low_SIPA_income!I75</f>
        <v>120312.313564016</v>
      </c>
      <c r="G82" s="67" t="n">
        <f aca="false">E82-F82*0.7</f>
        <v>26444581.4599826</v>
      </c>
      <c r="H82" s="67"/>
      <c r="I82" s="67"/>
      <c r="J82" s="67" t="n">
        <f aca="false">G82*3.8235866717</f>
        <v>101113149.209075</v>
      </c>
      <c r="K82" s="9"/>
      <c r="L82" s="67"/>
      <c r="M82" s="67" t="n">
        <f aca="false">F82*2.511711692</f>
        <v>302189.84467031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3" t="n">
        <f aca="false">low_SIPA_income!B76</f>
        <v>23314626.0564193</v>
      </c>
      <c r="F83" s="163" t="n">
        <f aca="false">low_SIPA_income!I76</f>
        <v>117085.011983957</v>
      </c>
      <c r="G83" s="67" t="n">
        <f aca="false">E83-F83*0.7</f>
        <v>23232666.5480306</v>
      </c>
      <c r="H83" s="67"/>
      <c r="I83" s="67"/>
      <c r="J83" s="67" t="n">
        <f aca="false">G83*3.8235866717</f>
        <v>88832114.1611001</v>
      </c>
      <c r="K83" s="9"/>
      <c r="L83" s="67"/>
      <c r="M83" s="67" t="n">
        <f aca="false">F83*2.511711692</f>
        <v>294083.793558066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3" t="n">
        <f aca="false">low_SIPA_income!B77</f>
        <v>26844108.4382036</v>
      </c>
      <c r="F84" s="163" t="n">
        <f aca="false">low_SIPA_income!I77</f>
        <v>118173.152936251</v>
      </c>
      <c r="G84" s="67" t="n">
        <f aca="false">E84-F84*0.7</f>
        <v>26761387.2311482</v>
      </c>
      <c r="H84" s="67"/>
      <c r="I84" s="67"/>
      <c r="J84" s="67" t="n">
        <f aca="false">G84*3.8235866717</f>
        <v>102324483.533221</v>
      </c>
      <c r="K84" s="9"/>
      <c r="L84" s="67"/>
      <c r="M84" s="67" t="n">
        <f aca="false">F84*2.511711692</f>
        <v>296816.889910487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9"/>
      <c r="B85" s="159" t="n">
        <v>2034</v>
      </c>
      <c r="C85" s="5" t="n">
        <v>1</v>
      </c>
      <c r="D85" s="159" t="n">
        <v>237</v>
      </c>
      <c r="E85" s="161" t="n">
        <f aca="false">low_SIPA_income!B78</f>
        <v>23554887.0778613</v>
      </c>
      <c r="F85" s="161" t="n">
        <f aca="false">low_SIPA_income!I78</f>
        <v>118366.897070768</v>
      </c>
      <c r="G85" s="8" t="n">
        <f aca="false">E85-F85*0.7</f>
        <v>23472030.2499117</v>
      </c>
      <c r="H85" s="8"/>
      <c r="I85" s="8"/>
      <c r="J85" s="8" t="n">
        <f aca="false">G85*3.8235866717</f>
        <v>89747342.0213018</v>
      </c>
      <c r="K85" s="6"/>
      <c r="L85" s="8"/>
      <c r="M85" s="8" t="n">
        <f aca="false">F85*2.511711692</f>
        <v>297303.519318409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9"/>
      <c r="Z85" s="159"/>
      <c r="AA85" s="159"/>
      <c r="AB85" s="159"/>
      <c r="AC85" s="159"/>
      <c r="AD85" s="159"/>
      <c r="AE85" s="159"/>
      <c r="AF85" s="159"/>
      <c r="AG85" s="159"/>
      <c r="AH85" s="159"/>
      <c r="AI85" s="159"/>
      <c r="AJ85" s="159"/>
      <c r="AK85" s="159"/>
      <c r="AL85" s="159"/>
      <c r="AM85" s="159"/>
      <c r="AN85" s="159"/>
      <c r="AO85" s="159"/>
      <c r="AP85" s="159"/>
      <c r="AQ85" s="159"/>
      <c r="AR85" s="159"/>
      <c r="AS85" s="159"/>
      <c r="AT85" s="159"/>
      <c r="AU85" s="159"/>
      <c r="AV85" s="159"/>
      <c r="AW85" s="159"/>
      <c r="AX85" s="159"/>
      <c r="AY85" s="159"/>
      <c r="AZ85" s="159"/>
      <c r="BA85" s="159"/>
      <c r="BB85" s="159"/>
      <c r="BC85" s="159"/>
      <c r="BD85" s="159"/>
      <c r="BE85" s="159"/>
      <c r="BF85" s="159"/>
      <c r="BG85" s="159"/>
      <c r="BH85" s="159"/>
      <c r="BI85" s="159"/>
      <c r="BJ85" s="159"/>
      <c r="BK85" s="159"/>
      <c r="BL85" s="159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3" t="n">
        <f aca="false">low_SIPA_income!B79</f>
        <v>27204058.6746613</v>
      </c>
      <c r="F86" s="163" t="n">
        <f aca="false">low_SIPA_income!I79</f>
        <v>120731.52426597</v>
      </c>
      <c r="G86" s="67" t="n">
        <f aca="false">E86-F86*0.7</f>
        <v>27119546.6076751</v>
      </c>
      <c r="H86" s="67"/>
      <c r="I86" s="67"/>
      <c r="J86" s="67" t="n">
        <f aca="false">G86*3.8235866717</f>
        <v>103693936.951653</v>
      </c>
      <c r="K86" s="9"/>
      <c r="L86" s="67"/>
      <c r="M86" s="67" t="n">
        <f aca="false">F86*2.511711692</f>
        <v>303242.781091819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3" t="n">
        <f aca="false">low_SIPA_income!B80</f>
        <v>23622319.1005061</v>
      </c>
      <c r="F87" s="163" t="n">
        <f aca="false">low_SIPA_income!I80</f>
        <v>118763.116271915</v>
      </c>
      <c r="G87" s="67" t="n">
        <f aca="false">E87-F87*0.7</f>
        <v>23539184.9191157</v>
      </c>
      <c r="H87" s="67"/>
      <c r="I87" s="67"/>
      <c r="J87" s="67" t="n">
        <f aca="false">G87*3.8235866717</f>
        <v>90004113.7194126</v>
      </c>
      <c r="K87" s="9"/>
      <c r="L87" s="67"/>
      <c r="M87" s="67" t="n">
        <f aca="false">F87*2.511711692</f>
        <v>298298.707718524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3" t="n">
        <f aca="false">low_SIPA_income!B81</f>
        <v>27166925.3023839</v>
      </c>
      <c r="F88" s="163" t="n">
        <f aca="false">low_SIPA_income!I81</f>
        <v>118853.287915863</v>
      </c>
      <c r="G88" s="67" t="n">
        <f aca="false">E88-F88*0.7</f>
        <v>27083728.0008428</v>
      </c>
      <c r="H88" s="67"/>
      <c r="I88" s="67"/>
      <c r="J88" s="67" t="n">
        <f aca="false">G88*3.8235866717</f>
        <v>103556981.403971</v>
      </c>
      <c r="K88" s="9"/>
      <c r="L88" s="67"/>
      <c r="M88" s="67" t="n">
        <f aca="false">F88*2.511711692</f>
        <v>298525.192890915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9"/>
      <c r="B89" s="159" t="n">
        <v>2035</v>
      </c>
      <c r="C89" s="5" t="n">
        <v>1</v>
      </c>
      <c r="D89" s="159" t="n">
        <v>241</v>
      </c>
      <c r="E89" s="161" t="n">
        <f aca="false">low_SIPA_income!B82</f>
        <v>23657874.7329493</v>
      </c>
      <c r="F89" s="161" t="n">
        <f aca="false">low_SIPA_income!I82</f>
        <v>119383.160582972</v>
      </c>
      <c r="G89" s="8" t="n">
        <f aca="false">E89-F89*0.7</f>
        <v>23574306.5205413</v>
      </c>
      <c r="H89" s="8"/>
      <c r="I89" s="8"/>
      <c r="J89" s="8" t="n">
        <f aca="false">G89*3.8235866717</f>
        <v>90138404.2065119</v>
      </c>
      <c r="K89" s="6"/>
      <c r="L89" s="8"/>
      <c r="M89" s="8" t="n">
        <f aca="false">F89*2.511711692</f>
        <v>299856.080264163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159"/>
      <c r="AK89" s="159"/>
      <c r="AL89" s="159"/>
      <c r="AM89" s="159"/>
      <c r="AN89" s="159"/>
      <c r="AO89" s="159"/>
      <c r="AP89" s="159"/>
      <c r="AQ89" s="159"/>
      <c r="AR89" s="159"/>
      <c r="AS89" s="159"/>
      <c r="AT89" s="159"/>
      <c r="AU89" s="159"/>
      <c r="AV89" s="159"/>
      <c r="AW89" s="159"/>
      <c r="AX89" s="159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  <c r="BJ89" s="159"/>
      <c r="BK89" s="159"/>
      <c r="BL89" s="159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3" t="n">
        <f aca="false">low_SIPA_income!B83</f>
        <v>27271638.5772458</v>
      </c>
      <c r="F90" s="163" t="n">
        <f aca="false">low_SIPA_income!I83</f>
        <v>119704.616943331</v>
      </c>
      <c r="G90" s="67" t="n">
        <f aca="false">E90-F90*0.7</f>
        <v>27187845.3453855</v>
      </c>
      <c r="H90" s="67"/>
      <c r="I90" s="67"/>
      <c r="J90" s="67" t="n">
        <f aca="false">G90*3.8235866717</f>
        <v>103955083.094857</v>
      </c>
      <c r="K90" s="9"/>
      <c r="L90" s="67"/>
      <c r="M90" s="67" t="n">
        <f aca="false">F90*2.511711692</f>
        <v>300663.485962945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3" t="n">
        <f aca="false">low_SIPA_income!B84</f>
        <v>24018094.62137</v>
      </c>
      <c r="F91" s="163" t="n">
        <f aca="false">low_SIPA_income!I84</f>
        <v>116642.317669822</v>
      </c>
      <c r="G91" s="67" t="n">
        <f aca="false">E91-F91*0.7</f>
        <v>23936444.9990011</v>
      </c>
      <c r="H91" s="67"/>
      <c r="I91" s="67"/>
      <c r="J91" s="67" t="n">
        <f aca="false">G91*3.8235866717</f>
        <v>91523072.0660607</v>
      </c>
      <c r="K91" s="9"/>
      <c r="L91" s="67"/>
      <c r="M91" s="67" t="n">
        <f aca="false">F91*2.511711692</f>
        <v>292971.873073269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3" t="n">
        <f aca="false">low_SIPA_income!B85</f>
        <v>27681123.0478283</v>
      </c>
      <c r="F92" s="163" t="n">
        <f aca="false">low_SIPA_income!I85</f>
        <v>118437.608683017</v>
      </c>
      <c r="G92" s="67" t="n">
        <f aca="false">E92-F92*0.7</f>
        <v>27598216.7217501</v>
      </c>
      <c r="H92" s="67"/>
      <c r="I92" s="67"/>
      <c r="J92" s="67" t="n">
        <f aca="false">G92*3.8235866717</f>
        <v>105524173.619972</v>
      </c>
      <c r="K92" s="9"/>
      <c r="L92" s="67"/>
      <c r="M92" s="67" t="n">
        <f aca="false">F92*2.511711692</f>
        <v>297481.126501654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9"/>
      <c r="B93" s="159" t="n">
        <v>2036</v>
      </c>
      <c r="C93" s="5" t="n">
        <v>1</v>
      </c>
      <c r="D93" s="159" t="n">
        <v>245</v>
      </c>
      <c r="E93" s="161" t="n">
        <f aca="false">low_SIPA_income!B86</f>
        <v>24130829.6617815</v>
      </c>
      <c r="F93" s="161" t="n">
        <f aca="false">low_SIPA_income!I86</f>
        <v>120065.685117257</v>
      </c>
      <c r="G93" s="8" t="n">
        <f aca="false">E93-F93*0.7</f>
        <v>24046783.6821994</v>
      </c>
      <c r="H93" s="8"/>
      <c r="I93" s="8"/>
      <c r="J93" s="8" t="n">
        <f aca="false">G93*3.8235866717</f>
        <v>91944961.5845107</v>
      </c>
      <c r="K93" s="6"/>
      <c r="L93" s="8"/>
      <c r="M93" s="8" t="n">
        <f aca="false">F93*2.511711692</f>
        <v>301570.385117004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59"/>
      <c r="AT93" s="159"/>
      <c r="AU93" s="159"/>
      <c r="AV93" s="159"/>
      <c r="AW93" s="159"/>
      <c r="AX93" s="159"/>
      <c r="AY93" s="159"/>
      <c r="AZ93" s="159"/>
      <c r="BA93" s="159"/>
      <c r="BB93" s="159"/>
      <c r="BC93" s="159"/>
      <c r="BD93" s="159"/>
      <c r="BE93" s="159"/>
      <c r="BF93" s="159"/>
      <c r="BG93" s="159"/>
      <c r="BH93" s="159"/>
      <c r="BI93" s="159"/>
      <c r="BJ93" s="159"/>
      <c r="BK93" s="159"/>
      <c r="BL93" s="159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3" t="n">
        <f aca="false">low_SIPA_income!B87</f>
        <v>27670275.7917705</v>
      </c>
      <c r="F94" s="163" t="n">
        <f aca="false">low_SIPA_income!I87</f>
        <v>121960.104703826</v>
      </c>
      <c r="G94" s="67" t="n">
        <f aca="false">E94-F94*0.7</f>
        <v>27584903.7184778</v>
      </c>
      <c r="H94" s="67"/>
      <c r="I94" s="67"/>
      <c r="J94" s="67" t="n">
        <f aca="false">G94*3.8235866717</f>
        <v>105473270.1981</v>
      </c>
      <c r="K94" s="9"/>
      <c r="L94" s="67"/>
      <c r="M94" s="67" t="n">
        <f aca="false">F94*2.511711692</f>
        <v>306328.620942143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3" t="n">
        <f aca="false">low_SIPA_income!B88</f>
        <v>24241389.2570477</v>
      </c>
      <c r="F95" s="163" t="n">
        <f aca="false">low_SIPA_income!I88</f>
        <v>118117.974362473</v>
      </c>
      <c r="G95" s="67" t="n">
        <f aca="false">E95-F95*0.7</f>
        <v>24158706.674994</v>
      </c>
      <c r="H95" s="67"/>
      <c r="I95" s="67"/>
      <c r="J95" s="67" t="n">
        <f aca="false">G95*3.8235866717</f>
        <v>92372908.8480167</v>
      </c>
      <c r="K95" s="9"/>
      <c r="L95" s="67"/>
      <c r="M95" s="67" t="n">
        <f aca="false">F95*2.511711692</f>
        <v>296678.297241581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3" t="n">
        <f aca="false">low_SIPA_income!B89</f>
        <v>27820756.7880007</v>
      </c>
      <c r="F96" s="163" t="n">
        <f aca="false">low_SIPA_income!I89</f>
        <v>122135.868443511</v>
      </c>
      <c r="G96" s="67" t="n">
        <f aca="false">E96-F96*0.7</f>
        <v>27735261.6800902</v>
      </c>
      <c r="H96" s="67"/>
      <c r="I96" s="67"/>
      <c r="J96" s="67" t="n">
        <f aca="false">G96*3.8235866717</f>
        <v>106048176.896105</v>
      </c>
      <c r="K96" s="9"/>
      <c r="L96" s="67"/>
      <c r="M96" s="67" t="n">
        <f aca="false">F96*2.511711692</f>
        <v>306770.088782141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9"/>
      <c r="B97" s="159" t="n">
        <v>2037</v>
      </c>
      <c r="C97" s="5" t="n">
        <v>1</v>
      </c>
      <c r="D97" s="159" t="n">
        <v>249</v>
      </c>
      <c r="E97" s="161" t="n">
        <f aca="false">low_SIPA_income!B90</f>
        <v>24496419.7305442</v>
      </c>
      <c r="F97" s="161" t="n">
        <f aca="false">low_SIPA_income!I90</f>
        <v>120721.097095144</v>
      </c>
      <c r="G97" s="8" t="n">
        <f aca="false">E97-F97*0.7</f>
        <v>24411914.9625776</v>
      </c>
      <c r="H97" s="8"/>
      <c r="I97" s="8"/>
      <c r="J97" s="8" t="n">
        <f aca="false">G97*3.8235866717</f>
        <v>93341072.6815855</v>
      </c>
      <c r="K97" s="6"/>
      <c r="L97" s="8"/>
      <c r="M97" s="8" t="n">
        <f aca="false">F97*2.511711692</f>
        <v>303216.591044941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9"/>
      <c r="Z97" s="159"/>
      <c r="AA97" s="159"/>
      <c r="AB97" s="159"/>
      <c r="AC97" s="159"/>
      <c r="AD97" s="159"/>
      <c r="AE97" s="159"/>
      <c r="AF97" s="159"/>
      <c r="AG97" s="159"/>
      <c r="AH97" s="159"/>
      <c r="AI97" s="159"/>
      <c r="AJ97" s="159"/>
      <c r="AK97" s="159"/>
      <c r="AL97" s="159"/>
      <c r="AM97" s="159"/>
      <c r="AN97" s="159"/>
      <c r="AO97" s="159"/>
      <c r="AP97" s="159"/>
      <c r="AQ97" s="159"/>
      <c r="AR97" s="159"/>
      <c r="AS97" s="159"/>
      <c r="AT97" s="159"/>
      <c r="AU97" s="159"/>
      <c r="AV97" s="159"/>
      <c r="AW97" s="159"/>
      <c r="AX97" s="159"/>
      <c r="AY97" s="159"/>
      <c r="AZ97" s="159"/>
      <c r="BA97" s="159"/>
      <c r="BB97" s="159"/>
      <c r="BC97" s="159"/>
      <c r="BD97" s="159"/>
      <c r="BE97" s="159"/>
      <c r="BF97" s="159"/>
      <c r="BG97" s="159"/>
      <c r="BH97" s="159"/>
      <c r="BI97" s="159"/>
      <c r="BJ97" s="159"/>
      <c r="BK97" s="159"/>
      <c r="BL97" s="159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3" t="n">
        <f aca="false">low_SIPA_income!B91</f>
        <v>28062684.9404445</v>
      </c>
      <c r="F98" s="163" t="n">
        <f aca="false">low_SIPA_income!I91</f>
        <v>120981.878397218</v>
      </c>
      <c r="G98" s="67" t="n">
        <f aca="false">E98-F98*0.7</f>
        <v>27977997.6255664</v>
      </c>
      <c r="H98" s="67"/>
      <c r="I98" s="67"/>
      <c r="J98" s="67" t="n">
        <f aca="false">G98*3.8235866717</f>
        <v>106976298.82197</v>
      </c>
      <c r="K98" s="9"/>
      <c r="L98" s="67"/>
      <c r="M98" s="67" t="n">
        <f aca="false">F98*2.511711692</f>
        <v>303871.598490414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3" t="n">
        <f aca="false">low_SIPA_income!B92</f>
        <v>24632172.6749952</v>
      </c>
      <c r="F99" s="163" t="n">
        <f aca="false">low_SIPA_income!I92</f>
        <v>124521.087929364</v>
      </c>
      <c r="G99" s="67" t="n">
        <f aca="false">E99-F99*0.7</f>
        <v>24545007.9134446</v>
      </c>
      <c r="H99" s="67"/>
      <c r="I99" s="67"/>
      <c r="J99" s="67" t="n">
        <f aca="false">G99*3.8235866717</f>
        <v>93849965.1146178</v>
      </c>
      <c r="K99" s="9"/>
      <c r="L99" s="67"/>
      <c r="M99" s="67" t="n">
        <f aca="false">F99*2.511711692</f>
        <v>312761.072452743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3" t="n">
        <f aca="false">low_SIPA_income!B93</f>
        <v>28205745.4751036</v>
      </c>
      <c r="F100" s="163" t="n">
        <f aca="false">low_SIPA_income!I93</f>
        <v>117810.457252224</v>
      </c>
      <c r="G100" s="67" t="n">
        <f aca="false">E100-F100*0.7</f>
        <v>28123278.155027</v>
      </c>
      <c r="H100" s="67"/>
      <c r="I100" s="67"/>
      <c r="J100" s="67" t="n">
        <f aca="false">G100*3.8235866717</f>
        <v>107531791.518073</v>
      </c>
      <c r="K100" s="9"/>
      <c r="L100" s="67"/>
      <c r="M100" s="67" t="n">
        <f aca="false">F100*2.511711692</f>
        <v>295905.902920278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9"/>
      <c r="B101" s="159" t="n">
        <v>2038</v>
      </c>
      <c r="C101" s="5" t="n">
        <v>1</v>
      </c>
      <c r="D101" s="159" t="n">
        <v>253</v>
      </c>
      <c r="E101" s="161" t="n">
        <f aca="false">low_SIPA_income!B94</f>
        <v>24675837.5559916</v>
      </c>
      <c r="F101" s="161" t="n">
        <f aca="false">low_SIPA_income!I94</f>
        <v>121023.42099215</v>
      </c>
      <c r="G101" s="8" t="n">
        <f aca="false">E101-F101*0.7</f>
        <v>24591121.1612971</v>
      </c>
      <c r="H101" s="8"/>
      <c r="I101" s="8"/>
      <c r="J101" s="8" t="n">
        <f aca="false">G101*3.8235866717</f>
        <v>94026283.1144952</v>
      </c>
      <c r="K101" s="6"/>
      <c r="L101" s="8"/>
      <c r="M101" s="8" t="n">
        <f aca="false">F101*2.511711692</f>
        <v>303975.941511821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9"/>
      <c r="Z101" s="159"/>
      <c r="AA101" s="159"/>
      <c r="AB101" s="159"/>
      <c r="AC101" s="159"/>
      <c r="AD101" s="159"/>
      <c r="AE101" s="159"/>
      <c r="AF101" s="159"/>
      <c r="AG101" s="159"/>
      <c r="AH101" s="159"/>
      <c r="AI101" s="159"/>
      <c r="AJ101" s="159"/>
      <c r="AK101" s="159"/>
      <c r="AL101" s="159"/>
      <c r="AM101" s="159"/>
      <c r="AN101" s="159"/>
      <c r="AO101" s="159"/>
      <c r="AP101" s="159"/>
      <c r="AQ101" s="159"/>
      <c r="AR101" s="159"/>
      <c r="AS101" s="159"/>
      <c r="AT101" s="159"/>
      <c r="AU101" s="159"/>
      <c r="AV101" s="159"/>
      <c r="AW101" s="159"/>
      <c r="AX101" s="159"/>
      <c r="AY101" s="159"/>
      <c r="AZ101" s="159"/>
      <c r="BA101" s="159"/>
      <c r="BB101" s="159"/>
      <c r="BC101" s="159"/>
      <c r="BD101" s="159"/>
      <c r="BE101" s="159"/>
      <c r="BF101" s="159"/>
      <c r="BG101" s="159"/>
      <c r="BH101" s="159"/>
      <c r="BI101" s="159"/>
      <c r="BJ101" s="159"/>
      <c r="BK101" s="159"/>
      <c r="BL101" s="159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3" t="n">
        <f aca="false">low_SIPA_income!B95</f>
        <v>28299994.7365085</v>
      </c>
      <c r="F102" s="163" t="n">
        <f aca="false">low_SIPA_income!I95</f>
        <v>123468.020541941</v>
      </c>
      <c r="G102" s="67" t="n">
        <f aca="false">E102-F102*0.7</f>
        <v>28213567.1221292</v>
      </c>
      <c r="H102" s="67"/>
      <c r="I102" s="67"/>
      <c r="J102" s="67" t="n">
        <f aca="false">G102*3.8235866717</f>
        <v>107877019.209286</v>
      </c>
      <c r="K102" s="9"/>
      <c r="L102" s="67"/>
      <c r="M102" s="67" t="n">
        <f aca="false">F102*2.511711692</f>
        <v>310116.070783289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3" t="n">
        <f aca="false">low_SIPA_income!B96</f>
        <v>24912586.7930673</v>
      </c>
      <c r="F103" s="163" t="n">
        <f aca="false">low_SIPA_income!I96</f>
        <v>124043.14770229</v>
      </c>
      <c r="G103" s="67" t="n">
        <f aca="false">E103-F103*0.7</f>
        <v>24825756.5896757</v>
      </c>
      <c r="H103" s="67"/>
      <c r="I103" s="67"/>
      <c r="J103" s="67" t="n">
        <f aca="false">G103*3.8235866717</f>
        <v>94923432.0111523</v>
      </c>
      <c r="K103" s="9"/>
      <c r="L103" s="67"/>
      <c r="M103" s="67" t="n">
        <f aca="false">F103*2.511711692</f>
        <v>311560.624396325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3" t="n">
        <f aca="false">low_SIPA_income!B97</f>
        <v>28776607.2465094</v>
      </c>
      <c r="F104" s="163" t="n">
        <f aca="false">low_SIPA_income!I97</f>
        <v>123795.519357794</v>
      </c>
      <c r="G104" s="67" t="n">
        <f aca="false">E104-F104*0.7</f>
        <v>28689950.3829589</v>
      </c>
      <c r="H104" s="67"/>
      <c r="I104" s="67"/>
      <c r="J104" s="67" t="n">
        <f aca="false">G104*3.8235866717</f>
        <v>109698511.896016</v>
      </c>
      <c r="K104" s="9"/>
      <c r="L104" s="67"/>
      <c r="M104" s="67" t="n">
        <f aca="false">F104*2.511711692</f>
        <v>310938.653388183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9"/>
      <c r="B105" s="159" t="n">
        <v>2039</v>
      </c>
      <c r="C105" s="5" t="n">
        <v>1</v>
      </c>
      <c r="D105" s="159" t="n">
        <v>257</v>
      </c>
      <c r="E105" s="161" t="n">
        <f aca="false">low_SIPA_income!B98</f>
        <v>25093256.0465085</v>
      </c>
      <c r="F105" s="161" t="n">
        <f aca="false">low_SIPA_income!I98</f>
        <v>123663.803258849</v>
      </c>
      <c r="G105" s="8" t="n">
        <f aca="false">E105-F105*0.7</f>
        <v>25006691.3842273</v>
      </c>
      <c r="H105" s="8"/>
      <c r="I105" s="8"/>
      <c r="J105" s="8" t="n">
        <f aca="false">G105*3.8235866717</f>
        <v>95615251.8800467</v>
      </c>
      <c r="K105" s="6"/>
      <c r="L105" s="8"/>
      <c r="M105" s="8" t="n">
        <f aca="false">F105*2.511711692</f>
        <v>310607.820522438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9"/>
      <c r="Z105" s="159"/>
      <c r="AA105" s="159"/>
      <c r="AB105" s="159"/>
      <c r="AC105" s="159"/>
      <c r="AD105" s="159"/>
      <c r="AE105" s="159"/>
      <c r="AF105" s="159"/>
      <c r="AG105" s="159"/>
      <c r="AH105" s="159"/>
      <c r="AI105" s="159"/>
      <c r="AJ105" s="159"/>
      <c r="AK105" s="159"/>
      <c r="AL105" s="159"/>
      <c r="AM105" s="159"/>
      <c r="AN105" s="159"/>
      <c r="AO105" s="159"/>
      <c r="AP105" s="159"/>
      <c r="AQ105" s="159"/>
      <c r="AR105" s="159"/>
      <c r="AS105" s="159"/>
      <c r="AT105" s="159"/>
      <c r="AU105" s="159"/>
      <c r="AV105" s="159"/>
      <c r="AW105" s="159"/>
      <c r="AX105" s="159"/>
      <c r="AY105" s="159"/>
      <c r="AZ105" s="159"/>
      <c r="BA105" s="159"/>
      <c r="BB105" s="159"/>
      <c r="BC105" s="159"/>
      <c r="BD105" s="159"/>
      <c r="BE105" s="159"/>
      <c r="BF105" s="159"/>
      <c r="BG105" s="159"/>
      <c r="BH105" s="159"/>
      <c r="BI105" s="159"/>
      <c r="BJ105" s="159"/>
      <c r="BK105" s="159"/>
      <c r="BL105" s="159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3" t="n">
        <f aca="false">low_SIPA_income!B99</f>
        <v>28767090.6703446</v>
      </c>
      <c r="F106" s="163" t="n">
        <f aca="false">low_SIPA_income!I99</f>
        <v>125146.841305504</v>
      </c>
      <c r="G106" s="67" t="n">
        <f aca="false">E106-F106*0.7</f>
        <v>28679487.8814307</v>
      </c>
      <c r="H106" s="67"/>
      <c r="I106" s="67"/>
      <c r="J106" s="67" t="n">
        <f aca="false">G106*3.8235866717</f>
        <v>109658507.61462</v>
      </c>
      <c r="K106" s="9"/>
      <c r="L106" s="67"/>
      <c r="M106" s="67" t="n">
        <f aca="false">F106*2.511711692</f>
        <v>314332.784523902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3" t="n">
        <f aca="false">low_SIPA_income!B100</f>
        <v>25157112.7410087</v>
      </c>
      <c r="F107" s="163" t="n">
        <f aca="false">low_SIPA_income!I100</f>
        <v>128879.549849032</v>
      </c>
      <c r="G107" s="67" t="n">
        <f aca="false">E107-F107*0.7</f>
        <v>25066897.0561144</v>
      </c>
      <c r="H107" s="67"/>
      <c r="I107" s="67"/>
      <c r="J107" s="67" t="n">
        <f aca="false">G107*3.8235866717</f>
        <v>95845453.4846349</v>
      </c>
      <c r="K107" s="9"/>
      <c r="L107" s="67"/>
      <c r="M107" s="67" t="n">
        <f aca="false">F107*2.511711692</f>
        <v>323708.27221551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3" t="n">
        <f aca="false">low_SIPA_income!B101</f>
        <v>29074829.9523393</v>
      </c>
      <c r="F108" s="163" t="n">
        <f aca="false">low_SIPA_income!I101</f>
        <v>126199.603279284</v>
      </c>
      <c r="G108" s="67" t="n">
        <f aca="false">E108-F108*0.7</f>
        <v>28986490.2300438</v>
      </c>
      <c r="H108" s="67"/>
      <c r="I108" s="67"/>
      <c r="J108" s="67" t="n">
        <f aca="false">G108*3.8235866717</f>
        <v>110832357.702958</v>
      </c>
      <c r="K108" s="9"/>
      <c r="L108" s="67"/>
      <c r="M108" s="67" t="n">
        <f aca="false">F108*2.511711692</f>
        <v>316977.019082338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9"/>
      <c r="B109" s="159" t="n">
        <v>2040</v>
      </c>
      <c r="C109" s="5" t="n">
        <v>1</v>
      </c>
      <c r="D109" s="159" t="n">
        <v>261</v>
      </c>
      <c r="E109" s="161" t="n">
        <f aca="false">low_SIPA_income!B102</f>
        <v>25215963.2004228</v>
      </c>
      <c r="F109" s="161" t="n">
        <f aca="false">low_SIPA_income!I102</f>
        <v>128131.378084317</v>
      </c>
      <c r="G109" s="8" t="n">
        <f aca="false">E109-F109*0.7</f>
        <v>25126271.2357638</v>
      </c>
      <c r="H109" s="8"/>
      <c r="I109" s="8"/>
      <c r="J109" s="8" t="n">
        <f aca="false">G109*3.8235866717</f>
        <v>96072475.8065856</v>
      </c>
      <c r="K109" s="6"/>
      <c r="L109" s="8"/>
      <c r="M109" s="8" t="n">
        <f aca="false">F109*2.511711692</f>
        <v>321829.080446452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9"/>
      <c r="Z109" s="159"/>
      <c r="AA109" s="159"/>
      <c r="AB109" s="159"/>
      <c r="AC109" s="159"/>
      <c r="AD109" s="159"/>
      <c r="AE109" s="159"/>
      <c r="AF109" s="159"/>
      <c r="AG109" s="159"/>
      <c r="AH109" s="159"/>
      <c r="AI109" s="159"/>
      <c r="AJ109" s="159"/>
      <c r="AK109" s="159"/>
      <c r="AL109" s="159"/>
      <c r="AM109" s="159"/>
      <c r="AN109" s="159"/>
      <c r="AO109" s="159"/>
      <c r="AP109" s="159"/>
      <c r="AQ109" s="159"/>
      <c r="AR109" s="159"/>
      <c r="AS109" s="159"/>
      <c r="AT109" s="159"/>
      <c r="AU109" s="159"/>
      <c r="AV109" s="159"/>
      <c r="AW109" s="159"/>
      <c r="AX109" s="159"/>
      <c r="AY109" s="159"/>
      <c r="AZ109" s="159"/>
      <c r="BA109" s="159"/>
      <c r="BB109" s="159"/>
      <c r="BC109" s="159"/>
      <c r="BD109" s="159"/>
      <c r="BE109" s="159"/>
      <c r="BF109" s="159"/>
      <c r="BG109" s="159"/>
      <c r="BH109" s="159"/>
      <c r="BI109" s="159"/>
      <c r="BJ109" s="159"/>
      <c r="BK109" s="159"/>
      <c r="BL109" s="159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3" t="n">
        <f aca="false">low_SIPA_income!B103</f>
        <v>29228398.9095584</v>
      </c>
      <c r="F110" s="163" t="n">
        <f aca="false">low_SIPA_income!I103</f>
        <v>125335.011521753</v>
      </c>
      <c r="G110" s="67" t="n">
        <f aca="false">E110-F110*0.7</f>
        <v>29140664.4014932</v>
      </c>
      <c r="H110" s="67"/>
      <c r="I110" s="67"/>
      <c r="J110" s="67" t="n">
        <f aca="false">G110*3.8235866717</f>
        <v>111421856.010032</v>
      </c>
      <c r="K110" s="9"/>
      <c r="L110" s="67"/>
      <c r="M110" s="67" t="n">
        <f aca="false">F110*2.511711692</f>
        <v>314805.413856141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3" t="n">
        <f aca="false">low_SIPA_income!B104</f>
        <v>25661844.550766</v>
      </c>
      <c r="F111" s="163" t="n">
        <f aca="false">low_SIPA_income!I104</f>
        <v>126820.45590126</v>
      </c>
      <c r="G111" s="67" t="n">
        <f aca="false">E111-F111*0.7</f>
        <v>25573070.2316351</v>
      </c>
      <c r="H111" s="67"/>
      <c r="I111" s="67"/>
      <c r="J111" s="67" t="n">
        <f aca="false">G111*3.8235866717</f>
        <v>97780850.4921281</v>
      </c>
      <c r="K111" s="9"/>
      <c r="L111" s="67"/>
      <c r="M111" s="67" t="n">
        <f aca="false">F111*2.511711692</f>
        <v>318536.421871965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3" t="n">
        <f aca="false">low_SIPA_income!B105</f>
        <v>29658922.8373425</v>
      </c>
      <c r="F112" s="163" t="n">
        <f aca="false">low_SIPA_income!I105</f>
        <v>124146.428544279</v>
      </c>
      <c r="G112" s="67" t="n">
        <f aca="false">E112-F112*0.7</f>
        <v>29572020.3373615</v>
      </c>
      <c r="H112" s="67"/>
      <c r="I112" s="67"/>
      <c r="J112" s="67" t="n">
        <f aca="false">G112*3.8235866717</f>
        <v>113071182.817177</v>
      </c>
      <c r="K112" s="9"/>
      <c r="L112" s="67"/>
      <c r="M112" s="67" t="n">
        <f aca="false">F112*2.511711692</f>
        <v>311820.036094709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9"/>
      <c r="B113" s="159"/>
      <c r="C113" s="5"/>
      <c r="D113" s="159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9"/>
      <c r="Z113" s="159"/>
      <c r="AA113" s="159"/>
      <c r="AB113" s="159"/>
      <c r="AC113" s="159"/>
      <c r="AD113" s="159"/>
      <c r="AE113" s="159"/>
      <c r="AF113" s="159"/>
      <c r="AG113" s="159"/>
      <c r="AH113" s="159"/>
      <c r="AI113" s="159"/>
      <c r="AJ113" s="159"/>
      <c r="AK113" s="159"/>
      <c r="AL113" s="159"/>
      <c r="AM113" s="159"/>
      <c r="AN113" s="159"/>
      <c r="AO113" s="159"/>
      <c r="AP113" s="159"/>
      <c r="AQ113" s="159"/>
      <c r="AR113" s="159"/>
      <c r="AS113" s="159"/>
      <c r="AT113" s="159"/>
      <c r="AU113" s="159"/>
      <c r="AV113" s="159"/>
      <c r="AW113" s="159"/>
      <c r="AX113" s="159"/>
      <c r="AY113" s="159"/>
      <c r="AZ113" s="159"/>
      <c r="BA113" s="159"/>
      <c r="BB113" s="159"/>
      <c r="BC113" s="159"/>
      <c r="BD113" s="159"/>
      <c r="BE113" s="159"/>
      <c r="BF113" s="159"/>
      <c r="BG113" s="159"/>
      <c r="BH113" s="159"/>
      <c r="BI113" s="159"/>
      <c r="BJ113" s="159"/>
      <c r="BK113" s="159"/>
      <c r="BL113" s="159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0"/>
    </row>
    <row r="119" customFormat="false" ht="12.8" hidden="false" customHeight="false" outlineLevel="0" collapsed="false">
      <c r="E119" s="0"/>
    </row>
    <row r="120" customFormat="false" ht="12.8" hidden="false" customHeight="false" outlineLevel="0" collapsed="false">
      <c r="E120" s="0"/>
    </row>
    <row r="121" customFormat="false" ht="12.8" hidden="false" customHeight="false" outlineLevel="0" collapsed="false">
      <c r="E121" s="0"/>
    </row>
    <row r="122" customFormat="false" ht="12.8" hidden="false" customHeight="false" outlineLevel="0" collapsed="false">
      <c r="E122" s="0"/>
    </row>
    <row r="123" customFormat="false" ht="12.8" hidden="false" customHeight="false" outlineLevel="0" collapsed="false">
      <c r="E123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118"/>
  <sheetViews>
    <sheetView showFormulas="false" showGridLines="true" showRowColHeaders="true" showZeros="true" rightToLeft="false" tabSelected="false" showOutlineSymbols="true" defaultGridColor="true" view="normal" topLeftCell="A87" colorId="64" zoomScale="60" zoomScaleNormal="60" zoomScalePageLayoutView="100" workbookViewId="0">
      <selection pane="topLeft" activeCell="E9" activeCellId="0" sqref="E9"/>
    </sheetView>
  </sheetViews>
  <sheetFormatPr defaultColWidth="9.31640625" defaultRowHeight="12.8" zeroHeight="false" outlineLevelRow="0" outlineLevelCol="0"/>
  <cols>
    <col collapsed="false" customWidth="true" hidden="false" outlineLevel="0" max="5" min="5" style="110" width="19.62"/>
    <col collapsed="false" customWidth="true" hidden="false" outlineLevel="0" max="6" min="6" style="110" width="12.14"/>
    <col collapsed="false" customWidth="true" hidden="false" outlineLevel="0" max="10" min="7" style="0" width="12.14"/>
  </cols>
  <sheetData>
    <row r="1" customFormat="false" ht="12.8" hidden="false" customHeight="true" outlineLevel="0" collapsed="false">
      <c r="A1" s="168"/>
      <c r="B1" s="168"/>
      <c r="C1" s="168"/>
      <c r="D1" s="168"/>
      <c r="E1" s="169" t="s">
        <v>218</v>
      </c>
      <c r="F1" s="169" t="s">
        <v>219</v>
      </c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  <c r="AF1" s="168"/>
      <c r="AG1" s="168"/>
      <c r="AH1" s="168"/>
      <c r="AI1" s="168"/>
      <c r="AJ1" s="168"/>
      <c r="AK1" s="168"/>
      <c r="AL1" s="168"/>
      <c r="AM1" s="168"/>
      <c r="AN1" s="168"/>
      <c r="AO1" s="168"/>
      <c r="AP1" s="168"/>
      <c r="AQ1" s="168"/>
      <c r="AR1" s="168"/>
      <c r="AS1" s="168"/>
      <c r="AT1" s="168"/>
      <c r="AU1" s="168"/>
      <c r="AV1" s="168"/>
      <c r="AW1" s="168"/>
      <c r="AX1" s="168"/>
      <c r="AY1" s="168"/>
      <c r="AZ1" s="168"/>
      <c r="BA1" s="168"/>
      <c r="BB1" s="168"/>
      <c r="BC1" s="168"/>
      <c r="BD1" s="168"/>
      <c r="BE1" s="168"/>
      <c r="BF1" s="168"/>
      <c r="BG1" s="168"/>
      <c r="BH1" s="168"/>
      <c r="BI1" s="168"/>
      <c r="BJ1" s="168"/>
      <c r="BK1" s="168"/>
      <c r="BL1" s="168"/>
    </row>
    <row r="2" customFormat="false" ht="50.25" hidden="false" customHeight="true" outlineLevel="0" collapsed="false">
      <c r="A2" s="146" t="s">
        <v>220</v>
      </c>
      <c r="B2" s="146" t="s">
        <v>183</v>
      </c>
      <c r="C2" s="146" t="s">
        <v>184</v>
      </c>
      <c r="D2" s="146" t="s">
        <v>221</v>
      </c>
      <c r="E2" s="148" t="s">
        <v>222</v>
      </c>
      <c r="F2" s="148" t="s">
        <v>223</v>
      </c>
      <c r="G2" s="146" t="s">
        <v>224</v>
      </c>
      <c r="H2" s="146" t="s">
        <v>225</v>
      </c>
      <c r="I2" s="146" t="s">
        <v>226</v>
      </c>
      <c r="J2" s="146" t="s">
        <v>227</v>
      </c>
      <c r="K2" s="146" t="s">
        <v>228</v>
      </c>
      <c r="L2" s="146" t="s">
        <v>229</v>
      </c>
      <c r="M2" s="149" t="s">
        <v>230</v>
      </c>
      <c r="N2" s="146"/>
      <c r="O2" s="146"/>
      <c r="P2" s="146"/>
      <c r="Q2" s="146"/>
      <c r="R2" s="146"/>
      <c r="S2" s="146"/>
      <c r="T2" s="146"/>
      <c r="U2" s="146"/>
      <c r="V2" s="146"/>
      <c r="W2" s="146"/>
      <c r="X2" s="146"/>
      <c r="Y2" s="150"/>
      <c r="Z2" s="150"/>
      <c r="AA2" s="150"/>
      <c r="AB2" s="150"/>
      <c r="AC2" s="150"/>
      <c r="AD2" s="150"/>
      <c r="AE2" s="150"/>
      <c r="AF2" s="150"/>
      <c r="AG2" s="150"/>
      <c r="AH2" s="150"/>
      <c r="AI2" s="150"/>
      <c r="AJ2" s="150"/>
      <c r="AK2" s="150"/>
      <c r="AL2" s="150"/>
      <c r="AM2" s="150"/>
      <c r="AN2" s="150"/>
      <c r="AO2" s="150"/>
      <c r="AP2" s="150"/>
      <c r="AQ2" s="150"/>
      <c r="AR2" s="150"/>
      <c r="AS2" s="150"/>
      <c r="AT2" s="150"/>
      <c r="AU2" s="150"/>
      <c r="AV2" s="150"/>
      <c r="AW2" s="150"/>
      <c r="AX2" s="150"/>
      <c r="AY2" s="150"/>
      <c r="AZ2" s="150"/>
      <c r="BA2" s="150"/>
      <c r="BB2" s="150"/>
      <c r="BC2" s="150"/>
      <c r="BD2" s="150"/>
      <c r="BE2" s="150"/>
      <c r="BF2" s="150"/>
      <c r="BG2" s="150"/>
      <c r="BH2" s="150"/>
      <c r="BI2" s="150"/>
      <c r="BJ2" s="150"/>
      <c r="BK2" s="150"/>
      <c r="BL2" s="150"/>
    </row>
    <row r="3" customFormat="false" ht="12.8" hidden="false" customHeight="false" outlineLevel="0" collapsed="false">
      <c r="A3" s="151" t="s">
        <v>231</v>
      </c>
      <c r="B3" s="151" t="n">
        <v>2014</v>
      </c>
      <c r="C3" s="152" t="n">
        <v>1</v>
      </c>
      <c r="D3" s="151" t="n">
        <v>45</v>
      </c>
      <c r="E3" s="153" t="n">
        <v>16336703</v>
      </c>
      <c r="F3" s="153" t="n">
        <v>147746</v>
      </c>
      <c r="G3" s="154" t="n">
        <v>16188957</v>
      </c>
      <c r="H3" s="172" t="n">
        <v>59323985</v>
      </c>
      <c r="I3" s="173" t="n">
        <f aca="false">H3/G3</f>
        <v>3.66447233135526</v>
      </c>
      <c r="J3" s="154" t="n">
        <f aca="false">G3*I10</f>
        <v>61899880.2143381</v>
      </c>
      <c r="K3" s="172" t="n">
        <v>354218</v>
      </c>
      <c r="L3" s="173" t="n">
        <f aca="false">K3/F3</f>
        <v>2.39747945798871</v>
      </c>
      <c r="M3" s="154" t="n">
        <f aca="false">F3*2.511711692</f>
        <v>371095.355646232</v>
      </c>
      <c r="N3" s="172"/>
      <c r="O3" s="151"/>
      <c r="P3" s="151"/>
      <c r="Q3" s="154"/>
      <c r="R3" s="154"/>
      <c r="S3" s="154"/>
      <c r="T3" s="151"/>
      <c r="U3" s="151"/>
      <c r="V3" s="152"/>
      <c r="W3" s="152"/>
      <c r="X3" s="154"/>
      <c r="Y3" s="151"/>
      <c r="Z3" s="151"/>
      <c r="AA3" s="151"/>
      <c r="AB3" s="151"/>
      <c r="AC3" s="151"/>
      <c r="AD3" s="151"/>
      <c r="AE3" s="151"/>
      <c r="AF3" s="151"/>
      <c r="AG3" s="151"/>
      <c r="AH3" s="151"/>
      <c r="AI3" s="151"/>
      <c r="AJ3" s="151"/>
      <c r="AK3" s="151"/>
      <c r="AL3" s="151"/>
      <c r="AM3" s="151"/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  <c r="BE3" s="151"/>
      <c r="BF3" s="151"/>
      <c r="BG3" s="151"/>
      <c r="BH3" s="151"/>
      <c r="BI3" s="151"/>
      <c r="BJ3" s="151"/>
      <c r="BK3" s="151"/>
      <c r="BL3" s="151"/>
    </row>
    <row r="4" customFormat="false" ht="12.8" hidden="false" customHeight="false" outlineLevel="0" collapsed="false">
      <c r="B4" s="151" t="n">
        <v>2014</v>
      </c>
      <c r="C4" s="152" t="n">
        <v>2</v>
      </c>
      <c r="D4" s="151" t="n">
        <v>46</v>
      </c>
      <c r="E4" s="153" t="n">
        <v>19039169</v>
      </c>
      <c r="F4" s="153" t="n">
        <v>150094</v>
      </c>
      <c r="G4" s="154" t="n">
        <v>18889075</v>
      </c>
      <c r="H4" s="172" t="n">
        <v>70642775</v>
      </c>
      <c r="I4" s="173" t="n">
        <f aca="false">H4/G4</f>
        <v>3.73987476888095</v>
      </c>
      <c r="J4" s="154" t="n">
        <f aca="false">G4*3.8235866717</f>
        <v>72224015.4107417</v>
      </c>
      <c r="K4" s="172" t="n">
        <v>375893</v>
      </c>
      <c r="L4" s="173" t="n">
        <f aca="false">K4/F4</f>
        <v>2.5043839194105</v>
      </c>
      <c r="M4" s="154" t="n">
        <f aca="false">F4*2.511711692</f>
        <v>376992.854699048</v>
      </c>
      <c r="N4" s="172"/>
      <c r="Q4" s="154"/>
      <c r="R4" s="154"/>
      <c r="S4" s="154"/>
      <c r="V4" s="152"/>
      <c r="W4" s="152"/>
      <c r="X4" s="154"/>
    </row>
    <row r="5" customFormat="false" ht="12.8" hidden="false" customHeight="false" outlineLevel="0" collapsed="false">
      <c r="B5" s="151" t="n">
        <v>2014</v>
      </c>
      <c r="C5" s="152" t="n">
        <v>3</v>
      </c>
      <c r="D5" s="151" t="n">
        <v>47</v>
      </c>
      <c r="E5" s="153" t="n">
        <v>16811748</v>
      </c>
      <c r="F5" s="153" t="n">
        <v>145661</v>
      </c>
      <c r="G5" s="154" t="n">
        <v>16666087</v>
      </c>
      <c r="H5" s="172" t="n">
        <v>66453030</v>
      </c>
      <c r="I5" s="173" t="n">
        <f aca="false">H5/G5</f>
        <v>3.98732047900626</v>
      </c>
      <c r="J5" s="154" t="n">
        <f aca="false">G5*3.8235866717</f>
        <v>63724228.1225926</v>
      </c>
      <c r="K5" s="172" t="n">
        <v>387130</v>
      </c>
      <c r="L5" s="173" t="n">
        <f aca="false">K5/F5</f>
        <v>2.65774641118762</v>
      </c>
      <c r="M5" s="154" t="n">
        <f aca="false">F5*2.511711692</f>
        <v>365858.436768412</v>
      </c>
      <c r="N5" s="172"/>
      <c r="Q5" s="154"/>
      <c r="R5" s="154"/>
      <c r="S5" s="154"/>
      <c r="V5" s="152"/>
      <c r="W5" s="152"/>
      <c r="X5" s="154"/>
    </row>
    <row r="6" customFormat="false" ht="12.8" hidden="false" customHeight="false" outlineLevel="0" collapsed="false">
      <c r="B6" s="151" t="n">
        <v>2014</v>
      </c>
      <c r="C6" s="152" t="n">
        <v>4</v>
      </c>
      <c r="D6" s="151" t="n">
        <v>48</v>
      </c>
      <c r="E6" s="153" t="n">
        <v>20743937</v>
      </c>
      <c r="F6" s="153" t="n">
        <v>143630</v>
      </c>
      <c r="G6" s="154" t="n">
        <v>20600306</v>
      </c>
      <c r="H6" s="172" t="n">
        <v>75212989</v>
      </c>
      <c r="I6" s="173" t="n">
        <f aca="false">H6/G6</f>
        <v>3.65106173665576</v>
      </c>
      <c r="J6" s="154" t="n">
        <f aca="false">G6*3.8235866717</f>
        <v>78767055.4545416</v>
      </c>
      <c r="K6" s="172" t="n">
        <v>390504</v>
      </c>
      <c r="L6" s="173" t="n">
        <f aca="false">K6/F6</f>
        <v>2.71881918819188</v>
      </c>
      <c r="M6" s="154" t="n">
        <f aca="false">F6*2.511711692</f>
        <v>360757.15032196</v>
      </c>
      <c r="N6" s="172"/>
      <c r="Q6" s="154"/>
      <c r="R6" s="154"/>
      <c r="S6" s="154"/>
      <c r="V6" s="152"/>
      <c r="W6" s="152"/>
      <c r="X6" s="154"/>
    </row>
    <row r="7" customFormat="false" ht="12.8" hidden="false" customHeight="false" outlineLevel="0" collapsed="false">
      <c r="B7" s="151" t="n">
        <v>2015</v>
      </c>
      <c r="C7" s="152" t="n">
        <v>1</v>
      </c>
      <c r="D7" s="151" t="n">
        <v>49</v>
      </c>
      <c r="E7" s="153" t="n">
        <v>18307160</v>
      </c>
      <c r="F7" s="153" t="n">
        <v>167252</v>
      </c>
      <c r="G7" s="154" t="n">
        <v>18139908</v>
      </c>
      <c r="H7" s="172" t="n">
        <v>71061517</v>
      </c>
      <c r="I7" s="173" t="n">
        <f aca="false">H7/G7</f>
        <v>3.91741330771909</v>
      </c>
      <c r="J7" s="154" t="n">
        <f aca="false">G7*3.8235866717</f>
        <v>69359510.4546642</v>
      </c>
      <c r="K7" s="172" t="n">
        <v>409117</v>
      </c>
      <c r="L7" s="173" t="n">
        <f aca="false">K7/F7</f>
        <v>2.44611125726449</v>
      </c>
      <c r="M7" s="154" t="n">
        <f aca="false">F7*2.511711692</f>
        <v>420088.803910384</v>
      </c>
      <c r="N7" s="172"/>
      <c r="Q7" s="154"/>
      <c r="R7" s="154"/>
      <c r="S7" s="154"/>
      <c r="V7" s="152"/>
      <c r="W7" s="152"/>
      <c r="X7" s="154"/>
    </row>
    <row r="8" customFormat="false" ht="12.8" hidden="false" customHeight="false" outlineLevel="0" collapsed="false">
      <c r="B8" s="151" t="n">
        <v>2015</v>
      </c>
      <c r="C8" s="152" t="n">
        <v>2</v>
      </c>
      <c r="D8" s="151" t="n">
        <v>50</v>
      </c>
      <c r="E8" s="153" t="n">
        <v>21740969</v>
      </c>
      <c r="F8" s="153" t="n">
        <v>188439</v>
      </c>
      <c r="G8" s="154" t="n">
        <v>21552530</v>
      </c>
      <c r="H8" s="172" t="n">
        <v>85808756</v>
      </c>
      <c r="I8" s="173" t="n">
        <f aca="false">H8/G8</f>
        <v>3.98137740673601</v>
      </c>
      <c r="J8" s="154" t="n">
        <f aca="false">G8*3.8235866717</f>
        <v>82407966.4494144</v>
      </c>
      <c r="K8" s="172" t="n">
        <v>442027</v>
      </c>
      <c r="L8" s="173" t="n">
        <f aca="false">K8/F8</f>
        <v>2.34572991790447</v>
      </c>
      <c r="M8" s="154" t="n">
        <f aca="false">F8*2.511711692</f>
        <v>473304.439528788</v>
      </c>
      <c r="N8" s="172"/>
      <c r="Q8" s="154"/>
      <c r="R8" s="154"/>
      <c r="S8" s="154"/>
      <c r="V8" s="152"/>
      <c r="W8" s="152"/>
      <c r="X8" s="154"/>
    </row>
    <row r="9" customFormat="false" ht="12.8" hidden="false" customHeight="false" outlineLevel="0" collapsed="false">
      <c r="A9" s="159"/>
      <c r="B9" s="159" t="n">
        <v>2015</v>
      </c>
      <c r="C9" s="5" t="n">
        <v>1</v>
      </c>
      <c r="D9" s="159" t="n">
        <v>161</v>
      </c>
      <c r="E9" s="161" t="n">
        <f aca="false">high_SIPA_income!B2</f>
        <v>18034497.499367</v>
      </c>
      <c r="F9" s="161" t="n">
        <f aca="false">high_SIPA_income!I2</f>
        <v>132278.052265445</v>
      </c>
      <c r="G9" s="8" t="n">
        <f aca="false">E9-F9*0.7</f>
        <v>17941902.8627812</v>
      </c>
      <c r="H9" s="8"/>
      <c r="I9" s="8"/>
      <c r="J9" s="8" t="n">
        <f aca="false">G9*3.8235866717</f>
        <v>68602420.6510662</v>
      </c>
      <c r="K9" s="6"/>
      <c r="L9" s="8"/>
      <c r="M9" s="8" t="n">
        <f aca="false">F9*2.511711692</f>
        <v>332244.330470106</v>
      </c>
      <c r="N9" s="8"/>
      <c r="O9" s="5"/>
      <c r="P9" s="5"/>
      <c r="Q9" s="8"/>
      <c r="R9" s="8"/>
      <c r="S9" s="8"/>
      <c r="T9" s="5"/>
      <c r="U9" s="5"/>
      <c r="V9" s="8"/>
      <c r="W9" s="8"/>
      <c r="X9" s="8"/>
      <c r="Y9" s="159"/>
      <c r="Z9" s="159"/>
      <c r="AA9" s="159"/>
      <c r="AB9" s="159"/>
      <c r="AC9" s="159"/>
      <c r="AD9" s="159"/>
      <c r="AE9" s="159"/>
      <c r="AF9" s="159"/>
      <c r="AG9" s="159"/>
      <c r="AH9" s="159"/>
      <c r="AI9" s="159"/>
      <c r="AJ9" s="159"/>
      <c r="AK9" s="159"/>
      <c r="AL9" s="159"/>
      <c r="AM9" s="159"/>
      <c r="AN9" s="159"/>
      <c r="AO9" s="159"/>
      <c r="AP9" s="159"/>
      <c r="AQ9" s="159"/>
      <c r="AR9" s="159"/>
      <c r="AS9" s="159"/>
      <c r="AT9" s="159"/>
      <c r="AU9" s="159"/>
      <c r="AV9" s="159"/>
      <c r="AW9" s="159"/>
      <c r="AX9" s="159"/>
      <c r="AY9" s="159"/>
      <c r="AZ9" s="159"/>
      <c r="BA9" s="159"/>
      <c r="BB9" s="159"/>
      <c r="BC9" s="159"/>
      <c r="BD9" s="159"/>
      <c r="BE9" s="159"/>
      <c r="BF9" s="159"/>
      <c r="BG9" s="159"/>
      <c r="BH9" s="159"/>
      <c r="BI9" s="159"/>
      <c r="BJ9" s="159"/>
      <c r="BK9" s="159"/>
      <c r="BL9" s="159"/>
    </row>
    <row r="10" customFormat="false" ht="12.8" hidden="false" customHeight="false" outlineLevel="0" collapsed="false">
      <c r="A10" s="7"/>
      <c r="B10" s="7" t="n">
        <v>2015</v>
      </c>
      <c r="C10" s="7" t="n">
        <v>2</v>
      </c>
      <c r="D10" s="7" t="n">
        <v>162</v>
      </c>
      <c r="E10" s="163" t="n">
        <f aca="false">high_SIPA_income!B3</f>
        <v>22385764.1527932</v>
      </c>
      <c r="F10" s="163" t="n">
        <f aca="false">high_SIPA_income!I3</f>
        <v>137545.195244366</v>
      </c>
      <c r="G10" s="67" t="n">
        <f aca="false">E10-F10*0.7</f>
        <v>22289482.5161221</v>
      </c>
      <c r="H10" s="67" t="s">
        <v>232</v>
      </c>
      <c r="I10" s="175" t="n">
        <f aca="false">AVERAGE(I3:I8)</f>
        <v>3.82358667172555</v>
      </c>
      <c r="J10" s="67" t="n">
        <f aca="false">G10*3.8235866717</f>
        <v>85225768.2677348</v>
      </c>
      <c r="K10" s="9" t="s">
        <v>232</v>
      </c>
      <c r="L10" s="175" t="n">
        <f aca="false">AVERAGE(L3:L8)</f>
        <v>2.51171169199128</v>
      </c>
      <c r="M10" s="67" t="n">
        <f aca="false">F10*2.511711692</f>
        <v>345473.875073696</v>
      </c>
      <c r="N10" s="67"/>
      <c r="O10" s="7"/>
      <c r="P10" s="7"/>
      <c r="Q10" s="67"/>
      <c r="R10" s="67"/>
      <c r="S10" s="67"/>
      <c r="T10" s="7"/>
      <c r="U10" s="7"/>
      <c r="V10" s="67"/>
      <c r="W10" s="67"/>
      <c r="X10" s="6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</row>
    <row r="11" customFormat="false" ht="12.8" hidden="false" customHeight="false" outlineLevel="0" collapsed="false">
      <c r="A11" s="7"/>
      <c r="B11" s="7" t="n">
        <v>2015</v>
      </c>
      <c r="C11" s="7" t="n">
        <v>3</v>
      </c>
      <c r="D11" s="7" t="n">
        <v>163</v>
      </c>
      <c r="E11" s="163" t="n">
        <f aca="false">high_SIPA_income!B4</f>
        <v>20234056.7711665</v>
      </c>
      <c r="F11" s="163" t="n">
        <f aca="false">high_SIPA_income!I4</f>
        <v>146901.516727808</v>
      </c>
      <c r="G11" s="67" t="n">
        <f aca="false">E11-F11*0.7</f>
        <v>20131225.709457</v>
      </c>
      <c r="H11" s="67" t="n">
        <v>76520057</v>
      </c>
      <c r="I11" s="67"/>
      <c r="J11" s="67" t="n">
        <f aca="false">G11*3.8235866717</f>
        <v>76973486.3076642</v>
      </c>
      <c r="K11" s="9" t="n">
        <v>445064</v>
      </c>
      <c r="L11" s="67"/>
      <c r="M11" s="67" t="n">
        <f aca="false">F11*2.511711692</f>
        <v>368974.257137768</v>
      </c>
      <c r="N11" s="67"/>
      <c r="Q11" s="67"/>
      <c r="R11" s="67"/>
      <c r="S11" s="67"/>
      <c r="V11" s="67"/>
      <c r="W11" s="67"/>
      <c r="X11" s="67"/>
    </row>
    <row r="12" customFormat="false" ht="12.8" hidden="false" customHeight="false" outlineLevel="0" collapsed="false">
      <c r="A12" s="7"/>
      <c r="B12" s="7" t="n">
        <v>2015</v>
      </c>
      <c r="C12" s="7" t="n">
        <v>4</v>
      </c>
      <c r="D12" s="7" t="n">
        <v>164</v>
      </c>
      <c r="E12" s="163" t="n">
        <f aca="false">high_SIPA_income!B5</f>
        <v>23483163.7309384</v>
      </c>
      <c r="F12" s="163" t="n">
        <f aca="false">high_SIPA_income!I5</f>
        <v>146445.351472853</v>
      </c>
      <c r="G12" s="67" t="n">
        <f aca="false">E12-F12*0.7</f>
        <v>23380651.9849074</v>
      </c>
      <c r="H12" s="67" t="n">
        <v>81658874</v>
      </c>
      <c r="I12" s="67"/>
      <c r="J12" s="67" t="n">
        <f aca="false">G12*3.8235866717</f>
        <v>89397949.3051482</v>
      </c>
      <c r="K12" s="9" t="n">
        <v>414371</v>
      </c>
      <c r="L12" s="67"/>
      <c r="M12" s="67" t="n">
        <f aca="false">F12*2.511711692</f>
        <v>367828.501533415</v>
      </c>
      <c r="N12" s="67"/>
      <c r="Q12" s="67"/>
      <c r="R12" s="67"/>
      <c r="S12" s="67"/>
      <c r="V12" s="67"/>
      <c r="W12" s="67"/>
      <c r="X12" s="67"/>
    </row>
    <row r="13" customFormat="false" ht="12.8" hidden="false" customHeight="false" outlineLevel="0" collapsed="false">
      <c r="A13" s="159" t="s">
        <v>233</v>
      </c>
      <c r="B13" s="159" t="n">
        <v>2016</v>
      </c>
      <c r="C13" s="5" t="n">
        <v>1</v>
      </c>
      <c r="D13" s="159" t="n">
        <v>165</v>
      </c>
      <c r="E13" s="161" t="n">
        <f aca="false">high_SIPA_income!B6</f>
        <v>19146816.254714</v>
      </c>
      <c r="F13" s="161" t="n">
        <f aca="false">high_SIPA_income!I6</f>
        <v>140761.780403749</v>
      </c>
      <c r="G13" s="8" t="n">
        <f aca="false">E13-F13*0.7</f>
        <v>19048283.0084314</v>
      </c>
      <c r="H13" s="8" t="n">
        <v>71384639</v>
      </c>
      <c r="I13" s="8"/>
      <c r="J13" s="8" t="n">
        <f aca="false">G13*3.8235866717</f>
        <v>72832761.0298078</v>
      </c>
      <c r="K13" s="6" t="n">
        <v>399060</v>
      </c>
      <c r="L13" s="8"/>
      <c r="M13" s="8" t="n">
        <f aca="false">F13*2.511711692</f>
        <v>353553.009626833</v>
      </c>
      <c r="N13" s="8"/>
      <c r="O13" s="5"/>
      <c r="P13" s="5"/>
      <c r="Q13" s="8"/>
      <c r="R13" s="8"/>
      <c r="S13" s="8"/>
      <c r="T13" s="5"/>
      <c r="U13" s="5"/>
      <c r="V13" s="8"/>
      <c r="W13" s="8"/>
      <c r="X13" s="8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9"/>
      <c r="AO13" s="159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  <c r="BJ13" s="159"/>
      <c r="BK13" s="159"/>
      <c r="BL13" s="159"/>
    </row>
    <row r="14" customFormat="false" ht="12.8" hidden="false" customHeight="false" outlineLevel="0" collapsed="false">
      <c r="A14" s="7"/>
      <c r="B14" s="7" t="n">
        <v>2016</v>
      </c>
      <c r="C14" s="7" t="n">
        <v>2</v>
      </c>
      <c r="D14" s="7" t="n">
        <v>166</v>
      </c>
      <c r="E14" s="163" t="n">
        <f aca="false">high_SIPA_income!B7</f>
        <v>21810280.3571705</v>
      </c>
      <c r="F14" s="163" t="n">
        <f aca="false">high_SIPA_income!I7</f>
        <v>140324.608319577</v>
      </c>
      <c r="G14" s="67" t="n">
        <f aca="false">E14-F14*0.7</f>
        <v>21712053.1313468</v>
      </c>
      <c r="H14" s="67" t="n">
        <v>78650764</v>
      </c>
      <c r="I14" s="67"/>
      <c r="J14" s="67" t="n">
        <f aca="false">G14*3.8235866717</f>
        <v>83017916.96826</v>
      </c>
      <c r="K14" s="9" t="n">
        <v>377742</v>
      </c>
      <c r="L14" s="67"/>
      <c r="M14" s="67" t="n">
        <f aca="false">F14*2.511711692</f>
        <v>352454.959391601</v>
      </c>
      <c r="N14" s="67"/>
      <c r="O14" s="7"/>
      <c r="P14" s="7"/>
      <c r="Q14" s="67"/>
      <c r="R14" s="67"/>
      <c r="S14" s="67"/>
      <c r="T14" s="7"/>
      <c r="U14" s="7"/>
      <c r="V14" s="67"/>
      <c r="W14" s="67"/>
      <c r="X14" s="6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</row>
    <row r="15" customFormat="false" ht="12.8" hidden="false" customHeight="false" outlineLevel="0" collapsed="false">
      <c r="A15" s="7"/>
      <c r="B15" s="7" t="n">
        <v>2016</v>
      </c>
      <c r="C15" s="7" t="n">
        <v>3</v>
      </c>
      <c r="D15" s="7" t="n">
        <v>167</v>
      </c>
      <c r="E15" s="163" t="n">
        <f aca="false">high_SIPA_income!B8</f>
        <v>18980756.5787828</v>
      </c>
      <c r="F15" s="163" t="n">
        <f aca="false">high_SIPA_income!I8</f>
        <v>140646.763029675</v>
      </c>
      <c r="G15" s="67" t="n">
        <f aca="false">E15-F15*0.7</f>
        <v>18882303.844662</v>
      </c>
      <c r="H15" s="67" t="n">
        <v>72210474</v>
      </c>
      <c r="I15" s="67"/>
      <c r="J15" s="67" t="n">
        <f aca="false">G15*3.8235866717</f>
        <v>72198125.3114393</v>
      </c>
      <c r="K15" s="9" t="n">
        <v>375488</v>
      </c>
      <c r="L15" s="67"/>
      <c r="M15" s="67" t="n">
        <f aca="false">F15*2.511711692</f>
        <v>353264.119143588</v>
      </c>
      <c r="N15" s="67"/>
      <c r="O15" s="7"/>
      <c r="P15" s="7"/>
      <c r="Q15" s="67"/>
      <c r="R15" s="67"/>
      <c r="S15" s="67"/>
      <c r="T15" s="7"/>
      <c r="U15" s="7"/>
      <c r="V15" s="67"/>
      <c r="W15" s="67"/>
      <c r="X15" s="6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</row>
    <row r="16" customFormat="false" ht="12.8" hidden="false" customHeight="false" outlineLevel="0" collapsed="false">
      <c r="A16" s="7"/>
      <c r="B16" s="7" t="n">
        <v>2016</v>
      </c>
      <c r="C16" s="7" t="n">
        <v>4</v>
      </c>
      <c r="D16" s="7" t="n">
        <v>168</v>
      </c>
      <c r="E16" s="163" t="n">
        <f aca="false">high_SIPA_income!B9</f>
        <v>22397188.7827913</v>
      </c>
      <c r="F16" s="163" t="n">
        <f aca="false">high_SIPA_income!I9</f>
        <v>145022.605646437</v>
      </c>
      <c r="G16" s="67" t="n">
        <f aca="false">E16-F16*0.7</f>
        <v>22295672.9588388</v>
      </c>
      <c r="H16" s="67" t="n">
        <v>79983678</v>
      </c>
      <c r="I16" s="67"/>
      <c r="J16" s="67" t="n">
        <f aca="false">G16*3.8235866717</f>
        <v>85249437.9619983</v>
      </c>
      <c r="K16" s="9" t="n">
        <v>355397</v>
      </c>
      <c r="L16" s="67"/>
      <c r="M16" s="67" t="n">
        <f aca="false">F16*2.511711692</f>
        <v>364254.97420646</v>
      </c>
      <c r="N16" s="67"/>
      <c r="O16" s="7"/>
      <c r="P16" s="7"/>
      <c r="Q16" s="67"/>
      <c r="R16" s="67"/>
      <c r="S16" s="67"/>
      <c r="T16" s="7"/>
      <c r="U16" s="7"/>
      <c r="V16" s="67"/>
      <c r="W16" s="67"/>
      <c r="X16" s="6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</row>
    <row r="17" customFormat="false" ht="12.8" hidden="false" customHeight="false" outlineLevel="0" collapsed="false">
      <c r="A17" s="159"/>
      <c r="B17" s="159" t="n">
        <v>2017</v>
      </c>
      <c r="C17" s="5" t="n">
        <v>1</v>
      </c>
      <c r="D17" s="159" t="n">
        <v>169</v>
      </c>
      <c r="E17" s="161" t="n">
        <f aca="false">high_SIPA_income!B10</f>
        <v>19615633.2382376</v>
      </c>
      <c r="F17" s="161" t="n">
        <f aca="false">high_SIPA_income!I10</f>
        <v>119223.590103333</v>
      </c>
      <c r="G17" s="8" t="n">
        <f aca="false">E17-F17*0.7</f>
        <v>19532176.7251652</v>
      </c>
      <c r="H17" s="8" t="n">
        <v>74434596</v>
      </c>
      <c r="I17" s="8"/>
      <c r="J17" s="8" t="n">
        <f aca="false">G17*3.8235866717</f>
        <v>74682970.5956307</v>
      </c>
      <c r="K17" s="6" t="n">
        <v>462191</v>
      </c>
      <c r="L17" s="8"/>
      <c r="M17" s="8" t="n">
        <f aca="false">F17*2.511711692</f>
        <v>299455.285224756</v>
      </c>
      <c r="N17" s="8"/>
      <c r="O17" s="5"/>
      <c r="P17" s="5"/>
      <c r="Q17" s="8"/>
      <c r="R17" s="8"/>
      <c r="S17" s="8"/>
      <c r="T17" s="5"/>
      <c r="U17" s="5"/>
      <c r="V17" s="8"/>
      <c r="W17" s="8"/>
      <c r="X17" s="8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9"/>
      <c r="AO17" s="159"/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  <c r="BB17" s="159"/>
      <c r="BC17" s="159"/>
      <c r="BD17" s="159"/>
      <c r="BE17" s="159"/>
      <c r="BF17" s="159"/>
      <c r="BG17" s="159"/>
      <c r="BH17" s="159"/>
      <c r="BI17" s="159"/>
      <c r="BJ17" s="159"/>
      <c r="BK17" s="159"/>
      <c r="BL17" s="159"/>
    </row>
    <row r="18" customFormat="false" ht="12.8" hidden="false" customHeight="false" outlineLevel="0" collapsed="false">
      <c r="A18" s="7"/>
      <c r="B18" s="7" t="n">
        <v>2017</v>
      </c>
      <c r="C18" s="7" t="n">
        <v>2</v>
      </c>
      <c r="D18" s="7" t="n">
        <v>170</v>
      </c>
      <c r="E18" s="163" t="n">
        <f aca="false">high_SIPA_income!B11</f>
        <v>23378790.7203935</v>
      </c>
      <c r="F18" s="163" t="n">
        <f aca="false">high_SIPA_income!I11</f>
        <v>127558.97234145</v>
      </c>
      <c r="G18" s="67" t="n">
        <f aca="false">E18-F18*0.7</f>
        <v>23289499.4397545</v>
      </c>
      <c r="H18" s="67" t="n">
        <v>80479757</v>
      </c>
      <c r="I18" s="67"/>
      <c r="J18" s="67" t="n">
        <f aca="false">G18*3.8235866717</f>
        <v>89049419.64841</v>
      </c>
      <c r="K18" s="9" t="n">
        <v>458270</v>
      </c>
      <c r="L18" s="67"/>
      <c r="M18" s="67" t="n">
        <f aca="false">F18*2.511711692</f>
        <v>320391.362249525</v>
      </c>
      <c r="N18" s="67"/>
      <c r="O18" s="7"/>
      <c r="P18" s="7"/>
      <c r="Q18" s="67"/>
      <c r="R18" s="67"/>
      <c r="S18" s="67"/>
      <c r="T18" s="7"/>
      <c r="U18" s="7"/>
      <c r="V18" s="67"/>
      <c r="W18" s="67"/>
      <c r="X18" s="6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</row>
    <row r="19" customFormat="false" ht="12.8" hidden="false" customHeight="false" outlineLevel="0" collapsed="false">
      <c r="A19" s="7"/>
      <c r="B19" s="7" t="n">
        <v>2017</v>
      </c>
      <c r="C19" s="7" t="n">
        <v>3</v>
      </c>
      <c r="D19" s="7" t="n">
        <v>171</v>
      </c>
      <c r="E19" s="163" t="n">
        <f aca="false">high_SIPA_income!B12</f>
        <v>20578914.6776703</v>
      </c>
      <c r="F19" s="163" t="n">
        <f aca="false">high_SIPA_income!I12</f>
        <v>130715.43082937</v>
      </c>
      <c r="G19" s="67" t="n">
        <f aca="false">E19-F19*0.7</f>
        <v>20487413.8760897</v>
      </c>
      <c r="H19" s="67" t="n">
        <v>73976782</v>
      </c>
      <c r="I19" s="67"/>
      <c r="J19" s="67" t="n">
        <f aca="false">G19*3.8235866717</f>
        <v>78335402.6342183</v>
      </c>
      <c r="K19" s="9" t="n">
        <v>489074</v>
      </c>
      <c r="L19" s="67"/>
      <c r="M19" s="67" t="n">
        <f aca="false">F19*2.511711692</f>
        <v>328319.475938947</v>
      </c>
      <c r="N19" s="67"/>
      <c r="O19" s="7"/>
      <c r="P19" s="7"/>
      <c r="Q19" s="67"/>
      <c r="R19" s="67"/>
      <c r="S19" s="67"/>
      <c r="T19" s="7"/>
      <c r="U19" s="7"/>
      <c r="V19" s="67"/>
      <c r="W19" s="67"/>
      <c r="X19" s="6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</row>
    <row r="20" customFormat="false" ht="12.8" hidden="false" customHeight="false" outlineLevel="0" collapsed="false">
      <c r="A20" s="7"/>
      <c r="B20" s="7" t="n">
        <v>2017</v>
      </c>
      <c r="C20" s="7" t="n">
        <v>4</v>
      </c>
      <c r="D20" s="7" t="n">
        <v>172</v>
      </c>
      <c r="E20" s="163" t="n">
        <f aca="false">high_SIPA_income!B13</f>
        <v>24419598.4120469</v>
      </c>
      <c r="F20" s="163" t="n">
        <f aca="false">high_SIPA_income!I13</f>
        <v>138179.566518179</v>
      </c>
      <c r="G20" s="67" t="n">
        <f aca="false">E20-F20*0.7</f>
        <v>24322872.7154842</v>
      </c>
      <c r="H20" s="67" t="n">
        <v>82408987.5633976</v>
      </c>
      <c r="I20" s="67"/>
      <c r="J20" s="67" t="n">
        <f aca="false">G20*3.8235866717</f>
        <v>93000611.932381</v>
      </c>
      <c r="K20" s="9"/>
      <c r="L20" s="67"/>
      <c r="M20" s="67" t="n">
        <f aca="false">F20*2.511711692</f>
        <v>347067.232819201</v>
      </c>
      <c r="N20" s="67"/>
      <c r="O20" s="7"/>
      <c r="P20" s="7"/>
      <c r="Q20" s="67"/>
      <c r="R20" s="67"/>
      <c r="S20" s="67"/>
      <c r="T20" s="7"/>
      <c r="U20" s="7"/>
      <c r="V20" s="67"/>
      <c r="W20" s="67"/>
      <c r="X20" s="6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</row>
    <row r="21" customFormat="false" ht="12.8" hidden="false" customHeight="false" outlineLevel="0" collapsed="false">
      <c r="A21" s="159"/>
      <c r="B21" s="159" t="n">
        <v>2018</v>
      </c>
      <c r="C21" s="5" t="n">
        <v>1</v>
      </c>
      <c r="D21" s="159" t="n">
        <v>173</v>
      </c>
      <c r="E21" s="161" t="n">
        <f aca="false">high_SIPA_income!B14</f>
        <v>19446933.4382352</v>
      </c>
      <c r="F21" s="161" t="n">
        <f aca="false">high_SIPA_income!I14</f>
        <v>125820.310106618</v>
      </c>
      <c r="G21" s="8" t="n">
        <f aca="false">E21-F21*0.7</f>
        <v>19358859.2211606</v>
      </c>
      <c r="H21" s="8"/>
      <c r="I21" s="8"/>
      <c r="J21" s="8" t="n">
        <f aca="false">G21*3.8235866717</f>
        <v>74020276.0973463</v>
      </c>
      <c r="K21" s="6"/>
      <c r="L21" s="8"/>
      <c r="M21" s="8" t="n">
        <f aca="false">F21*2.511711692</f>
        <v>316024.343985859</v>
      </c>
      <c r="N21" s="8"/>
      <c r="O21" s="5"/>
      <c r="P21" s="5"/>
      <c r="Q21" s="8"/>
      <c r="R21" s="8"/>
      <c r="S21" s="8"/>
      <c r="T21" s="5"/>
      <c r="U21" s="5"/>
      <c r="V21" s="8"/>
      <c r="W21" s="8"/>
      <c r="X21" s="8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9"/>
      <c r="AO21" s="159"/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  <c r="BB21" s="159"/>
      <c r="BC21" s="159"/>
      <c r="BD21" s="159"/>
      <c r="BE21" s="159"/>
      <c r="BF21" s="159"/>
      <c r="BG21" s="159"/>
      <c r="BH21" s="159"/>
      <c r="BI21" s="159"/>
      <c r="BJ21" s="159"/>
      <c r="BK21" s="159"/>
      <c r="BL21" s="159"/>
    </row>
    <row r="22" customFormat="false" ht="12.8" hidden="false" customHeight="false" outlineLevel="0" collapsed="false">
      <c r="A22" s="7"/>
      <c r="B22" s="7" t="n">
        <v>2018</v>
      </c>
      <c r="C22" s="7" t="n">
        <v>2</v>
      </c>
      <c r="D22" s="7" t="n">
        <v>174</v>
      </c>
      <c r="E22" s="163" t="n">
        <f aca="false">high_SIPA_income!B15</f>
        <v>21970032.2997489</v>
      </c>
      <c r="F22" s="163" t="n">
        <f aca="false">high_SIPA_income!I15</f>
        <v>128561.943141318</v>
      </c>
      <c r="G22" s="67" t="n">
        <f aca="false">E22-F22*0.7</f>
        <v>21880038.93955</v>
      </c>
      <c r="H22" s="67"/>
      <c r="I22" s="67"/>
      <c r="J22" s="67" t="n">
        <f aca="false">G22*3.8235866717</f>
        <v>83660225.2655404</v>
      </c>
      <c r="K22" s="9"/>
      <c r="L22" s="67"/>
      <c r="M22" s="67" t="n">
        <f aca="false">F22*2.511711692</f>
        <v>322910.535734287</v>
      </c>
      <c r="N22" s="67"/>
      <c r="O22" s="7"/>
      <c r="P22" s="7"/>
      <c r="Q22" s="67"/>
      <c r="R22" s="67"/>
      <c r="S22" s="67"/>
      <c r="T22" s="7"/>
      <c r="U22" s="7"/>
      <c r="V22" s="67"/>
      <c r="W22" s="67"/>
      <c r="X22" s="6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</row>
    <row r="23" customFormat="false" ht="12.8" hidden="false" customHeight="false" outlineLevel="0" collapsed="false">
      <c r="A23" s="7"/>
      <c r="B23" s="7" t="n">
        <v>2018</v>
      </c>
      <c r="C23" s="7" t="n">
        <v>3</v>
      </c>
      <c r="D23" s="7" t="n">
        <v>175</v>
      </c>
      <c r="E23" s="163" t="n">
        <f aca="false">high_SIPA_income!B16</f>
        <v>18061907.8282328</v>
      </c>
      <c r="F23" s="163" t="n">
        <f aca="false">high_SIPA_income!I16</f>
        <v>121117.384087286</v>
      </c>
      <c r="G23" s="67" t="n">
        <f aca="false">E23-F23*0.7</f>
        <v>17977125.6593717</v>
      </c>
      <c r="H23" s="67"/>
      <c r="I23" s="67"/>
      <c r="J23" s="67" t="n">
        <f aca="false">G23*3.8235866717</f>
        <v>68737098.0666499</v>
      </c>
      <c r="K23" s="9"/>
      <c r="L23" s="67"/>
      <c r="M23" s="67" t="n">
        <f aca="false">F23*2.511711692</f>
        <v>304211.94971649</v>
      </c>
      <c r="N23" s="67"/>
      <c r="O23" s="7"/>
      <c r="P23" s="7"/>
      <c r="Q23" s="67"/>
      <c r="R23" s="67"/>
      <c r="S23" s="67"/>
      <c r="T23" s="7"/>
      <c r="U23" s="7"/>
      <c r="V23" s="67"/>
      <c r="W23" s="67"/>
      <c r="X23" s="6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</row>
    <row r="24" customFormat="false" ht="12.8" hidden="false" customHeight="false" outlineLevel="0" collapsed="false">
      <c r="A24" s="7"/>
      <c r="B24" s="7" t="n">
        <v>2018</v>
      </c>
      <c r="C24" s="7" t="n">
        <v>4</v>
      </c>
      <c r="D24" s="7" t="n">
        <v>176</v>
      </c>
      <c r="E24" s="163" t="n">
        <f aca="false">high_SIPA_income!B17</f>
        <v>19818011.5998267</v>
      </c>
      <c r="F24" s="163" t="n">
        <f aca="false">high_SIPA_income!I17</f>
        <v>117488.447629411</v>
      </c>
      <c r="G24" s="67" t="n">
        <f aca="false">E24-F24*0.7</f>
        <v>19735769.6864861</v>
      </c>
      <c r="H24" s="67"/>
      <c r="I24" s="67"/>
      <c r="J24" s="67" t="n">
        <f aca="false">G24*3.8235866717</f>
        <v>75461425.9289891</v>
      </c>
      <c r="K24" s="9"/>
      <c r="L24" s="67"/>
      <c r="M24" s="67" t="n">
        <f aca="false">F24*2.511711692</f>
        <v>295097.107585721</v>
      </c>
      <c r="N24" s="67"/>
      <c r="O24" s="7"/>
      <c r="P24" s="7"/>
      <c r="Q24" s="67"/>
      <c r="R24" s="67"/>
      <c r="S24" s="67"/>
      <c r="T24" s="7"/>
      <c r="U24" s="7"/>
      <c r="V24" s="67"/>
      <c r="W24" s="67"/>
      <c r="X24" s="6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</row>
    <row r="25" customFormat="false" ht="12.8" hidden="false" customHeight="false" outlineLevel="0" collapsed="false">
      <c r="A25" s="159"/>
      <c r="B25" s="159" t="n">
        <v>2019</v>
      </c>
      <c r="C25" s="5" t="n">
        <v>1</v>
      </c>
      <c r="D25" s="159" t="n">
        <v>177</v>
      </c>
      <c r="E25" s="161" t="n">
        <f aca="false">high_SIPA_income!B18</f>
        <v>15851385.0013307</v>
      </c>
      <c r="F25" s="161" t="n">
        <f aca="false">high_SIPA_income!I18</f>
        <v>113588.720787944</v>
      </c>
      <c r="G25" s="8" t="n">
        <f aca="false">E25-F25*0.7</f>
        <v>15771872.8967792</v>
      </c>
      <c r="H25" s="8"/>
      <c r="I25" s="8"/>
      <c r="J25" s="8" t="n">
        <f aca="false">G25*3.8235866717</f>
        <v>60305122.9958713</v>
      </c>
      <c r="K25" s="6"/>
      <c r="L25" s="8"/>
      <c r="M25" s="8" t="n">
        <f aca="false">F25*2.511711692</f>
        <v>285302.118082402</v>
      </c>
      <c r="N25" s="8"/>
      <c r="O25" s="5"/>
      <c r="P25" s="5"/>
      <c r="Q25" s="8"/>
      <c r="R25" s="8"/>
      <c r="S25" s="8"/>
      <c r="T25" s="5"/>
      <c r="U25" s="5"/>
      <c r="V25" s="8"/>
      <c r="W25" s="8"/>
      <c r="X25" s="8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9"/>
      <c r="AO25" s="159"/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  <c r="BB25" s="159"/>
      <c r="BC25" s="159"/>
      <c r="BD25" s="159"/>
      <c r="BE25" s="159"/>
      <c r="BF25" s="159"/>
      <c r="BG25" s="159"/>
      <c r="BH25" s="159"/>
      <c r="BI25" s="159"/>
      <c r="BJ25" s="159"/>
      <c r="BK25" s="159"/>
      <c r="BL25" s="159"/>
    </row>
    <row r="26" customFormat="false" ht="12.8" hidden="false" customHeight="false" outlineLevel="0" collapsed="false">
      <c r="A26" s="7"/>
      <c r="B26" s="7" t="n">
        <v>2019</v>
      </c>
      <c r="C26" s="7" t="n">
        <v>2</v>
      </c>
      <c r="D26" s="7" t="n">
        <v>178</v>
      </c>
      <c r="E26" s="163" t="n">
        <f aca="false">high_SIPA_income!B19</f>
        <v>18844983.0549242</v>
      </c>
      <c r="F26" s="163" t="n">
        <f aca="false">high_SIPA_income!I19</f>
        <v>109525.592719891</v>
      </c>
      <c r="G26" s="67" t="n">
        <f aca="false">E26-F26*0.7</f>
        <v>18768315.1400203</v>
      </c>
      <c r="H26" s="67" t="n">
        <v>1000</v>
      </c>
      <c r="I26" s="67"/>
      <c r="J26" s="67" t="n">
        <f aca="false">G26*3.8235866717</f>
        <v>71762279.6196469</v>
      </c>
      <c r="K26" s="9"/>
      <c r="L26" s="67"/>
      <c r="M26" s="67" t="n">
        <f aca="false">F26*2.511711692</f>
        <v>275096.71180778</v>
      </c>
      <c r="N26" s="67"/>
      <c r="O26" s="7"/>
      <c r="P26" s="7"/>
      <c r="Q26" s="67"/>
      <c r="R26" s="67"/>
      <c r="S26" s="67"/>
      <c r="T26" s="7"/>
      <c r="U26" s="7"/>
      <c r="V26" s="67"/>
      <c r="W26" s="67"/>
      <c r="X26" s="6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</row>
    <row r="27" customFormat="false" ht="12.8" hidden="false" customHeight="false" outlineLevel="0" collapsed="false">
      <c r="A27" s="7"/>
      <c r="B27" s="7" t="n">
        <v>2019</v>
      </c>
      <c r="C27" s="7" t="n">
        <v>3</v>
      </c>
      <c r="D27" s="7" t="n">
        <v>179</v>
      </c>
      <c r="E27" s="163" t="n">
        <f aca="false">high_SIPA_income!B20</f>
        <v>15710193.8603896</v>
      </c>
      <c r="F27" s="163" t="n">
        <f aca="false">high_SIPA_income!I20</f>
        <v>104871.150029721</v>
      </c>
      <c r="G27" s="67" t="n">
        <f aca="false">E27-F27*0.7</f>
        <v>15636784.0553688</v>
      </c>
      <c r="H27" s="67"/>
      <c r="I27" s="67"/>
      <c r="J27" s="67" t="n">
        <f aca="false">G27*3.8235866717</f>
        <v>59788599.1023591</v>
      </c>
      <c r="K27" s="9"/>
      <c r="L27" s="67"/>
      <c r="M27" s="67" t="n">
        <f aca="false">F27*2.511711692</f>
        <v>263406.093683137</v>
      </c>
      <c r="N27" s="67"/>
      <c r="O27" s="7"/>
      <c r="P27" s="7"/>
      <c r="Q27" s="67"/>
      <c r="R27" s="67"/>
      <c r="S27" s="67"/>
      <c r="T27" s="7"/>
      <c r="U27" s="7"/>
      <c r="V27" s="67"/>
      <c r="W27" s="67"/>
      <c r="X27" s="6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</row>
    <row r="28" customFormat="false" ht="12.8" hidden="false" customHeight="false" outlineLevel="0" collapsed="false">
      <c r="A28" s="7"/>
      <c r="B28" s="7" t="n">
        <v>2019</v>
      </c>
      <c r="C28" s="7" t="n">
        <v>4</v>
      </c>
      <c r="D28" s="7" t="n">
        <v>180</v>
      </c>
      <c r="E28" s="163" t="n">
        <f aca="false">high_SIPA_income!B21</f>
        <v>17902042.2470529</v>
      </c>
      <c r="F28" s="163" t="n">
        <f aca="false">high_SIPA_income!I21</f>
        <v>105328.863710972</v>
      </c>
      <c r="G28" s="67" t="n">
        <f aca="false">E28-F28*0.7</f>
        <v>17828312.0424552</v>
      </c>
      <c r="H28" s="67"/>
      <c r="I28" s="67"/>
      <c r="J28" s="67" t="n">
        <f aca="false">G28*3.8235866717</f>
        <v>68168096.3044403</v>
      </c>
      <c r="K28" s="9"/>
      <c r="L28" s="67"/>
      <c r="M28" s="67" t="n">
        <f aca="false">F28*2.511711692</f>
        <v>264555.738487923</v>
      </c>
      <c r="N28" s="67"/>
      <c r="O28" s="7"/>
      <c r="P28" s="7"/>
      <c r="Q28" s="67"/>
      <c r="R28" s="67"/>
      <c r="S28" s="67"/>
      <c r="T28" s="7"/>
      <c r="U28" s="7"/>
      <c r="V28" s="67"/>
      <c r="W28" s="67"/>
      <c r="X28" s="6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</row>
    <row r="29" customFormat="false" ht="12.8" hidden="false" customHeight="false" outlineLevel="0" collapsed="false">
      <c r="A29" s="159"/>
      <c r="B29" s="159" t="n">
        <v>2020</v>
      </c>
      <c r="C29" s="5" t="n">
        <v>1</v>
      </c>
      <c r="D29" s="159" t="n">
        <v>181</v>
      </c>
      <c r="E29" s="161" t="n">
        <f aca="false">high_SIPA_income!B22</f>
        <v>16312473.6921639</v>
      </c>
      <c r="F29" s="161" t="n">
        <f aca="false">high_SIPA_income!I22</f>
        <v>114354.601684911</v>
      </c>
      <c r="G29" s="8" t="n">
        <f aca="false">E29-F29*0.7</f>
        <v>16232425.4709844</v>
      </c>
      <c r="H29" s="8"/>
      <c r="I29" s="8"/>
      <c r="J29" s="8" t="n">
        <f aca="false">G29*3.8235866717</f>
        <v>62066085.6802197</v>
      </c>
      <c r="K29" s="6"/>
      <c r="L29" s="8"/>
      <c r="M29" s="8" t="n">
        <f aca="false">F29*2.511711692</f>
        <v>287225.790085993</v>
      </c>
      <c r="N29" s="8"/>
      <c r="O29" s="5"/>
      <c r="P29" s="5"/>
      <c r="Q29" s="8"/>
      <c r="R29" s="8"/>
      <c r="S29" s="8"/>
      <c r="T29" s="5"/>
      <c r="U29" s="5"/>
      <c r="V29" s="8"/>
      <c r="W29" s="8"/>
      <c r="X29" s="8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9"/>
      <c r="AO29" s="159"/>
      <c r="AP29" s="159"/>
      <c r="AQ29" s="159"/>
      <c r="AR29" s="159"/>
      <c r="AS29" s="159"/>
      <c r="AT29" s="159"/>
      <c r="AU29" s="159"/>
      <c r="AV29" s="159"/>
      <c r="AW29" s="159"/>
      <c r="AX29" s="159"/>
      <c r="AY29" s="159"/>
      <c r="AZ29" s="159"/>
      <c r="BA29" s="159"/>
      <c r="BB29" s="159"/>
      <c r="BC29" s="159"/>
      <c r="BD29" s="159"/>
      <c r="BE29" s="159"/>
      <c r="BF29" s="159"/>
      <c r="BG29" s="159"/>
      <c r="BH29" s="159"/>
      <c r="BI29" s="159"/>
      <c r="BJ29" s="159"/>
      <c r="BK29" s="159"/>
      <c r="BL29" s="159"/>
    </row>
    <row r="30" customFormat="false" ht="12.8" hidden="false" customHeight="false" outlineLevel="0" collapsed="false">
      <c r="A30" s="7"/>
      <c r="B30" s="7" t="n">
        <v>2020</v>
      </c>
      <c r="C30" s="7" t="n">
        <v>2</v>
      </c>
      <c r="D30" s="7" t="n">
        <v>182</v>
      </c>
      <c r="E30" s="163" t="n">
        <f aca="false">high_SIPA_income!B23</f>
        <v>18377075.255703</v>
      </c>
      <c r="F30" s="163" t="n">
        <f aca="false">high_SIPA_income!I23</f>
        <v>82723.7607858221</v>
      </c>
      <c r="G30" s="67" t="n">
        <f aca="false">E30-F30*0.7</f>
        <v>18319168.6231529</v>
      </c>
      <c r="H30" s="67"/>
      <c r="I30" s="67"/>
      <c r="J30" s="67" t="n">
        <f aca="false">G30*3.8235866717</f>
        <v>70044928.9841124</v>
      </c>
      <c r="K30" s="9"/>
      <c r="L30" s="67"/>
      <c r="M30" s="67" t="n">
        <f aca="false">F30*2.511711692</f>
        <v>207778.23717196</v>
      </c>
      <c r="N30" s="67"/>
      <c r="O30" s="7"/>
      <c r="P30" s="7"/>
      <c r="Q30" s="67"/>
      <c r="R30" s="67"/>
      <c r="S30" s="67"/>
      <c r="T30" s="7"/>
      <c r="U30" s="7"/>
      <c r="V30" s="67"/>
      <c r="W30" s="67"/>
      <c r="X30" s="6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</row>
    <row r="31" customFormat="false" ht="12.8" hidden="false" customHeight="false" outlineLevel="0" collapsed="false">
      <c r="A31" s="7"/>
      <c r="B31" s="7" t="n">
        <v>2020</v>
      </c>
      <c r="C31" s="7" t="n">
        <v>3</v>
      </c>
      <c r="D31" s="7" t="n">
        <v>183</v>
      </c>
      <c r="E31" s="163" t="n">
        <f aca="false">high_SIPA_income!B24</f>
        <v>15775798.0054219</v>
      </c>
      <c r="F31" s="163" t="n">
        <f aca="false">high_SIPA_income!I24</f>
        <v>82703.572565179</v>
      </c>
      <c r="G31" s="67" t="n">
        <f aca="false">E31-F31*0.7</f>
        <v>15717905.5046263</v>
      </c>
      <c r="H31" s="67"/>
      <c r="I31" s="67"/>
      <c r="J31" s="67" t="n">
        <f aca="false">G31*3.8235866717</f>
        <v>60098773.9945292</v>
      </c>
      <c r="K31" s="9"/>
      <c r="L31" s="67"/>
      <c r="M31" s="67" t="n">
        <f aca="false">F31*2.511711692</f>
        <v>207727.53018213</v>
      </c>
      <c r="N31" s="67"/>
      <c r="O31" s="7"/>
      <c r="P31" s="7"/>
      <c r="Q31" s="67"/>
      <c r="R31" s="67"/>
      <c r="S31" s="67"/>
      <c r="T31" s="7"/>
      <c r="U31" s="7"/>
      <c r="V31" s="67"/>
      <c r="W31" s="67"/>
      <c r="X31" s="6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</row>
    <row r="32" customFormat="false" ht="12.8" hidden="false" customHeight="false" outlineLevel="0" collapsed="false">
      <c r="A32" s="7"/>
      <c r="B32" s="7" t="n">
        <v>2020</v>
      </c>
      <c r="C32" s="7" t="n">
        <v>4</v>
      </c>
      <c r="D32" s="7" t="n">
        <v>184</v>
      </c>
      <c r="E32" s="163" t="n">
        <f aca="false">high_SIPA_income!B25</f>
        <v>18919215.4064925</v>
      </c>
      <c r="F32" s="163" t="n">
        <f aca="false">high_SIPA_income!I25</f>
        <v>86637.1798480788</v>
      </c>
      <c r="G32" s="67" t="n">
        <f aca="false">E32-F32*0.7</f>
        <v>18858569.3805988</v>
      </c>
      <c r="H32" s="67"/>
      <c r="I32" s="67"/>
      <c r="J32" s="67" t="n">
        <f aca="false">G32*3.8235866717</f>
        <v>72107374.5309874</v>
      </c>
      <c r="K32" s="9"/>
      <c r="L32" s="67"/>
      <c r="M32" s="67" t="n">
        <f aca="false">F32*2.511711692</f>
        <v>217607.617586326</v>
      </c>
      <c r="N32" s="67"/>
      <c r="O32" s="7"/>
      <c r="P32" s="7"/>
      <c r="Q32" s="67"/>
      <c r="R32" s="67"/>
      <c r="S32" s="67"/>
      <c r="T32" s="7"/>
      <c r="U32" s="7"/>
      <c r="V32" s="67"/>
      <c r="W32" s="67"/>
      <c r="X32" s="6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</row>
    <row r="33" customFormat="false" ht="12.8" hidden="false" customHeight="false" outlineLevel="0" collapsed="false">
      <c r="A33" s="159"/>
      <c r="B33" s="159" t="n">
        <v>2021</v>
      </c>
      <c r="C33" s="5" t="n">
        <v>1</v>
      </c>
      <c r="D33" s="159" t="n">
        <v>185</v>
      </c>
      <c r="E33" s="161" t="n">
        <f aca="false">high_SIPA_income!B26</f>
        <v>16707480.0312882</v>
      </c>
      <c r="F33" s="161" t="n">
        <f aca="false">high_SIPA_income!I26</f>
        <v>94179.169061997</v>
      </c>
      <c r="G33" s="8" t="n">
        <f aca="false">E33-F33*0.7</f>
        <v>16641554.6129448</v>
      </c>
      <c r="H33" s="8"/>
      <c r="I33" s="8"/>
      <c r="J33" s="8" t="n">
        <f aca="false">G33*3.8235866717</f>
        <v>63630426.4144233</v>
      </c>
      <c r="K33" s="6"/>
      <c r="L33" s="8"/>
      <c r="M33" s="8" t="n">
        <f aca="false">F33*2.511711692</f>
        <v>236550.920075863</v>
      </c>
      <c r="N33" s="8"/>
      <c r="O33" s="5"/>
      <c r="P33" s="5"/>
      <c r="Q33" s="8"/>
      <c r="R33" s="8"/>
      <c r="S33" s="8"/>
      <c r="T33" s="5"/>
      <c r="U33" s="5"/>
      <c r="V33" s="8"/>
      <c r="W33" s="8"/>
      <c r="X33" s="8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9"/>
      <c r="AO33" s="159"/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  <c r="BB33" s="159"/>
      <c r="BC33" s="159"/>
      <c r="BD33" s="159"/>
      <c r="BE33" s="159"/>
      <c r="BF33" s="159"/>
      <c r="BG33" s="159"/>
      <c r="BH33" s="159"/>
      <c r="BI33" s="159"/>
      <c r="BJ33" s="159"/>
      <c r="BK33" s="159"/>
      <c r="BL33" s="159"/>
    </row>
    <row r="34" customFormat="false" ht="12.8" hidden="false" customHeight="false" outlineLevel="0" collapsed="false">
      <c r="A34" s="7"/>
      <c r="B34" s="7" t="n">
        <v>2021</v>
      </c>
      <c r="C34" s="7" t="n">
        <v>2</v>
      </c>
      <c r="D34" s="7" t="n">
        <v>186</v>
      </c>
      <c r="E34" s="163" t="n">
        <f aca="false">high_SIPA_income!B27</f>
        <v>19836188.0403175</v>
      </c>
      <c r="F34" s="163" t="n">
        <f aca="false">high_SIPA_income!I27</f>
        <v>97742.8609021736</v>
      </c>
      <c r="G34" s="67" t="n">
        <f aca="false">E34-F34*0.7</f>
        <v>19767768.037686</v>
      </c>
      <c r="H34" s="67"/>
      <c r="I34" s="67"/>
      <c r="J34" s="67" t="n">
        <f aca="false">G34*3.8235866717</f>
        <v>75583774.3981534</v>
      </c>
      <c r="K34" s="9"/>
      <c r="L34" s="67"/>
      <c r="M34" s="67" t="n">
        <f aca="false">F34*2.511711692</f>
        <v>245501.886537519</v>
      </c>
      <c r="N34" s="67"/>
      <c r="O34" s="7"/>
      <c r="P34" s="7"/>
      <c r="Q34" s="67"/>
      <c r="R34" s="67"/>
      <c r="S34" s="67"/>
      <c r="T34" s="7"/>
      <c r="U34" s="7"/>
      <c r="V34" s="67"/>
      <c r="W34" s="67"/>
      <c r="X34" s="6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</row>
    <row r="35" customFormat="false" ht="12.8" hidden="false" customHeight="false" outlineLevel="0" collapsed="false">
      <c r="A35" s="7"/>
      <c r="B35" s="7" t="n">
        <v>2021</v>
      </c>
      <c r="C35" s="7" t="n">
        <v>3</v>
      </c>
      <c r="D35" s="7" t="n">
        <v>187</v>
      </c>
      <c r="E35" s="163" t="n">
        <f aca="false">high_SIPA_income!B28</f>
        <v>17858272.1477535</v>
      </c>
      <c r="F35" s="163" t="n">
        <f aca="false">high_SIPA_income!I28</f>
        <v>103481.163871719</v>
      </c>
      <c r="G35" s="67" t="n">
        <f aca="false">E35-F35*0.7</f>
        <v>17785835.3330433</v>
      </c>
      <c r="H35" s="67"/>
      <c r="I35" s="67"/>
      <c r="J35" s="67" t="n">
        <f aca="false">G35*3.8235866717</f>
        <v>68005682.9244751</v>
      </c>
      <c r="K35" s="9"/>
      <c r="L35" s="67"/>
      <c r="M35" s="67" t="n">
        <f aca="false">F35*2.511711692</f>
        <v>259914.849198363</v>
      </c>
      <c r="N35" s="67"/>
      <c r="O35" s="7"/>
      <c r="P35" s="7"/>
      <c r="Q35" s="67"/>
      <c r="R35" s="67"/>
      <c r="S35" s="67"/>
      <c r="T35" s="7"/>
      <c r="U35" s="7"/>
      <c r="V35" s="67"/>
      <c r="W35" s="67"/>
      <c r="X35" s="6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</row>
    <row r="36" customFormat="false" ht="12.8" hidden="false" customHeight="false" outlineLevel="0" collapsed="false">
      <c r="A36" s="7"/>
      <c r="B36" s="7" t="n">
        <v>2021</v>
      </c>
      <c r="C36" s="7" t="n">
        <v>4</v>
      </c>
      <c r="D36" s="7" t="n">
        <v>188</v>
      </c>
      <c r="E36" s="163" t="n">
        <f aca="false">high_SIPA_income!B29</f>
        <v>21402915.1071398</v>
      </c>
      <c r="F36" s="163" t="n">
        <f aca="false">high_SIPA_income!I29</f>
        <v>104618.702595362</v>
      </c>
      <c r="G36" s="67" t="n">
        <f aca="false">E36-F36*0.7</f>
        <v>21329682.0153231</v>
      </c>
      <c r="H36" s="67"/>
      <c r="I36" s="67"/>
      <c r="J36" s="67" t="n">
        <f aca="false">G36*3.8235866717</f>
        <v>81555887.8653884</v>
      </c>
      <c r="K36" s="9"/>
      <c r="L36" s="67"/>
      <c r="M36" s="67" t="n">
        <f aca="false">F36*2.511711692</f>
        <v>262772.018510642</v>
      </c>
      <c r="N36" s="67"/>
      <c r="O36" s="7"/>
      <c r="P36" s="7"/>
      <c r="Q36" s="67"/>
      <c r="R36" s="67"/>
      <c r="S36" s="67"/>
      <c r="T36" s="7"/>
      <c r="U36" s="7"/>
      <c r="V36" s="67"/>
      <c r="W36" s="67"/>
      <c r="X36" s="6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</row>
    <row r="37" customFormat="false" ht="12.8" hidden="false" customHeight="false" outlineLevel="0" collapsed="false">
      <c r="A37" s="159"/>
      <c r="B37" s="159" t="n">
        <v>2022</v>
      </c>
      <c r="C37" s="5" t="n">
        <v>1</v>
      </c>
      <c r="D37" s="159" t="n">
        <v>189</v>
      </c>
      <c r="E37" s="161" t="n">
        <f aca="false">high_SIPA_income!B30</f>
        <v>18922838.896893</v>
      </c>
      <c r="F37" s="161" t="n">
        <f aca="false">high_SIPA_income!I30</f>
        <v>108761.178746645</v>
      </c>
      <c r="G37" s="8" t="n">
        <f aca="false">E37-F37*0.7</f>
        <v>18846706.0717704</v>
      </c>
      <c r="H37" s="8"/>
      <c r="I37" s="8"/>
      <c r="J37" s="8" t="n">
        <f aca="false">G37*3.8235866717</f>
        <v>72062014.1414687</v>
      </c>
      <c r="K37" s="6"/>
      <c r="L37" s="8"/>
      <c r="M37" s="8" t="n">
        <f aca="false">F37*2.511711692</f>
        <v>273176.72429365</v>
      </c>
      <c r="N37" s="8"/>
      <c r="O37" s="5"/>
      <c r="P37" s="5"/>
      <c r="Q37" s="8"/>
      <c r="R37" s="8"/>
      <c r="S37" s="8"/>
      <c r="T37" s="5"/>
      <c r="U37" s="5"/>
      <c r="V37" s="8"/>
      <c r="W37" s="8"/>
      <c r="X37" s="8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59"/>
      <c r="AO37" s="159"/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  <c r="BB37" s="159"/>
      <c r="BC37" s="159"/>
      <c r="BD37" s="159"/>
      <c r="BE37" s="159"/>
      <c r="BF37" s="159"/>
      <c r="BG37" s="159"/>
      <c r="BH37" s="159"/>
      <c r="BI37" s="159"/>
      <c r="BJ37" s="159"/>
      <c r="BK37" s="159"/>
      <c r="BL37" s="159"/>
    </row>
    <row r="38" customFormat="false" ht="12.8" hidden="false" customHeight="false" outlineLevel="0" collapsed="false">
      <c r="A38" s="7"/>
      <c r="B38" s="7" t="n">
        <v>2022</v>
      </c>
      <c r="C38" s="7" t="n">
        <v>2</v>
      </c>
      <c r="D38" s="7" t="n">
        <v>190</v>
      </c>
      <c r="E38" s="163" t="n">
        <f aca="false">high_SIPA_income!B31</f>
        <v>22681837.5018056</v>
      </c>
      <c r="F38" s="163" t="n">
        <f aca="false">high_SIPA_income!I31</f>
        <v>110316.798397864</v>
      </c>
      <c r="G38" s="67" t="n">
        <f aca="false">E38-F38*0.7</f>
        <v>22604615.7429271</v>
      </c>
      <c r="H38" s="67"/>
      <c r="I38" s="67"/>
      <c r="J38" s="67" t="n">
        <f aca="false">G38*3.8235866717</f>
        <v>86430707.4735562</v>
      </c>
      <c r="K38" s="9"/>
      <c r="L38" s="67"/>
      <c r="M38" s="67" t="n">
        <f aca="false">F38*2.511711692</f>
        <v>277083.992359921</v>
      </c>
      <c r="N38" s="67"/>
      <c r="O38" s="7"/>
      <c r="P38" s="7"/>
      <c r="Q38" s="67"/>
      <c r="R38" s="67"/>
      <c r="S38" s="67"/>
      <c r="T38" s="7"/>
      <c r="U38" s="7"/>
      <c r="V38" s="67"/>
      <c r="W38" s="67"/>
      <c r="X38" s="6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</row>
    <row r="39" customFormat="false" ht="12.8" hidden="false" customHeight="false" outlineLevel="0" collapsed="false">
      <c r="A39" s="7"/>
      <c r="B39" s="7" t="n">
        <v>2022</v>
      </c>
      <c r="C39" s="7" t="n">
        <v>3</v>
      </c>
      <c r="D39" s="7" t="n">
        <v>191</v>
      </c>
      <c r="E39" s="163" t="n">
        <f aca="false">high_SIPA_income!B32</f>
        <v>20001226.2746279</v>
      </c>
      <c r="F39" s="163" t="n">
        <f aca="false">high_SIPA_income!I32</f>
        <v>111021.836055876</v>
      </c>
      <c r="G39" s="67" t="n">
        <f aca="false">E39-F39*0.7</f>
        <v>19923510.9893888</v>
      </c>
      <c r="H39" s="67"/>
      <c r="I39" s="67"/>
      <c r="J39" s="67" t="n">
        <f aca="false">G39*3.8235866717</f>
        <v>76179271.0724954</v>
      </c>
      <c r="K39" s="9"/>
      <c r="L39" s="67"/>
      <c r="M39" s="67" t="n">
        <f aca="false">F39*2.511711692</f>
        <v>278854.84368885</v>
      </c>
      <c r="N39" s="67"/>
      <c r="O39" s="7"/>
      <c r="P39" s="7"/>
      <c r="Q39" s="67"/>
      <c r="R39" s="67"/>
      <c r="S39" s="67"/>
      <c r="T39" s="7"/>
      <c r="U39" s="7"/>
      <c r="V39" s="67"/>
      <c r="W39" s="67"/>
      <c r="X39" s="6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</row>
    <row r="40" customFormat="false" ht="12.8" hidden="false" customHeight="false" outlineLevel="0" collapsed="false">
      <c r="A40" s="7"/>
      <c r="B40" s="7" t="n">
        <v>2022</v>
      </c>
      <c r="C40" s="7" t="n">
        <v>4</v>
      </c>
      <c r="D40" s="7" t="n">
        <v>192</v>
      </c>
      <c r="E40" s="163" t="n">
        <f aca="false">high_SIPA_income!B33</f>
        <v>23633495.6332049</v>
      </c>
      <c r="F40" s="163" t="n">
        <f aca="false">high_SIPA_income!I33</f>
        <v>111991.374120448</v>
      </c>
      <c r="G40" s="67" t="n">
        <f aca="false">E40-F40*0.7</f>
        <v>23555101.6713206</v>
      </c>
      <c r="H40" s="67"/>
      <c r="I40" s="67"/>
      <c r="J40" s="67" t="n">
        <f aca="false">G40*3.8235866717</f>
        <v>90064972.8009997</v>
      </c>
      <c r="K40" s="9"/>
      <c r="L40" s="67"/>
      <c r="M40" s="67" t="n">
        <f aca="false">F40*2.511711692</f>
        <v>281290.043781476</v>
      </c>
      <c r="N40" s="67"/>
      <c r="O40" s="7"/>
      <c r="P40" s="7"/>
      <c r="Q40" s="67"/>
      <c r="R40" s="67"/>
      <c r="S40" s="67"/>
      <c r="T40" s="7"/>
      <c r="U40" s="7"/>
      <c r="V40" s="67"/>
      <c r="W40" s="67"/>
      <c r="X40" s="6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</row>
    <row r="41" customFormat="false" ht="12.8" hidden="false" customHeight="false" outlineLevel="0" collapsed="false">
      <c r="A41" s="159"/>
      <c r="B41" s="159" t="n">
        <v>2023</v>
      </c>
      <c r="C41" s="5" t="n">
        <v>1</v>
      </c>
      <c r="D41" s="159" t="n">
        <v>193</v>
      </c>
      <c r="E41" s="161" t="n">
        <f aca="false">high_SIPA_income!B34</f>
        <v>20653845.40755</v>
      </c>
      <c r="F41" s="161" t="n">
        <f aca="false">high_SIPA_income!I34</f>
        <v>114412.94663935</v>
      </c>
      <c r="G41" s="8" t="n">
        <f aca="false">E41-F41*0.7</f>
        <v>20573756.3449025</v>
      </c>
      <c r="H41" s="8"/>
      <c r="I41" s="8"/>
      <c r="J41" s="8" t="n">
        <f aca="false">G41*3.8235866717</f>
        <v>78665540.5471725</v>
      </c>
      <c r="K41" s="6"/>
      <c r="L41" s="8"/>
      <c r="M41" s="8" t="n">
        <f aca="false">F41*2.511711692</f>
        <v>287372.335790227</v>
      </c>
      <c r="N41" s="8"/>
      <c r="O41" s="5"/>
      <c r="P41" s="5"/>
      <c r="Q41" s="8"/>
      <c r="R41" s="8"/>
      <c r="S41" s="8"/>
      <c r="T41" s="5"/>
      <c r="U41" s="5"/>
      <c r="V41" s="8"/>
      <c r="W41" s="8"/>
      <c r="X41" s="8"/>
      <c r="Y41" s="159"/>
      <c r="Z41" s="159"/>
      <c r="AA41" s="159"/>
      <c r="AB41" s="159"/>
      <c r="AC41" s="159"/>
      <c r="AD41" s="159"/>
      <c r="AE41" s="159"/>
      <c r="AF41" s="159"/>
      <c r="AG41" s="159"/>
      <c r="AH41" s="159"/>
      <c r="AI41" s="159"/>
      <c r="AJ41" s="159"/>
      <c r="AK41" s="159"/>
      <c r="AL41" s="159"/>
      <c r="AM41" s="159"/>
      <c r="AN41" s="159"/>
      <c r="AO41" s="159"/>
      <c r="AP41" s="159"/>
      <c r="AQ41" s="159"/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  <c r="BB41" s="159"/>
      <c r="BC41" s="159"/>
      <c r="BD41" s="159"/>
      <c r="BE41" s="159"/>
      <c r="BF41" s="159"/>
      <c r="BG41" s="159"/>
      <c r="BH41" s="159"/>
      <c r="BI41" s="159"/>
      <c r="BJ41" s="159"/>
      <c r="BK41" s="159"/>
      <c r="BL41" s="159"/>
    </row>
    <row r="42" customFormat="false" ht="12.8" hidden="false" customHeight="false" outlineLevel="0" collapsed="false">
      <c r="A42" s="7"/>
      <c r="B42" s="7" t="n">
        <v>2023</v>
      </c>
      <c r="C42" s="7" t="n">
        <v>2</v>
      </c>
      <c r="D42" s="7" t="n">
        <v>194</v>
      </c>
      <c r="E42" s="163" t="n">
        <f aca="false">high_SIPA_income!B35</f>
        <v>24108515.7329422</v>
      </c>
      <c r="F42" s="163" t="n">
        <f aca="false">high_SIPA_income!I35</f>
        <v>114445.420955979</v>
      </c>
      <c r="G42" s="67" t="n">
        <f aca="false">E42-F42*0.7</f>
        <v>24028403.938273</v>
      </c>
      <c r="H42" s="67"/>
      <c r="I42" s="67"/>
      <c r="J42" s="67" t="n">
        <f aca="false">G42*3.8235866717</f>
        <v>91874685.0406046</v>
      </c>
      <c r="K42" s="9"/>
      <c r="L42" s="67"/>
      <c r="M42" s="67" t="n">
        <f aca="false">F42*2.511711692</f>
        <v>287453.901910994</v>
      </c>
      <c r="N42" s="67"/>
      <c r="O42" s="7"/>
      <c r="P42" s="7"/>
      <c r="Q42" s="67"/>
      <c r="R42" s="67"/>
      <c r="S42" s="67"/>
      <c r="T42" s="7"/>
      <c r="U42" s="7"/>
      <c r="V42" s="67"/>
      <c r="W42" s="67"/>
      <c r="X42" s="6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</row>
    <row r="43" customFormat="false" ht="12.8" hidden="false" customHeight="false" outlineLevel="0" collapsed="false">
      <c r="A43" s="7"/>
      <c r="B43" s="7" t="n">
        <v>2023</v>
      </c>
      <c r="C43" s="7" t="n">
        <v>3</v>
      </c>
      <c r="D43" s="7" t="n">
        <v>195</v>
      </c>
      <c r="E43" s="163" t="n">
        <f aca="false">high_SIPA_income!B36</f>
        <v>21078851.6541558</v>
      </c>
      <c r="F43" s="163" t="n">
        <f aca="false">high_SIPA_income!I36</f>
        <v>113032.415238378</v>
      </c>
      <c r="G43" s="67" t="n">
        <f aca="false">E43-F43*0.7</f>
        <v>20999728.963489</v>
      </c>
      <c r="H43" s="67"/>
      <c r="I43" s="67"/>
      <c r="J43" s="67" t="n">
        <f aca="false">G43*3.8235866717</f>
        <v>80294283.7741088</v>
      </c>
      <c r="K43" s="9"/>
      <c r="L43" s="67"/>
      <c r="M43" s="67" t="n">
        <f aca="false">F43*2.511711692</f>
        <v>283904.838929232</v>
      </c>
      <c r="N43" s="67"/>
      <c r="O43" s="7"/>
      <c r="P43" s="7"/>
      <c r="Q43" s="67"/>
      <c r="R43" s="67"/>
      <c r="S43" s="67"/>
      <c r="T43" s="7"/>
      <c r="U43" s="7"/>
      <c r="V43" s="67"/>
      <c r="W43" s="67"/>
      <c r="X43" s="6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</row>
    <row r="44" customFormat="false" ht="12.8" hidden="false" customHeight="false" outlineLevel="0" collapsed="false">
      <c r="A44" s="7"/>
      <c r="B44" s="7" t="n">
        <v>2023</v>
      </c>
      <c r="C44" s="7" t="n">
        <v>4</v>
      </c>
      <c r="D44" s="7" t="n">
        <v>196</v>
      </c>
      <c r="E44" s="163" t="n">
        <f aca="false">high_SIPA_income!B37</f>
        <v>24607140.1590314</v>
      </c>
      <c r="F44" s="163" t="n">
        <f aca="false">high_SIPA_income!I37</f>
        <v>113204.996852384</v>
      </c>
      <c r="G44" s="67" t="n">
        <f aca="false">E44-F44*0.7</f>
        <v>24527896.6612347</v>
      </c>
      <c r="H44" s="67"/>
      <c r="I44" s="67"/>
      <c r="J44" s="67" t="n">
        <f aca="false">G44*3.8235866717</f>
        <v>93784538.7587321</v>
      </c>
      <c r="K44" s="9"/>
      <c r="L44" s="67"/>
      <c r="M44" s="67" t="n">
        <f aca="false">F44*2.511711692</f>
        <v>284338.314186956</v>
      </c>
      <c r="N44" s="67"/>
      <c r="O44" s="7"/>
      <c r="P44" s="7"/>
      <c r="Q44" s="67"/>
      <c r="R44" s="67"/>
      <c r="S44" s="67"/>
      <c r="T44" s="7"/>
      <c r="U44" s="7"/>
      <c r="V44" s="67"/>
      <c r="W44" s="67"/>
      <c r="X44" s="6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</row>
    <row r="45" customFormat="false" ht="12.8" hidden="false" customHeight="false" outlineLevel="0" collapsed="false">
      <c r="A45" s="159"/>
      <c r="B45" s="159" t="n">
        <v>2024</v>
      </c>
      <c r="C45" s="5" t="n">
        <v>1</v>
      </c>
      <c r="D45" s="159" t="n">
        <v>197</v>
      </c>
      <c r="E45" s="161" t="n">
        <f aca="false">high_SIPA_income!B38</f>
        <v>21882978.7976263</v>
      </c>
      <c r="F45" s="161" t="n">
        <f aca="false">high_SIPA_income!I38</f>
        <v>108528.889474756</v>
      </c>
      <c r="G45" s="8" t="n">
        <f aca="false">E45-F45*0.7</f>
        <v>21807008.574994</v>
      </c>
      <c r="H45" s="8"/>
      <c r="I45" s="8"/>
      <c r="J45" s="8" t="n">
        <f aca="false">G45*3.8235866717</f>
        <v>83380987.3369945</v>
      </c>
      <c r="K45" s="6"/>
      <c r="L45" s="8"/>
      <c r="M45" s="8" t="n">
        <f aca="false">F45*2.511711692</f>
        <v>272593.280613519</v>
      </c>
      <c r="N45" s="8"/>
      <c r="O45" s="5"/>
      <c r="P45" s="5"/>
      <c r="Q45" s="8"/>
      <c r="R45" s="8"/>
      <c r="S45" s="8"/>
      <c r="T45" s="5"/>
      <c r="U45" s="5"/>
      <c r="V45" s="8"/>
      <c r="W45" s="8"/>
      <c r="X45" s="8"/>
      <c r="Y45" s="159"/>
      <c r="Z45" s="159"/>
      <c r="AA45" s="159"/>
      <c r="AB45" s="159"/>
      <c r="AC45" s="159"/>
      <c r="AD45" s="159"/>
      <c r="AE45" s="159"/>
      <c r="AF45" s="159"/>
      <c r="AG45" s="159"/>
      <c r="AH45" s="159"/>
      <c r="AI45" s="159"/>
      <c r="AJ45" s="159"/>
      <c r="AK45" s="159"/>
      <c r="AL45" s="159"/>
      <c r="AM45" s="159"/>
      <c r="AN45" s="159"/>
      <c r="AO45" s="159"/>
      <c r="AP45" s="159"/>
      <c r="AQ45" s="159"/>
      <c r="AR45" s="159"/>
      <c r="AS45" s="159"/>
      <c r="AT45" s="159"/>
      <c r="AU45" s="159"/>
      <c r="AV45" s="159"/>
      <c r="AW45" s="159"/>
      <c r="AX45" s="159"/>
      <c r="AY45" s="159"/>
      <c r="AZ45" s="159"/>
      <c r="BA45" s="159"/>
      <c r="BB45" s="159"/>
      <c r="BC45" s="159"/>
      <c r="BD45" s="159"/>
      <c r="BE45" s="159"/>
      <c r="BF45" s="159"/>
      <c r="BG45" s="159"/>
      <c r="BH45" s="159"/>
      <c r="BI45" s="159"/>
      <c r="BJ45" s="159"/>
      <c r="BK45" s="159"/>
      <c r="BL45" s="159"/>
    </row>
    <row r="46" customFormat="false" ht="12.8" hidden="false" customHeight="false" outlineLevel="0" collapsed="false">
      <c r="A46" s="7"/>
      <c r="B46" s="7" t="n">
        <v>2024</v>
      </c>
      <c r="C46" s="7" t="n">
        <v>2</v>
      </c>
      <c r="D46" s="7" t="n">
        <v>198</v>
      </c>
      <c r="E46" s="163" t="n">
        <f aca="false">high_SIPA_income!B39</f>
        <v>25532872.1206898</v>
      </c>
      <c r="F46" s="163" t="n">
        <f aca="false">high_SIPA_income!I39</f>
        <v>110210.917042201</v>
      </c>
      <c r="G46" s="67" t="n">
        <f aca="false">E46-F46*0.7</f>
        <v>25455724.4787603</v>
      </c>
      <c r="H46" s="67"/>
      <c r="I46" s="67"/>
      <c r="J46" s="67" t="n">
        <f aca="false">G46*3.8235866717</f>
        <v>97332168.8354552</v>
      </c>
      <c r="K46" s="9"/>
      <c r="L46" s="67"/>
      <c r="M46" s="67" t="n">
        <f aca="false">F46*2.511711692</f>
        <v>276818.048920937</v>
      </c>
      <c r="N46" s="67"/>
      <c r="O46" s="7"/>
      <c r="P46" s="7"/>
      <c r="Q46" s="67"/>
      <c r="R46" s="67"/>
      <c r="S46" s="67"/>
      <c r="T46" s="7"/>
      <c r="U46" s="7"/>
      <c r="V46" s="67"/>
      <c r="W46" s="67"/>
      <c r="X46" s="6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</row>
    <row r="47" customFormat="false" ht="12.8" hidden="false" customHeight="false" outlineLevel="0" collapsed="false">
      <c r="A47" s="7"/>
      <c r="B47" s="7" t="n">
        <v>2024</v>
      </c>
      <c r="C47" s="7" t="n">
        <v>3</v>
      </c>
      <c r="D47" s="7" t="n">
        <v>199</v>
      </c>
      <c r="E47" s="163" t="n">
        <f aca="false">high_SIPA_income!B40</f>
        <v>22344415.7322602</v>
      </c>
      <c r="F47" s="163" t="n">
        <f aca="false">high_SIPA_income!I40</f>
        <v>107405.308051639</v>
      </c>
      <c r="G47" s="67" t="n">
        <f aca="false">E47-F47*0.7</f>
        <v>22269232.0166241</v>
      </c>
      <c r="H47" s="67"/>
      <c r="I47" s="67"/>
      <c r="J47" s="67" t="n">
        <f aca="false">G47*3.8235866717</f>
        <v>85148338.7277588</v>
      </c>
      <c r="K47" s="9"/>
      <c r="L47" s="67"/>
      <c r="M47" s="67" t="n">
        <f aca="false">F47*2.511711692</f>
        <v>269771.168016164</v>
      </c>
      <c r="N47" s="67"/>
      <c r="O47" s="7"/>
      <c r="P47" s="7"/>
      <c r="Q47" s="67"/>
      <c r="R47" s="67"/>
      <c r="S47" s="67"/>
      <c r="T47" s="7"/>
      <c r="U47" s="7"/>
      <c r="V47" s="67"/>
      <c r="W47" s="67"/>
      <c r="X47" s="6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</row>
    <row r="48" customFormat="false" ht="12.8" hidden="false" customHeight="false" outlineLevel="0" collapsed="false">
      <c r="A48" s="7"/>
      <c r="B48" s="7" t="n">
        <v>2024</v>
      </c>
      <c r="C48" s="7" t="n">
        <v>4</v>
      </c>
      <c r="D48" s="7" t="n">
        <v>200</v>
      </c>
      <c r="E48" s="163" t="n">
        <f aca="false">high_SIPA_income!B41</f>
        <v>26106111.6070447</v>
      </c>
      <c r="F48" s="163" t="n">
        <f aca="false">high_SIPA_income!I41</f>
        <v>112020.684855268</v>
      </c>
      <c r="G48" s="67" t="n">
        <f aca="false">E48-F48*0.7</f>
        <v>26027697.127646</v>
      </c>
      <c r="H48" s="67"/>
      <c r="I48" s="67"/>
      <c r="J48" s="67" t="n">
        <f aca="false">G48*3.8235866717</f>
        <v>99519155.8323118</v>
      </c>
      <c r="K48" s="9"/>
      <c r="L48" s="67"/>
      <c r="M48" s="67" t="n">
        <f aca="false">F48*2.511711692</f>
        <v>281363.663896823</v>
      </c>
      <c r="N48" s="67"/>
      <c r="O48" s="7"/>
      <c r="P48" s="7"/>
      <c r="Q48" s="67"/>
      <c r="R48" s="67"/>
      <c r="S48" s="67"/>
      <c r="T48" s="7"/>
      <c r="U48" s="7"/>
      <c r="V48" s="67"/>
      <c r="W48" s="67"/>
      <c r="X48" s="6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</row>
    <row r="49" customFormat="false" ht="12.8" hidden="false" customHeight="false" outlineLevel="0" collapsed="false">
      <c r="A49" s="159"/>
      <c r="B49" s="159" t="n">
        <v>2025</v>
      </c>
      <c r="C49" s="5" t="n">
        <v>1</v>
      </c>
      <c r="D49" s="159" t="n">
        <v>201</v>
      </c>
      <c r="E49" s="161" t="n">
        <f aca="false">high_SIPA_income!B42</f>
        <v>22846620.3004525</v>
      </c>
      <c r="F49" s="161" t="n">
        <f aca="false">high_SIPA_income!I42</f>
        <v>110116.058891814</v>
      </c>
      <c r="G49" s="8" t="n">
        <f aca="false">E49-F49*0.7</f>
        <v>22769539.0592282</v>
      </c>
      <c r="H49" s="8"/>
      <c r="I49" s="8"/>
      <c r="J49" s="8" t="n">
        <f aca="false">G49*3.8235866717</f>
        <v>87061306.0676176</v>
      </c>
      <c r="K49" s="6"/>
      <c r="L49" s="8"/>
      <c r="M49" s="8" t="n">
        <f aca="false">F49*2.511711692</f>
        <v>276579.792595529</v>
      </c>
      <c r="N49" s="8"/>
      <c r="O49" s="5"/>
      <c r="P49" s="5"/>
      <c r="Q49" s="8"/>
      <c r="R49" s="8"/>
      <c r="S49" s="8"/>
      <c r="T49" s="5"/>
      <c r="U49" s="5"/>
      <c r="V49" s="8"/>
      <c r="W49" s="8"/>
      <c r="X49" s="8"/>
      <c r="Y49" s="159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59"/>
      <c r="AO49" s="159"/>
      <c r="AP49" s="159"/>
      <c r="AQ49" s="159"/>
      <c r="AR49" s="159"/>
      <c r="AS49" s="159"/>
      <c r="AT49" s="159"/>
      <c r="AU49" s="159"/>
      <c r="AV49" s="159"/>
      <c r="AW49" s="159"/>
      <c r="AX49" s="159"/>
      <c r="AY49" s="159"/>
      <c r="AZ49" s="159"/>
      <c r="BA49" s="159"/>
      <c r="BB49" s="159"/>
      <c r="BC49" s="159"/>
      <c r="BD49" s="159"/>
      <c r="BE49" s="159"/>
      <c r="BF49" s="159"/>
      <c r="BG49" s="159"/>
      <c r="BH49" s="159"/>
      <c r="BI49" s="159"/>
      <c r="BJ49" s="159"/>
      <c r="BK49" s="159"/>
      <c r="BL49" s="159"/>
    </row>
    <row r="50" customFormat="false" ht="12.8" hidden="false" customHeight="false" outlineLevel="0" collapsed="false">
      <c r="A50" s="7"/>
      <c r="B50" s="7" t="n">
        <v>2025</v>
      </c>
      <c r="C50" s="7" t="n">
        <v>2</v>
      </c>
      <c r="D50" s="7" t="n">
        <v>202</v>
      </c>
      <c r="E50" s="163" t="n">
        <f aca="false">high_SIPA_income!B43</f>
        <v>26643542.1000073</v>
      </c>
      <c r="F50" s="163" t="n">
        <f aca="false">high_SIPA_income!I43</f>
        <v>114581.450789767</v>
      </c>
      <c r="G50" s="67" t="n">
        <f aca="false">E50-F50*0.7</f>
        <v>26563335.0844544</v>
      </c>
      <c r="H50" s="67"/>
      <c r="I50" s="67"/>
      <c r="J50" s="67" t="n">
        <f aca="false">G50*3.8235866717</f>
        <v>101567213.984821</v>
      </c>
      <c r="K50" s="9"/>
      <c r="L50" s="67"/>
      <c r="M50" s="67" t="n">
        <f aca="false">F50*2.511711692</f>
        <v>287795.56963498</v>
      </c>
      <c r="N50" s="67"/>
      <c r="O50" s="7"/>
      <c r="P50" s="7"/>
      <c r="Q50" s="67"/>
      <c r="R50" s="67"/>
      <c r="S50" s="67"/>
      <c r="T50" s="7"/>
      <c r="U50" s="7"/>
      <c r="V50" s="67"/>
      <c r="W50" s="67"/>
      <c r="X50" s="6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</row>
    <row r="51" customFormat="false" ht="12.8" hidden="false" customHeight="false" outlineLevel="0" collapsed="false">
      <c r="A51" s="7"/>
      <c r="B51" s="7" t="n">
        <v>2025</v>
      </c>
      <c r="C51" s="7" t="n">
        <v>3</v>
      </c>
      <c r="D51" s="7" t="n">
        <v>203</v>
      </c>
      <c r="E51" s="163" t="n">
        <f aca="false">high_SIPA_income!B44</f>
        <v>23436861.7896957</v>
      </c>
      <c r="F51" s="163" t="n">
        <f aca="false">high_SIPA_income!I44</f>
        <v>116818.344270106</v>
      </c>
      <c r="G51" s="67" t="n">
        <f aca="false">E51-F51*0.7</f>
        <v>23355088.9487067</v>
      </c>
      <c r="H51" s="67"/>
      <c r="I51" s="67"/>
      <c r="J51" s="67" t="n">
        <f aca="false">G51*3.8235866717</f>
        <v>89300206.8206428</v>
      </c>
      <c r="K51" s="9"/>
      <c r="L51" s="67"/>
      <c r="M51" s="67" t="n">
        <f aca="false">F51*2.511711692</f>
        <v>293414.001143307</v>
      </c>
      <c r="N51" s="67"/>
      <c r="O51" s="7"/>
      <c r="P51" s="7"/>
      <c r="Q51" s="67"/>
      <c r="R51" s="67"/>
      <c r="S51" s="67"/>
      <c r="T51" s="7"/>
      <c r="U51" s="7"/>
      <c r="V51" s="67"/>
      <c r="W51" s="67"/>
      <c r="X51" s="6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</row>
    <row r="52" customFormat="false" ht="12.8" hidden="false" customHeight="false" outlineLevel="0" collapsed="false">
      <c r="A52" s="7"/>
      <c r="B52" s="7" t="n">
        <v>2025</v>
      </c>
      <c r="C52" s="7" t="n">
        <v>4</v>
      </c>
      <c r="D52" s="7" t="n">
        <v>204</v>
      </c>
      <c r="E52" s="163" t="n">
        <f aca="false">high_SIPA_income!B45</f>
        <v>27155538.7423839</v>
      </c>
      <c r="F52" s="163" t="n">
        <f aca="false">high_SIPA_income!I45</f>
        <v>114605.69683776</v>
      </c>
      <c r="G52" s="67" t="n">
        <f aca="false">E52-F52*0.7</f>
        <v>27075314.7545974</v>
      </c>
      <c r="H52" s="67"/>
      <c r="I52" s="67"/>
      <c r="J52" s="67" t="n">
        <f aca="false">G52*3.8235866717</f>
        <v>103524812.627761</v>
      </c>
      <c r="K52" s="9"/>
      <c r="L52" s="67"/>
      <c r="M52" s="67" t="n">
        <f aca="false">F52*2.511711692</f>
        <v>287856.468717209</v>
      </c>
      <c r="N52" s="67"/>
      <c r="O52" s="7"/>
      <c r="P52" s="7"/>
      <c r="Q52" s="67"/>
      <c r="R52" s="67"/>
      <c r="S52" s="67"/>
      <c r="T52" s="7"/>
      <c r="U52" s="7"/>
      <c r="V52" s="67"/>
      <c r="W52" s="67"/>
      <c r="X52" s="6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</row>
    <row r="53" customFormat="false" ht="12.8" hidden="false" customHeight="false" outlineLevel="0" collapsed="false">
      <c r="A53" s="159"/>
      <c r="B53" s="159" t="n">
        <v>2026</v>
      </c>
      <c r="C53" s="5" t="n">
        <v>1</v>
      </c>
      <c r="D53" s="159" t="n">
        <v>205</v>
      </c>
      <c r="E53" s="161" t="n">
        <f aca="false">high_SIPA_income!B46</f>
        <v>24024804.7784154</v>
      </c>
      <c r="F53" s="161" t="n">
        <f aca="false">high_SIPA_income!I46</f>
        <v>114054.940073796</v>
      </c>
      <c r="G53" s="8" t="n">
        <f aca="false">E53-F53*0.7</f>
        <v>23944966.3203638</v>
      </c>
      <c r="H53" s="8"/>
      <c r="I53" s="8"/>
      <c r="J53" s="8" t="n">
        <f aca="false">G53*3.8235866717</f>
        <v>91555654.0768483</v>
      </c>
      <c r="K53" s="6"/>
      <c r="L53" s="8"/>
      <c r="M53" s="8" t="n">
        <f aca="false">F53*2.511711692</f>
        <v>286473.126513714</v>
      </c>
      <c r="N53" s="8"/>
      <c r="O53" s="5"/>
      <c r="P53" s="5"/>
      <c r="Q53" s="8"/>
      <c r="R53" s="8"/>
      <c r="S53" s="8"/>
      <c r="T53" s="5"/>
      <c r="U53" s="5"/>
      <c r="V53" s="8"/>
      <c r="W53" s="8"/>
      <c r="X53" s="8"/>
      <c r="Y53" s="159"/>
      <c r="Z53" s="159"/>
      <c r="AA53" s="159"/>
      <c r="AB53" s="159"/>
      <c r="AC53" s="159"/>
      <c r="AD53" s="159"/>
      <c r="AE53" s="159"/>
      <c r="AF53" s="159"/>
      <c r="AG53" s="159"/>
      <c r="AH53" s="159"/>
      <c r="AI53" s="159"/>
      <c r="AJ53" s="159"/>
      <c r="AK53" s="159"/>
      <c r="AL53" s="159"/>
      <c r="AM53" s="159"/>
      <c r="AN53" s="159"/>
      <c r="AO53" s="159"/>
      <c r="AP53" s="159"/>
      <c r="AQ53" s="159"/>
      <c r="AR53" s="159"/>
      <c r="AS53" s="159"/>
      <c r="AT53" s="159"/>
      <c r="AU53" s="159"/>
      <c r="AV53" s="159"/>
      <c r="AW53" s="159"/>
      <c r="AX53" s="159"/>
      <c r="AY53" s="159"/>
      <c r="AZ53" s="159"/>
      <c r="BA53" s="159"/>
      <c r="BB53" s="159"/>
      <c r="BC53" s="159"/>
      <c r="BD53" s="159"/>
      <c r="BE53" s="159"/>
      <c r="BF53" s="159"/>
      <c r="BG53" s="159"/>
      <c r="BH53" s="159"/>
      <c r="BI53" s="159"/>
      <c r="BJ53" s="159"/>
      <c r="BK53" s="159"/>
      <c r="BL53" s="159"/>
    </row>
    <row r="54" customFormat="false" ht="12.8" hidden="false" customHeight="false" outlineLevel="0" collapsed="false">
      <c r="A54" s="7"/>
      <c r="B54" s="7" t="n">
        <v>2026</v>
      </c>
      <c r="C54" s="7" t="n">
        <v>2</v>
      </c>
      <c r="D54" s="7" t="n">
        <v>206</v>
      </c>
      <c r="E54" s="163" t="n">
        <f aca="false">high_SIPA_income!B47</f>
        <v>27630965.4018639</v>
      </c>
      <c r="F54" s="163" t="n">
        <f aca="false">high_SIPA_income!I47</f>
        <v>116064.249183734</v>
      </c>
      <c r="G54" s="67" t="n">
        <f aca="false">E54-F54*0.7</f>
        <v>27549720.4274353</v>
      </c>
      <c r="H54" s="67"/>
      <c r="I54" s="67"/>
      <c r="J54" s="67" t="n">
        <f aca="false">G54*3.8235866717</f>
        <v>105338743.835403</v>
      </c>
      <c r="K54" s="9"/>
      <c r="L54" s="67"/>
      <c r="M54" s="67" t="n">
        <f aca="false">F54*2.511711692</f>
        <v>291519.931697986</v>
      </c>
      <c r="N54" s="67"/>
      <c r="O54" s="7"/>
      <c r="P54" s="7"/>
      <c r="Q54" s="67"/>
      <c r="R54" s="67"/>
      <c r="S54" s="67"/>
      <c r="T54" s="7"/>
      <c r="U54" s="7"/>
      <c r="V54" s="67"/>
      <c r="W54" s="67"/>
      <c r="X54" s="6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</row>
    <row r="55" customFormat="false" ht="12.8" hidden="false" customHeight="false" outlineLevel="0" collapsed="false">
      <c r="A55" s="7"/>
      <c r="B55" s="7" t="n">
        <v>2026</v>
      </c>
      <c r="C55" s="7" t="n">
        <v>3</v>
      </c>
      <c r="D55" s="7" t="n">
        <v>207</v>
      </c>
      <c r="E55" s="163" t="n">
        <f aca="false">high_SIPA_income!B48</f>
        <v>24412129.4664551</v>
      </c>
      <c r="F55" s="163" t="n">
        <f aca="false">high_SIPA_income!I48</f>
        <v>115941.593212494</v>
      </c>
      <c r="G55" s="67" t="n">
        <f aca="false">E55-F55*0.7</f>
        <v>24330970.3512063</v>
      </c>
      <c r="H55" s="67"/>
      <c r="I55" s="67"/>
      <c r="J55" s="67" t="n">
        <f aca="false">G55*3.8235866717</f>
        <v>93031573.9444004</v>
      </c>
      <c r="K55" s="9"/>
      <c r="L55" s="67"/>
      <c r="M55" s="67" t="n">
        <f aca="false">F55*2.511711692</f>
        <v>291211.85526093</v>
      </c>
      <c r="N55" s="67"/>
      <c r="O55" s="7"/>
      <c r="P55" s="7"/>
      <c r="Q55" s="67"/>
      <c r="R55" s="67"/>
      <c r="S55" s="67"/>
      <c r="T55" s="7"/>
      <c r="U55" s="7"/>
      <c r="V55" s="67"/>
      <c r="W55" s="67"/>
      <c r="X55" s="6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</row>
    <row r="56" customFormat="false" ht="12.8" hidden="false" customHeight="false" outlineLevel="0" collapsed="false">
      <c r="A56" s="7"/>
      <c r="B56" s="7" t="n">
        <v>2026</v>
      </c>
      <c r="C56" s="7" t="n">
        <v>4</v>
      </c>
      <c r="D56" s="7" t="n">
        <v>208</v>
      </c>
      <c r="E56" s="163" t="n">
        <f aca="false">high_SIPA_income!B49</f>
        <v>28318949.066812</v>
      </c>
      <c r="F56" s="163" t="n">
        <f aca="false">high_SIPA_income!I49</f>
        <v>115229.820878189</v>
      </c>
      <c r="G56" s="67" t="n">
        <f aca="false">E56-F56*0.7</f>
        <v>28238288.1921972</v>
      </c>
      <c r="H56" s="67"/>
      <c r="I56" s="67"/>
      <c r="J56" s="67" t="n">
        <f aca="false">G56*3.8235866717</f>
        <v>107971542.363309</v>
      </c>
      <c r="K56" s="9"/>
      <c r="L56" s="67"/>
      <c r="M56" s="67" t="n">
        <f aca="false">F56*2.511711692</f>
        <v>289424.088366814</v>
      </c>
      <c r="N56" s="67"/>
      <c r="O56" s="7"/>
      <c r="P56" s="7"/>
      <c r="Q56" s="67"/>
      <c r="R56" s="67"/>
      <c r="S56" s="67"/>
      <c r="T56" s="7"/>
      <c r="U56" s="7"/>
      <c r="V56" s="67"/>
      <c r="W56" s="67"/>
      <c r="X56" s="6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</row>
    <row r="57" customFormat="false" ht="12.8" hidden="false" customHeight="false" outlineLevel="0" collapsed="false">
      <c r="A57" s="159"/>
      <c r="B57" s="159" t="n">
        <v>2027</v>
      </c>
      <c r="C57" s="5" t="n">
        <v>1</v>
      </c>
      <c r="D57" s="159" t="n">
        <v>209</v>
      </c>
      <c r="E57" s="161" t="n">
        <f aca="false">high_SIPA_income!B50</f>
        <v>24996870.4529269</v>
      </c>
      <c r="F57" s="161" t="n">
        <f aca="false">high_SIPA_income!I50</f>
        <v>114834.731343206</v>
      </c>
      <c r="G57" s="8" t="n">
        <f aca="false">E57-F57*0.7</f>
        <v>24916486.1409867</v>
      </c>
      <c r="H57" s="8"/>
      <c r="I57" s="8"/>
      <c r="J57" s="8" t="n">
        <f aca="false">G57*3.8235866717</f>
        <v>95270344.3142744</v>
      </c>
      <c r="K57" s="6"/>
      <c r="L57" s="8"/>
      <c r="M57" s="8" t="n">
        <f aca="false">F57*2.511711692</f>
        <v>288431.737362409</v>
      </c>
      <c r="N57" s="8"/>
      <c r="O57" s="5"/>
      <c r="P57" s="5"/>
      <c r="Q57" s="8"/>
      <c r="R57" s="8"/>
      <c r="S57" s="8"/>
      <c r="T57" s="5"/>
      <c r="U57" s="5"/>
      <c r="V57" s="8"/>
      <c r="W57" s="8"/>
      <c r="X57" s="8"/>
      <c r="Y57" s="159"/>
      <c r="Z57" s="159"/>
      <c r="AA57" s="159"/>
      <c r="AB57" s="159"/>
      <c r="AC57" s="159"/>
      <c r="AD57" s="159"/>
      <c r="AE57" s="159"/>
      <c r="AF57" s="159"/>
      <c r="AG57" s="159"/>
      <c r="AH57" s="159"/>
      <c r="AI57" s="159"/>
      <c r="AJ57" s="159"/>
      <c r="AK57" s="159"/>
      <c r="AL57" s="159"/>
      <c r="AM57" s="159"/>
      <c r="AN57" s="159"/>
      <c r="AO57" s="159"/>
      <c r="AP57" s="159"/>
      <c r="AQ57" s="159"/>
      <c r="AR57" s="159"/>
      <c r="AS57" s="159"/>
      <c r="AT57" s="159"/>
      <c r="AU57" s="159"/>
      <c r="AV57" s="159"/>
      <c r="AW57" s="159"/>
      <c r="AX57" s="159"/>
      <c r="AY57" s="159"/>
      <c r="AZ57" s="159"/>
      <c r="BA57" s="159"/>
      <c r="BB57" s="159"/>
      <c r="BC57" s="159"/>
      <c r="BD57" s="159"/>
      <c r="BE57" s="159"/>
      <c r="BF57" s="159"/>
      <c r="BG57" s="159"/>
      <c r="BH57" s="159"/>
      <c r="BI57" s="159"/>
      <c r="BJ57" s="159"/>
      <c r="BK57" s="159"/>
      <c r="BL57" s="159"/>
    </row>
    <row r="58" customFormat="false" ht="12.8" hidden="false" customHeight="false" outlineLevel="0" collapsed="false">
      <c r="A58" s="7"/>
      <c r="B58" s="7" t="n">
        <v>2027</v>
      </c>
      <c r="C58" s="7" t="n">
        <v>2</v>
      </c>
      <c r="D58" s="7" t="n">
        <v>210</v>
      </c>
      <c r="E58" s="163" t="n">
        <f aca="false">high_SIPA_income!B51</f>
        <v>29118531.0508247</v>
      </c>
      <c r="F58" s="163" t="n">
        <f aca="false">high_SIPA_income!I51</f>
        <v>113893.202370632</v>
      </c>
      <c r="G58" s="67" t="n">
        <f aca="false">E58-F58*0.7</f>
        <v>29038805.8091653</v>
      </c>
      <c r="H58" s="67"/>
      <c r="I58" s="67"/>
      <c r="J58" s="67" t="n">
        <f aca="false">G58*3.8235866717</f>
        <v>111032390.854009</v>
      </c>
      <c r="K58" s="9"/>
      <c r="L58" s="67"/>
      <c r="M58" s="67" t="n">
        <f aca="false">F58*2.511711692</f>
        <v>286066.888033637</v>
      </c>
      <c r="N58" s="67"/>
      <c r="O58" s="7"/>
      <c r="P58" s="7"/>
      <c r="Q58" s="67"/>
      <c r="R58" s="67"/>
      <c r="S58" s="67"/>
      <c r="T58" s="7"/>
      <c r="U58" s="7"/>
      <c r="V58" s="67"/>
      <c r="W58" s="67"/>
      <c r="X58" s="6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</row>
    <row r="59" customFormat="false" ht="12.8" hidden="false" customHeight="false" outlineLevel="0" collapsed="false">
      <c r="A59" s="7"/>
      <c r="B59" s="7" t="n">
        <v>2027</v>
      </c>
      <c r="C59" s="7" t="n">
        <v>3</v>
      </c>
      <c r="D59" s="7" t="n">
        <v>211</v>
      </c>
      <c r="E59" s="163" t="n">
        <f aca="false">high_SIPA_income!B52</f>
        <v>25700527.5689551</v>
      </c>
      <c r="F59" s="163" t="n">
        <f aca="false">high_SIPA_income!I52</f>
        <v>118667.248599934</v>
      </c>
      <c r="G59" s="67" t="n">
        <f aca="false">E59-F59*0.7</f>
        <v>25617460.4949351</v>
      </c>
      <c r="H59" s="67"/>
      <c r="I59" s="67"/>
      <c r="J59" s="67" t="n">
        <f aca="false">G59*3.8235866717</f>
        <v>97950580.5112352</v>
      </c>
      <c r="K59" s="9"/>
      <c r="L59" s="67"/>
      <c r="M59" s="67" t="n">
        <f aca="false">F59*2.511711692</f>
        <v>298057.915765924</v>
      </c>
      <c r="N59" s="67"/>
      <c r="O59" s="7"/>
      <c r="P59" s="7"/>
      <c r="Q59" s="67"/>
      <c r="R59" s="67"/>
      <c r="S59" s="67"/>
      <c r="T59" s="7"/>
      <c r="U59" s="7"/>
      <c r="V59" s="67"/>
      <c r="W59" s="67"/>
      <c r="X59" s="6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</row>
    <row r="60" customFormat="false" ht="12.8" hidden="false" customHeight="false" outlineLevel="0" collapsed="false">
      <c r="A60" s="7"/>
      <c r="B60" s="7" t="n">
        <v>2027</v>
      </c>
      <c r="C60" s="7" t="n">
        <v>4</v>
      </c>
      <c r="D60" s="7" t="n">
        <v>212</v>
      </c>
      <c r="E60" s="163" t="n">
        <f aca="false">high_SIPA_income!B53</f>
        <v>29938377.3905211</v>
      </c>
      <c r="F60" s="163" t="n">
        <f aca="false">high_SIPA_income!I53</f>
        <v>112973.117062036</v>
      </c>
      <c r="G60" s="67" t="n">
        <f aca="false">E60-F60*0.7</f>
        <v>29859296.2085777</v>
      </c>
      <c r="H60" s="67"/>
      <c r="I60" s="67"/>
      <c r="J60" s="67" t="n">
        <f aca="false">G60*3.8235866717</f>
        <v>114169607.00946</v>
      </c>
      <c r="K60" s="9"/>
      <c r="L60" s="67"/>
      <c r="M60" s="67" t="n">
        <f aca="false">F60*2.511711692</f>
        <v>283755.899006402</v>
      </c>
      <c r="N60" s="67"/>
      <c r="O60" s="7"/>
      <c r="P60" s="7"/>
      <c r="Q60" s="67"/>
      <c r="R60" s="67"/>
      <c r="S60" s="67"/>
      <c r="T60" s="7"/>
      <c r="U60" s="7"/>
      <c r="V60" s="67"/>
      <c r="W60" s="67"/>
      <c r="X60" s="6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</row>
    <row r="61" customFormat="false" ht="12.8" hidden="false" customHeight="false" outlineLevel="0" collapsed="false">
      <c r="A61" s="159"/>
      <c r="B61" s="159" t="n">
        <v>2028</v>
      </c>
      <c r="C61" s="5" t="n">
        <v>1</v>
      </c>
      <c r="D61" s="159" t="n">
        <v>213</v>
      </c>
      <c r="E61" s="161" t="n">
        <f aca="false">high_SIPA_income!B54</f>
        <v>26433184.2623239</v>
      </c>
      <c r="F61" s="161" t="n">
        <f aca="false">high_SIPA_income!I54</f>
        <v>111869.65288564</v>
      </c>
      <c r="G61" s="8" t="n">
        <f aca="false">E61-F61*0.7</f>
        <v>26354875.505304</v>
      </c>
      <c r="H61" s="8"/>
      <c r="I61" s="8"/>
      <c r="J61" s="8" t="n">
        <f aca="false">G61*3.8235866717</f>
        <v>100770150.716393</v>
      </c>
      <c r="K61" s="6"/>
      <c r="L61" s="8"/>
      <c r="M61" s="8" t="n">
        <f aca="false">F61*2.511711692</f>
        <v>280984.315132844</v>
      </c>
      <c r="N61" s="8"/>
      <c r="O61" s="5"/>
      <c r="P61" s="5"/>
      <c r="Q61" s="8"/>
      <c r="R61" s="8"/>
      <c r="S61" s="8"/>
      <c r="T61" s="5"/>
      <c r="U61" s="5"/>
      <c r="V61" s="8"/>
      <c r="W61" s="8"/>
      <c r="X61" s="8"/>
      <c r="Y61" s="159"/>
      <c r="Z61" s="159"/>
      <c r="AA61" s="159"/>
      <c r="AB61" s="159"/>
      <c r="AC61" s="159"/>
      <c r="AD61" s="159"/>
      <c r="AE61" s="159"/>
      <c r="AF61" s="159"/>
      <c r="AG61" s="159"/>
      <c r="AH61" s="159"/>
      <c r="AI61" s="159"/>
      <c r="AJ61" s="159"/>
      <c r="AK61" s="159"/>
      <c r="AL61" s="159"/>
      <c r="AM61" s="159"/>
      <c r="AN61" s="159"/>
      <c r="AO61" s="159"/>
      <c r="AP61" s="159"/>
      <c r="AQ61" s="159"/>
      <c r="AR61" s="159"/>
      <c r="AS61" s="159"/>
      <c r="AT61" s="159"/>
      <c r="AU61" s="159"/>
      <c r="AV61" s="159"/>
      <c r="AW61" s="159"/>
      <c r="AX61" s="159"/>
      <c r="AY61" s="159"/>
      <c r="AZ61" s="159"/>
      <c r="BA61" s="159"/>
      <c r="BB61" s="159"/>
      <c r="BC61" s="159"/>
      <c r="BD61" s="159"/>
      <c r="BE61" s="159"/>
      <c r="BF61" s="159"/>
      <c r="BG61" s="159"/>
      <c r="BH61" s="159"/>
      <c r="BI61" s="159"/>
      <c r="BJ61" s="159"/>
      <c r="BK61" s="159"/>
      <c r="BL61" s="159"/>
    </row>
    <row r="62" customFormat="false" ht="12.8" hidden="false" customHeight="false" outlineLevel="0" collapsed="false">
      <c r="A62" s="7"/>
      <c r="B62" s="7" t="n">
        <v>2028</v>
      </c>
      <c r="C62" s="7" t="n">
        <v>2</v>
      </c>
      <c r="D62" s="7" t="n">
        <v>214</v>
      </c>
      <c r="E62" s="163" t="n">
        <f aca="false">high_SIPA_income!B55</f>
        <v>30512672.795991</v>
      </c>
      <c r="F62" s="163" t="n">
        <f aca="false">high_SIPA_income!I55</f>
        <v>116784.079657027</v>
      </c>
      <c r="G62" s="67" t="n">
        <f aca="false">E62-F62*0.7</f>
        <v>30430923.940231</v>
      </c>
      <c r="H62" s="67"/>
      <c r="I62" s="67"/>
      <c r="J62" s="67" t="n">
        <f aca="false">G62*3.8235866717</f>
        <v>116355275.185384</v>
      </c>
      <c r="K62" s="9"/>
      <c r="L62" s="67"/>
      <c r="M62" s="67" t="n">
        <f aca="false">F62*2.511711692</f>
        <v>293327.938314015</v>
      </c>
      <c r="N62" s="67"/>
      <c r="O62" s="7"/>
      <c r="P62" s="7"/>
      <c r="Q62" s="67"/>
      <c r="R62" s="67"/>
      <c r="S62" s="67"/>
      <c r="T62" s="7"/>
      <c r="U62" s="7"/>
      <c r="V62" s="67"/>
      <c r="W62" s="67"/>
      <c r="X62" s="6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</row>
    <row r="63" customFormat="false" ht="12.8" hidden="false" customHeight="false" outlineLevel="0" collapsed="false">
      <c r="A63" s="7"/>
      <c r="B63" s="7" t="n">
        <v>2028</v>
      </c>
      <c r="C63" s="7" t="n">
        <v>3</v>
      </c>
      <c r="D63" s="7" t="n">
        <v>215</v>
      </c>
      <c r="E63" s="163" t="n">
        <f aca="false">high_SIPA_income!B56</f>
        <v>26834749.0957899</v>
      </c>
      <c r="F63" s="163" t="n">
        <f aca="false">high_SIPA_income!I56</f>
        <v>117515.772702825</v>
      </c>
      <c r="G63" s="67" t="n">
        <f aca="false">E63-F63*0.7</f>
        <v>26752488.0548979</v>
      </c>
      <c r="H63" s="67"/>
      <c r="I63" s="67"/>
      <c r="J63" s="67" t="n">
        <f aca="false">G63*3.8235866717</f>
        <v>102290456.761521</v>
      </c>
      <c r="K63" s="9"/>
      <c r="L63" s="67"/>
      <c r="M63" s="67" t="n">
        <f aca="false">F63*2.511711692</f>
        <v>295165.740292101</v>
      </c>
      <c r="N63" s="67"/>
      <c r="O63" s="7"/>
      <c r="P63" s="7"/>
      <c r="Q63" s="67"/>
      <c r="R63" s="67"/>
      <c r="S63" s="67"/>
      <c r="T63" s="7"/>
      <c r="U63" s="7"/>
      <c r="V63" s="67"/>
      <c r="W63" s="67"/>
      <c r="X63" s="6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</row>
    <row r="64" customFormat="false" ht="12.8" hidden="false" customHeight="false" outlineLevel="0" collapsed="false">
      <c r="A64" s="7"/>
      <c r="B64" s="7" t="n">
        <v>2028</v>
      </c>
      <c r="C64" s="7" t="n">
        <v>4</v>
      </c>
      <c r="D64" s="7" t="n">
        <v>216</v>
      </c>
      <c r="E64" s="163" t="n">
        <f aca="false">high_SIPA_income!B57</f>
        <v>31166548.3813432</v>
      </c>
      <c r="F64" s="163" t="n">
        <f aca="false">high_SIPA_income!I57</f>
        <v>113504.844277106</v>
      </c>
      <c r="G64" s="67" t="n">
        <f aca="false">E64-F64*0.7</f>
        <v>31087094.9903493</v>
      </c>
      <c r="H64" s="67"/>
      <c r="I64" s="67"/>
      <c r="J64" s="67" t="n">
        <f aca="false">G64*3.8235866717</f>
        <v>118864202.066971</v>
      </c>
      <c r="K64" s="9"/>
      <c r="L64" s="67"/>
      <c r="M64" s="67" t="n">
        <f aca="false">F64*2.511711692</f>
        <v>285091.444469446</v>
      </c>
      <c r="N64" s="67"/>
      <c r="O64" s="7"/>
      <c r="P64" s="7"/>
      <c r="Q64" s="67"/>
      <c r="R64" s="67"/>
      <c r="S64" s="67"/>
      <c r="T64" s="7"/>
      <c r="U64" s="7"/>
      <c r="V64" s="67"/>
      <c r="W64" s="67"/>
      <c r="X64" s="6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</row>
    <row r="65" customFormat="false" ht="12.8" hidden="false" customHeight="false" outlineLevel="0" collapsed="false">
      <c r="A65" s="159"/>
      <c r="B65" s="159" t="n">
        <v>2029</v>
      </c>
      <c r="C65" s="5" t="n">
        <v>1</v>
      </c>
      <c r="D65" s="159" t="n">
        <v>217</v>
      </c>
      <c r="E65" s="161" t="n">
        <f aca="false">high_SIPA_income!B58</f>
        <v>27583023.5549769</v>
      </c>
      <c r="F65" s="161" t="n">
        <f aca="false">high_SIPA_income!I58</f>
        <v>112501.668753569</v>
      </c>
      <c r="G65" s="8" t="n">
        <f aca="false">E65-F65*0.7</f>
        <v>27504272.3868494</v>
      </c>
      <c r="H65" s="8"/>
      <c r="I65" s="8"/>
      <c r="J65" s="8" t="n">
        <f aca="false">G65*3.8235866717</f>
        <v>105164969.313164</v>
      </c>
      <c r="K65" s="6"/>
      <c r="L65" s="8"/>
      <c r="M65" s="8" t="n">
        <f aca="false">F65*2.511711692</f>
        <v>282571.756777852</v>
      </c>
      <c r="N65" s="8"/>
      <c r="O65" s="5"/>
      <c r="P65" s="5"/>
      <c r="Q65" s="8"/>
      <c r="R65" s="8"/>
      <c r="S65" s="8"/>
      <c r="T65" s="5"/>
      <c r="U65" s="5"/>
      <c r="V65" s="8"/>
      <c r="W65" s="8"/>
      <c r="X65" s="8"/>
      <c r="Y65" s="159"/>
      <c r="Z65" s="159"/>
      <c r="AA65" s="159"/>
      <c r="AB65" s="159"/>
      <c r="AC65" s="159"/>
      <c r="AD65" s="159"/>
      <c r="AE65" s="159"/>
      <c r="AF65" s="159"/>
      <c r="AG65" s="159"/>
      <c r="AH65" s="159"/>
      <c r="AI65" s="159"/>
      <c r="AJ65" s="159"/>
      <c r="AK65" s="159"/>
      <c r="AL65" s="159"/>
      <c r="AM65" s="159"/>
      <c r="AN65" s="159"/>
      <c r="AO65" s="159"/>
      <c r="AP65" s="159"/>
      <c r="AQ65" s="159"/>
      <c r="AR65" s="159"/>
      <c r="AS65" s="159"/>
      <c r="AT65" s="159"/>
      <c r="AU65" s="159"/>
      <c r="AV65" s="159"/>
      <c r="AW65" s="159"/>
      <c r="AX65" s="159"/>
      <c r="AY65" s="159"/>
      <c r="AZ65" s="159"/>
      <c r="BA65" s="159"/>
      <c r="BB65" s="159"/>
      <c r="BC65" s="159"/>
      <c r="BD65" s="159"/>
      <c r="BE65" s="159"/>
      <c r="BF65" s="159"/>
      <c r="BG65" s="159"/>
      <c r="BH65" s="159"/>
      <c r="BI65" s="159"/>
      <c r="BJ65" s="159"/>
      <c r="BK65" s="159"/>
      <c r="BL65" s="159"/>
    </row>
    <row r="66" customFormat="false" ht="12.8" hidden="false" customHeight="false" outlineLevel="0" collapsed="false">
      <c r="A66" s="7"/>
      <c r="B66" s="7" t="n">
        <v>2029</v>
      </c>
      <c r="C66" s="7" t="n">
        <v>2</v>
      </c>
      <c r="D66" s="7" t="n">
        <v>218</v>
      </c>
      <c r="E66" s="163" t="n">
        <f aca="false">high_SIPA_income!B59</f>
        <v>32154348.1135736</v>
      </c>
      <c r="F66" s="163" t="n">
        <f aca="false">high_SIPA_income!I59</f>
        <v>111953.933744067</v>
      </c>
      <c r="G66" s="67" t="n">
        <f aca="false">E66-F66*0.7</f>
        <v>32075980.3599527</v>
      </c>
      <c r="H66" s="67"/>
      <c r="I66" s="67"/>
      <c r="J66" s="67" t="n">
        <f aca="false">G66*3.8235866717</f>
        <v>122645290.986026</v>
      </c>
      <c r="K66" s="9"/>
      <c r="L66" s="67"/>
      <c r="M66" s="67" t="n">
        <f aca="false">F66*2.511711692</f>
        <v>281196.004350366</v>
      </c>
      <c r="N66" s="67"/>
      <c r="O66" s="7"/>
      <c r="P66" s="7"/>
      <c r="Q66" s="67"/>
      <c r="R66" s="67"/>
      <c r="S66" s="67"/>
      <c r="T66" s="7"/>
      <c r="U66" s="7"/>
      <c r="V66" s="67"/>
      <c r="W66" s="67"/>
      <c r="X66" s="6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</row>
    <row r="67" customFormat="false" ht="12.8" hidden="false" customHeight="false" outlineLevel="0" collapsed="false">
      <c r="A67" s="7"/>
      <c r="B67" s="7" t="n">
        <v>2029</v>
      </c>
      <c r="C67" s="7" t="n">
        <v>3</v>
      </c>
      <c r="D67" s="7" t="n">
        <v>219</v>
      </c>
      <c r="E67" s="163" t="n">
        <f aca="false">high_SIPA_income!B60</f>
        <v>28306231.3792422</v>
      </c>
      <c r="F67" s="163" t="n">
        <f aca="false">high_SIPA_income!I60</f>
        <v>111526.801587427</v>
      </c>
      <c r="G67" s="67" t="n">
        <f aca="false">E67-F67*0.7</f>
        <v>28228162.618131</v>
      </c>
      <c r="H67" s="67"/>
      <c r="I67" s="67"/>
      <c r="J67" s="67" t="n">
        <f aca="false">G67*3.8235866717</f>
        <v>107932826.353266</v>
      </c>
      <c r="K67" s="9"/>
      <c r="L67" s="67"/>
      <c r="M67" s="67" t="n">
        <f aca="false">F67*2.511711692</f>
        <v>280123.171518504</v>
      </c>
      <c r="N67" s="67"/>
      <c r="O67" s="7"/>
      <c r="P67" s="7"/>
      <c r="Q67" s="67"/>
      <c r="R67" s="67"/>
      <c r="S67" s="67"/>
      <c r="T67" s="7"/>
      <c r="U67" s="7"/>
      <c r="V67" s="67"/>
      <c r="W67" s="67"/>
      <c r="X67" s="6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</row>
    <row r="68" customFormat="false" ht="12.8" hidden="false" customHeight="false" outlineLevel="0" collapsed="false">
      <c r="A68" s="7"/>
      <c r="B68" s="7" t="n">
        <v>2029</v>
      </c>
      <c r="C68" s="7" t="n">
        <v>4</v>
      </c>
      <c r="D68" s="7" t="n">
        <v>220</v>
      </c>
      <c r="E68" s="163" t="n">
        <f aca="false">high_SIPA_income!B61</f>
        <v>32714990.7241805</v>
      </c>
      <c r="F68" s="163" t="n">
        <f aca="false">high_SIPA_income!I61</f>
        <v>119593.29235927</v>
      </c>
      <c r="G68" s="67" t="n">
        <f aca="false">E68-F68*0.7</f>
        <v>32631275.419529</v>
      </c>
      <c r="H68" s="67"/>
      <c r="I68" s="67"/>
      <c r="J68" s="67" t="n">
        <f aca="false">G68*3.8235866717</f>
        <v>124768509.774683</v>
      </c>
      <c r="K68" s="9"/>
      <c r="L68" s="67"/>
      <c r="M68" s="67" t="n">
        <f aca="false">F68*2.511711692</f>
        <v>300383.870703553</v>
      </c>
      <c r="N68" s="67"/>
      <c r="O68" s="7"/>
      <c r="P68" s="7"/>
      <c r="Q68" s="67"/>
      <c r="R68" s="67"/>
      <c r="S68" s="67"/>
      <c r="T68" s="7"/>
      <c r="U68" s="7"/>
      <c r="V68" s="67"/>
      <c r="W68" s="67"/>
      <c r="X68" s="6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</row>
    <row r="69" customFormat="false" ht="12.8" hidden="false" customHeight="false" outlineLevel="0" collapsed="false">
      <c r="A69" s="159"/>
      <c r="B69" s="159" t="n">
        <v>2030</v>
      </c>
      <c r="C69" s="5" t="n">
        <v>1</v>
      </c>
      <c r="D69" s="159" t="n">
        <v>221</v>
      </c>
      <c r="E69" s="161" t="n">
        <f aca="false">high_SIPA_income!B62</f>
        <v>28727157.7859757</v>
      </c>
      <c r="F69" s="161" t="n">
        <f aca="false">high_SIPA_income!I62</f>
        <v>118905.457443084</v>
      </c>
      <c r="G69" s="8" t="n">
        <f aca="false">E69-F69*0.7</f>
        <v>28643923.9657656</v>
      </c>
      <c r="H69" s="8"/>
      <c r="I69" s="8"/>
      <c r="J69" s="8" t="n">
        <f aca="false">G69*3.8235866717</f>
        <v>109522525.90069</v>
      </c>
      <c r="K69" s="6"/>
      <c r="L69" s="8"/>
      <c r="M69" s="8" t="n">
        <f aca="false">F69*2.511711692</f>
        <v>298656.227702403</v>
      </c>
      <c r="N69" s="8"/>
      <c r="O69" s="5"/>
      <c r="P69" s="5"/>
      <c r="Q69" s="8"/>
      <c r="R69" s="8"/>
      <c r="S69" s="8"/>
      <c r="T69" s="5"/>
      <c r="U69" s="5"/>
      <c r="V69" s="8"/>
      <c r="W69" s="8"/>
      <c r="X69" s="8"/>
      <c r="Y69" s="159"/>
      <c r="Z69" s="159"/>
      <c r="AA69" s="159"/>
      <c r="AB69" s="159"/>
      <c r="AC69" s="159"/>
      <c r="AD69" s="159"/>
      <c r="AE69" s="159"/>
      <c r="AF69" s="159"/>
      <c r="AG69" s="159"/>
      <c r="AH69" s="159"/>
      <c r="AI69" s="159"/>
      <c r="AJ69" s="159"/>
      <c r="AK69" s="159"/>
      <c r="AL69" s="159"/>
      <c r="AM69" s="159"/>
      <c r="AN69" s="159"/>
      <c r="AO69" s="159"/>
      <c r="AP69" s="159"/>
      <c r="AQ69" s="159"/>
      <c r="AR69" s="159"/>
      <c r="AS69" s="159"/>
      <c r="AT69" s="159"/>
      <c r="AU69" s="159"/>
      <c r="AV69" s="159"/>
      <c r="AW69" s="159"/>
      <c r="AX69" s="159"/>
      <c r="AY69" s="159"/>
      <c r="AZ69" s="159"/>
      <c r="BA69" s="159"/>
      <c r="BB69" s="159"/>
      <c r="BC69" s="159"/>
      <c r="BD69" s="159"/>
      <c r="BE69" s="159"/>
      <c r="BF69" s="159"/>
      <c r="BG69" s="159"/>
      <c r="BH69" s="159"/>
      <c r="BI69" s="159"/>
      <c r="BJ69" s="159"/>
      <c r="BK69" s="159"/>
      <c r="BL69" s="159"/>
    </row>
    <row r="70" customFormat="false" ht="12.8" hidden="false" customHeight="false" outlineLevel="0" collapsed="false">
      <c r="A70" s="7"/>
      <c r="B70" s="7" t="n">
        <v>2030</v>
      </c>
      <c r="C70" s="7" t="n">
        <v>2</v>
      </c>
      <c r="D70" s="7" t="n">
        <v>222</v>
      </c>
      <c r="E70" s="163" t="n">
        <f aca="false">high_SIPA_income!B63</f>
        <v>33045722.5192059</v>
      </c>
      <c r="F70" s="163" t="n">
        <f aca="false">high_SIPA_income!I63</f>
        <v>124497.515616601</v>
      </c>
      <c r="G70" s="67" t="n">
        <f aca="false">E70-F70*0.7</f>
        <v>32958574.2582743</v>
      </c>
      <c r="H70" s="67"/>
      <c r="I70" s="67"/>
      <c r="J70" s="67" t="n">
        <f aca="false">G70*3.8235866717</f>
        <v>126019965.252172</v>
      </c>
      <c r="K70" s="9"/>
      <c r="L70" s="67"/>
      <c r="M70" s="67" t="n">
        <f aca="false">F70*2.511711692</f>
        <v>312701.865599169</v>
      </c>
      <c r="N70" s="67"/>
      <c r="O70" s="7"/>
      <c r="P70" s="7"/>
      <c r="Q70" s="67"/>
      <c r="R70" s="67"/>
      <c r="S70" s="67"/>
      <c r="T70" s="7"/>
      <c r="U70" s="7"/>
      <c r="V70" s="67"/>
      <c r="W70" s="67"/>
      <c r="X70" s="6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</row>
    <row r="71" customFormat="false" ht="12.8" hidden="false" customHeight="false" outlineLevel="0" collapsed="false">
      <c r="A71" s="7"/>
      <c r="B71" s="7" t="n">
        <v>2030</v>
      </c>
      <c r="C71" s="7" t="n">
        <v>3</v>
      </c>
      <c r="D71" s="7" t="n">
        <v>223</v>
      </c>
      <c r="E71" s="163" t="n">
        <f aca="false">high_SIPA_income!B64</f>
        <v>28932414.8820346</v>
      </c>
      <c r="F71" s="163" t="n">
        <f aca="false">high_SIPA_income!I64</f>
        <v>122072.612565873</v>
      </c>
      <c r="G71" s="67" t="n">
        <f aca="false">E71-F71*0.7</f>
        <v>28846964.0532385</v>
      </c>
      <c r="H71" s="67"/>
      <c r="I71" s="67"/>
      <c r="J71" s="67" t="n">
        <f aca="false">G71*3.8235866717</f>
        <v>110298867.272972</v>
      </c>
      <c r="K71" s="9"/>
      <c r="L71" s="67"/>
      <c r="M71" s="67" t="n">
        <f aca="false">F71*2.511711692</f>
        <v>306611.208254688</v>
      </c>
      <c r="N71" s="67"/>
      <c r="O71" s="7"/>
      <c r="P71" s="7"/>
      <c r="Q71" s="67"/>
      <c r="R71" s="67"/>
      <c r="S71" s="67"/>
      <c r="T71" s="7"/>
      <c r="U71" s="7"/>
      <c r="V71" s="67"/>
      <c r="W71" s="67"/>
      <c r="X71" s="6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</row>
    <row r="72" customFormat="false" ht="12.8" hidden="false" customHeight="false" outlineLevel="0" collapsed="false">
      <c r="A72" s="7"/>
      <c r="B72" s="7" t="n">
        <v>2030</v>
      </c>
      <c r="C72" s="7" t="n">
        <v>4</v>
      </c>
      <c r="D72" s="7" t="n">
        <v>224</v>
      </c>
      <c r="E72" s="163" t="n">
        <f aca="false">high_SIPA_income!B65</f>
        <v>33593999.685395</v>
      </c>
      <c r="F72" s="163" t="n">
        <f aca="false">high_SIPA_income!I65</f>
        <v>118122.794605418</v>
      </c>
      <c r="G72" s="67" t="n">
        <f aca="false">E72-F72*0.7</f>
        <v>33511313.7291712</v>
      </c>
      <c r="H72" s="67"/>
      <c r="I72" s="67"/>
      <c r="J72" s="67" t="n">
        <f aca="false">G72*3.8235866717</f>
        <v>128133412.526016</v>
      </c>
      <c r="K72" s="9"/>
      <c r="L72" s="67"/>
      <c r="M72" s="67" t="n">
        <f aca="false">F72*2.511711692</f>
        <v>296690.404302143</v>
      </c>
      <c r="N72" s="67"/>
      <c r="O72" s="7"/>
      <c r="P72" s="7"/>
      <c r="Q72" s="67"/>
      <c r="R72" s="67"/>
      <c r="S72" s="67"/>
      <c r="T72" s="7"/>
      <c r="U72" s="7"/>
      <c r="V72" s="67"/>
      <c r="W72" s="67"/>
      <c r="X72" s="6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</row>
    <row r="73" customFormat="false" ht="12.8" hidden="false" customHeight="false" outlineLevel="0" collapsed="false">
      <c r="A73" s="159"/>
      <c r="B73" s="159" t="n">
        <v>2031</v>
      </c>
      <c r="C73" s="5" t="n">
        <v>1</v>
      </c>
      <c r="D73" s="159" t="n">
        <v>225</v>
      </c>
      <c r="E73" s="161" t="n">
        <f aca="false">high_SIPA_income!B66</f>
        <v>29502187.6331514</v>
      </c>
      <c r="F73" s="161" t="n">
        <f aca="false">high_SIPA_income!I66</f>
        <v>120436.942615208</v>
      </c>
      <c r="G73" s="8" t="n">
        <f aca="false">E73-F73*0.7</f>
        <v>29417881.7733207</v>
      </c>
      <c r="H73" s="8"/>
      <c r="I73" s="8"/>
      <c r="J73" s="8" t="n">
        <f aca="false">G73*3.8235866717</f>
        <v>112481820.658115</v>
      </c>
      <c r="K73" s="6"/>
      <c r="L73" s="8"/>
      <c r="M73" s="8" t="n">
        <f aca="false">F73*2.511711692</f>
        <v>302502.87691535</v>
      </c>
      <c r="N73" s="8"/>
      <c r="O73" s="5"/>
      <c r="P73" s="5"/>
      <c r="Q73" s="8"/>
      <c r="R73" s="8"/>
      <c r="S73" s="8"/>
      <c r="T73" s="5"/>
      <c r="U73" s="5"/>
      <c r="V73" s="8"/>
      <c r="W73" s="8"/>
      <c r="X73" s="8"/>
      <c r="Y73" s="159"/>
      <c r="Z73" s="159"/>
      <c r="AA73" s="159"/>
      <c r="AB73" s="159"/>
      <c r="AC73" s="159"/>
      <c r="AD73" s="159"/>
      <c r="AE73" s="159"/>
      <c r="AF73" s="159"/>
      <c r="AG73" s="159"/>
      <c r="AH73" s="159"/>
      <c r="AI73" s="159"/>
      <c r="AJ73" s="159"/>
      <c r="AK73" s="159"/>
      <c r="AL73" s="159"/>
      <c r="AM73" s="159"/>
      <c r="AN73" s="159"/>
      <c r="AO73" s="159"/>
      <c r="AP73" s="159"/>
      <c r="AQ73" s="159"/>
      <c r="AR73" s="159"/>
      <c r="AS73" s="159"/>
      <c r="AT73" s="159"/>
      <c r="AU73" s="159"/>
      <c r="AV73" s="159"/>
      <c r="AW73" s="159"/>
      <c r="AX73" s="159"/>
      <c r="AY73" s="159"/>
      <c r="AZ73" s="159"/>
      <c r="BA73" s="159"/>
      <c r="BB73" s="159"/>
      <c r="BC73" s="159"/>
      <c r="BD73" s="159"/>
      <c r="BE73" s="159"/>
      <c r="BF73" s="159"/>
      <c r="BG73" s="159"/>
      <c r="BH73" s="159"/>
      <c r="BI73" s="159"/>
      <c r="BJ73" s="159"/>
      <c r="BK73" s="159"/>
      <c r="BL73" s="159"/>
    </row>
    <row r="74" customFormat="false" ht="12.8" hidden="false" customHeight="false" outlineLevel="0" collapsed="false">
      <c r="A74" s="7"/>
      <c r="B74" s="7" t="n">
        <v>2031</v>
      </c>
      <c r="C74" s="7" t="n">
        <v>2</v>
      </c>
      <c r="D74" s="7" t="n">
        <v>226</v>
      </c>
      <c r="E74" s="163" t="n">
        <f aca="false">high_SIPA_income!B67</f>
        <v>34110341.5785295</v>
      </c>
      <c r="F74" s="163" t="n">
        <f aca="false">high_SIPA_income!I67</f>
        <v>120610.086794964</v>
      </c>
      <c r="G74" s="67" t="n">
        <f aca="false">E74-F74*0.7</f>
        <v>34025914.517773</v>
      </c>
      <c r="H74" s="67"/>
      <c r="I74" s="67"/>
      <c r="J74" s="67" t="n">
        <f aca="false">G74*3.8235866717</f>
        <v>130101033.24256</v>
      </c>
      <c r="K74" s="9"/>
      <c r="L74" s="67"/>
      <c r="M74" s="67" t="n">
        <f aca="false">F74*2.511711692</f>
        <v>302937.765176047</v>
      </c>
      <c r="N74" s="67"/>
      <c r="O74" s="7"/>
      <c r="P74" s="7"/>
      <c r="Q74" s="67"/>
      <c r="R74" s="67"/>
      <c r="S74" s="67"/>
      <c r="T74" s="7"/>
      <c r="U74" s="7"/>
      <c r="V74" s="67"/>
      <c r="W74" s="67"/>
      <c r="X74" s="6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</row>
    <row r="75" customFormat="false" ht="12.8" hidden="false" customHeight="false" outlineLevel="0" collapsed="false">
      <c r="A75" s="7"/>
      <c r="B75" s="7" t="n">
        <v>2031</v>
      </c>
      <c r="C75" s="7" t="n">
        <v>3</v>
      </c>
      <c r="D75" s="7" t="n">
        <v>227</v>
      </c>
      <c r="E75" s="163" t="n">
        <f aca="false">high_SIPA_income!B68</f>
        <v>29882648.1528461</v>
      </c>
      <c r="F75" s="163" t="n">
        <f aca="false">high_SIPA_income!I68</f>
        <v>118741.216939707</v>
      </c>
      <c r="G75" s="67" t="n">
        <f aca="false">E75-F75*0.7</f>
        <v>29799529.3009883</v>
      </c>
      <c r="H75" s="67"/>
      <c r="I75" s="67"/>
      <c r="J75" s="67" t="n">
        <f aca="false">G75*3.8235866717</f>
        <v>113941083.058192</v>
      </c>
      <c r="K75" s="9"/>
      <c r="L75" s="67"/>
      <c r="M75" s="67" t="n">
        <f aca="false">F75*2.511711692</f>
        <v>298243.70290977</v>
      </c>
      <c r="N75" s="67"/>
      <c r="O75" s="7"/>
      <c r="P75" s="7"/>
      <c r="Q75" s="67"/>
      <c r="R75" s="67"/>
      <c r="S75" s="67"/>
      <c r="T75" s="7"/>
      <c r="U75" s="7"/>
      <c r="V75" s="67"/>
      <c r="W75" s="67"/>
      <c r="X75" s="6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</row>
    <row r="76" customFormat="false" ht="12.8" hidden="false" customHeight="false" outlineLevel="0" collapsed="false">
      <c r="A76" s="7"/>
      <c r="B76" s="7" t="n">
        <v>2031</v>
      </c>
      <c r="C76" s="7" t="n">
        <v>4</v>
      </c>
      <c r="D76" s="7" t="n">
        <v>228</v>
      </c>
      <c r="E76" s="163" t="n">
        <f aca="false">high_SIPA_income!B69</f>
        <v>34525169.3361102</v>
      </c>
      <c r="F76" s="163" t="n">
        <f aca="false">high_SIPA_income!I69</f>
        <v>120313.019112259</v>
      </c>
      <c r="G76" s="67" t="n">
        <f aca="false">E76-F76*0.7</f>
        <v>34440950.2227316</v>
      </c>
      <c r="H76" s="67"/>
      <c r="I76" s="67"/>
      <c r="J76" s="67" t="n">
        <f aca="false">G76*3.8235866717</f>
        <v>131687958.23232</v>
      </c>
      <c r="K76" s="9"/>
      <c r="L76" s="67"/>
      <c r="M76" s="67" t="n">
        <f aca="false">F76*2.511711692</f>
        <v>302191.61680408</v>
      </c>
      <c r="N76" s="67"/>
      <c r="O76" s="7"/>
      <c r="P76" s="7"/>
      <c r="Q76" s="67"/>
      <c r="R76" s="67"/>
      <c r="S76" s="67"/>
      <c r="T76" s="7"/>
      <c r="U76" s="7"/>
      <c r="V76" s="67"/>
      <c r="W76" s="67"/>
      <c r="X76" s="6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</row>
    <row r="77" customFormat="false" ht="12.8" hidden="false" customHeight="false" outlineLevel="0" collapsed="false">
      <c r="A77" s="159"/>
      <c r="B77" s="159" t="n">
        <v>2032</v>
      </c>
      <c r="C77" s="5" t="n">
        <v>1</v>
      </c>
      <c r="D77" s="159" t="n">
        <v>229</v>
      </c>
      <c r="E77" s="161" t="n">
        <f aca="false">high_SIPA_income!B70</f>
        <v>30383125.9111619</v>
      </c>
      <c r="F77" s="161" t="n">
        <f aca="false">high_SIPA_income!I70</f>
        <v>118486.063351234</v>
      </c>
      <c r="G77" s="8" t="n">
        <f aca="false">E77-F77*0.7</f>
        <v>30300185.6668161</v>
      </c>
      <c r="H77" s="8"/>
      <c r="I77" s="8"/>
      <c r="J77" s="8" t="n">
        <f aca="false">G77*3.8235866717</f>
        <v>115855386.065673</v>
      </c>
      <c r="K77" s="6"/>
      <c r="L77" s="8"/>
      <c r="M77" s="8" t="n">
        <f aca="false">F77*2.511711692</f>
        <v>297602.830658346</v>
      </c>
      <c r="N77" s="8"/>
      <c r="O77" s="5"/>
      <c r="P77" s="5"/>
      <c r="Q77" s="8"/>
      <c r="R77" s="8"/>
      <c r="S77" s="8"/>
      <c r="T77" s="5"/>
      <c r="U77" s="5"/>
      <c r="V77" s="8"/>
      <c r="W77" s="8"/>
      <c r="X77" s="8"/>
      <c r="Y77" s="159"/>
      <c r="Z77" s="159"/>
      <c r="AA77" s="159"/>
      <c r="AB77" s="159"/>
      <c r="AC77" s="159"/>
      <c r="AD77" s="159"/>
      <c r="AE77" s="159"/>
      <c r="AF77" s="159"/>
      <c r="AG77" s="159"/>
      <c r="AH77" s="159"/>
      <c r="AI77" s="159"/>
      <c r="AJ77" s="159"/>
      <c r="AK77" s="159"/>
      <c r="AL77" s="159"/>
      <c r="AM77" s="159"/>
      <c r="AN77" s="159"/>
      <c r="AO77" s="159"/>
      <c r="AP77" s="159"/>
      <c r="AQ77" s="159"/>
      <c r="AR77" s="159"/>
      <c r="AS77" s="159"/>
      <c r="AT77" s="159"/>
      <c r="AU77" s="159"/>
      <c r="AV77" s="159"/>
      <c r="AW77" s="159"/>
      <c r="AX77" s="159"/>
      <c r="AY77" s="159"/>
      <c r="AZ77" s="159"/>
      <c r="BA77" s="159"/>
      <c r="BB77" s="159"/>
      <c r="BC77" s="159"/>
      <c r="BD77" s="159"/>
      <c r="BE77" s="159"/>
      <c r="BF77" s="159"/>
      <c r="BG77" s="159"/>
      <c r="BH77" s="159"/>
      <c r="BI77" s="159"/>
      <c r="BJ77" s="159"/>
      <c r="BK77" s="159"/>
      <c r="BL77" s="159"/>
    </row>
    <row r="78" customFormat="false" ht="12.8" hidden="false" customHeight="false" outlineLevel="0" collapsed="false">
      <c r="A78" s="7"/>
      <c r="B78" s="7" t="n">
        <v>2032</v>
      </c>
      <c r="C78" s="7" t="n">
        <v>2</v>
      </c>
      <c r="D78" s="7" t="n">
        <v>230</v>
      </c>
      <c r="E78" s="163" t="n">
        <f aca="false">high_SIPA_income!B71</f>
        <v>35189118.0256298</v>
      </c>
      <c r="F78" s="163" t="n">
        <f aca="false">high_SIPA_income!I71</f>
        <v>120019.24186392</v>
      </c>
      <c r="G78" s="67" t="n">
        <f aca="false">E78-F78*0.7</f>
        <v>35105104.5563251</v>
      </c>
      <c r="H78" s="67"/>
      <c r="I78" s="67"/>
      <c r="J78" s="67" t="n">
        <f aca="false">G78*3.8235866717</f>
        <v>134227409.890199</v>
      </c>
      <c r="K78" s="9"/>
      <c r="L78" s="67"/>
      <c r="M78" s="67" t="n">
        <f aca="false">F78*2.511711692</f>
        <v>301453.733054584</v>
      </c>
      <c r="N78" s="67"/>
      <c r="O78" s="7"/>
      <c r="P78" s="7"/>
      <c r="Q78" s="67"/>
      <c r="R78" s="67"/>
      <c r="S78" s="67"/>
      <c r="T78" s="7"/>
      <c r="U78" s="7"/>
      <c r="V78" s="67"/>
      <c r="W78" s="67"/>
      <c r="X78" s="6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</row>
    <row r="79" customFormat="false" ht="12.8" hidden="false" customHeight="false" outlineLevel="0" collapsed="false">
      <c r="A79" s="7"/>
      <c r="B79" s="7" t="n">
        <v>2032</v>
      </c>
      <c r="C79" s="7" t="n">
        <v>3</v>
      </c>
      <c r="D79" s="7" t="n">
        <v>231</v>
      </c>
      <c r="E79" s="163" t="n">
        <f aca="false">high_SIPA_income!B72</f>
        <v>30922602.7626297</v>
      </c>
      <c r="F79" s="163" t="n">
        <f aca="false">high_SIPA_income!I72</f>
        <v>119908.757354385</v>
      </c>
      <c r="G79" s="67" t="n">
        <f aca="false">E79-F79*0.7</f>
        <v>30838666.6324816</v>
      </c>
      <c r="H79" s="67"/>
      <c r="I79" s="67"/>
      <c r="J79" s="67" t="n">
        <f aca="false">G79*3.8235866717</f>
        <v>117914314.708956</v>
      </c>
      <c r="K79" s="9"/>
      <c r="L79" s="67"/>
      <c r="M79" s="67" t="n">
        <f aca="false">F79*2.511711692</f>
        <v>301176.2278202</v>
      </c>
      <c r="N79" s="67"/>
      <c r="O79" s="7"/>
      <c r="P79" s="7"/>
      <c r="Q79" s="67"/>
      <c r="R79" s="67"/>
      <c r="S79" s="67"/>
      <c r="T79" s="7"/>
      <c r="U79" s="7"/>
      <c r="V79" s="67"/>
      <c r="W79" s="67"/>
      <c r="X79" s="6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</row>
    <row r="80" customFormat="false" ht="12.8" hidden="false" customHeight="false" outlineLevel="0" collapsed="false">
      <c r="A80" s="7"/>
      <c r="B80" s="7" t="n">
        <v>2032</v>
      </c>
      <c r="C80" s="7" t="n">
        <v>4</v>
      </c>
      <c r="D80" s="7" t="n">
        <v>232</v>
      </c>
      <c r="E80" s="163" t="n">
        <f aca="false">high_SIPA_income!B73</f>
        <v>35666324.7180222</v>
      </c>
      <c r="F80" s="163" t="n">
        <f aca="false">high_SIPA_income!I73</f>
        <v>123853.486390173</v>
      </c>
      <c r="G80" s="67" t="n">
        <f aca="false">E80-F80*0.7</f>
        <v>35579627.2775491</v>
      </c>
      <c r="H80" s="67"/>
      <c r="I80" s="67"/>
      <c r="J80" s="67" t="n">
        <f aca="false">G80*3.8235866717</f>
        <v>136041788.64249</v>
      </c>
      <c r="K80" s="9"/>
      <c r="L80" s="67"/>
      <c r="M80" s="67" t="n">
        <f aca="false">F80*2.511711692</f>
        <v>311084.24986116</v>
      </c>
      <c r="N80" s="67"/>
      <c r="O80" s="7"/>
      <c r="P80" s="7"/>
      <c r="Q80" s="67"/>
      <c r="R80" s="67"/>
      <c r="S80" s="67"/>
      <c r="T80" s="7"/>
      <c r="U80" s="7"/>
      <c r="V80" s="67"/>
      <c r="W80" s="67"/>
      <c r="X80" s="6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</row>
    <row r="81" customFormat="false" ht="12.8" hidden="false" customHeight="false" outlineLevel="0" collapsed="false">
      <c r="A81" s="159"/>
      <c r="B81" s="159" t="n">
        <v>2033</v>
      </c>
      <c r="C81" s="5" t="n">
        <v>1</v>
      </c>
      <c r="D81" s="159" t="n">
        <v>233</v>
      </c>
      <c r="E81" s="161" t="n">
        <f aca="false">high_SIPA_income!B74</f>
        <v>31416150.7854556</v>
      </c>
      <c r="F81" s="161" t="n">
        <f aca="false">high_SIPA_income!I74</f>
        <v>122063.387065887</v>
      </c>
      <c r="G81" s="8" t="n">
        <f aca="false">E81-F81*0.7</f>
        <v>31330706.4145095</v>
      </c>
      <c r="H81" s="8"/>
      <c r="I81" s="8"/>
      <c r="J81" s="8" t="n">
        <f aca="false">G81*3.8235866717</f>
        <v>119795671.461464</v>
      </c>
      <c r="K81" s="6"/>
      <c r="L81" s="8"/>
      <c r="M81" s="8" t="n">
        <f aca="false">F81*2.511711692</f>
        <v>306588.03645851</v>
      </c>
      <c r="N81" s="8"/>
      <c r="O81" s="5"/>
      <c r="P81" s="5"/>
      <c r="Q81" s="8"/>
      <c r="R81" s="8"/>
      <c r="S81" s="8"/>
      <c r="T81" s="5"/>
      <c r="U81" s="5"/>
      <c r="V81" s="8"/>
      <c r="W81" s="8"/>
      <c r="X81" s="8"/>
      <c r="Y81" s="159"/>
      <c r="Z81" s="159"/>
      <c r="AA81" s="159"/>
      <c r="AB81" s="159"/>
      <c r="AC81" s="159"/>
      <c r="AD81" s="159"/>
      <c r="AE81" s="159"/>
      <c r="AF81" s="159"/>
      <c r="AG81" s="159"/>
      <c r="AH81" s="159"/>
      <c r="AI81" s="159"/>
      <c r="AJ81" s="159"/>
      <c r="AK81" s="159"/>
      <c r="AL81" s="159"/>
      <c r="AM81" s="159"/>
      <c r="AN81" s="159"/>
      <c r="AO81" s="159"/>
      <c r="AP81" s="159"/>
      <c r="AQ81" s="159"/>
      <c r="AR81" s="159"/>
      <c r="AS81" s="159"/>
      <c r="AT81" s="159"/>
      <c r="AU81" s="159"/>
      <c r="AV81" s="159"/>
      <c r="AW81" s="159"/>
      <c r="AX81" s="159"/>
      <c r="AY81" s="159"/>
      <c r="AZ81" s="159"/>
      <c r="BA81" s="159"/>
      <c r="BB81" s="159"/>
      <c r="BC81" s="159"/>
      <c r="BD81" s="159"/>
      <c r="BE81" s="159"/>
      <c r="BF81" s="159"/>
      <c r="BG81" s="159"/>
      <c r="BH81" s="159"/>
      <c r="BI81" s="159"/>
      <c r="BJ81" s="159"/>
      <c r="BK81" s="159"/>
      <c r="BL81" s="159"/>
    </row>
    <row r="82" customFormat="false" ht="12.8" hidden="false" customHeight="false" outlineLevel="0" collapsed="false">
      <c r="A82" s="7"/>
      <c r="B82" s="7" t="n">
        <v>2033</v>
      </c>
      <c r="C82" s="7" t="n">
        <v>2</v>
      </c>
      <c r="D82" s="7" t="n">
        <v>234</v>
      </c>
      <c r="E82" s="163" t="n">
        <f aca="false">high_SIPA_income!B75</f>
        <v>36334455.7628026</v>
      </c>
      <c r="F82" s="163" t="n">
        <f aca="false">high_SIPA_income!I75</f>
        <v>124542.059765698</v>
      </c>
      <c r="G82" s="67" t="n">
        <f aca="false">E82-F82*0.7</f>
        <v>36247276.3209666</v>
      </c>
      <c r="H82" s="67"/>
      <c r="I82" s="67"/>
      <c r="J82" s="67" t="n">
        <f aca="false">G82*3.8235866717</f>
        <v>138594602.626275</v>
      </c>
      <c r="K82" s="9"/>
      <c r="L82" s="67"/>
      <c r="M82" s="67" t="n">
        <f aca="false">F82*2.511711692</f>
        <v>312813.747659266</v>
      </c>
      <c r="N82" s="67"/>
      <c r="O82" s="7"/>
      <c r="P82" s="7"/>
      <c r="Q82" s="67"/>
      <c r="R82" s="67"/>
      <c r="S82" s="67"/>
      <c r="T82" s="7"/>
      <c r="U82" s="7"/>
      <c r="V82" s="67"/>
      <c r="W82" s="67"/>
      <c r="X82" s="6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</row>
    <row r="83" customFormat="false" ht="12.8" hidden="false" customHeight="false" outlineLevel="0" collapsed="false">
      <c r="A83" s="7"/>
      <c r="B83" s="7" t="n">
        <v>2033</v>
      </c>
      <c r="C83" s="7" t="n">
        <v>3</v>
      </c>
      <c r="D83" s="7" t="n">
        <v>235</v>
      </c>
      <c r="E83" s="163" t="n">
        <f aca="false">high_SIPA_income!B76</f>
        <v>31864427.0785644</v>
      </c>
      <c r="F83" s="163" t="n">
        <f aca="false">high_SIPA_income!I76</f>
        <v>126996.274055271</v>
      </c>
      <c r="G83" s="67" t="n">
        <f aca="false">E83-F83*0.7</f>
        <v>31775529.6867257</v>
      </c>
      <c r="H83" s="67"/>
      <c r="I83" s="67"/>
      <c r="J83" s="67" t="n">
        <f aca="false">G83*3.8235866717</f>
        <v>121496491.796372</v>
      </c>
      <c r="K83" s="9"/>
      <c r="L83" s="67"/>
      <c r="M83" s="67" t="n">
        <f aca="false">F83*2.511711692</f>
        <v>318978.026385061</v>
      </c>
      <c r="N83" s="67"/>
      <c r="O83" s="7"/>
      <c r="P83" s="7"/>
      <c r="Q83" s="67"/>
      <c r="R83" s="67"/>
      <c r="S83" s="67"/>
      <c r="T83" s="7"/>
      <c r="U83" s="7"/>
      <c r="V83" s="67"/>
      <c r="W83" s="67"/>
      <c r="X83" s="6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</row>
    <row r="84" customFormat="false" ht="12.8" hidden="false" customHeight="false" outlineLevel="0" collapsed="false">
      <c r="A84" s="7"/>
      <c r="B84" s="7" t="n">
        <v>2033</v>
      </c>
      <c r="C84" s="7" t="n">
        <v>4</v>
      </c>
      <c r="D84" s="7" t="n">
        <v>236</v>
      </c>
      <c r="E84" s="163" t="n">
        <f aca="false">high_SIPA_income!B77</f>
        <v>36972194.2994922</v>
      </c>
      <c r="F84" s="163" t="n">
        <f aca="false">high_SIPA_income!I77</f>
        <v>126162.318646984</v>
      </c>
      <c r="G84" s="67" t="n">
        <f aca="false">E84-F84*0.7</f>
        <v>36883880.6764394</v>
      </c>
      <c r="H84" s="67"/>
      <c r="I84" s="67"/>
      <c r="J84" s="67" t="n">
        <f aca="false">G84*3.8235866717</f>
        <v>141028714.555007</v>
      </c>
      <c r="K84" s="9"/>
      <c r="L84" s="67"/>
      <c r="M84" s="67" t="n">
        <f aca="false">F84*2.511711692</f>
        <v>316883.37083546</v>
      </c>
      <c r="N84" s="67"/>
      <c r="O84" s="7"/>
      <c r="P84" s="7"/>
      <c r="Q84" s="67"/>
      <c r="R84" s="67"/>
      <c r="S84" s="67"/>
      <c r="T84" s="7"/>
      <c r="U84" s="7"/>
      <c r="V84" s="67"/>
      <c r="W84" s="67"/>
      <c r="X84" s="6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</row>
    <row r="85" customFormat="false" ht="12.8" hidden="false" customHeight="false" outlineLevel="0" collapsed="false">
      <c r="A85" s="159"/>
      <c r="B85" s="159" t="n">
        <v>2034</v>
      </c>
      <c r="C85" s="5" t="n">
        <v>1</v>
      </c>
      <c r="D85" s="159" t="n">
        <v>237</v>
      </c>
      <c r="E85" s="161" t="n">
        <f aca="false">high_SIPA_income!B78</f>
        <v>32430111.5427449</v>
      </c>
      <c r="F85" s="161" t="n">
        <f aca="false">high_SIPA_income!I78</f>
        <v>126179.598038338</v>
      </c>
      <c r="G85" s="8" t="n">
        <f aca="false">E85-F85*0.7</f>
        <v>32341785.8241181</v>
      </c>
      <c r="H85" s="8"/>
      <c r="I85" s="8"/>
      <c r="J85" s="8" t="n">
        <f aca="false">G85*3.8235866717</f>
        <v>123661621.216074</v>
      </c>
      <c r="K85" s="6"/>
      <c r="L85" s="8"/>
      <c r="M85" s="8" t="n">
        <f aca="false">F85*2.511711692</f>
        <v>316926.771684754</v>
      </c>
      <c r="N85" s="8"/>
      <c r="O85" s="5"/>
      <c r="P85" s="5"/>
      <c r="Q85" s="8"/>
      <c r="R85" s="8"/>
      <c r="S85" s="8"/>
      <c r="T85" s="5"/>
      <c r="U85" s="5"/>
      <c r="V85" s="8"/>
      <c r="W85" s="8"/>
      <c r="X85" s="8"/>
      <c r="Y85" s="159"/>
      <c r="Z85" s="159"/>
      <c r="AA85" s="159"/>
      <c r="AB85" s="159"/>
      <c r="AC85" s="159"/>
      <c r="AD85" s="159"/>
      <c r="AE85" s="159"/>
      <c r="AF85" s="159"/>
      <c r="AG85" s="159"/>
      <c r="AH85" s="159"/>
      <c r="AI85" s="159"/>
      <c r="AJ85" s="159"/>
      <c r="AK85" s="159"/>
      <c r="AL85" s="159"/>
      <c r="AM85" s="159"/>
      <c r="AN85" s="159"/>
      <c r="AO85" s="159"/>
      <c r="AP85" s="159"/>
      <c r="AQ85" s="159"/>
      <c r="AR85" s="159"/>
      <c r="AS85" s="159"/>
      <c r="AT85" s="159"/>
      <c r="AU85" s="159"/>
      <c r="AV85" s="159"/>
      <c r="AW85" s="159"/>
      <c r="AX85" s="159"/>
      <c r="AY85" s="159"/>
      <c r="AZ85" s="159"/>
      <c r="BA85" s="159"/>
      <c r="BB85" s="159"/>
      <c r="BC85" s="159"/>
      <c r="BD85" s="159"/>
      <c r="BE85" s="159"/>
      <c r="BF85" s="159"/>
      <c r="BG85" s="159"/>
      <c r="BH85" s="159"/>
      <c r="BI85" s="159"/>
      <c r="BJ85" s="159"/>
      <c r="BK85" s="159"/>
      <c r="BL85" s="159"/>
    </row>
    <row r="86" customFormat="false" ht="12.8" hidden="false" customHeight="false" outlineLevel="0" collapsed="false">
      <c r="A86" s="7"/>
      <c r="B86" s="7" t="n">
        <v>2034</v>
      </c>
      <c r="C86" s="7" t="n">
        <v>2</v>
      </c>
      <c r="D86" s="7" t="n">
        <v>238</v>
      </c>
      <c r="E86" s="163" t="n">
        <f aca="false">high_SIPA_income!B79</f>
        <v>37675777.4660292</v>
      </c>
      <c r="F86" s="163" t="n">
        <f aca="false">high_SIPA_income!I79</f>
        <v>128858.655190383</v>
      </c>
      <c r="G86" s="67" t="n">
        <f aca="false">E86-F86*0.7</f>
        <v>37585576.4073959</v>
      </c>
      <c r="H86" s="67"/>
      <c r="I86" s="67"/>
      <c r="J86" s="67" t="n">
        <f aca="false">G86*3.8235866717</f>
        <v>143711708.999481</v>
      </c>
      <c r="K86" s="9"/>
      <c r="L86" s="67"/>
      <c r="M86" s="67" t="n">
        <f aca="false">F86*2.511711692</f>
        <v>323655.790857081</v>
      </c>
      <c r="N86" s="67"/>
      <c r="O86" s="7"/>
      <c r="P86" s="7"/>
      <c r="Q86" s="67"/>
      <c r="R86" s="67"/>
      <c r="S86" s="67"/>
      <c r="T86" s="7"/>
      <c r="U86" s="7"/>
      <c r="V86" s="67"/>
      <c r="W86" s="67"/>
      <c r="X86" s="6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</row>
    <row r="87" customFormat="false" ht="12.8" hidden="false" customHeight="false" outlineLevel="0" collapsed="false">
      <c r="A87" s="7"/>
      <c r="B87" s="7" t="n">
        <v>2034</v>
      </c>
      <c r="C87" s="7" t="n">
        <v>3</v>
      </c>
      <c r="D87" s="7" t="n">
        <v>239</v>
      </c>
      <c r="E87" s="163" t="n">
        <f aca="false">high_SIPA_income!B80</f>
        <v>32937251.9274222</v>
      </c>
      <c r="F87" s="163" t="n">
        <f aca="false">high_SIPA_income!I80</f>
        <v>128804.727286904</v>
      </c>
      <c r="G87" s="67" t="n">
        <f aca="false">E87-F87*0.7</f>
        <v>32847088.6183214</v>
      </c>
      <c r="H87" s="67"/>
      <c r="I87" s="67"/>
      <c r="J87" s="67" t="n">
        <f aca="false">G87*3.8235866717</f>
        <v>125593690.245162</v>
      </c>
      <c r="K87" s="9"/>
      <c r="L87" s="67"/>
      <c r="M87" s="67" t="n">
        <f aca="false">F87*2.511711692</f>
        <v>323520.339511389</v>
      </c>
      <c r="N87" s="67"/>
      <c r="O87" s="7"/>
      <c r="P87" s="7"/>
      <c r="Q87" s="67"/>
      <c r="R87" s="67"/>
      <c r="S87" s="67"/>
      <c r="T87" s="7"/>
      <c r="U87" s="7"/>
      <c r="V87" s="67"/>
      <c r="W87" s="67"/>
      <c r="X87" s="6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</row>
    <row r="88" customFormat="false" ht="12.8" hidden="false" customHeight="false" outlineLevel="0" collapsed="false">
      <c r="A88" s="7"/>
      <c r="B88" s="7" t="n">
        <v>2034</v>
      </c>
      <c r="C88" s="7" t="n">
        <v>4</v>
      </c>
      <c r="D88" s="7" t="n">
        <v>240</v>
      </c>
      <c r="E88" s="163" t="n">
        <f aca="false">high_SIPA_income!B81</f>
        <v>38051147.5957096</v>
      </c>
      <c r="F88" s="163" t="n">
        <f aca="false">high_SIPA_income!I81</f>
        <v>126703.004716326</v>
      </c>
      <c r="G88" s="67" t="n">
        <f aca="false">E88-F88*0.7</f>
        <v>37962455.4924081</v>
      </c>
      <c r="H88" s="67"/>
      <c r="I88" s="67"/>
      <c r="J88" s="67" t="n">
        <f aca="false">G88*3.8235866717</f>
        <v>145152738.845776</v>
      </c>
      <c r="K88" s="9"/>
      <c r="L88" s="67"/>
      <c r="M88" s="67" t="n">
        <f aca="false">F88*2.511711692</f>
        <v>318241.418357528</v>
      </c>
      <c r="N88" s="67"/>
      <c r="O88" s="7"/>
      <c r="P88" s="7"/>
      <c r="Q88" s="67"/>
      <c r="R88" s="67"/>
      <c r="S88" s="67"/>
      <c r="T88" s="7"/>
      <c r="U88" s="7"/>
      <c r="V88" s="67"/>
      <c r="W88" s="67"/>
      <c r="X88" s="6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</row>
    <row r="89" customFormat="false" ht="12.8" hidden="false" customHeight="false" outlineLevel="0" collapsed="false">
      <c r="A89" s="159"/>
      <c r="B89" s="159" t="n">
        <v>2035</v>
      </c>
      <c r="C89" s="5" t="n">
        <v>1</v>
      </c>
      <c r="D89" s="159" t="n">
        <v>241</v>
      </c>
      <c r="E89" s="161" t="n">
        <f aca="false">high_SIPA_income!B82</f>
        <v>33459144.2400322</v>
      </c>
      <c r="F89" s="161" t="n">
        <f aca="false">high_SIPA_income!I82</f>
        <v>126639.792777819</v>
      </c>
      <c r="G89" s="8" t="n">
        <f aca="false">E89-F89*0.7</f>
        <v>33370496.3850877</v>
      </c>
      <c r="H89" s="8"/>
      <c r="I89" s="8"/>
      <c r="J89" s="8" t="n">
        <f aca="false">G89*3.8235866717</f>
        <v>127594985.206034</v>
      </c>
      <c r="K89" s="6"/>
      <c r="L89" s="8"/>
      <c r="M89" s="8" t="n">
        <f aca="false">F89*2.511711692</f>
        <v>318082.648192505</v>
      </c>
      <c r="N89" s="8"/>
      <c r="O89" s="5"/>
      <c r="P89" s="5"/>
      <c r="Q89" s="8"/>
      <c r="R89" s="8"/>
      <c r="S89" s="8"/>
      <c r="T89" s="5"/>
      <c r="U89" s="5"/>
      <c r="V89" s="8"/>
      <c r="W89" s="8"/>
      <c r="X89" s="8"/>
      <c r="Y89" s="159"/>
      <c r="Z89" s="159"/>
      <c r="AA89" s="159"/>
      <c r="AB89" s="159"/>
      <c r="AC89" s="159"/>
      <c r="AD89" s="159"/>
      <c r="AE89" s="159"/>
      <c r="AF89" s="159"/>
      <c r="AG89" s="159"/>
      <c r="AH89" s="159"/>
      <c r="AI89" s="159"/>
      <c r="AJ89" s="159"/>
      <c r="AK89" s="159"/>
      <c r="AL89" s="159"/>
      <c r="AM89" s="159"/>
      <c r="AN89" s="159"/>
      <c r="AO89" s="159"/>
      <c r="AP89" s="159"/>
      <c r="AQ89" s="159"/>
      <c r="AR89" s="159"/>
      <c r="AS89" s="159"/>
      <c r="AT89" s="159"/>
      <c r="AU89" s="159"/>
      <c r="AV89" s="159"/>
      <c r="AW89" s="159"/>
      <c r="AX89" s="159"/>
      <c r="AY89" s="159"/>
      <c r="AZ89" s="159"/>
      <c r="BA89" s="159"/>
      <c r="BB89" s="159"/>
      <c r="BC89" s="159"/>
      <c r="BD89" s="159"/>
      <c r="BE89" s="159"/>
      <c r="BF89" s="159"/>
      <c r="BG89" s="159"/>
      <c r="BH89" s="159"/>
      <c r="BI89" s="159"/>
      <c r="BJ89" s="159"/>
      <c r="BK89" s="159"/>
      <c r="BL89" s="159"/>
    </row>
    <row r="90" customFormat="false" ht="12.8" hidden="false" customHeight="false" outlineLevel="0" collapsed="false">
      <c r="A90" s="7"/>
      <c r="B90" s="7" t="n">
        <v>2035</v>
      </c>
      <c r="C90" s="7" t="n">
        <v>2</v>
      </c>
      <c r="D90" s="7" t="n">
        <v>242</v>
      </c>
      <c r="E90" s="163" t="n">
        <f aca="false">high_SIPA_income!B83</f>
        <v>38588982.781521</v>
      </c>
      <c r="F90" s="163" t="n">
        <f aca="false">high_SIPA_income!I83</f>
        <v>125566.253361439</v>
      </c>
      <c r="G90" s="67" t="n">
        <f aca="false">E90-F90*0.7</f>
        <v>38501086.404168</v>
      </c>
      <c r="H90" s="67"/>
      <c r="I90" s="67"/>
      <c r="J90" s="67" t="n">
        <f aca="false">G90*3.8235866717</f>
        <v>147212240.820947</v>
      </c>
      <c r="K90" s="9"/>
      <c r="L90" s="67"/>
      <c r="M90" s="67" t="n">
        <f aca="false">F90*2.511711692</f>
        <v>315386.22668856</v>
      </c>
      <c r="N90" s="67"/>
      <c r="O90" s="7"/>
      <c r="P90" s="7"/>
      <c r="Q90" s="67"/>
      <c r="R90" s="67"/>
      <c r="S90" s="67"/>
      <c r="T90" s="7"/>
      <c r="U90" s="7"/>
      <c r="V90" s="67"/>
      <c r="W90" s="67"/>
      <c r="X90" s="6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</row>
    <row r="91" customFormat="false" ht="12.8" hidden="false" customHeight="false" outlineLevel="0" collapsed="false">
      <c r="A91" s="7"/>
      <c r="B91" s="7" t="n">
        <v>2035</v>
      </c>
      <c r="C91" s="7" t="n">
        <v>3</v>
      </c>
      <c r="D91" s="7" t="n">
        <v>243</v>
      </c>
      <c r="E91" s="163" t="n">
        <f aca="false">high_SIPA_income!B84</f>
        <v>33947945.1568296</v>
      </c>
      <c r="F91" s="163" t="n">
        <f aca="false">high_SIPA_income!I84</f>
        <v>128676.369768286</v>
      </c>
      <c r="G91" s="67" t="n">
        <f aca="false">E91-F91*0.7</f>
        <v>33857871.6979918</v>
      </c>
      <c r="H91" s="67"/>
      <c r="I91" s="67"/>
      <c r="J91" s="67" t="n">
        <f aca="false">G91*3.8235866717</f>
        <v>129458506.95657</v>
      </c>
      <c r="K91" s="9"/>
      <c r="L91" s="67"/>
      <c r="M91" s="67" t="n">
        <f aca="false">F91*2.511711692</f>
        <v>323197.942431118</v>
      </c>
      <c r="N91" s="67"/>
      <c r="O91" s="7"/>
      <c r="P91" s="7"/>
      <c r="Q91" s="67"/>
      <c r="R91" s="67"/>
      <c r="S91" s="67"/>
      <c r="T91" s="7"/>
      <c r="U91" s="7"/>
      <c r="V91" s="67"/>
      <c r="W91" s="67"/>
      <c r="X91" s="6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</row>
    <row r="92" customFormat="false" ht="12.8" hidden="false" customHeight="false" outlineLevel="0" collapsed="false">
      <c r="A92" s="7"/>
      <c r="B92" s="7" t="n">
        <v>2035</v>
      </c>
      <c r="C92" s="7" t="n">
        <v>4</v>
      </c>
      <c r="D92" s="7" t="n">
        <v>244</v>
      </c>
      <c r="E92" s="163" t="n">
        <f aca="false">high_SIPA_income!B85</f>
        <v>39361165.2639821</v>
      </c>
      <c r="F92" s="163" t="n">
        <f aca="false">high_SIPA_income!I85</f>
        <v>123901.299937199</v>
      </c>
      <c r="G92" s="67" t="n">
        <f aca="false">E92-F92*0.7</f>
        <v>39274434.354026</v>
      </c>
      <c r="H92" s="67"/>
      <c r="I92" s="67"/>
      <c r="J92" s="67" t="n">
        <f aca="false">G92*3.8235866717</f>
        <v>150169203.73461</v>
      </c>
      <c r="K92" s="9"/>
      <c r="L92" s="67"/>
      <c r="M92" s="67" t="n">
        <f aca="false">F92*2.511711692</f>
        <v>311204.343706262</v>
      </c>
      <c r="N92" s="67"/>
      <c r="O92" s="7"/>
      <c r="P92" s="7"/>
      <c r="Q92" s="67"/>
      <c r="R92" s="67"/>
      <c r="S92" s="67"/>
      <c r="T92" s="7"/>
      <c r="U92" s="7"/>
      <c r="V92" s="67"/>
      <c r="W92" s="67"/>
      <c r="X92" s="6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</row>
    <row r="93" customFormat="false" ht="12.8" hidden="false" customHeight="false" outlineLevel="0" collapsed="false">
      <c r="A93" s="159"/>
      <c r="B93" s="159" t="n">
        <v>2036</v>
      </c>
      <c r="C93" s="5" t="n">
        <v>1</v>
      </c>
      <c r="D93" s="159" t="n">
        <v>245</v>
      </c>
      <c r="E93" s="161" t="n">
        <f aca="false">high_SIPA_income!B86</f>
        <v>34613882.4464562</v>
      </c>
      <c r="F93" s="161" t="n">
        <f aca="false">high_SIPA_income!I86</f>
        <v>123749.724517522</v>
      </c>
      <c r="G93" s="8" t="n">
        <f aca="false">E93-F93*0.7</f>
        <v>34527257.639294</v>
      </c>
      <c r="H93" s="8"/>
      <c r="I93" s="8"/>
      <c r="J93" s="8" t="n">
        <f aca="false">G93*3.8235866717</f>
        <v>132017962.119956</v>
      </c>
      <c r="K93" s="6"/>
      <c r="L93" s="8"/>
      <c r="M93" s="8" t="n">
        <f aca="false">F93*2.511711692</f>
        <v>310823.62995244</v>
      </c>
      <c r="N93" s="8"/>
      <c r="O93" s="5"/>
      <c r="P93" s="5"/>
      <c r="Q93" s="8"/>
      <c r="R93" s="8"/>
      <c r="S93" s="8"/>
      <c r="T93" s="5"/>
      <c r="U93" s="5"/>
      <c r="V93" s="8"/>
      <c r="W93" s="8"/>
      <c r="X93" s="8"/>
      <c r="Y93" s="159"/>
      <c r="Z93" s="159"/>
      <c r="AA93" s="159"/>
      <c r="AB93" s="159"/>
      <c r="AC93" s="159"/>
      <c r="AD93" s="159"/>
      <c r="AE93" s="159"/>
      <c r="AF93" s="159"/>
      <c r="AG93" s="159"/>
      <c r="AH93" s="159"/>
      <c r="AI93" s="159"/>
      <c r="AJ93" s="159"/>
      <c r="AK93" s="159"/>
      <c r="AL93" s="159"/>
      <c r="AM93" s="159"/>
      <c r="AN93" s="159"/>
      <c r="AO93" s="159"/>
      <c r="AP93" s="159"/>
      <c r="AQ93" s="159"/>
      <c r="AR93" s="159"/>
      <c r="AS93" s="159"/>
      <c r="AT93" s="159"/>
      <c r="AU93" s="159"/>
      <c r="AV93" s="159"/>
      <c r="AW93" s="159"/>
      <c r="AX93" s="159"/>
      <c r="AY93" s="159"/>
      <c r="AZ93" s="159"/>
      <c r="BA93" s="159"/>
      <c r="BB93" s="159"/>
      <c r="BC93" s="159"/>
      <c r="BD93" s="159"/>
      <c r="BE93" s="159"/>
      <c r="BF93" s="159"/>
      <c r="BG93" s="159"/>
      <c r="BH93" s="159"/>
      <c r="BI93" s="159"/>
      <c r="BJ93" s="159"/>
      <c r="BK93" s="159"/>
      <c r="BL93" s="159"/>
    </row>
    <row r="94" customFormat="false" ht="12.8" hidden="false" customHeight="false" outlineLevel="0" collapsed="false">
      <c r="A94" s="7"/>
      <c r="B94" s="7" t="n">
        <v>2036</v>
      </c>
      <c r="C94" s="7" t="n">
        <v>2</v>
      </c>
      <c r="D94" s="7" t="n">
        <v>246</v>
      </c>
      <c r="E94" s="163" t="n">
        <f aca="false">high_SIPA_income!B87</f>
        <v>40163543.5873926</v>
      </c>
      <c r="F94" s="163" t="n">
        <f aca="false">high_SIPA_income!I87</f>
        <v>126457.300293194</v>
      </c>
      <c r="G94" s="67" t="n">
        <f aca="false">E94-F94*0.7</f>
        <v>40075023.4771873</v>
      </c>
      <c r="H94" s="67"/>
      <c r="I94" s="67"/>
      <c r="J94" s="67" t="n">
        <f aca="false">G94*3.8235866717</f>
        <v>153230325.635438</v>
      </c>
      <c r="K94" s="9"/>
      <c r="L94" s="67"/>
      <c r="M94" s="67" t="n">
        <f aca="false">F94*2.511711692</f>
        <v>317624.27968517</v>
      </c>
      <c r="N94" s="67"/>
      <c r="O94" s="7"/>
      <c r="P94" s="7"/>
      <c r="Q94" s="67"/>
      <c r="R94" s="67"/>
      <c r="S94" s="67"/>
      <c r="T94" s="7"/>
      <c r="U94" s="7"/>
      <c r="V94" s="67"/>
      <c r="W94" s="67"/>
      <c r="X94" s="6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</row>
    <row r="95" customFormat="false" ht="12.8" hidden="false" customHeight="false" outlineLevel="0" collapsed="false">
      <c r="A95" s="7"/>
      <c r="B95" s="7" t="n">
        <v>2036</v>
      </c>
      <c r="C95" s="7" t="n">
        <v>3</v>
      </c>
      <c r="D95" s="7" t="n">
        <v>247</v>
      </c>
      <c r="E95" s="163" t="n">
        <f aca="false">high_SIPA_income!B88</f>
        <v>35004819.85677</v>
      </c>
      <c r="F95" s="163" t="n">
        <f aca="false">high_SIPA_income!I88</f>
        <v>132652.439946742</v>
      </c>
      <c r="G95" s="67" t="n">
        <f aca="false">E95-F95*0.7</f>
        <v>34911963.1488073</v>
      </c>
      <c r="H95" s="67"/>
      <c r="I95" s="67"/>
      <c r="J95" s="67" t="n">
        <f aca="false">G95*3.8235866717</f>
        <v>133488916.978661</v>
      </c>
      <c r="K95" s="9"/>
      <c r="L95" s="67"/>
      <c r="M95" s="67" t="n">
        <f aca="false">F95*2.511711692</f>
        <v>333184.68438656</v>
      </c>
      <c r="N95" s="67"/>
      <c r="O95" s="7"/>
      <c r="P95" s="7"/>
      <c r="Q95" s="67"/>
      <c r="R95" s="67"/>
      <c r="S95" s="67"/>
      <c r="T95" s="7"/>
      <c r="U95" s="7"/>
      <c r="V95" s="67"/>
      <c r="W95" s="67"/>
      <c r="X95" s="6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</row>
    <row r="96" customFormat="false" ht="12.8" hidden="false" customHeight="false" outlineLevel="0" collapsed="false">
      <c r="A96" s="7"/>
      <c r="B96" s="7" t="n">
        <v>2036</v>
      </c>
      <c r="C96" s="7" t="n">
        <v>4</v>
      </c>
      <c r="D96" s="7" t="n">
        <v>248</v>
      </c>
      <c r="E96" s="163" t="n">
        <f aca="false">high_SIPA_income!B89</f>
        <v>40620032.486688</v>
      </c>
      <c r="F96" s="163" t="n">
        <f aca="false">high_SIPA_income!I89</f>
        <v>132778.307013749</v>
      </c>
      <c r="G96" s="67" t="n">
        <f aca="false">E96-F96*0.7</f>
        <v>40527087.6717784</v>
      </c>
      <c r="H96" s="67"/>
      <c r="I96" s="67"/>
      <c r="J96" s="67" t="n">
        <f aca="false">G96*3.8235866717</f>
        <v>154958832.264629</v>
      </c>
      <c r="K96" s="9"/>
      <c r="L96" s="67"/>
      <c r="M96" s="67" t="n">
        <f aca="false">F96*2.511711692</f>
        <v>333500.826170399</v>
      </c>
      <c r="N96" s="67"/>
      <c r="O96" s="7"/>
      <c r="P96" s="7"/>
      <c r="Q96" s="67"/>
      <c r="R96" s="67"/>
      <c r="S96" s="67"/>
      <c r="T96" s="7"/>
      <c r="U96" s="7"/>
      <c r="V96" s="67"/>
      <c r="W96" s="67"/>
      <c r="X96" s="6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</row>
    <row r="97" customFormat="false" ht="12.8" hidden="false" customHeight="false" outlineLevel="0" collapsed="false">
      <c r="A97" s="159"/>
      <c r="B97" s="159" t="n">
        <v>2037</v>
      </c>
      <c r="C97" s="5" t="n">
        <v>1</v>
      </c>
      <c r="D97" s="159" t="n">
        <v>249</v>
      </c>
      <c r="E97" s="161" t="n">
        <f aca="false">high_SIPA_income!B90</f>
        <v>35712676.4328336</v>
      </c>
      <c r="F97" s="161" t="n">
        <f aca="false">high_SIPA_income!I90</f>
        <v>132212.552417776</v>
      </c>
      <c r="G97" s="8" t="n">
        <f aca="false">E97-F97*0.7</f>
        <v>35620127.6461412</v>
      </c>
      <c r="H97" s="8"/>
      <c r="I97" s="8"/>
      <c r="J97" s="8" t="n">
        <f aca="false">G97*3.8235866717</f>
        <v>136196645.312038</v>
      </c>
      <c r="K97" s="6"/>
      <c r="L97" s="8"/>
      <c r="M97" s="8" t="n">
        <f aca="false">F97*2.511711692</f>
        <v>332079.81373689</v>
      </c>
      <c r="N97" s="8"/>
      <c r="O97" s="5"/>
      <c r="P97" s="5"/>
      <c r="Q97" s="8"/>
      <c r="R97" s="8"/>
      <c r="S97" s="8"/>
      <c r="T97" s="5"/>
      <c r="U97" s="5"/>
      <c r="V97" s="8"/>
      <c r="W97" s="8"/>
      <c r="X97" s="8"/>
      <c r="Y97" s="159"/>
      <c r="Z97" s="159"/>
      <c r="AA97" s="159"/>
      <c r="AB97" s="159"/>
      <c r="AC97" s="159"/>
      <c r="AD97" s="159"/>
      <c r="AE97" s="159"/>
      <c r="AF97" s="159"/>
      <c r="AG97" s="159"/>
      <c r="AH97" s="159"/>
      <c r="AI97" s="159"/>
      <c r="AJ97" s="159"/>
      <c r="AK97" s="159"/>
      <c r="AL97" s="159"/>
      <c r="AM97" s="159"/>
      <c r="AN97" s="159"/>
      <c r="AO97" s="159"/>
      <c r="AP97" s="159"/>
      <c r="AQ97" s="159"/>
      <c r="AR97" s="159"/>
      <c r="AS97" s="159"/>
      <c r="AT97" s="159"/>
      <c r="AU97" s="159"/>
      <c r="AV97" s="159"/>
      <c r="AW97" s="159"/>
      <c r="AX97" s="159"/>
      <c r="AY97" s="159"/>
      <c r="AZ97" s="159"/>
      <c r="BA97" s="159"/>
      <c r="BB97" s="159"/>
      <c r="BC97" s="159"/>
      <c r="BD97" s="159"/>
      <c r="BE97" s="159"/>
      <c r="BF97" s="159"/>
      <c r="BG97" s="159"/>
      <c r="BH97" s="159"/>
      <c r="BI97" s="159"/>
      <c r="BJ97" s="159"/>
      <c r="BK97" s="159"/>
      <c r="BL97" s="159"/>
    </row>
    <row r="98" customFormat="false" ht="12.8" hidden="false" customHeight="false" outlineLevel="0" collapsed="false">
      <c r="A98" s="7"/>
      <c r="B98" s="7" t="n">
        <v>2037</v>
      </c>
      <c r="C98" s="7" t="n">
        <v>2</v>
      </c>
      <c r="D98" s="7" t="n">
        <v>250</v>
      </c>
      <c r="E98" s="163" t="n">
        <f aca="false">high_SIPA_income!B91</f>
        <v>41328096.3029404</v>
      </c>
      <c r="F98" s="163" t="n">
        <f aca="false">high_SIPA_income!I91</f>
        <v>132737.646171885</v>
      </c>
      <c r="G98" s="67" t="n">
        <f aca="false">E98-F98*0.7</f>
        <v>41235179.9506201</v>
      </c>
      <c r="H98" s="67"/>
      <c r="I98" s="67"/>
      <c r="J98" s="67" t="n">
        <f aca="false">G98*3.8235866717</f>
        <v>157666284.464342</v>
      </c>
      <c r="K98" s="9"/>
      <c r="L98" s="67"/>
      <c r="M98" s="67" t="n">
        <f aca="false">F98*2.511711692</f>
        <v>333398.697858481</v>
      </c>
      <c r="N98" s="67"/>
      <c r="O98" s="7"/>
      <c r="P98" s="7"/>
      <c r="Q98" s="67"/>
      <c r="R98" s="67"/>
      <c r="S98" s="67"/>
      <c r="T98" s="7"/>
      <c r="U98" s="7"/>
      <c r="V98" s="67"/>
      <c r="W98" s="67"/>
      <c r="X98" s="6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</row>
    <row r="99" customFormat="false" ht="12.8" hidden="false" customHeight="false" outlineLevel="0" collapsed="false">
      <c r="A99" s="7"/>
      <c r="B99" s="7" t="n">
        <v>2037</v>
      </c>
      <c r="C99" s="7" t="n">
        <v>3</v>
      </c>
      <c r="D99" s="7" t="n">
        <v>251</v>
      </c>
      <c r="E99" s="163" t="n">
        <f aca="false">high_SIPA_income!B92</f>
        <v>36291145.1705993</v>
      </c>
      <c r="F99" s="163" t="n">
        <f aca="false">high_SIPA_income!I92</f>
        <v>130103.391494063</v>
      </c>
      <c r="G99" s="67" t="n">
        <f aca="false">E99-F99*0.7</f>
        <v>36200072.7965535</v>
      </c>
      <c r="H99" s="67"/>
      <c r="I99" s="67"/>
      <c r="J99" s="67" t="n">
        <f aca="false">G99*3.8235866717</f>
        <v>138414115.859472</v>
      </c>
      <c r="K99" s="9"/>
      <c r="L99" s="67"/>
      <c r="M99" s="67" t="n">
        <f aca="false">F99*2.511711692</f>
        <v>326782.20958449</v>
      </c>
      <c r="N99" s="67"/>
      <c r="O99" s="7"/>
      <c r="P99" s="7"/>
      <c r="Q99" s="67"/>
      <c r="R99" s="67"/>
      <c r="S99" s="67"/>
      <c r="T99" s="7"/>
      <c r="U99" s="7"/>
      <c r="V99" s="67"/>
      <c r="W99" s="67"/>
      <c r="X99" s="6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</row>
    <row r="100" customFormat="false" ht="12.8" hidden="false" customHeight="false" outlineLevel="0" collapsed="false">
      <c r="A100" s="7"/>
      <c r="B100" s="7" t="n">
        <v>2037</v>
      </c>
      <c r="C100" s="7" t="n">
        <v>4</v>
      </c>
      <c r="D100" s="7" t="n">
        <v>252</v>
      </c>
      <c r="E100" s="163" t="n">
        <f aca="false">high_SIPA_income!B93</f>
        <v>41894260.5716536</v>
      </c>
      <c r="F100" s="163" t="n">
        <f aca="false">high_SIPA_income!I93</f>
        <v>130968.547522304</v>
      </c>
      <c r="G100" s="67" t="n">
        <f aca="false">E100-F100*0.7</f>
        <v>41802582.588388</v>
      </c>
      <c r="H100" s="67"/>
      <c r="I100" s="67"/>
      <c r="J100" s="67" t="n">
        <f aca="false">G100*3.8235866717</f>
        <v>159835797.627599</v>
      </c>
      <c r="K100" s="9"/>
      <c r="L100" s="67"/>
      <c r="M100" s="67" t="n">
        <f aca="false">F100*2.511711692</f>
        <v>328955.232096029</v>
      </c>
      <c r="N100" s="67"/>
      <c r="O100" s="7"/>
      <c r="P100" s="7"/>
      <c r="Q100" s="67"/>
      <c r="R100" s="67"/>
      <c r="S100" s="67"/>
      <c r="T100" s="7"/>
      <c r="U100" s="7"/>
      <c r="V100" s="67"/>
      <c r="W100" s="67"/>
      <c r="X100" s="6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</row>
    <row r="101" customFormat="false" ht="12.8" hidden="false" customHeight="false" outlineLevel="0" collapsed="false">
      <c r="A101" s="159"/>
      <c r="B101" s="159" t="n">
        <v>2038</v>
      </c>
      <c r="C101" s="5" t="n">
        <v>1</v>
      </c>
      <c r="D101" s="159" t="n">
        <v>253</v>
      </c>
      <c r="E101" s="161" t="n">
        <f aca="false">high_SIPA_income!B94</f>
        <v>37026469.546047</v>
      </c>
      <c r="F101" s="161" t="n">
        <f aca="false">high_SIPA_income!I94</f>
        <v>130099.219302556</v>
      </c>
      <c r="G101" s="8" t="n">
        <f aca="false">E101-F101*0.7</f>
        <v>36935400.0925352</v>
      </c>
      <c r="H101" s="8"/>
      <c r="I101" s="8"/>
      <c r="J101" s="8" t="n">
        <f aca="false">G101*3.8235866717</f>
        <v>141225703.507725</v>
      </c>
      <c r="K101" s="6"/>
      <c r="L101" s="8"/>
      <c r="M101" s="8" t="n">
        <f aca="false">F101*2.511711692</f>
        <v>326771.730242302</v>
      </c>
      <c r="N101" s="8"/>
      <c r="O101" s="5"/>
      <c r="P101" s="5"/>
      <c r="Q101" s="8"/>
      <c r="R101" s="8"/>
      <c r="S101" s="8"/>
      <c r="T101" s="5"/>
      <c r="U101" s="5"/>
      <c r="V101" s="8"/>
      <c r="W101" s="8"/>
      <c r="X101" s="8"/>
      <c r="Y101" s="159"/>
      <c r="Z101" s="159"/>
      <c r="AA101" s="159"/>
      <c r="AB101" s="159"/>
      <c r="AC101" s="159"/>
      <c r="AD101" s="159"/>
      <c r="AE101" s="159"/>
      <c r="AF101" s="159"/>
      <c r="AG101" s="159"/>
      <c r="AH101" s="159"/>
      <c r="AI101" s="159"/>
      <c r="AJ101" s="159"/>
      <c r="AK101" s="159"/>
      <c r="AL101" s="159"/>
      <c r="AM101" s="159"/>
      <c r="AN101" s="159"/>
      <c r="AO101" s="159"/>
      <c r="AP101" s="159"/>
      <c r="AQ101" s="159"/>
      <c r="AR101" s="159"/>
      <c r="AS101" s="159"/>
      <c r="AT101" s="159"/>
      <c r="AU101" s="159"/>
      <c r="AV101" s="159"/>
      <c r="AW101" s="159"/>
      <c r="AX101" s="159"/>
      <c r="AY101" s="159"/>
      <c r="AZ101" s="159"/>
      <c r="BA101" s="159"/>
      <c r="BB101" s="159"/>
      <c r="BC101" s="159"/>
      <c r="BD101" s="159"/>
      <c r="BE101" s="159"/>
      <c r="BF101" s="159"/>
      <c r="BG101" s="159"/>
      <c r="BH101" s="159"/>
      <c r="BI101" s="159"/>
      <c r="BJ101" s="159"/>
      <c r="BK101" s="159"/>
      <c r="BL101" s="159"/>
    </row>
    <row r="102" customFormat="false" ht="12.8" hidden="false" customHeight="false" outlineLevel="0" collapsed="false">
      <c r="A102" s="7"/>
      <c r="B102" s="7" t="n">
        <v>2038</v>
      </c>
      <c r="C102" s="7" t="n">
        <v>2</v>
      </c>
      <c r="D102" s="7" t="n">
        <v>254</v>
      </c>
      <c r="E102" s="163" t="n">
        <f aca="false">high_SIPA_income!B95</f>
        <v>42671292.6012018</v>
      </c>
      <c r="F102" s="163" t="n">
        <f aca="false">high_SIPA_income!I95</f>
        <v>132093.019816346</v>
      </c>
      <c r="G102" s="67" t="n">
        <f aca="false">E102-F102*0.7</f>
        <v>42578827.4873303</v>
      </c>
      <c r="H102" s="67"/>
      <c r="I102" s="67"/>
      <c r="J102" s="67" t="n">
        <f aca="false">G102*3.8235866717</f>
        <v>162803837.27717</v>
      </c>
      <c r="K102" s="9"/>
      <c r="L102" s="67"/>
      <c r="M102" s="67" t="n">
        <f aca="false">F102*2.511711692</f>
        <v>331779.582304304</v>
      </c>
      <c r="N102" s="67"/>
      <c r="O102" s="7"/>
      <c r="P102" s="7"/>
      <c r="Q102" s="67"/>
      <c r="R102" s="67"/>
      <c r="S102" s="67"/>
      <c r="T102" s="7"/>
      <c r="U102" s="7"/>
      <c r="V102" s="67"/>
      <c r="W102" s="67"/>
      <c r="X102" s="6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</row>
    <row r="103" customFormat="false" ht="12.8" hidden="false" customHeight="false" outlineLevel="0" collapsed="false">
      <c r="A103" s="7"/>
      <c r="B103" s="7" t="n">
        <v>2038</v>
      </c>
      <c r="C103" s="7" t="n">
        <v>3</v>
      </c>
      <c r="D103" s="7" t="n">
        <v>255</v>
      </c>
      <c r="E103" s="163" t="n">
        <f aca="false">high_SIPA_income!B96</f>
        <v>37575106.455102</v>
      </c>
      <c r="F103" s="163" t="n">
        <f aca="false">high_SIPA_income!I96</f>
        <v>133016.784628467</v>
      </c>
      <c r="G103" s="67" t="n">
        <f aca="false">E103-F103*0.7</f>
        <v>37481994.705862</v>
      </c>
      <c r="H103" s="67"/>
      <c r="I103" s="67"/>
      <c r="J103" s="67" t="n">
        <f aca="false">G103*3.8235866717</f>
        <v>143315655.386064</v>
      </c>
      <c r="K103" s="9"/>
      <c r="L103" s="67"/>
      <c r="M103" s="67" t="n">
        <f aca="false">F103*2.511711692</f>
        <v>334099.813183565</v>
      </c>
      <c r="N103" s="67"/>
      <c r="O103" s="7"/>
      <c r="P103" s="7"/>
      <c r="Q103" s="67"/>
      <c r="R103" s="67"/>
      <c r="S103" s="67"/>
      <c r="T103" s="7"/>
      <c r="U103" s="7"/>
      <c r="V103" s="67"/>
      <c r="W103" s="67"/>
      <c r="X103" s="6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</row>
    <row r="104" customFormat="false" ht="12.8" hidden="false" customHeight="false" outlineLevel="0" collapsed="false">
      <c r="A104" s="7"/>
      <c r="B104" s="7" t="n">
        <v>2038</v>
      </c>
      <c r="C104" s="7" t="n">
        <v>4</v>
      </c>
      <c r="D104" s="7" t="n">
        <v>256</v>
      </c>
      <c r="E104" s="163" t="n">
        <f aca="false">high_SIPA_income!B97</f>
        <v>43437239.6436376</v>
      </c>
      <c r="F104" s="163" t="n">
        <f aca="false">high_SIPA_income!I97</f>
        <v>132972.166416878</v>
      </c>
      <c r="G104" s="67" t="n">
        <f aca="false">E104-F104*0.7</f>
        <v>43344159.1271458</v>
      </c>
      <c r="H104" s="67"/>
      <c r="I104" s="67"/>
      <c r="J104" s="67" t="n">
        <f aca="false">G104*3.8235866717</f>
        <v>165730149.134598</v>
      </c>
      <c r="K104" s="9"/>
      <c r="L104" s="67"/>
      <c r="M104" s="67" t="n">
        <f aca="false">F104*2.511711692</f>
        <v>333987.745099842</v>
      </c>
      <c r="N104" s="67"/>
      <c r="O104" s="7"/>
      <c r="P104" s="7"/>
      <c r="Q104" s="67"/>
      <c r="R104" s="67"/>
      <c r="S104" s="67"/>
      <c r="T104" s="7"/>
      <c r="U104" s="7"/>
      <c r="V104" s="67"/>
      <c r="W104" s="67"/>
      <c r="X104" s="6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</row>
    <row r="105" customFormat="false" ht="12.8" hidden="false" customHeight="false" outlineLevel="0" collapsed="false">
      <c r="A105" s="159"/>
      <c r="B105" s="159" t="n">
        <v>2039</v>
      </c>
      <c r="C105" s="5" t="n">
        <v>1</v>
      </c>
      <c r="D105" s="159" t="n">
        <v>257</v>
      </c>
      <c r="E105" s="161" t="n">
        <f aca="false">high_SIPA_income!B98</f>
        <v>38148715.4724912</v>
      </c>
      <c r="F105" s="161" t="n">
        <f aca="false">high_SIPA_income!I98</f>
        <v>130113.488975387</v>
      </c>
      <c r="G105" s="8" t="n">
        <f aca="false">E105-F105*0.7</f>
        <v>38057636.0302084</v>
      </c>
      <c r="H105" s="8"/>
      <c r="I105" s="8"/>
      <c r="J105" s="8" t="n">
        <f aca="false">G105*3.8235866717</f>
        <v>145516669.881515</v>
      </c>
      <c r="K105" s="6"/>
      <c r="L105" s="8"/>
      <c r="M105" s="8" t="n">
        <f aca="false">F105*2.511711692</f>
        <v>326807.571546393</v>
      </c>
      <c r="N105" s="8"/>
      <c r="O105" s="5"/>
      <c r="P105" s="5"/>
      <c r="Q105" s="8"/>
      <c r="R105" s="8"/>
      <c r="S105" s="8"/>
      <c r="T105" s="5"/>
      <c r="U105" s="5"/>
      <c r="V105" s="8"/>
      <c r="W105" s="8"/>
      <c r="X105" s="8"/>
      <c r="Y105" s="159"/>
      <c r="Z105" s="159"/>
      <c r="AA105" s="159"/>
      <c r="AB105" s="159"/>
      <c r="AC105" s="159"/>
      <c r="AD105" s="159"/>
      <c r="AE105" s="159"/>
      <c r="AF105" s="159"/>
      <c r="AG105" s="159"/>
      <c r="AH105" s="159"/>
      <c r="AI105" s="159"/>
      <c r="AJ105" s="159"/>
      <c r="AK105" s="159"/>
      <c r="AL105" s="159"/>
      <c r="AM105" s="159"/>
      <c r="AN105" s="159"/>
      <c r="AO105" s="159"/>
      <c r="AP105" s="159"/>
      <c r="AQ105" s="159"/>
      <c r="AR105" s="159"/>
      <c r="AS105" s="159"/>
      <c r="AT105" s="159"/>
      <c r="AU105" s="159"/>
      <c r="AV105" s="159"/>
      <c r="AW105" s="159"/>
      <c r="AX105" s="159"/>
      <c r="AY105" s="159"/>
      <c r="AZ105" s="159"/>
      <c r="BA105" s="159"/>
      <c r="BB105" s="159"/>
      <c r="BC105" s="159"/>
      <c r="BD105" s="159"/>
      <c r="BE105" s="159"/>
      <c r="BF105" s="159"/>
      <c r="BG105" s="159"/>
      <c r="BH105" s="159"/>
      <c r="BI105" s="159"/>
      <c r="BJ105" s="159"/>
      <c r="BK105" s="159"/>
      <c r="BL105" s="159"/>
    </row>
    <row r="106" customFormat="false" ht="12.8" hidden="false" customHeight="false" outlineLevel="0" collapsed="false">
      <c r="A106" s="7"/>
      <c r="B106" s="7" t="n">
        <v>2039</v>
      </c>
      <c r="C106" s="7" t="n">
        <v>2</v>
      </c>
      <c r="D106" s="7" t="n">
        <v>258</v>
      </c>
      <c r="E106" s="163" t="n">
        <f aca="false">high_SIPA_income!B99</f>
        <v>43878447.9182681</v>
      </c>
      <c r="F106" s="163" t="n">
        <f aca="false">high_SIPA_income!I99</f>
        <v>127480.629018689</v>
      </c>
      <c r="G106" s="67" t="n">
        <f aca="false">E106-F106*0.7</f>
        <v>43789211.477955</v>
      </c>
      <c r="H106" s="67"/>
      <c r="I106" s="67"/>
      <c r="J106" s="67" t="n">
        <f aca="false">G106*3.8235866717</f>
        <v>167431845.371362</v>
      </c>
      <c r="K106" s="9"/>
      <c r="L106" s="67"/>
      <c r="M106" s="67" t="n">
        <f aca="false">F106*2.511711692</f>
        <v>320194.586409755</v>
      </c>
      <c r="N106" s="67"/>
      <c r="O106" s="7"/>
      <c r="P106" s="7"/>
      <c r="Q106" s="67"/>
      <c r="R106" s="67"/>
      <c r="S106" s="67"/>
      <c r="T106" s="7"/>
      <c r="U106" s="7"/>
      <c r="V106" s="67"/>
      <c r="W106" s="67"/>
      <c r="X106" s="6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</row>
    <row r="107" customFormat="false" ht="12.8" hidden="false" customHeight="false" outlineLevel="0" collapsed="false">
      <c r="A107" s="7"/>
      <c r="B107" s="7" t="n">
        <v>2039</v>
      </c>
      <c r="C107" s="7" t="n">
        <v>3</v>
      </c>
      <c r="D107" s="7" t="n">
        <v>259</v>
      </c>
      <c r="E107" s="163" t="n">
        <f aca="false">high_SIPA_income!B100</f>
        <v>38461623.7154528</v>
      </c>
      <c r="F107" s="163" t="n">
        <f aca="false">high_SIPA_income!I100</f>
        <v>129911.717009329</v>
      </c>
      <c r="G107" s="67" t="n">
        <f aca="false">E107-F107*0.7</f>
        <v>38370685.5135462</v>
      </c>
      <c r="H107" s="67"/>
      <c r="I107" s="67"/>
      <c r="J107" s="67" t="n">
        <f aca="false">G107*3.8235866717</f>
        <v>146713641.713588</v>
      </c>
      <c r="K107" s="9"/>
      <c r="L107" s="67"/>
      <c r="M107" s="67" t="n">
        <f aca="false">F107*2.511711692</f>
        <v>326300.778540127</v>
      </c>
      <c r="N107" s="67"/>
      <c r="O107" s="7"/>
      <c r="P107" s="7"/>
      <c r="Q107" s="67"/>
      <c r="R107" s="67"/>
      <c r="S107" s="67"/>
      <c r="T107" s="7"/>
      <c r="U107" s="7"/>
      <c r="V107" s="67"/>
      <c r="W107" s="67"/>
      <c r="X107" s="6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</row>
    <row r="108" customFormat="false" ht="12.8" hidden="false" customHeight="false" outlineLevel="0" collapsed="false">
      <c r="A108" s="7"/>
      <c r="B108" s="7" t="n">
        <v>2039</v>
      </c>
      <c r="C108" s="7" t="n">
        <v>4</v>
      </c>
      <c r="D108" s="7" t="n">
        <v>260</v>
      </c>
      <c r="E108" s="163" t="n">
        <f aca="false">high_SIPA_income!B101</f>
        <v>44654250.5854304</v>
      </c>
      <c r="F108" s="163" t="n">
        <f aca="false">high_SIPA_income!I101</f>
        <v>133005.537027467</v>
      </c>
      <c r="G108" s="67" t="n">
        <f aca="false">E108-F108*0.7</f>
        <v>44561146.7095112</v>
      </c>
      <c r="H108" s="67"/>
      <c r="I108" s="67"/>
      <c r="J108" s="67" t="n">
        <f aca="false">G108*3.8235866717</f>
        <v>170383406.634155</v>
      </c>
      <c r="K108" s="9"/>
      <c r="L108" s="67"/>
      <c r="M108" s="67" t="n">
        <f aca="false">F108*2.511711692</f>
        <v>334071.562452628</v>
      </c>
      <c r="N108" s="67"/>
      <c r="O108" s="7"/>
      <c r="P108" s="7"/>
      <c r="Q108" s="67"/>
      <c r="R108" s="67"/>
      <c r="S108" s="67"/>
      <c r="T108" s="7"/>
      <c r="U108" s="7"/>
      <c r="V108" s="67"/>
      <c r="W108" s="67"/>
      <c r="X108" s="6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</row>
    <row r="109" customFormat="false" ht="12.8" hidden="false" customHeight="false" outlineLevel="0" collapsed="false">
      <c r="A109" s="159"/>
      <c r="B109" s="159" t="n">
        <v>2040</v>
      </c>
      <c r="C109" s="5" t="n">
        <v>1</v>
      </c>
      <c r="D109" s="159" t="n">
        <v>261</v>
      </c>
      <c r="E109" s="161" t="n">
        <f aca="false">high_SIPA_income!B102</f>
        <v>39177191.7148312</v>
      </c>
      <c r="F109" s="161" t="n">
        <f aca="false">high_SIPA_income!I102</f>
        <v>128708.516231675</v>
      </c>
      <c r="G109" s="8" t="n">
        <f aca="false">E109-F109*0.7</f>
        <v>39087095.753469</v>
      </c>
      <c r="H109" s="8"/>
      <c r="I109" s="8"/>
      <c r="J109" s="8" t="n">
        <f aca="false">G109*3.8235866717</f>
        <v>149452898.358426</v>
      </c>
      <c r="K109" s="6"/>
      <c r="L109" s="8"/>
      <c r="M109" s="8" t="n">
        <f aca="false">F109*2.511711692</f>
        <v>323278.685079071</v>
      </c>
      <c r="N109" s="8"/>
      <c r="O109" s="5"/>
      <c r="P109" s="5"/>
      <c r="Q109" s="8"/>
      <c r="R109" s="8"/>
      <c r="S109" s="8"/>
      <c r="T109" s="5"/>
      <c r="U109" s="5"/>
      <c r="V109" s="8"/>
      <c r="W109" s="8"/>
      <c r="X109" s="8"/>
      <c r="Y109" s="159"/>
      <c r="Z109" s="159"/>
      <c r="AA109" s="159"/>
      <c r="AB109" s="159"/>
      <c r="AC109" s="159"/>
      <c r="AD109" s="159"/>
      <c r="AE109" s="159"/>
      <c r="AF109" s="159"/>
      <c r="AG109" s="159"/>
      <c r="AH109" s="159"/>
      <c r="AI109" s="159"/>
      <c r="AJ109" s="159"/>
      <c r="AK109" s="159"/>
      <c r="AL109" s="159"/>
      <c r="AM109" s="159"/>
      <c r="AN109" s="159"/>
      <c r="AO109" s="159"/>
      <c r="AP109" s="159"/>
      <c r="AQ109" s="159"/>
      <c r="AR109" s="159"/>
      <c r="AS109" s="159"/>
      <c r="AT109" s="159"/>
      <c r="AU109" s="159"/>
      <c r="AV109" s="159"/>
      <c r="AW109" s="159"/>
      <c r="AX109" s="159"/>
      <c r="AY109" s="159"/>
      <c r="AZ109" s="159"/>
      <c r="BA109" s="159"/>
      <c r="BB109" s="159"/>
      <c r="BC109" s="159"/>
      <c r="BD109" s="159"/>
      <c r="BE109" s="159"/>
      <c r="BF109" s="159"/>
      <c r="BG109" s="159"/>
      <c r="BH109" s="159"/>
      <c r="BI109" s="159"/>
      <c r="BJ109" s="159"/>
      <c r="BK109" s="159"/>
      <c r="BL109" s="159"/>
    </row>
    <row r="110" customFormat="false" ht="12.8" hidden="false" customHeight="false" outlineLevel="0" collapsed="false">
      <c r="A110" s="7"/>
      <c r="B110" s="7" t="n">
        <v>2040</v>
      </c>
      <c r="C110" s="7" t="n">
        <v>2</v>
      </c>
      <c r="D110" s="7" t="n">
        <v>262</v>
      </c>
      <c r="E110" s="163" t="n">
        <f aca="false">high_SIPA_income!B103</f>
        <v>45495772.7206208</v>
      </c>
      <c r="F110" s="163" t="n">
        <f aca="false">high_SIPA_income!I103</f>
        <v>128952.453985636</v>
      </c>
      <c r="G110" s="67" t="n">
        <f aca="false">E110-F110*0.7</f>
        <v>45405506.0028308</v>
      </c>
      <c r="H110" s="67"/>
      <c r="I110" s="67"/>
      <c r="J110" s="67" t="n">
        <f aca="false">G110*3.8235866717</f>
        <v>173611887.574218</v>
      </c>
      <c r="K110" s="9"/>
      <c r="L110" s="67"/>
      <c r="M110" s="67" t="n">
        <f aca="false">F110*2.511711692</f>
        <v>323891.386387814</v>
      </c>
      <c r="N110" s="67"/>
      <c r="O110" s="7"/>
      <c r="P110" s="7"/>
      <c r="Q110" s="67"/>
      <c r="R110" s="67"/>
      <c r="S110" s="67"/>
      <c r="T110" s="7"/>
      <c r="U110" s="7"/>
      <c r="V110" s="67"/>
      <c r="W110" s="67"/>
      <c r="X110" s="6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</row>
    <row r="111" customFormat="false" ht="12.8" hidden="false" customHeight="false" outlineLevel="0" collapsed="false">
      <c r="A111" s="7"/>
      <c r="B111" s="7" t="n">
        <v>2040</v>
      </c>
      <c r="C111" s="7" t="n">
        <v>3</v>
      </c>
      <c r="D111" s="7" t="n">
        <v>263</v>
      </c>
      <c r="E111" s="163" t="n">
        <f aca="false">high_SIPA_income!B104</f>
        <v>39990024.4001541</v>
      </c>
      <c r="F111" s="163" t="n">
        <f aca="false">high_SIPA_income!I104</f>
        <v>127728.680762707</v>
      </c>
      <c r="G111" s="67" t="n">
        <f aca="false">E111-F111*0.7</f>
        <v>39900614.3236202</v>
      </c>
      <c r="H111" s="67"/>
      <c r="I111" s="67"/>
      <c r="J111" s="67" t="n">
        <f aca="false">G111*3.8235866717</f>
        <v>152563457.120436</v>
      </c>
      <c r="K111" s="9"/>
      <c r="L111" s="67"/>
      <c r="M111" s="67" t="n">
        <f aca="false">F111*2.511711692</f>
        <v>320817.620875426</v>
      </c>
      <c r="N111" s="67"/>
      <c r="O111" s="7"/>
      <c r="P111" s="7"/>
      <c r="Q111" s="67"/>
      <c r="R111" s="67"/>
      <c r="S111" s="67"/>
      <c r="T111" s="7"/>
      <c r="U111" s="7"/>
      <c r="V111" s="67"/>
      <c r="W111" s="67"/>
      <c r="X111" s="6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</row>
    <row r="112" customFormat="false" ht="12.8" hidden="false" customHeight="false" outlineLevel="0" collapsed="false">
      <c r="A112" s="7"/>
      <c r="B112" s="7" t="n">
        <v>2040</v>
      </c>
      <c r="C112" s="7" t="n">
        <v>4</v>
      </c>
      <c r="D112" s="7" t="n">
        <v>264</v>
      </c>
      <c r="E112" s="163" t="n">
        <f aca="false">high_SIPA_income!B105</f>
        <v>45896720.0130325</v>
      </c>
      <c r="F112" s="163" t="n">
        <f aca="false">high_SIPA_income!I105</f>
        <v>125600.493701117</v>
      </c>
      <c r="G112" s="67" t="n">
        <f aca="false">E112-F112*0.7</f>
        <v>45808799.6674417</v>
      </c>
      <c r="H112" s="67"/>
      <c r="I112" s="67"/>
      <c r="J112" s="67" t="n">
        <f aca="false">G112*3.8235866717</f>
        <v>175153915.855006</v>
      </c>
      <c r="K112" s="9"/>
      <c r="L112" s="67"/>
      <c r="M112" s="67" t="n">
        <f aca="false">F112*2.511711692</f>
        <v>315472.228550067</v>
      </c>
      <c r="N112" s="67"/>
      <c r="O112" s="7"/>
      <c r="P112" s="7"/>
      <c r="Q112" s="67"/>
      <c r="R112" s="67"/>
      <c r="S112" s="67"/>
      <c r="T112" s="7"/>
      <c r="U112" s="7"/>
      <c r="V112" s="67"/>
      <c r="W112" s="67"/>
      <c r="X112" s="6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</row>
    <row r="113" customFormat="false" ht="12.8" hidden="false" customHeight="false" outlineLevel="0" collapsed="false">
      <c r="A113" s="159"/>
      <c r="B113" s="159"/>
      <c r="C113" s="5"/>
      <c r="D113" s="159"/>
      <c r="E113" s="62"/>
      <c r="F113" s="62"/>
      <c r="G113" s="8"/>
      <c r="H113" s="8"/>
      <c r="I113" s="8"/>
      <c r="J113" s="8"/>
      <c r="K113" s="6"/>
      <c r="L113" s="8"/>
      <c r="M113" s="8"/>
      <c r="N113" s="8"/>
      <c r="O113" s="5"/>
      <c r="P113" s="5"/>
      <c r="Q113" s="8"/>
      <c r="R113" s="8"/>
      <c r="S113" s="8"/>
      <c r="T113" s="5"/>
      <c r="U113" s="5"/>
      <c r="V113" s="8"/>
      <c r="W113" s="8"/>
      <c r="X113" s="8"/>
      <c r="Y113" s="159"/>
      <c r="Z113" s="159"/>
      <c r="AA113" s="159"/>
      <c r="AB113" s="159"/>
      <c r="AC113" s="159"/>
      <c r="AD113" s="159"/>
      <c r="AE113" s="159"/>
      <c r="AF113" s="159"/>
      <c r="AG113" s="159"/>
      <c r="AH113" s="159"/>
      <c r="AI113" s="159"/>
      <c r="AJ113" s="159"/>
      <c r="AK113" s="159"/>
      <c r="AL113" s="159"/>
      <c r="AM113" s="159"/>
      <c r="AN113" s="159"/>
      <c r="AO113" s="159"/>
      <c r="AP113" s="159"/>
      <c r="AQ113" s="159"/>
      <c r="AR113" s="159"/>
      <c r="AS113" s="159"/>
      <c r="AT113" s="159"/>
      <c r="AU113" s="159"/>
      <c r="AV113" s="159"/>
      <c r="AW113" s="159"/>
      <c r="AX113" s="159"/>
      <c r="AY113" s="159"/>
      <c r="AZ113" s="159"/>
      <c r="BA113" s="159"/>
      <c r="BB113" s="159"/>
      <c r="BC113" s="159"/>
      <c r="BD113" s="159"/>
      <c r="BE113" s="159"/>
      <c r="BF113" s="159"/>
      <c r="BG113" s="159"/>
      <c r="BH113" s="159"/>
      <c r="BI113" s="159"/>
      <c r="BJ113" s="159"/>
      <c r="BK113" s="159"/>
      <c r="BL113" s="159"/>
    </row>
    <row r="114" customFormat="false" ht="12.8" hidden="false" customHeight="false" outlineLevel="0" collapsed="false">
      <c r="A114" s="7"/>
      <c r="B114" s="7"/>
      <c r="C114" s="7"/>
      <c r="D114" s="7"/>
      <c r="E114" s="68"/>
      <c r="F114" s="68"/>
      <c r="G114" s="67"/>
      <c r="H114" s="67"/>
      <c r="I114" s="67"/>
      <c r="J114" s="67"/>
      <c r="K114" s="9"/>
      <c r="L114" s="67"/>
      <c r="M114" s="67"/>
      <c r="N114" s="67"/>
      <c r="O114" s="7"/>
      <c r="P114" s="7"/>
      <c r="Q114" s="67"/>
      <c r="R114" s="67"/>
      <c r="S114" s="67"/>
      <c r="T114" s="7"/>
      <c r="U114" s="7"/>
      <c r="V114" s="67"/>
      <c r="W114" s="67"/>
      <c r="X114" s="6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</row>
    <row r="115" customFormat="false" ht="12.8" hidden="false" customHeight="false" outlineLevel="0" collapsed="false">
      <c r="A115" s="7"/>
      <c r="B115" s="7"/>
      <c r="C115" s="7"/>
      <c r="D115" s="7"/>
      <c r="E115" s="68"/>
      <c r="F115" s="68"/>
      <c r="G115" s="67"/>
      <c r="H115" s="67"/>
      <c r="I115" s="67"/>
      <c r="J115" s="67"/>
      <c r="K115" s="9"/>
      <c r="L115" s="67"/>
      <c r="M115" s="67"/>
      <c r="N115" s="67"/>
      <c r="O115" s="7"/>
      <c r="P115" s="7"/>
      <c r="Q115" s="67"/>
      <c r="R115" s="67"/>
      <c r="S115" s="67"/>
      <c r="T115" s="7"/>
      <c r="U115" s="7"/>
      <c r="V115" s="67"/>
      <c r="W115" s="67"/>
      <c r="X115" s="6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</row>
    <row r="116" customFormat="false" ht="12.8" hidden="false" customHeight="false" outlineLevel="0" collapsed="false">
      <c r="A116" s="7"/>
      <c r="B116" s="7"/>
      <c r="C116" s="7"/>
      <c r="D116" s="7"/>
      <c r="E116" s="68"/>
      <c r="F116" s="68"/>
      <c r="G116" s="67"/>
      <c r="H116" s="67"/>
      <c r="I116" s="67"/>
      <c r="J116" s="67"/>
      <c r="K116" s="9"/>
      <c r="L116" s="67"/>
      <c r="M116" s="67"/>
      <c r="N116" s="67"/>
      <c r="O116" s="7"/>
      <c r="P116" s="7"/>
      <c r="Q116" s="67"/>
      <c r="R116" s="67"/>
      <c r="S116" s="67"/>
      <c r="T116" s="7"/>
      <c r="U116" s="7"/>
      <c r="V116" s="67"/>
      <c r="W116" s="67"/>
      <c r="X116" s="6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</row>
    <row r="117" customFormat="false" ht="12.8" hidden="false" customHeight="false" outlineLevel="0" collapsed="false">
      <c r="E117" s="0"/>
    </row>
    <row r="118" customFormat="false" ht="12.8" hidden="false" customHeight="false" outlineLevel="0" collapsed="false">
      <c r="E118" s="58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1" activeCellId="0" sqref="A1"/>
    </sheetView>
  </sheetViews>
  <sheetFormatPr defaultColWidth="12.1718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234</v>
      </c>
      <c r="B1" s="0" t="s">
        <v>235</v>
      </c>
      <c r="C1" s="0" t="s">
        <v>236</v>
      </c>
    </row>
    <row r="2" customFormat="false" ht="12.8" hidden="false" customHeight="false" outlineLevel="0" collapsed="false">
      <c r="A2" s="0" t="n">
        <v>49</v>
      </c>
      <c r="B2" s="0" t="n">
        <v>6421.80382188919</v>
      </c>
      <c r="C2" s="0" t="n">
        <v>10921644</v>
      </c>
    </row>
    <row r="3" customFormat="false" ht="12.8" hidden="false" customHeight="false" outlineLevel="0" collapsed="false">
      <c r="A3" s="0" t="n">
        <v>50</v>
      </c>
      <c r="B3" s="0" t="n">
        <v>6786.13483538819</v>
      </c>
      <c r="C3" s="0" t="n">
        <v>11044406</v>
      </c>
    </row>
    <row r="4" customFormat="false" ht="12.8" hidden="false" customHeight="false" outlineLevel="0" collapsed="false">
      <c r="A4" s="0" t="n">
        <v>51</v>
      </c>
      <c r="B4" s="0" t="n">
        <v>7094.82089328529</v>
      </c>
      <c r="C4" s="0" t="n">
        <v>11033276</v>
      </c>
    </row>
    <row r="5" customFormat="false" ht="12.8" hidden="false" customHeight="false" outlineLevel="0" collapsed="false">
      <c r="A5" s="0" t="n">
        <v>52</v>
      </c>
      <c r="B5" s="0" t="n">
        <v>7051.70669476592</v>
      </c>
      <c r="C5" s="0" t="n">
        <v>11053255</v>
      </c>
    </row>
    <row r="6" customFormat="false" ht="12.8" hidden="false" customHeight="false" outlineLevel="0" collapsed="false">
      <c r="A6" s="0" t="n">
        <v>53</v>
      </c>
      <c r="B6" s="0" t="n">
        <v>6677.50779441193</v>
      </c>
      <c r="C6" s="0" t="n">
        <v>11056328</v>
      </c>
    </row>
    <row r="7" customFormat="false" ht="12.8" hidden="false" customHeight="false" outlineLevel="0" collapsed="false">
      <c r="A7" s="0" t="n">
        <v>54</v>
      </c>
      <c r="B7" s="0" t="n">
        <v>6486.76481478895</v>
      </c>
      <c r="C7" s="0" t="n">
        <v>11112610</v>
      </c>
    </row>
    <row r="8" customFormat="false" ht="12.8" hidden="false" customHeight="false" outlineLevel="0" collapsed="false">
      <c r="A8" s="0" t="n">
        <v>55</v>
      </c>
      <c r="B8" s="0" t="n">
        <v>6521.83541945801</v>
      </c>
      <c r="C8" s="0" t="n">
        <v>11194364</v>
      </c>
    </row>
    <row r="9" customFormat="false" ht="12.8" hidden="false" customHeight="false" outlineLevel="0" collapsed="false">
      <c r="A9" s="0" t="n">
        <v>56</v>
      </c>
      <c r="B9" s="0" t="n">
        <v>6617.24643359544</v>
      </c>
      <c r="C9" s="0" t="n">
        <v>11200955</v>
      </c>
    </row>
    <row r="10" customFormat="false" ht="12.8" hidden="false" customHeight="false" outlineLevel="0" collapsed="false">
      <c r="A10" s="0" t="n">
        <v>57</v>
      </c>
      <c r="B10" s="0" t="n">
        <v>6732.55475099859</v>
      </c>
      <c r="C10" s="0" t="n">
        <v>11131472</v>
      </c>
    </row>
    <row r="11" customFormat="false" ht="12.8" hidden="false" customHeight="false" outlineLevel="0" collapsed="false">
      <c r="A11" s="0" t="n">
        <v>58</v>
      </c>
      <c r="B11" s="0" t="n">
        <v>6725.58191784654</v>
      </c>
      <c r="C11" s="0" t="n">
        <v>11278755</v>
      </c>
    </row>
    <row r="12" customFormat="false" ht="12.8" hidden="false" customHeight="false" outlineLevel="0" collapsed="false">
      <c r="A12" s="0" t="n">
        <v>59</v>
      </c>
      <c r="B12" s="0" t="n">
        <v>6848.21489294141</v>
      </c>
      <c r="C12" s="0" t="n">
        <v>11441722</v>
      </c>
    </row>
    <row r="13" customFormat="false" ht="12.8" hidden="false" customHeight="false" outlineLevel="0" collapsed="false">
      <c r="A13" s="0" t="n">
        <v>60</v>
      </c>
      <c r="B13" s="0" t="n">
        <v>6864.12219168918</v>
      </c>
      <c r="C13" s="0" t="n">
        <v>11559243</v>
      </c>
    </row>
    <row r="14" customFormat="false" ht="12.8" hidden="false" customHeight="false" outlineLevel="0" collapsed="false">
      <c r="A14" s="0" t="n">
        <v>61</v>
      </c>
      <c r="B14" s="0" t="n">
        <v>6811.86864411163</v>
      </c>
      <c r="C14" s="0" t="n">
        <v>11499225</v>
      </c>
    </row>
    <row r="15" customFormat="false" ht="12.8" hidden="false" customHeight="false" outlineLevel="0" collapsed="false">
      <c r="A15" s="0" t="n">
        <v>62</v>
      </c>
      <c r="B15" s="0" t="n">
        <v>6712.55529028831</v>
      </c>
      <c r="C15" s="0" t="n">
        <v>11454332</v>
      </c>
    </row>
    <row r="16" customFormat="false" ht="12.8" hidden="false" customHeight="false" outlineLevel="0" collapsed="false">
      <c r="A16" s="0" t="n">
        <v>63</v>
      </c>
      <c r="B16" s="0" t="n">
        <v>6331.53688578529</v>
      </c>
      <c r="C16" s="0" t="n">
        <v>11583591</v>
      </c>
    </row>
    <row r="17" customFormat="false" ht="12.8" hidden="false" customHeight="false" outlineLevel="0" collapsed="false">
      <c r="A17" s="0" t="n">
        <v>64</v>
      </c>
      <c r="B17" s="0" t="n">
        <v>6012.82687189068</v>
      </c>
      <c r="C17" s="0" t="n">
        <v>11552257</v>
      </c>
    </row>
    <row r="18" customFormat="false" ht="12.8" hidden="false" customHeight="false" outlineLevel="0" collapsed="false">
      <c r="A18" s="0" t="n">
        <v>65</v>
      </c>
      <c r="B18" s="0" t="n">
        <v>5980.7396309251</v>
      </c>
      <c r="C18" s="0" t="n">
        <v>11484302</v>
      </c>
    </row>
    <row r="19" customFormat="false" ht="12.8" hidden="false" customHeight="false" outlineLevel="0" collapsed="false">
      <c r="A19" s="0" t="n">
        <v>66</v>
      </c>
      <c r="B19" s="0" t="n">
        <v>5964.69692516812</v>
      </c>
      <c r="C19" s="0" t="n">
        <v>11534098</v>
      </c>
    </row>
    <row r="20" customFormat="false" ht="12.8" hidden="false" customHeight="false" outlineLevel="0" collapsed="false">
      <c r="A20" s="0" t="n">
        <v>67</v>
      </c>
      <c r="B20" s="0" t="n">
        <v>5814.12701750829</v>
      </c>
      <c r="C20" s="0" t="n">
        <v>11625552</v>
      </c>
    </row>
    <row r="21" customFormat="false" ht="12.8" hidden="false" customHeight="false" outlineLevel="0" collapsed="false">
      <c r="A21" s="0" t="n">
        <v>68</v>
      </c>
      <c r="B21" s="0" t="n">
        <v>5633.24553537283</v>
      </c>
      <c r="C21" s="0" t="n">
        <v>11738891</v>
      </c>
    </row>
    <row r="22" customFormat="false" ht="12.8" hidden="false" customHeight="false" outlineLevel="0" collapsed="false">
      <c r="A22" s="0" t="n">
        <v>69</v>
      </c>
      <c r="B22" s="0" t="n">
        <v>5931.41495321902</v>
      </c>
      <c r="C22" s="0" t="n">
        <v>11516006</v>
      </c>
    </row>
    <row r="23" customFormat="false" ht="12.8" hidden="false" customHeight="false" outlineLevel="0" collapsed="false">
      <c r="A23" s="0" t="n">
        <v>70</v>
      </c>
      <c r="B23" s="0" t="n">
        <v>6364.43420483386</v>
      </c>
      <c r="C23" s="0" t="n">
        <v>9401693</v>
      </c>
    </row>
    <row r="24" customFormat="false" ht="12.8" hidden="false" customHeight="false" outlineLevel="0" collapsed="false">
      <c r="A24" s="0" t="n">
        <v>71</v>
      </c>
      <c r="B24" s="0" t="n">
        <v>6093.27890464604</v>
      </c>
      <c r="C24" s="0" t="n">
        <v>9905628</v>
      </c>
    </row>
    <row r="25" customFormat="false" ht="12.8" hidden="false" customHeight="false" outlineLevel="0" collapsed="false">
      <c r="A25" s="0" t="n">
        <v>72</v>
      </c>
      <c r="B25" s="0" t="n">
        <v>6078.64152568585</v>
      </c>
      <c r="C25" s="0" t="n">
        <v>10445166</v>
      </c>
    </row>
    <row r="26" customFormat="false" ht="12.8" hidden="false" customHeight="false" outlineLevel="0" collapsed="false">
      <c r="A26" s="0" t="n">
        <v>73</v>
      </c>
      <c r="B26" s="0" t="n">
        <v>6060.89881459602</v>
      </c>
      <c r="C26" s="0" t="n">
        <v>10784959</v>
      </c>
    </row>
    <row r="27" customFormat="false" ht="12.8" hidden="false" customHeight="false" outlineLevel="0" collapsed="false">
      <c r="A27" s="0" t="n">
        <v>74</v>
      </c>
      <c r="B27" s="0" t="n">
        <v>6015.51664906522</v>
      </c>
      <c r="C27" s="0" t="n">
        <v>11098718</v>
      </c>
    </row>
    <row r="28" customFormat="false" ht="12.8" hidden="false" customHeight="false" outlineLevel="0" collapsed="false">
      <c r="A28" s="0" t="n">
        <v>75</v>
      </c>
      <c r="B28" s="0" t="n">
        <v>5950.56004069854</v>
      </c>
      <c r="C28" s="0" t="n">
        <v>11564878</v>
      </c>
    </row>
    <row r="29" customFormat="false" ht="12.8" hidden="false" customHeight="false" outlineLevel="0" collapsed="false">
      <c r="A29" s="0" t="n">
        <v>76</v>
      </c>
      <c r="B29" s="0" t="n">
        <v>6015.28655414805</v>
      </c>
      <c r="C29" s="0" t="n">
        <v>11623003</v>
      </c>
    </row>
    <row r="30" customFormat="false" ht="12.8" hidden="false" customHeight="false" outlineLevel="0" collapsed="false">
      <c r="A30" s="0" t="n">
        <v>77</v>
      </c>
      <c r="B30" s="0" t="n">
        <v>6035.49282608197</v>
      </c>
      <c r="C30" s="0" t="n">
        <v>11655574</v>
      </c>
    </row>
    <row r="31" customFormat="false" ht="12.8" hidden="false" customHeight="false" outlineLevel="0" collapsed="false">
      <c r="A31" s="0" t="n">
        <v>78</v>
      </c>
      <c r="B31" s="0" t="n">
        <v>6079.47869290341</v>
      </c>
      <c r="C31" s="0" t="n">
        <v>11717403</v>
      </c>
    </row>
    <row r="32" customFormat="false" ht="12.8" hidden="false" customHeight="false" outlineLevel="0" collapsed="false">
      <c r="A32" s="0" t="n">
        <v>79</v>
      </c>
      <c r="B32" s="0" t="n">
        <v>6109.03297549748</v>
      </c>
      <c r="C32" s="0" t="n">
        <v>11779751</v>
      </c>
    </row>
    <row r="33" customFormat="false" ht="12.8" hidden="false" customHeight="false" outlineLevel="0" collapsed="false">
      <c r="A33" s="0" t="n">
        <v>80</v>
      </c>
      <c r="B33" s="0" t="n">
        <v>6155.68892471384</v>
      </c>
      <c r="C33" s="0" t="n">
        <v>11773391</v>
      </c>
    </row>
    <row r="34" customFormat="false" ht="12.8" hidden="false" customHeight="false" outlineLevel="0" collapsed="false">
      <c r="A34" s="0" t="n">
        <v>81</v>
      </c>
      <c r="B34" s="0" t="n">
        <v>6184.04042036309</v>
      </c>
      <c r="C34" s="0" t="n">
        <v>11828685</v>
      </c>
    </row>
    <row r="35" customFormat="false" ht="12.8" hidden="false" customHeight="false" outlineLevel="0" collapsed="false">
      <c r="A35" s="0" t="n">
        <v>82</v>
      </c>
      <c r="B35" s="0" t="n">
        <v>6191.90611366791</v>
      </c>
      <c r="C35" s="0" t="n">
        <v>11916752</v>
      </c>
    </row>
    <row r="36" customFormat="false" ht="12.8" hidden="false" customHeight="false" outlineLevel="0" collapsed="false">
      <c r="A36" s="0" t="n">
        <v>83</v>
      </c>
      <c r="B36" s="0" t="n">
        <v>6224.44201553086</v>
      </c>
      <c r="C36" s="0" t="n">
        <v>11946458</v>
      </c>
    </row>
    <row r="37" customFormat="false" ht="12.8" hidden="false" customHeight="false" outlineLevel="0" collapsed="false">
      <c r="A37" s="0" t="n">
        <v>84</v>
      </c>
      <c r="B37" s="0" t="n">
        <v>6256.98355109057</v>
      </c>
      <c r="C37" s="0" t="n">
        <v>12032652</v>
      </c>
    </row>
    <row r="38" customFormat="false" ht="12.8" hidden="false" customHeight="false" outlineLevel="0" collapsed="false">
      <c r="A38" s="0" t="n">
        <v>85</v>
      </c>
      <c r="B38" s="0" t="n">
        <v>6270.86777135087</v>
      </c>
      <c r="C38" s="0" t="n">
        <v>12068163</v>
      </c>
    </row>
    <row r="39" customFormat="false" ht="12.8" hidden="false" customHeight="false" outlineLevel="0" collapsed="false">
      <c r="A39" s="0" t="n">
        <v>86</v>
      </c>
      <c r="B39" s="0" t="n">
        <v>6311.74329069853</v>
      </c>
      <c r="C39" s="0" t="n">
        <v>12071734</v>
      </c>
    </row>
    <row r="40" customFormat="false" ht="12.8" hidden="false" customHeight="false" outlineLevel="0" collapsed="false">
      <c r="A40" s="0" t="n">
        <v>87</v>
      </c>
      <c r="B40" s="0" t="n">
        <v>6345.128008254</v>
      </c>
      <c r="C40" s="0" t="n">
        <v>12089998</v>
      </c>
    </row>
    <row r="41" customFormat="false" ht="12.8" hidden="false" customHeight="false" outlineLevel="0" collapsed="false">
      <c r="A41" s="0" t="n">
        <v>88</v>
      </c>
      <c r="B41" s="0" t="n">
        <v>6367.81266187012</v>
      </c>
      <c r="C41" s="0" t="n">
        <v>12118358</v>
      </c>
    </row>
    <row r="42" customFormat="false" ht="12.8" hidden="false" customHeight="false" outlineLevel="0" collapsed="false">
      <c r="A42" s="0" t="n">
        <v>89</v>
      </c>
      <c r="B42" s="0" t="n">
        <v>6404.47895147094</v>
      </c>
      <c r="C42" s="0" t="n">
        <v>12219432</v>
      </c>
    </row>
    <row r="43" customFormat="false" ht="12.8" hidden="false" customHeight="false" outlineLevel="0" collapsed="false">
      <c r="A43" s="0" t="n">
        <v>90</v>
      </c>
      <c r="B43" s="0" t="n">
        <v>6459.23747193169</v>
      </c>
      <c r="C43" s="0" t="n">
        <v>12258065</v>
      </c>
    </row>
    <row r="44" customFormat="false" ht="12.8" hidden="false" customHeight="false" outlineLevel="0" collapsed="false">
      <c r="A44" s="0" t="n">
        <v>91</v>
      </c>
      <c r="B44" s="0" t="n">
        <v>6490.79037896768</v>
      </c>
      <c r="C44" s="0" t="n">
        <v>12317872</v>
      </c>
    </row>
    <row r="45" customFormat="false" ht="12.8" hidden="false" customHeight="false" outlineLevel="0" collapsed="false">
      <c r="A45" s="0" t="n">
        <v>92</v>
      </c>
      <c r="B45" s="0" t="n">
        <v>6526.47702246768</v>
      </c>
      <c r="C45" s="0" t="n">
        <v>12387972</v>
      </c>
    </row>
    <row r="46" customFormat="false" ht="12.8" hidden="false" customHeight="false" outlineLevel="0" collapsed="false">
      <c r="A46" s="0" t="n">
        <v>93</v>
      </c>
      <c r="B46" s="0" t="n">
        <v>6549.56524395788</v>
      </c>
      <c r="C46" s="0" t="n">
        <v>12427002</v>
      </c>
    </row>
    <row r="47" customFormat="false" ht="12.8" hidden="false" customHeight="false" outlineLevel="0" collapsed="false">
      <c r="A47" s="0" t="n">
        <v>94</v>
      </c>
      <c r="B47" s="0" t="n">
        <v>6578.59861575109</v>
      </c>
      <c r="C47" s="0" t="n">
        <v>12515364</v>
      </c>
    </row>
    <row r="48" customFormat="false" ht="12.8" hidden="false" customHeight="false" outlineLevel="0" collapsed="false">
      <c r="A48" s="0" t="n">
        <v>95</v>
      </c>
      <c r="B48" s="0" t="n">
        <v>6606.60998328259</v>
      </c>
      <c r="C48" s="0" t="n">
        <v>12583897</v>
      </c>
    </row>
    <row r="49" customFormat="false" ht="12.8" hidden="false" customHeight="false" outlineLevel="0" collapsed="false">
      <c r="A49" s="0" t="n">
        <v>96</v>
      </c>
      <c r="B49" s="0" t="n">
        <v>6644.26652840546</v>
      </c>
      <c r="C49" s="0" t="n">
        <v>12623749</v>
      </c>
    </row>
    <row r="50" customFormat="false" ht="12.8" hidden="false" customHeight="false" outlineLevel="0" collapsed="false">
      <c r="A50" s="0" t="n">
        <v>97</v>
      </c>
      <c r="B50" s="0" t="n">
        <v>6691.90595970649</v>
      </c>
      <c r="C50" s="0" t="n">
        <v>12655668</v>
      </c>
    </row>
    <row r="51" customFormat="false" ht="12.8" hidden="false" customHeight="false" outlineLevel="0" collapsed="false">
      <c r="A51" s="0" t="n">
        <v>98</v>
      </c>
      <c r="B51" s="0" t="n">
        <v>6743.35871522499</v>
      </c>
      <c r="C51" s="0" t="n">
        <v>12684769</v>
      </c>
    </row>
    <row r="52" customFormat="false" ht="12.8" hidden="false" customHeight="false" outlineLevel="0" collapsed="false">
      <c r="A52" s="0" t="n">
        <v>99</v>
      </c>
      <c r="B52" s="0" t="n">
        <v>6781.27666988664</v>
      </c>
      <c r="C52" s="0" t="n">
        <v>12677685</v>
      </c>
    </row>
    <row r="53" customFormat="false" ht="12.8" hidden="false" customHeight="false" outlineLevel="0" collapsed="false">
      <c r="A53" s="0" t="n">
        <v>100</v>
      </c>
      <c r="B53" s="0" t="n">
        <v>6809.91599160997</v>
      </c>
      <c r="C53" s="0" t="n">
        <v>12796496</v>
      </c>
    </row>
    <row r="54" customFormat="false" ht="12.8" hidden="false" customHeight="false" outlineLevel="0" collapsed="false">
      <c r="A54" s="0" t="n">
        <v>101</v>
      </c>
      <c r="B54" s="0" t="n">
        <v>6854.36713252834</v>
      </c>
      <c r="C54" s="0" t="n">
        <v>12833656</v>
      </c>
    </row>
    <row r="55" customFormat="false" ht="12.8" hidden="false" customHeight="false" outlineLevel="0" collapsed="false">
      <c r="A55" s="0" t="n">
        <v>102</v>
      </c>
      <c r="B55" s="0" t="n">
        <v>6874.45022371587</v>
      </c>
      <c r="C55" s="0" t="n">
        <v>12890998</v>
      </c>
    </row>
    <row r="56" customFormat="false" ht="12.8" hidden="false" customHeight="false" outlineLevel="0" collapsed="false">
      <c r="A56" s="0" t="n">
        <v>103</v>
      </c>
      <c r="B56" s="0" t="n">
        <v>6903.6280697459</v>
      </c>
      <c r="C56" s="0" t="n">
        <v>12930177</v>
      </c>
    </row>
    <row r="57" customFormat="false" ht="12.8" hidden="false" customHeight="false" outlineLevel="0" collapsed="false">
      <c r="A57" s="0" t="n">
        <v>104</v>
      </c>
      <c r="B57" s="0" t="n">
        <v>6908.36368136009</v>
      </c>
      <c r="C57" s="0" t="n">
        <v>13004458</v>
      </c>
    </row>
    <row r="58" customFormat="false" ht="12.8" hidden="false" customHeight="false" outlineLevel="0" collapsed="false">
      <c r="A58" s="0" t="n">
        <v>105</v>
      </c>
      <c r="B58" s="0" t="n">
        <v>6930.80950213444</v>
      </c>
      <c r="C58" s="0" t="n">
        <v>13053641</v>
      </c>
    </row>
    <row r="59" customFormat="false" ht="12.8" hidden="false" customHeight="false" outlineLevel="0" collapsed="false">
      <c r="A59" s="0" t="n">
        <v>106</v>
      </c>
      <c r="B59" s="0" t="n">
        <v>6969.98084006907</v>
      </c>
      <c r="C59" s="0" t="n">
        <v>13080640</v>
      </c>
    </row>
    <row r="60" customFormat="false" ht="12.8" hidden="false" customHeight="false" outlineLevel="0" collapsed="false">
      <c r="A60" s="0" t="n">
        <v>107</v>
      </c>
      <c r="B60" s="0" t="n">
        <v>6982.02953141778</v>
      </c>
      <c r="C60" s="0" t="n">
        <v>13091249</v>
      </c>
    </row>
    <row r="61" customFormat="false" ht="12.8" hidden="false" customHeight="false" outlineLevel="0" collapsed="false">
      <c r="A61" s="0" t="n">
        <v>108</v>
      </c>
      <c r="B61" s="0" t="n">
        <v>7004.62527110271</v>
      </c>
      <c r="C61" s="0" t="n">
        <v>13102993</v>
      </c>
    </row>
    <row r="62" customFormat="false" ht="12.8" hidden="false" customHeight="false" outlineLevel="0" collapsed="false">
      <c r="A62" s="0" t="n">
        <v>109</v>
      </c>
      <c r="B62" s="0" t="n">
        <v>7034.20673726752</v>
      </c>
      <c r="C62" s="0" t="n">
        <v>13168233</v>
      </c>
    </row>
    <row r="63" customFormat="false" ht="12.8" hidden="false" customHeight="false" outlineLevel="0" collapsed="false">
      <c r="A63" s="0" t="n">
        <v>110</v>
      </c>
      <c r="B63" s="0" t="n">
        <v>7047.6465082482</v>
      </c>
      <c r="C63" s="0" t="n">
        <v>13211431</v>
      </c>
    </row>
    <row r="64" customFormat="false" ht="12.8" hidden="false" customHeight="false" outlineLevel="0" collapsed="false">
      <c r="A64" s="0" t="n">
        <v>111</v>
      </c>
      <c r="B64" s="0" t="n">
        <v>7057.65707949269</v>
      </c>
      <c r="C64" s="0" t="n">
        <v>13219354</v>
      </c>
    </row>
    <row r="65" customFormat="false" ht="12.8" hidden="false" customHeight="false" outlineLevel="0" collapsed="false">
      <c r="A65" s="0" t="n">
        <v>112</v>
      </c>
      <c r="B65" s="0" t="n">
        <v>7100.99791479357</v>
      </c>
      <c r="C65" s="0" t="n">
        <v>13281406</v>
      </c>
    </row>
    <row r="66" customFormat="false" ht="12.8" hidden="false" customHeight="false" outlineLevel="0" collapsed="false">
      <c r="A66" s="0" t="n">
        <v>113</v>
      </c>
      <c r="B66" s="0" t="n">
        <v>7132.89765167107</v>
      </c>
      <c r="C66" s="0" t="n">
        <v>13242270</v>
      </c>
    </row>
    <row r="67" customFormat="false" ht="12.8" hidden="false" customHeight="false" outlineLevel="0" collapsed="false">
      <c r="A67" s="0" t="n">
        <v>114</v>
      </c>
      <c r="B67" s="0" t="n">
        <v>7160.51440527724</v>
      </c>
      <c r="C67" s="0" t="n">
        <v>13299222</v>
      </c>
    </row>
    <row r="68" customFormat="false" ht="12.8" hidden="false" customHeight="false" outlineLevel="0" collapsed="false">
      <c r="A68" s="0" t="n">
        <v>115</v>
      </c>
      <c r="B68" s="0" t="n">
        <v>7146.10643303528</v>
      </c>
      <c r="C68" s="0" t="n">
        <v>13346244</v>
      </c>
    </row>
    <row r="69" customFormat="false" ht="12.8" hidden="false" customHeight="false" outlineLevel="0" collapsed="false">
      <c r="A69" s="0" t="n">
        <v>116</v>
      </c>
      <c r="B69" s="0" t="n">
        <v>7182.64428851521</v>
      </c>
      <c r="C69" s="0" t="n">
        <v>13353638</v>
      </c>
    </row>
    <row r="70" customFormat="false" ht="12.8" hidden="false" customHeight="false" outlineLevel="0" collapsed="false">
      <c r="A70" s="0" t="n">
        <v>117</v>
      </c>
      <c r="B70" s="0" t="n">
        <v>7202.2460968687</v>
      </c>
      <c r="C70" s="0" t="n">
        <v>13388607</v>
      </c>
    </row>
    <row r="71" customFormat="false" ht="12.8" hidden="false" customHeight="false" outlineLevel="0" collapsed="false">
      <c r="A71" s="0" t="n">
        <v>118</v>
      </c>
      <c r="B71" s="0" t="n">
        <v>7157.00682049431</v>
      </c>
      <c r="C71" s="0" t="n">
        <v>13445026</v>
      </c>
    </row>
    <row r="72" customFormat="false" ht="12.8" hidden="false" customHeight="false" outlineLevel="0" collapsed="false">
      <c r="A72" s="0" t="n">
        <v>119</v>
      </c>
      <c r="B72" s="0" t="n">
        <v>7219.7944387522</v>
      </c>
      <c r="C72" s="0" t="n">
        <v>13435375</v>
      </c>
    </row>
    <row r="73" customFormat="false" ht="12.8" hidden="false" customHeight="false" outlineLevel="0" collapsed="false">
      <c r="A73" s="0" t="n">
        <v>120</v>
      </c>
      <c r="B73" s="0" t="n">
        <v>7241.17845531128</v>
      </c>
      <c r="C73" s="0" t="n">
        <v>13486844</v>
      </c>
    </row>
    <row r="74" customFormat="false" ht="12.8" hidden="false" customHeight="false" outlineLevel="0" collapsed="false">
      <c r="A74" s="0" t="n">
        <v>121</v>
      </c>
      <c r="B74" s="0" t="n">
        <v>7275.54947398319</v>
      </c>
      <c r="C74" s="0" t="n">
        <v>13490669</v>
      </c>
    </row>
    <row r="75" customFormat="false" ht="12.8" hidden="false" customHeight="false" outlineLevel="0" collapsed="false">
      <c r="A75" s="0" t="n">
        <v>122</v>
      </c>
      <c r="B75" s="0" t="n">
        <v>7312.37330900904</v>
      </c>
      <c r="C75" s="0" t="n">
        <v>13530347</v>
      </c>
    </row>
    <row r="76" customFormat="false" ht="12.8" hidden="false" customHeight="false" outlineLevel="0" collapsed="false">
      <c r="A76" s="0" t="n">
        <v>123</v>
      </c>
      <c r="B76" s="0" t="n">
        <v>7275.155860212</v>
      </c>
      <c r="C76" s="0" t="n">
        <v>13607482</v>
      </c>
    </row>
    <row r="77" customFormat="false" ht="12.8" hidden="false" customHeight="false" outlineLevel="0" collapsed="false">
      <c r="A77" s="0" t="n">
        <v>124</v>
      </c>
      <c r="B77" s="0" t="n">
        <v>7310.3946391775</v>
      </c>
      <c r="C77" s="0" t="n">
        <v>13606437</v>
      </c>
    </row>
    <row r="78" customFormat="false" ht="12.8" hidden="false" customHeight="false" outlineLevel="0" collapsed="false">
      <c r="A78" s="0" t="n">
        <v>125</v>
      </c>
      <c r="B78" s="0" t="n">
        <v>7349.31378601624</v>
      </c>
      <c r="C78" s="0" t="n">
        <v>13665801</v>
      </c>
    </row>
    <row r="79" customFormat="false" ht="12.8" hidden="false" customHeight="false" outlineLevel="0" collapsed="false">
      <c r="A79" s="0" t="n">
        <v>126</v>
      </c>
      <c r="B79" s="0" t="n">
        <v>7337.01774257903</v>
      </c>
      <c r="C79" s="0" t="n">
        <v>13714806</v>
      </c>
    </row>
    <row r="80" customFormat="false" ht="12.8" hidden="false" customHeight="false" outlineLevel="0" collapsed="false">
      <c r="A80" s="0" t="n">
        <v>127</v>
      </c>
      <c r="B80" s="0" t="n">
        <v>7319.59590033003</v>
      </c>
      <c r="C80" s="0" t="n">
        <v>13705177</v>
      </c>
    </row>
    <row r="81" customFormat="false" ht="12.8" hidden="false" customHeight="false" outlineLevel="0" collapsed="false">
      <c r="A81" s="0" t="n">
        <v>128</v>
      </c>
      <c r="B81" s="0" t="n">
        <v>7340.13832303565</v>
      </c>
      <c r="C81" s="0" t="n">
        <v>13714343</v>
      </c>
    </row>
    <row r="82" customFormat="false" ht="12.8" hidden="false" customHeight="false" outlineLevel="0" collapsed="false">
      <c r="A82" s="0" t="n">
        <v>129</v>
      </c>
      <c r="B82" s="0" t="n">
        <v>7364.46133620833</v>
      </c>
      <c r="C82" s="0" t="n">
        <v>13762824</v>
      </c>
    </row>
    <row r="83" customFormat="false" ht="12.8" hidden="false" customHeight="false" outlineLevel="0" collapsed="false">
      <c r="A83" s="0" t="n">
        <v>130</v>
      </c>
      <c r="B83" s="0" t="n">
        <v>7376.30087012309</v>
      </c>
      <c r="C83" s="0" t="n">
        <v>13870745</v>
      </c>
    </row>
    <row r="84" customFormat="false" ht="12.8" hidden="false" customHeight="false" outlineLevel="0" collapsed="false">
      <c r="A84" s="0" t="n">
        <v>131</v>
      </c>
      <c r="B84" s="0" t="n">
        <v>7398.29016774416</v>
      </c>
      <c r="C84" s="0" t="n">
        <v>13865232</v>
      </c>
    </row>
    <row r="85" customFormat="false" ht="12.8" hidden="false" customHeight="false" outlineLevel="0" collapsed="false">
      <c r="A85" s="0" t="n">
        <v>132</v>
      </c>
      <c r="B85" s="0" t="n">
        <v>7425.99265452989</v>
      </c>
      <c r="C85" s="0" t="n">
        <v>13885042</v>
      </c>
    </row>
    <row r="86" customFormat="false" ht="12.8" hidden="false" customHeight="false" outlineLevel="0" collapsed="false">
      <c r="A86" s="0" t="n">
        <v>133</v>
      </c>
      <c r="B86" s="0" t="n">
        <v>7446.10187444215</v>
      </c>
      <c r="C86" s="0" t="n">
        <v>13906608</v>
      </c>
    </row>
    <row r="87" customFormat="false" ht="12.8" hidden="false" customHeight="false" outlineLevel="0" collapsed="false">
      <c r="A87" s="0" t="n">
        <v>134</v>
      </c>
      <c r="B87" s="0" t="n">
        <v>7453.03876361096</v>
      </c>
      <c r="C87" s="0" t="n">
        <v>13960981</v>
      </c>
    </row>
    <row r="88" customFormat="false" ht="12.8" hidden="false" customHeight="false" outlineLevel="0" collapsed="false">
      <c r="A88" s="0" t="n">
        <v>135</v>
      </c>
      <c r="B88" s="0" t="n">
        <v>7473.13567796816</v>
      </c>
      <c r="C88" s="0" t="n">
        <v>14058518</v>
      </c>
    </row>
    <row r="89" customFormat="false" ht="12.8" hidden="false" customHeight="false" outlineLevel="0" collapsed="false">
      <c r="A89" s="0" t="n">
        <v>136</v>
      </c>
      <c r="B89" s="0" t="n">
        <v>7480.33598611883</v>
      </c>
      <c r="C89" s="0" t="n">
        <v>14102058</v>
      </c>
    </row>
    <row r="90" customFormat="false" ht="12.8" hidden="false" customHeight="false" outlineLevel="0" collapsed="false">
      <c r="A90" s="0" t="n">
        <v>137</v>
      </c>
      <c r="B90" s="0" t="n">
        <v>7550.1193364479</v>
      </c>
      <c r="C90" s="0" t="n">
        <v>14114622</v>
      </c>
    </row>
    <row r="91" customFormat="false" ht="12.8" hidden="false" customHeight="false" outlineLevel="0" collapsed="false">
      <c r="A91" s="0" t="n">
        <v>138</v>
      </c>
      <c r="B91" s="0" t="n">
        <v>7546.99115503497</v>
      </c>
      <c r="C91" s="0" t="n">
        <v>14155708</v>
      </c>
    </row>
    <row r="92" customFormat="false" ht="12.8" hidden="false" customHeight="false" outlineLevel="0" collapsed="false">
      <c r="A92" s="0" t="n">
        <v>139</v>
      </c>
      <c r="B92" s="0" t="n">
        <v>7548.6301308203</v>
      </c>
      <c r="C92" s="0" t="n">
        <v>14134245</v>
      </c>
    </row>
    <row r="93" customFormat="false" ht="12.8" hidden="false" customHeight="false" outlineLevel="0" collapsed="false">
      <c r="A93" s="0" t="n">
        <v>140</v>
      </c>
      <c r="B93" s="0" t="n">
        <v>7567.07415170368</v>
      </c>
      <c r="C93" s="0" t="n">
        <v>14204625</v>
      </c>
    </row>
    <row r="94" customFormat="false" ht="12.8" hidden="false" customHeight="false" outlineLevel="0" collapsed="false">
      <c r="A94" s="0" t="n">
        <v>141</v>
      </c>
      <c r="B94" s="0" t="n">
        <v>7596.23409077254</v>
      </c>
      <c r="C94" s="0" t="n">
        <v>14245866</v>
      </c>
    </row>
    <row r="95" customFormat="false" ht="12.8" hidden="false" customHeight="false" outlineLevel="0" collapsed="false">
      <c r="A95" s="0" t="n">
        <v>142</v>
      </c>
      <c r="B95" s="0" t="n">
        <v>7644.89026117694</v>
      </c>
      <c r="C95" s="0" t="n">
        <v>14208230</v>
      </c>
    </row>
    <row r="96" customFormat="false" ht="12.8" hidden="false" customHeight="false" outlineLevel="0" collapsed="false">
      <c r="A96" s="0" t="n">
        <v>143</v>
      </c>
      <c r="B96" s="0" t="n">
        <v>7651.63616857747</v>
      </c>
      <c r="C96" s="0" t="n">
        <v>14297303</v>
      </c>
    </row>
    <row r="97" customFormat="false" ht="12.8" hidden="false" customHeight="false" outlineLevel="0" collapsed="false">
      <c r="A97" s="0" t="n">
        <v>144</v>
      </c>
      <c r="B97" s="0" t="n">
        <v>7657.90011109224</v>
      </c>
      <c r="C97" s="0" t="n">
        <v>14248115</v>
      </c>
    </row>
    <row r="98" customFormat="false" ht="12.8" hidden="false" customHeight="false" outlineLevel="0" collapsed="false">
      <c r="A98" s="0" t="n">
        <v>145</v>
      </c>
      <c r="B98" s="0" t="n">
        <v>7694.77762734647</v>
      </c>
      <c r="C98" s="0" t="n">
        <v>14260733</v>
      </c>
    </row>
    <row r="99" customFormat="false" ht="12.8" hidden="false" customHeight="false" outlineLevel="0" collapsed="false">
      <c r="A99" s="0" t="n">
        <v>146</v>
      </c>
      <c r="B99" s="0" t="n">
        <v>7720.64929547643</v>
      </c>
      <c r="C99" s="0" t="n">
        <v>14303469</v>
      </c>
    </row>
    <row r="100" customFormat="false" ht="12.8" hidden="false" customHeight="false" outlineLevel="0" collapsed="false">
      <c r="A100" s="0" t="n">
        <v>147</v>
      </c>
      <c r="B100" s="0" t="n">
        <v>7734.59672628999</v>
      </c>
      <c r="C100" s="0" t="n">
        <v>14367767</v>
      </c>
    </row>
    <row r="101" customFormat="false" ht="12.8" hidden="false" customHeight="false" outlineLevel="0" collapsed="false">
      <c r="A101" s="0" t="n">
        <v>148</v>
      </c>
      <c r="B101" s="0" t="n">
        <v>7759.99772631615</v>
      </c>
      <c r="C101" s="0" t="n">
        <v>14417019</v>
      </c>
    </row>
    <row r="102" customFormat="false" ht="12.8" hidden="false" customHeight="false" outlineLevel="0" collapsed="false">
      <c r="A102" s="0" t="n">
        <v>149</v>
      </c>
      <c r="B102" s="0" t="n">
        <v>7760.46973705344</v>
      </c>
      <c r="C102" s="0" t="n">
        <v>14432708</v>
      </c>
    </row>
    <row r="103" customFormat="false" ht="12.8" hidden="false" customHeight="false" outlineLevel="0" collapsed="false">
      <c r="A103" s="0" t="n">
        <v>150</v>
      </c>
      <c r="B103" s="0" t="n">
        <v>7799.65966782023</v>
      </c>
      <c r="C103" s="0" t="n">
        <v>14377236</v>
      </c>
    </row>
    <row r="104" customFormat="false" ht="12.8" hidden="false" customHeight="false" outlineLevel="0" collapsed="false">
      <c r="A104" s="0" t="n">
        <v>151</v>
      </c>
      <c r="B104" s="0" t="n">
        <v>7809.91012186828</v>
      </c>
      <c r="C104" s="0" t="n">
        <v>14425641</v>
      </c>
    </row>
    <row r="105" customFormat="false" ht="12.8" hidden="false" customHeight="false" outlineLevel="0" collapsed="false">
      <c r="A105" s="0" t="n">
        <v>152</v>
      </c>
      <c r="B105" s="0" t="n">
        <v>7831.78558535952</v>
      </c>
      <c r="C105" s="0" t="n">
        <v>14364471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2.19140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234</v>
      </c>
      <c r="B1" s="0" t="s">
        <v>235</v>
      </c>
      <c r="C1" s="0" t="s">
        <v>236</v>
      </c>
    </row>
    <row r="2" customFormat="false" ht="12.8" hidden="false" customHeight="false" outlineLevel="0" collapsed="false">
      <c r="A2" s="0" t="n">
        <v>49</v>
      </c>
      <c r="B2" s="0" t="n">
        <v>6421.80382188919</v>
      </c>
      <c r="C2" s="0" t="n">
        <v>10921644</v>
      </c>
    </row>
    <row r="3" customFormat="false" ht="12.8" hidden="false" customHeight="false" outlineLevel="0" collapsed="false">
      <c r="A3" s="0" t="n">
        <v>50</v>
      </c>
      <c r="B3" s="0" t="n">
        <v>6786.13483538819</v>
      </c>
      <c r="C3" s="0" t="n">
        <v>11044406</v>
      </c>
    </row>
    <row r="4" customFormat="false" ht="12.8" hidden="false" customHeight="false" outlineLevel="0" collapsed="false">
      <c r="A4" s="0" t="n">
        <v>51</v>
      </c>
      <c r="B4" s="0" t="n">
        <v>7094.82089328529</v>
      </c>
      <c r="C4" s="0" t="n">
        <v>11033276</v>
      </c>
    </row>
    <row r="5" customFormat="false" ht="12.8" hidden="false" customHeight="false" outlineLevel="0" collapsed="false">
      <c r="A5" s="0" t="n">
        <v>52</v>
      </c>
      <c r="B5" s="0" t="n">
        <v>7051.70669476592</v>
      </c>
      <c r="C5" s="0" t="n">
        <v>11053255</v>
      </c>
    </row>
    <row r="6" customFormat="false" ht="12.8" hidden="false" customHeight="false" outlineLevel="0" collapsed="false">
      <c r="A6" s="0" t="n">
        <v>53</v>
      </c>
      <c r="B6" s="0" t="n">
        <v>6677.50779441193</v>
      </c>
      <c r="C6" s="0" t="n">
        <v>11056328</v>
      </c>
    </row>
    <row r="7" customFormat="false" ht="12.8" hidden="false" customHeight="false" outlineLevel="0" collapsed="false">
      <c r="A7" s="0" t="n">
        <v>54</v>
      </c>
      <c r="B7" s="0" t="n">
        <v>6486.76481478895</v>
      </c>
      <c r="C7" s="0" t="n">
        <v>11112610</v>
      </c>
    </row>
    <row r="8" customFormat="false" ht="12.8" hidden="false" customHeight="false" outlineLevel="0" collapsed="false">
      <c r="A8" s="0" t="n">
        <v>55</v>
      </c>
      <c r="B8" s="0" t="n">
        <v>6521.83541945801</v>
      </c>
      <c r="C8" s="0" t="n">
        <v>11194364</v>
      </c>
    </row>
    <row r="9" customFormat="false" ht="12.8" hidden="false" customHeight="false" outlineLevel="0" collapsed="false">
      <c r="A9" s="0" t="n">
        <v>56</v>
      </c>
      <c r="B9" s="0" t="n">
        <v>6617.24643359544</v>
      </c>
      <c r="C9" s="0" t="n">
        <v>11200955</v>
      </c>
    </row>
    <row r="10" customFormat="false" ht="12.8" hidden="false" customHeight="false" outlineLevel="0" collapsed="false">
      <c r="A10" s="0" t="n">
        <v>57</v>
      </c>
      <c r="B10" s="0" t="n">
        <v>6732.55475099859</v>
      </c>
      <c r="C10" s="0" t="n">
        <v>11131472</v>
      </c>
    </row>
    <row r="11" customFormat="false" ht="12.8" hidden="false" customHeight="false" outlineLevel="0" collapsed="false">
      <c r="A11" s="0" t="n">
        <v>58</v>
      </c>
      <c r="B11" s="0" t="n">
        <v>6725.58191784654</v>
      </c>
      <c r="C11" s="0" t="n">
        <v>11278755</v>
      </c>
    </row>
    <row r="12" customFormat="false" ht="12.8" hidden="false" customHeight="false" outlineLevel="0" collapsed="false">
      <c r="A12" s="0" t="n">
        <v>59</v>
      </c>
      <c r="B12" s="0" t="n">
        <v>6848.21489294141</v>
      </c>
      <c r="C12" s="0" t="n">
        <v>11441722</v>
      </c>
    </row>
    <row r="13" customFormat="false" ht="12.8" hidden="false" customHeight="false" outlineLevel="0" collapsed="false">
      <c r="A13" s="0" t="n">
        <v>60</v>
      </c>
      <c r="B13" s="0" t="n">
        <v>6864.12219168918</v>
      </c>
      <c r="C13" s="0" t="n">
        <v>11559243</v>
      </c>
    </row>
    <row r="14" customFormat="false" ht="12.8" hidden="false" customHeight="false" outlineLevel="0" collapsed="false">
      <c r="A14" s="0" t="n">
        <v>61</v>
      </c>
      <c r="B14" s="0" t="n">
        <v>6811.86864411163</v>
      </c>
      <c r="C14" s="0" t="n">
        <v>11499225</v>
      </c>
    </row>
    <row r="15" customFormat="false" ht="12.8" hidden="false" customHeight="false" outlineLevel="0" collapsed="false">
      <c r="A15" s="0" t="n">
        <v>62</v>
      </c>
      <c r="B15" s="0" t="n">
        <v>6712.55529028831</v>
      </c>
      <c r="C15" s="0" t="n">
        <v>11454332</v>
      </c>
    </row>
    <row r="16" customFormat="false" ht="12.8" hidden="false" customHeight="false" outlineLevel="0" collapsed="false">
      <c r="A16" s="0" t="n">
        <v>63</v>
      </c>
      <c r="B16" s="0" t="n">
        <v>6331.53688578529</v>
      </c>
      <c r="C16" s="0" t="n">
        <v>11583591</v>
      </c>
    </row>
    <row r="17" customFormat="false" ht="12.8" hidden="false" customHeight="false" outlineLevel="0" collapsed="false">
      <c r="A17" s="0" t="n">
        <v>64</v>
      </c>
      <c r="B17" s="0" t="n">
        <v>6012.82687189068</v>
      </c>
      <c r="C17" s="0" t="n">
        <v>11552257</v>
      </c>
    </row>
    <row r="18" customFormat="false" ht="12.8" hidden="false" customHeight="false" outlineLevel="0" collapsed="false">
      <c r="A18" s="0" t="n">
        <v>65</v>
      </c>
      <c r="B18" s="0" t="n">
        <v>5980.7396309251</v>
      </c>
      <c r="C18" s="0" t="n">
        <v>11484302</v>
      </c>
    </row>
    <row r="19" customFormat="false" ht="12.8" hidden="false" customHeight="false" outlineLevel="0" collapsed="false">
      <c r="A19" s="0" t="n">
        <v>66</v>
      </c>
      <c r="B19" s="0" t="n">
        <v>5964.69692516812</v>
      </c>
      <c r="C19" s="0" t="n">
        <v>11534098</v>
      </c>
    </row>
    <row r="20" customFormat="false" ht="12.8" hidden="false" customHeight="false" outlineLevel="0" collapsed="false">
      <c r="A20" s="0" t="n">
        <v>67</v>
      </c>
      <c r="B20" s="0" t="n">
        <v>5814.12701750829</v>
      </c>
      <c r="C20" s="0" t="n">
        <v>11625552</v>
      </c>
    </row>
    <row r="21" customFormat="false" ht="12.8" hidden="false" customHeight="false" outlineLevel="0" collapsed="false">
      <c r="A21" s="0" t="n">
        <v>68</v>
      </c>
      <c r="B21" s="0" t="n">
        <v>5633.24553537283</v>
      </c>
      <c r="C21" s="0" t="n">
        <v>11738891</v>
      </c>
    </row>
    <row r="22" customFormat="false" ht="12.8" hidden="false" customHeight="false" outlineLevel="0" collapsed="false">
      <c r="A22" s="0" t="n">
        <v>69</v>
      </c>
      <c r="B22" s="0" t="n">
        <v>5931.41495321902</v>
      </c>
      <c r="C22" s="0" t="n">
        <v>11516006</v>
      </c>
    </row>
    <row r="23" customFormat="false" ht="12.8" hidden="false" customHeight="false" outlineLevel="0" collapsed="false">
      <c r="A23" s="0" t="n">
        <v>70</v>
      </c>
      <c r="B23" s="0" t="n">
        <v>6364.43420483386</v>
      </c>
      <c r="C23" s="0" t="n">
        <v>9401693</v>
      </c>
    </row>
    <row r="24" customFormat="false" ht="12.8" hidden="false" customHeight="false" outlineLevel="0" collapsed="false">
      <c r="A24" s="0" t="n">
        <v>71</v>
      </c>
      <c r="B24" s="0" t="n">
        <v>6093.27890464604</v>
      </c>
      <c r="C24" s="0" t="n">
        <v>9905628</v>
      </c>
    </row>
    <row r="25" customFormat="false" ht="12.8" hidden="false" customHeight="false" outlineLevel="0" collapsed="false">
      <c r="A25" s="0" t="n">
        <v>72</v>
      </c>
      <c r="B25" s="0" t="n">
        <v>6024.01145808367</v>
      </c>
      <c r="C25" s="0" t="n">
        <v>10445166</v>
      </c>
    </row>
    <row r="26" customFormat="false" ht="12.8" hidden="false" customHeight="false" outlineLevel="0" collapsed="false">
      <c r="A26" s="0" t="n">
        <v>73</v>
      </c>
      <c r="B26" s="0" t="n">
        <v>6023.25938605303</v>
      </c>
      <c r="C26" s="0" t="n">
        <v>10784959</v>
      </c>
    </row>
    <row r="27" customFormat="false" ht="12.8" hidden="false" customHeight="false" outlineLevel="0" collapsed="false">
      <c r="A27" s="0" t="n">
        <v>74</v>
      </c>
      <c r="B27" s="0" t="n">
        <v>6053.07747986075</v>
      </c>
      <c r="C27" s="0" t="n">
        <v>11098718</v>
      </c>
    </row>
    <row r="28" customFormat="false" ht="12.8" hidden="false" customHeight="false" outlineLevel="0" collapsed="false">
      <c r="A28" s="0" t="n">
        <v>75</v>
      </c>
      <c r="B28" s="0" t="n">
        <v>6078.66390424907</v>
      </c>
      <c r="C28" s="0" t="n">
        <v>11565270</v>
      </c>
    </row>
    <row r="29" customFormat="false" ht="12.8" hidden="false" customHeight="false" outlineLevel="0" collapsed="false">
      <c r="A29" s="0" t="n">
        <v>76</v>
      </c>
      <c r="B29" s="0" t="n">
        <v>6234.18426317016</v>
      </c>
      <c r="C29" s="0" t="n">
        <v>11640252</v>
      </c>
    </row>
    <row r="30" customFormat="false" ht="12.8" hidden="false" customHeight="false" outlineLevel="0" collapsed="false">
      <c r="A30" s="0" t="n">
        <v>77</v>
      </c>
      <c r="B30" s="0" t="n">
        <v>6341.95955237153</v>
      </c>
      <c r="C30" s="0" t="n">
        <v>11659076</v>
      </c>
    </row>
    <row r="31" customFormat="false" ht="12.8" hidden="false" customHeight="false" outlineLevel="0" collapsed="false">
      <c r="A31" s="0" t="n">
        <v>78</v>
      </c>
      <c r="B31" s="0" t="n">
        <v>6465.68245951926</v>
      </c>
      <c r="C31" s="0" t="n">
        <v>11762774</v>
      </c>
    </row>
    <row r="32" customFormat="false" ht="12.8" hidden="false" customHeight="false" outlineLevel="0" collapsed="false">
      <c r="A32" s="0" t="n">
        <v>79</v>
      </c>
      <c r="B32" s="0" t="n">
        <v>6550.71915934861</v>
      </c>
      <c r="C32" s="0" t="n">
        <v>11811618</v>
      </c>
    </row>
    <row r="33" customFormat="false" ht="12.8" hidden="false" customHeight="false" outlineLevel="0" collapsed="false">
      <c r="A33" s="0" t="n">
        <v>80</v>
      </c>
      <c r="B33" s="0" t="n">
        <v>6589.73581688851</v>
      </c>
      <c r="C33" s="0" t="n">
        <v>11917180</v>
      </c>
    </row>
    <row r="34" customFormat="false" ht="12.8" hidden="false" customHeight="false" outlineLevel="0" collapsed="false">
      <c r="A34" s="0" t="n">
        <v>81</v>
      </c>
      <c r="B34" s="0" t="n">
        <v>6648.01294214486</v>
      </c>
      <c r="C34" s="0" t="n">
        <v>11905521</v>
      </c>
    </row>
    <row r="35" customFormat="false" ht="12.8" hidden="false" customHeight="false" outlineLevel="0" collapsed="false">
      <c r="A35" s="0" t="n">
        <v>82</v>
      </c>
      <c r="B35" s="0" t="n">
        <v>6656.65980623249</v>
      </c>
      <c r="C35" s="0" t="n">
        <v>11978793</v>
      </c>
    </row>
    <row r="36" customFormat="false" ht="12.8" hidden="false" customHeight="false" outlineLevel="0" collapsed="false">
      <c r="A36" s="0" t="n">
        <v>83</v>
      </c>
      <c r="B36" s="0" t="n">
        <v>6673.60586955162</v>
      </c>
      <c r="C36" s="0" t="n">
        <v>12056257</v>
      </c>
    </row>
    <row r="37" customFormat="false" ht="12.8" hidden="false" customHeight="false" outlineLevel="0" collapsed="false">
      <c r="A37" s="0" t="n">
        <v>84</v>
      </c>
      <c r="B37" s="0" t="n">
        <v>6722.39217668671</v>
      </c>
      <c r="C37" s="0" t="n">
        <v>12069055</v>
      </c>
    </row>
    <row r="38" customFormat="false" ht="12.8" hidden="false" customHeight="false" outlineLevel="0" collapsed="false">
      <c r="A38" s="0" t="n">
        <v>85</v>
      </c>
      <c r="B38" s="0" t="n">
        <v>6767.6538413813</v>
      </c>
      <c r="C38" s="0" t="n">
        <v>12147800</v>
      </c>
    </row>
    <row r="39" customFormat="false" ht="12.8" hidden="false" customHeight="false" outlineLevel="0" collapsed="false">
      <c r="A39" s="0" t="n">
        <v>86</v>
      </c>
      <c r="B39" s="0" t="n">
        <v>6815.94354821697</v>
      </c>
      <c r="C39" s="0" t="n">
        <v>12165176</v>
      </c>
    </row>
    <row r="40" customFormat="false" ht="12.8" hidden="false" customHeight="false" outlineLevel="0" collapsed="false">
      <c r="A40" s="0" t="n">
        <v>87</v>
      </c>
      <c r="B40" s="0" t="n">
        <v>6819.62881569714</v>
      </c>
      <c r="C40" s="0" t="n">
        <v>12220062</v>
      </c>
    </row>
    <row r="41" customFormat="false" ht="12.8" hidden="false" customHeight="false" outlineLevel="0" collapsed="false">
      <c r="A41" s="0" t="n">
        <v>88</v>
      </c>
      <c r="B41" s="0" t="n">
        <v>6869.79991650409</v>
      </c>
      <c r="C41" s="0" t="n">
        <v>12294197</v>
      </c>
    </row>
    <row r="42" customFormat="false" ht="12.8" hidden="false" customHeight="false" outlineLevel="0" collapsed="false">
      <c r="A42" s="0" t="n">
        <v>89</v>
      </c>
      <c r="B42" s="0" t="n">
        <v>6884.83229994835</v>
      </c>
      <c r="C42" s="0" t="n">
        <v>12362983</v>
      </c>
    </row>
    <row r="43" customFormat="false" ht="12.8" hidden="false" customHeight="false" outlineLevel="0" collapsed="false">
      <c r="A43" s="0" t="n">
        <v>90</v>
      </c>
      <c r="B43" s="0" t="n">
        <v>6915.28690622753</v>
      </c>
      <c r="C43" s="0" t="n">
        <v>12464454</v>
      </c>
    </row>
    <row r="44" customFormat="false" ht="12.8" hidden="false" customHeight="false" outlineLevel="0" collapsed="false">
      <c r="A44" s="0" t="n">
        <v>91</v>
      </c>
      <c r="B44" s="0" t="n">
        <v>6920.14254219253</v>
      </c>
      <c r="C44" s="0" t="n">
        <v>12555991</v>
      </c>
    </row>
    <row r="45" customFormat="false" ht="12.8" hidden="false" customHeight="false" outlineLevel="0" collapsed="false">
      <c r="A45" s="0" t="n">
        <v>92</v>
      </c>
      <c r="B45" s="0" t="n">
        <v>6962.70035397036</v>
      </c>
      <c r="C45" s="0" t="n">
        <v>12520658</v>
      </c>
    </row>
    <row r="46" customFormat="false" ht="12.8" hidden="false" customHeight="false" outlineLevel="0" collapsed="false">
      <c r="A46" s="0" t="n">
        <v>93</v>
      </c>
      <c r="B46" s="0" t="n">
        <v>7005.26868994635</v>
      </c>
      <c r="C46" s="0" t="n">
        <v>12594617</v>
      </c>
    </row>
    <row r="47" customFormat="false" ht="12.8" hidden="false" customHeight="false" outlineLevel="0" collapsed="false">
      <c r="A47" s="0" t="n">
        <v>94</v>
      </c>
      <c r="B47" s="0" t="n">
        <v>7008.77897430325</v>
      </c>
      <c r="C47" s="0" t="n">
        <v>12630047</v>
      </c>
    </row>
    <row r="48" customFormat="false" ht="12.8" hidden="false" customHeight="false" outlineLevel="0" collapsed="false">
      <c r="A48" s="0" t="n">
        <v>95</v>
      </c>
      <c r="B48" s="0" t="n">
        <v>7026.76842461546</v>
      </c>
      <c r="C48" s="0" t="n">
        <v>12751371</v>
      </c>
    </row>
    <row r="49" customFormat="false" ht="12.8" hidden="false" customHeight="false" outlineLevel="0" collapsed="false">
      <c r="A49" s="0" t="n">
        <v>96</v>
      </c>
      <c r="B49" s="0" t="n">
        <v>7057.33385810519</v>
      </c>
      <c r="C49" s="0" t="n">
        <v>12787343</v>
      </c>
    </row>
    <row r="50" customFormat="false" ht="12.8" hidden="false" customHeight="false" outlineLevel="0" collapsed="false">
      <c r="A50" s="0" t="n">
        <v>97</v>
      </c>
      <c r="B50" s="0" t="n">
        <v>7101.47974528861</v>
      </c>
      <c r="C50" s="0" t="n">
        <v>12862252</v>
      </c>
    </row>
    <row r="51" customFormat="false" ht="12.8" hidden="false" customHeight="false" outlineLevel="0" collapsed="false">
      <c r="A51" s="0" t="n">
        <v>98</v>
      </c>
      <c r="B51" s="0" t="n">
        <v>7139.36667962988</v>
      </c>
      <c r="C51" s="0" t="n">
        <v>12890652</v>
      </c>
    </row>
    <row r="52" customFormat="false" ht="12.8" hidden="false" customHeight="false" outlineLevel="0" collapsed="false">
      <c r="A52" s="0" t="n">
        <v>99</v>
      </c>
      <c r="B52" s="0" t="n">
        <v>7163.50726705385</v>
      </c>
      <c r="C52" s="0" t="n">
        <v>13022031</v>
      </c>
    </row>
    <row r="53" customFormat="false" ht="12.8" hidden="false" customHeight="false" outlineLevel="0" collapsed="false">
      <c r="A53" s="0" t="n">
        <v>100</v>
      </c>
      <c r="B53" s="0" t="n">
        <v>7235.16860715471</v>
      </c>
      <c r="C53" s="0" t="n">
        <v>13001959</v>
      </c>
    </row>
    <row r="54" customFormat="false" ht="12.8" hidden="false" customHeight="false" outlineLevel="0" collapsed="false">
      <c r="A54" s="0" t="n">
        <v>101</v>
      </c>
      <c r="B54" s="0" t="n">
        <v>7278.93611519746</v>
      </c>
      <c r="C54" s="0" t="n">
        <v>13083294</v>
      </c>
    </row>
    <row r="55" customFormat="false" ht="12.8" hidden="false" customHeight="false" outlineLevel="0" collapsed="false">
      <c r="A55" s="0" t="n">
        <v>102</v>
      </c>
      <c r="B55" s="0" t="n">
        <v>7294.55203329607</v>
      </c>
      <c r="C55" s="0" t="n">
        <v>13123140</v>
      </c>
    </row>
    <row r="56" customFormat="false" ht="12.8" hidden="false" customHeight="false" outlineLevel="0" collapsed="false">
      <c r="A56" s="0" t="n">
        <v>103</v>
      </c>
      <c r="B56" s="0" t="n">
        <v>7300.13856586422</v>
      </c>
      <c r="C56" s="0" t="n">
        <v>13229384</v>
      </c>
    </row>
    <row r="57" customFormat="false" ht="12.8" hidden="false" customHeight="false" outlineLevel="0" collapsed="false">
      <c r="A57" s="0" t="n">
        <v>104</v>
      </c>
      <c r="B57" s="0" t="n">
        <v>7327.47104314443</v>
      </c>
      <c r="C57" s="0" t="n">
        <v>13279129</v>
      </c>
    </row>
    <row r="58" customFormat="false" ht="12.8" hidden="false" customHeight="false" outlineLevel="0" collapsed="false">
      <c r="A58" s="0" t="n">
        <v>105</v>
      </c>
      <c r="B58" s="0" t="n">
        <v>7380.14269571006</v>
      </c>
      <c r="C58" s="0" t="n">
        <v>13357768</v>
      </c>
    </row>
    <row r="59" customFormat="false" ht="12.8" hidden="false" customHeight="false" outlineLevel="0" collapsed="false">
      <c r="A59" s="0" t="n">
        <v>106</v>
      </c>
      <c r="B59" s="0" t="n">
        <v>7435.68423689563</v>
      </c>
      <c r="C59" s="0" t="n">
        <v>13409404</v>
      </c>
    </row>
    <row r="60" customFormat="false" ht="12.8" hidden="false" customHeight="false" outlineLevel="0" collapsed="false">
      <c r="A60" s="0" t="n">
        <v>107</v>
      </c>
      <c r="B60" s="0" t="n">
        <v>7471.28789006269</v>
      </c>
      <c r="C60" s="0" t="n">
        <v>13451537</v>
      </c>
    </row>
    <row r="61" customFormat="false" ht="12.8" hidden="false" customHeight="false" outlineLevel="0" collapsed="false">
      <c r="A61" s="0" t="n">
        <v>108</v>
      </c>
      <c r="B61" s="0" t="n">
        <v>7495.84586815284</v>
      </c>
      <c r="C61" s="0" t="n">
        <v>13491032</v>
      </c>
    </row>
    <row r="62" customFormat="false" ht="12.8" hidden="false" customHeight="false" outlineLevel="0" collapsed="false">
      <c r="A62" s="0" t="n">
        <v>109</v>
      </c>
      <c r="B62" s="0" t="n">
        <v>7543.98448881117</v>
      </c>
      <c r="C62" s="0" t="n">
        <v>13515662</v>
      </c>
    </row>
    <row r="63" customFormat="false" ht="12.8" hidden="false" customHeight="false" outlineLevel="0" collapsed="false">
      <c r="A63" s="0" t="n">
        <v>110</v>
      </c>
      <c r="B63" s="0" t="n">
        <v>7539.73625686785</v>
      </c>
      <c r="C63" s="0" t="n">
        <v>13578949</v>
      </c>
    </row>
    <row r="64" customFormat="false" ht="12.8" hidden="false" customHeight="false" outlineLevel="0" collapsed="false">
      <c r="A64" s="0" t="n">
        <v>111</v>
      </c>
      <c r="B64" s="0" t="n">
        <v>7572.43424986763</v>
      </c>
      <c r="C64" s="0" t="n">
        <v>13556984</v>
      </c>
    </row>
    <row r="65" customFormat="false" ht="12.8" hidden="false" customHeight="false" outlineLevel="0" collapsed="false">
      <c r="A65" s="0" t="n">
        <v>112</v>
      </c>
      <c r="B65" s="0" t="n">
        <v>7584.89007609128</v>
      </c>
      <c r="C65" s="0" t="n">
        <v>13638007</v>
      </c>
    </row>
    <row r="66" customFormat="false" ht="12.8" hidden="false" customHeight="false" outlineLevel="0" collapsed="false">
      <c r="A66" s="0" t="n">
        <v>113</v>
      </c>
      <c r="B66" s="0" t="n">
        <v>7613.25625574683</v>
      </c>
      <c r="C66" s="0" t="n">
        <v>13668502</v>
      </c>
    </row>
    <row r="67" customFormat="false" ht="12.8" hidden="false" customHeight="false" outlineLevel="0" collapsed="false">
      <c r="A67" s="0" t="n">
        <v>114</v>
      </c>
      <c r="B67" s="0" t="n">
        <v>7659.19602576933</v>
      </c>
      <c r="C67" s="0" t="n">
        <v>13667186</v>
      </c>
    </row>
    <row r="68" customFormat="false" ht="12.8" hidden="false" customHeight="false" outlineLevel="0" collapsed="false">
      <c r="A68" s="0" t="n">
        <v>115</v>
      </c>
      <c r="B68" s="0" t="n">
        <v>7673.50357082691</v>
      </c>
      <c r="C68" s="0" t="n">
        <v>13720118</v>
      </c>
    </row>
    <row r="69" customFormat="false" ht="12.8" hidden="false" customHeight="false" outlineLevel="0" collapsed="false">
      <c r="A69" s="0" t="n">
        <v>116</v>
      </c>
      <c r="B69" s="0" t="n">
        <v>7688.67017236343</v>
      </c>
      <c r="C69" s="0" t="n">
        <v>13781842</v>
      </c>
    </row>
    <row r="70" customFormat="false" ht="12.8" hidden="false" customHeight="false" outlineLevel="0" collapsed="false">
      <c r="A70" s="0" t="n">
        <v>117</v>
      </c>
      <c r="B70" s="0" t="n">
        <v>7720.88984008279</v>
      </c>
      <c r="C70" s="0" t="n">
        <v>13819448</v>
      </c>
    </row>
    <row r="71" customFormat="false" ht="12.8" hidden="false" customHeight="false" outlineLevel="0" collapsed="false">
      <c r="A71" s="0" t="n">
        <v>118</v>
      </c>
      <c r="B71" s="0" t="n">
        <v>7750.28841455324</v>
      </c>
      <c r="C71" s="0" t="n">
        <v>13841851</v>
      </c>
    </row>
    <row r="72" customFormat="false" ht="12.8" hidden="false" customHeight="false" outlineLevel="0" collapsed="false">
      <c r="A72" s="0" t="n">
        <v>119</v>
      </c>
      <c r="B72" s="0" t="n">
        <v>7792.85986893692</v>
      </c>
      <c r="C72" s="0" t="n">
        <v>13871143</v>
      </c>
    </row>
    <row r="73" customFormat="false" ht="12.8" hidden="false" customHeight="false" outlineLevel="0" collapsed="false">
      <c r="A73" s="0" t="n">
        <v>120</v>
      </c>
      <c r="B73" s="0" t="n">
        <v>7802.25457423465</v>
      </c>
      <c r="C73" s="0" t="n">
        <v>13943615</v>
      </c>
    </row>
    <row r="74" customFormat="false" ht="12.8" hidden="false" customHeight="false" outlineLevel="0" collapsed="false">
      <c r="A74" s="0" t="n">
        <v>121</v>
      </c>
      <c r="B74" s="0" t="n">
        <v>7832.13814258554</v>
      </c>
      <c r="C74" s="0" t="n">
        <v>14021157</v>
      </c>
    </row>
    <row r="75" customFormat="false" ht="12.8" hidden="false" customHeight="false" outlineLevel="0" collapsed="false">
      <c r="A75" s="0" t="n">
        <v>122</v>
      </c>
      <c r="B75" s="0" t="n">
        <v>7848.70643521126</v>
      </c>
      <c r="C75" s="0" t="n">
        <v>14053328</v>
      </c>
    </row>
    <row r="76" customFormat="false" ht="12.8" hidden="false" customHeight="false" outlineLevel="0" collapsed="false">
      <c r="A76" s="0" t="n">
        <v>123</v>
      </c>
      <c r="B76" s="0" t="n">
        <v>7887.5119259689</v>
      </c>
      <c r="C76" s="0" t="n">
        <v>14090098</v>
      </c>
    </row>
    <row r="77" customFormat="false" ht="12.8" hidden="false" customHeight="false" outlineLevel="0" collapsed="false">
      <c r="A77" s="0" t="n">
        <v>124</v>
      </c>
      <c r="B77" s="0" t="n">
        <v>7920.80646063376</v>
      </c>
      <c r="C77" s="0" t="n">
        <v>14137501</v>
      </c>
    </row>
    <row r="78" customFormat="false" ht="12.8" hidden="false" customHeight="false" outlineLevel="0" collapsed="false">
      <c r="A78" s="0" t="n">
        <v>125</v>
      </c>
      <c r="B78" s="0" t="n">
        <v>7960.96906047789</v>
      </c>
      <c r="C78" s="0" t="n">
        <v>14149457</v>
      </c>
    </row>
    <row r="79" customFormat="false" ht="12.8" hidden="false" customHeight="false" outlineLevel="0" collapsed="false">
      <c r="A79" s="0" t="n">
        <v>126</v>
      </c>
      <c r="B79" s="0" t="n">
        <v>7976.07007934938</v>
      </c>
      <c r="C79" s="0" t="n">
        <v>14284399</v>
      </c>
    </row>
    <row r="80" customFormat="false" ht="12.8" hidden="false" customHeight="false" outlineLevel="0" collapsed="false">
      <c r="A80" s="0" t="n">
        <v>127</v>
      </c>
      <c r="B80" s="0" t="n">
        <v>8002.62616370205</v>
      </c>
      <c r="C80" s="0" t="n">
        <v>14244026</v>
      </c>
    </row>
    <row r="81" customFormat="false" ht="12.8" hidden="false" customHeight="false" outlineLevel="0" collapsed="false">
      <c r="A81" s="0" t="n">
        <v>128</v>
      </c>
      <c r="B81" s="0" t="n">
        <v>8038.19379283124</v>
      </c>
      <c r="C81" s="0" t="n">
        <v>14256504</v>
      </c>
    </row>
    <row r="82" customFormat="false" ht="12.8" hidden="false" customHeight="false" outlineLevel="0" collapsed="false">
      <c r="A82" s="0" t="n">
        <v>129</v>
      </c>
      <c r="B82" s="0" t="n">
        <v>8084.66386436874</v>
      </c>
      <c r="C82" s="0" t="n">
        <v>14265750</v>
      </c>
    </row>
    <row r="83" customFormat="false" ht="12.8" hidden="false" customHeight="false" outlineLevel="0" collapsed="false">
      <c r="A83" s="0" t="n">
        <v>130</v>
      </c>
      <c r="B83" s="0" t="n">
        <v>8077.66699060881</v>
      </c>
      <c r="C83" s="0" t="n">
        <v>14353958</v>
      </c>
    </row>
    <row r="84" customFormat="false" ht="12.8" hidden="false" customHeight="false" outlineLevel="0" collapsed="false">
      <c r="A84" s="0" t="n">
        <v>131</v>
      </c>
      <c r="B84" s="0" t="n">
        <v>8140.60806616585</v>
      </c>
      <c r="C84" s="0" t="n">
        <v>14358104</v>
      </c>
    </row>
    <row r="85" customFormat="false" ht="12.8" hidden="false" customHeight="false" outlineLevel="0" collapsed="false">
      <c r="A85" s="0" t="n">
        <v>132</v>
      </c>
      <c r="B85" s="0" t="n">
        <v>8185.65517988753</v>
      </c>
      <c r="C85" s="0" t="n">
        <v>14394164</v>
      </c>
    </row>
    <row r="86" customFormat="false" ht="12.8" hidden="false" customHeight="false" outlineLevel="0" collapsed="false">
      <c r="A86" s="0" t="n">
        <v>133</v>
      </c>
      <c r="B86" s="0" t="n">
        <v>8195.47273110209</v>
      </c>
      <c r="C86" s="0" t="n">
        <v>14496375</v>
      </c>
    </row>
    <row r="87" customFormat="false" ht="12.8" hidden="false" customHeight="false" outlineLevel="0" collapsed="false">
      <c r="A87" s="0" t="n">
        <v>134</v>
      </c>
      <c r="B87" s="0" t="n">
        <v>8241.13140720132</v>
      </c>
      <c r="C87" s="0" t="n">
        <v>14543700</v>
      </c>
    </row>
    <row r="88" customFormat="false" ht="12.8" hidden="false" customHeight="false" outlineLevel="0" collapsed="false">
      <c r="A88" s="0" t="n">
        <v>135</v>
      </c>
      <c r="B88" s="0" t="n">
        <v>8219.58078927545</v>
      </c>
      <c r="C88" s="0" t="n">
        <v>14592801</v>
      </c>
    </row>
    <row r="89" customFormat="false" ht="12.8" hidden="false" customHeight="false" outlineLevel="0" collapsed="false">
      <c r="A89" s="0" t="n">
        <v>136</v>
      </c>
      <c r="B89" s="0" t="n">
        <v>8278.06939632</v>
      </c>
      <c r="C89" s="0" t="n">
        <v>14603906</v>
      </c>
    </row>
    <row r="90" customFormat="false" ht="12.8" hidden="false" customHeight="false" outlineLevel="0" collapsed="false">
      <c r="A90" s="0" t="n">
        <v>137</v>
      </c>
      <c r="B90" s="0" t="n">
        <v>8327.60340388624</v>
      </c>
      <c r="C90" s="0" t="n">
        <v>14608015</v>
      </c>
    </row>
    <row r="91" customFormat="false" ht="12.8" hidden="false" customHeight="false" outlineLevel="0" collapsed="false">
      <c r="A91" s="0" t="n">
        <v>138</v>
      </c>
      <c r="B91" s="0" t="n">
        <v>8356.9448132549</v>
      </c>
      <c r="C91" s="0" t="n">
        <v>14664962</v>
      </c>
    </row>
    <row r="92" customFormat="false" ht="12.8" hidden="false" customHeight="false" outlineLevel="0" collapsed="false">
      <c r="A92" s="0" t="n">
        <v>139</v>
      </c>
      <c r="B92" s="0" t="n">
        <v>8366.41548290734</v>
      </c>
      <c r="C92" s="0" t="n">
        <v>14744772</v>
      </c>
    </row>
    <row r="93" customFormat="false" ht="12.8" hidden="false" customHeight="false" outlineLevel="0" collapsed="false">
      <c r="A93" s="0" t="n">
        <v>140</v>
      </c>
      <c r="B93" s="0" t="n">
        <v>8402.04556676138</v>
      </c>
      <c r="C93" s="0" t="n">
        <v>14747854</v>
      </c>
    </row>
    <row r="94" customFormat="false" ht="12.8" hidden="false" customHeight="false" outlineLevel="0" collapsed="false">
      <c r="A94" s="0" t="n">
        <v>141</v>
      </c>
      <c r="B94" s="0" t="n">
        <v>8444.0528067799</v>
      </c>
      <c r="C94" s="0" t="n">
        <v>14861685</v>
      </c>
    </row>
    <row r="95" customFormat="false" ht="12.8" hidden="false" customHeight="false" outlineLevel="0" collapsed="false">
      <c r="A95" s="0" t="n">
        <v>142</v>
      </c>
      <c r="B95" s="0" t="n">
        <v>8481.03870345124</v>
      </c>
      <c r="C95" s="0" t="n">
        <v>14842837</v>
      </c>
    </row>
    <row r="96" customFormat="false" ht="12.8" hidden="false" customHeight="false" outlineLevel="0" collapsed="false">
      <c r="A96" s="0" t="n">
        <v>143</v>
      </c>
      <c r="B96" s="0" t="n">
        <v>8495.47014248176</v>
      </c>
      <c r="C96" s="0" t="n">
        <v>14933931</v>
      </c>
    </row>
    <row r="97" customFormat="false" ht="12.8" hidden="false" customHeight="false" outlineLevel="0" collapsed="false">
      <c r="A97" s="0" t="n">
        <v>144</v>
      </c>
      <c r="B97" s="0" t="n">
        <v>8531.22330774705</v>
      </c>
      <c r="C97" s="0" t="n">
        <v>14954817</v>
      </c>
    </row>
    <row r="98" customFormat="false" ht="12.8" hidden="false" customHeight="false" outlineLevel="0" collapsed="false">
      <c r="A98" s="0" t="n">
        <v>145</v>
      </c>
      <c r="B98" s="0" t="n">
        <v>8569.82405501624</v>
      </c>
      <c r="C98" s="0" t="n">
        <v>14977079</v>
      </c>
    </row>
    <row r="99" customFormat="false" ht="12.8" hidden="false" customHeight="false" outlineLevel="0" collapsed="false">
      <c r="A99" s="0" t="n">
        <v>146</v>
      </c>
      <c r="B99" s="0" t="n">
        <v>8587.58459247984</v>
      </c>
      <c r="C99" s="0" t="n">
        <v>15001914</v>
      </c>
    </row>
    <row r="100" customFormat="false" ht="12.8" hidden="false" customHeight="false" outlineLevel="0" collapsed="false">
      <c r="A100" s="0" t="n">
        <v>147</v>
      </c>
      <c r="B100" s="0" t="n">
        <v>8598.51633562018</v>
      </c>
      <c r="C100" s="0" t="n">
        <v>15040790</v>
      </c>
    </row>
    <row r="101" customFormat="false" ht="12.8" hidden="false" customHeight="false" outlineLevel="0" collapsed="false">
      <c r="A101" s="0" t="n">
        <v>148</v>
      </c>
      <c r="B101" s="0" t="n">
        <v>8627.30508993196</v>
      </c>
      <c r="C101" s="0" t="n">
        <v>15124502</v>
      </c>
    </row>
    <row r="102" customFormat="false" ht="12.8" hidden="false" customHeight="false" outlineLevel="0" collapsed="false">
      <c r="A102" s="0" t="n">
        <v>149</v>
      </c>
      <c r="B102" s="0" t="n">
        <v>8681.7050282828</v>
      </c>
      <c r="C102" s="0" t="n">
        <v>15127468</v>
      </c>
    </row>
    <row r="103" customFormat="false" ht="12.8" hidden="false" customHeight="false" outlineLevel="0" collapsed="false">
      <c r="A103" s="0" t="n">
        <v>150</v>
      </c>
      <c r="B103" s="0" t="n">
        <v>8733.60840813847</v>
      </c>
      <c r="C103" s="0" t="n">
        <v>15170744</v>
      </c>
    </row>
    <row r="104" customFormat="false" ht="12.8" hidden="false" customHeight="false" outlineLevel="0" collapsed="false">
      <c r="A104" s="0" t="n">
        <v>151</v>
      </c>
      <c r="B104" s="0" t="n">
        <v>8785.07378771437</v>
      </c>
      <c r="C104" s="0" t="n">
        <v>15189333</v>
      </c>
    </row>
    <row r="105" customFormat="false" ht="12.8" hidden="false" customHeight="false" outlineLevel="0" collapsed="false">
      <c r="A105" s="0" t="n">
        <v>152</v>
      </c>
      <c r="B105" s="0" t="n">
        <v>8765.71611050272</v>
      </c>
      <c r="C105" s="0" t="n">
        <v>15220494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2.19140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22.7"/>
    <col collapsed="false" customWidth="true" hidden="false" outlineLevel="0" max="3" min="3" style="0" width="12.63"/>
  </cols>
  <sheetData>
    <row r="1" customFormat="false" ht="12.8" hidden="false" customHeight="false" outlineLevel="0" collapsed="false">
      <c r="A1" s="0" t="s">
        <v>234</v>
      </c>
      <c r="B1" s="0" t="s">
        <v>235</v>
      </c>
      <c r="C1" s="0" t="s">
        <v>236</v>
      </c>
    </row>
    <row r="2" customFormat="false" ht="12.8" hidden="false" customHeight="false" outlineLevel="0" collapsed="false">
      <c r="A2" s="0" t="n">
        <v>49</v>
      </c>
      <c r="B2" s="0" t="n">
        <v>6421.80382188919</v>
      </c>
      <c r="C2" s="0" t="n">
        <v>10921644</v>
      </c>
    </row>
    <row r="3" customFormat="false" ht="12.8" hidden="false" customHeight="false" outlineLevel="0" collapsed="false">
      <c r="A3" s="0" t="n">
        <v>50</v>
      </c>
      <c r="B3" s="0" t="n">
        <v>6786.13483538819</v>
      </c>
      <c r="C3" s="0" t="n">
        <v>11044406</v>
      </c>
    </row>
    <row r="4" customFormat="false" ht="12.8" hidden="false" customHeight="false" outlineLevel="0" collapsed="false">
      <c r="A4" s="0" t="n">
        <v>51</v>
      </c>
      <c r="B4" s="0" t="n">
        <v>7094.82089328529</v>
      </c>
      <c r="C4" s="0" t="n">
        <v>11033276</v>
      </c>
    </row>
    <row r="5" customFormat="false" ht="12.8" hidden="false" customHeight="false" outlineLevel="0" collapsed="false">
      <c r="A5" s="0" t="n">
        <v>52</v>
      </c>
      <c r="B5" s="0" t="n">
        <v>7051.70669476592</v>
      </c>
      <c r="C5" s="0" t="n">
        <v>11053255</v>
      </c>
    </row>
    <row r="6" customFormat="false" ht="12.8" hidden="false" customHeight="false" outlineLevel="0" collapsed="false">
      <c r="A6" s="0" t="n">
        <v>53</v>
      </c>
      <c r="B6" s="0" t="n">
        <v>6677.50779441193</v>
      </c>
      <c r="C6" s="0" t="n">
        <v>11056328</v>
      </c>
    </row>
    <row r="7" customFormat="false" ht="12.8" hidden="false" customHeight="false" outlineLevel="0" collapsed="false">
      <c r="A7" s="0" t="n">
        <v>54</v>
      </c>
      <c r="B7" s="0" t="n">
        <v>6486.76481478895</v>
      </c>
      <c r="C7" s="0" t="n">
        <v>11112610</v>
      </c>
    </row>
    <row r="8" customFormat="false" ht="12.8" hidden="false" customHeight="false" outlineLevel="0" collapsed="false">
      <c r="A8" s="0" t="n">
        <v>55</v>
      </c>
      <c r="B8" s="0" t="n">
        <v>6521.83541945801</v>
      </c>
      <c r="C8" s="0" t="n">
        <v>11194364</v>
      </c>
    </row>
    <row r="9" customFormat="false" ht="12.8" hidden="false" customHeight="false" outlineLevel="0" collapsed="false">
      <c r="A9" s="0" t="n">
        <v>56</v>
      </c>
      <c r="B9" s="0" t="n">
        <v>6617.24643359544</v>
      </c>
      <c r="C9" s="0" t="n">
        <v>11200955</v>
      </c>
    </row>
    <row r="10" customFormat="false" ht="12.8" hidden="false" customHeight="false" outlineLevel="0" collapsed="false">
      <c r="A10" s="0" t="n">
        <v>57</v>
      </c>
      <c r="B10" s="0" t="n">
        <v>6732.55475099859</v>
      </c>
      <c r="C10" s="0" t="n">
        <v>11131472</v>
      </c>
    </row>
    <row r="11" customFormat="false" ht="12.8" hidden="false" customHeight="false" outlineLevel="0" collapsed="false">
      <c r="A11" s="0" t="n">
        <v>58</v>
      </c>
      <c r="B11" s="0" t="n">
        <v>6725.58191784654</v>
      </c>
      <c r="C11" s="0" t="n">
        <v>11278755</v>
      </c>
    </row>
    <row r="12" customFormat="false" ht="12.8" hidden="false" customHeight="false" outlineLevel="0" collapsed="false">
      <c r="A12" s="0" t="n">
        <v>59</v>
      </c>
      <c r="B12" s="0" t="n">
        <v>6848.21489294141</v>
      </c>
      <c r="C12" s="0" t="n">
        <v>11441722</v>
      </c>
    </row>
    <row r="13" customFormat="false" ht="12.8" hidden="false" customHeight="false" outlineLevel="0" collapsed="false">
      <c r="A13" s="0" t="n">
        <v>60</v>
      </c>
      <c r="B13" s="0" t="n">
        <v>6864.12219168918</v>
      </c>
      <c r="C13" s="0" t="n">
        <v>11559243</v>
      </c>
    </row>
    <row r="14" customFormat="false" ht="12.8" hidden="false" customHeight="false" outlineLevel="0" collapsed="false">
      <c r="A14" s="0" t="n">
        <v>61</v>
      </c>
      <c r="B14" s="0" t="n">
        <v>6811.86864411163</v>
      </c>
      <c r="C14" s="0" t="n">
        <v>11499225</v>
      </c>
    </row>
    <row r="15" customFormat="false" ht="12.8" hidden="false" customHeight="false" outlineLevel="0" collapsed="false">
      <c r="A15" s="0" t="n">
        <v>62</v>
      </c>
      <c r="B15" s="0" t="n">
        <v>6712.55529028831</v>
      </c>
      <c r="C15" s="0" t="n">
        <v>11454332</v>
      </c>
    </row>
    <row r="16" customFormat="false" ht="12.8" hidden="false" customHeight="false" outlineLevel="0" collapsed="false">
      <c r="A16" s="0" t="n">
        <v>63</v>
      </c>
      <c r="B16" s="0" t="n">
        <v>6331.53688578529</v>
      </c>
      <c r="C16" s="0" t="n">
        <v>11583591</v>
      </c>
    </row>
    <row r="17" customFormat="false" ht="12.8" hidden="false" customHeight="false" outlineLevel="0" collapsed="false">
      <c r="A17" s="0" t="n">
        <v>64</v>
      </c>
      <c r="B17" s="0" t="n">
        <v>6012.82687189068</v>
      </c>
      <c r="C17" s="0" t="n">
        <v>11552257</v>
      </c>
    </row>
    <row r="18" customFormat="false" ht="12.8" hidden="false" customHeight="false" outlineLevel="0" collapsed="false">
      <c r="A18" s="0" t="n">
        <v>65</v>
      </c>
      <c r="B18" s="0" t="n">
        <v>5980.7396309251</v>
      </c>
      <c r="C18" s="0" t="n">
        <v>11484302</v>
      </c>
    </row>
    <row r="19" customFormat="false" ht="12.8" hidden="false" customHeight="false" outlineLevel="0" collapsed="false">
      <c r="A19" s="0" t="n">
        <v>66</v>
      </c>
      <c r="B19" s="0" t="n">
        <v>5964.69692516812</v>
      </c>
      <c r="C19" s="0" t="n">
        <v>11534098</v>
      </c>
    </row>
    <row r="20" customFormat="false" ht="12.8" hidden="false" customHeight="false" outlineLevel="0" collapsed="false">
      <c r="A20" s="0" t="n">
        <v>67</v>
      </c>
      <c r="B20" s="0" t="n">
        <v>5814.12701750829</v>
      </c>
      <c r="C20" s="0" t="n">
        <v>11625552</v>
      </c>
    </row>
    <row r="21" customFormat="false" ht="12.8" hidden="false" customHeight="false" outlineLevel="0" collapsed="false">
      <c r="A21" s="0" t="n">
        <v>68</v>
      </c>
      <c r="B21" s="0" t="n">
        <v>5633.24553537283</v>
      </c>
      <c r="C21" s="0" t="n">
        <v>11738891</v>
      </c>
    </row>
    <row r="22" customFormat="false" ht="12.8" hidden="false" customHeight="false" outlineLevel="0" collapsed="false">
      <c r="A22" s="0" t="n">
        <v>69</v>
      </c>
      <c r="B22" s="0" t="n">
        <v>5930.04634320402</v>
      </c>
      <c r="C22" s="0" t="n">
        <v>11516503</v>
      </c>
    </row>
    <row r="23" customFormat="false" ht="12.8" hidden="false" customHeight="false" outlineLevel="0" collapsed="false">
      <c r="A23" s="0" t="n">
        <v>70</v>
      </c>
      <c r="B23" s="0" t="n">
        <v>6361.98249860395</v>
      </c>
      <c r="C23" s="0" t="n">
        <v>9403544</v>
      </c>
    </row>
    <row r="24" customFormat="false" ht="12.8" hidden="false" customHeight="false" outlineLevel="0" collapsed="false">
      <c r="A24" s="0" t="n">
        <v>71</v>
      </c>
      <c r="B24" s="0" t="n">
        <v>6091.38137580562</v>
      </c>
      <c r="C24" s="0" t="n">
        <v>9907200</v>
      </c>
    </row>
    <row r="25" customFormat="false" ht="12.8" hidden="false" customHeight="false" outlineLevel="0" collapsed="false">
      <c r="A25" s="0" t="n">
        <v>72</v>
      </c>
      <c r="B25" s="0" t="n">
        <v>6012.73719679975</v>
      </c>
      <c r="C25" s="0" t="n">
        <v>10446968</v>
      </c>
    </row>
    <row r="26" customFormat="false" ht="12.8" hidden="false" customHeight="false" outlineLevel="0" collapsed="false">
      <c r="A26" s="0" t="n">
        <v>73</v>
      </c>
      <c r="B26" s="0" t="n">
        <v>5971.75866120956</v>
      </c>
      <c r="C26" s="0" t="n">
        <v>10786830</v>
      </c>
    </row>
    <row r="27" customFormat="false" ht="12.8" hidden="false" customHeight="false" outlineLevel="0" collapsed="false">
      <c r="A27" s="0" t="n">
        <v>74</v>
      </c>
      <c r="B27" s="0" t="n">
        <v>5944.80994021409</v>
      </c>
      <c r="C27" s="0" t="n">
        <v>11100673</v>
      </c>
    </row>
    <row r="28" customFormat="false" ht="12.8" hidden="false" customHeight="false" outlineLevel="0" collapsed="false">
      <c r="A28" s="0" t="n">
        <v>75</v>
      </c>
      <c r="B28" s="0" t="n">
        <v>5884.90830328623</v>
      </c>
      <c r="C28" s="0" t="n">
        <v>11584489</v>
      </c>
    </row>
    <row r="29" customFormat="false" ht="12.8" hidden="false" customHeight="false" outlineLevel="0" collapsed="false">
      <c r="A29" s="0" t="n">
        <v>76</v>
      </c>
      <c r="B29" s="0" t="n">
        <v>5946.31147185933</v>
      </c>
      <c r="C29" s="0" t="n">
        <v>11633024</v>
      </c>
    </row>
    <row r="30" customFormat="false" ht="12.8" hidden="false" customHeight="false" outlineLevel="0" collapsed="false">
      <c r="A30" s="0" t="n">
        <v>77</v>
      </c>
      <c r="B30" s="0" t="n">
        <v>5965.82210631417</v>
      </c>
      <c r="C30" s="0" t="n">
        <v>11635131</v>
      </c>
    </row>
    <row r="31" customFormat="false" ht="12.8" hidden="false" customHeight="false" outlineLevel="0" collapsed="false">
      <c r="A31" s="0" t="n">
        <v>78</v>
      </c>
      <c r="B31" s="0" t="n">
        <v>5999.41027192311</v>
      </c>
      <c r="C31" s="0" t="n">
        <v>11683289</v>
      </c>
    </row>
    <row r="32" customFormat="false" ht="12.8" hidden="false" customHeight="false" outlineLevel="0" collapsed="false">
      <c r="A32" s="0" t="n">
        <v>79</v>
      </c>
      <c r="B32" s="0" t="n">
        <v>6023.27990159947</v>
      </c>
      <c r="C32" s="0" t="n">
        <v>11729947</v>
      </c>
    </row>
    <row r="33" customFormat="false" ht="12.8" hidden="false" customHeight="false" outlineLevel="0" collapsed="false">
      <c r="A33" s="0" t="n">
        <v>80</v>
      </c>
      <c r="B33" s="0" t="n">
        <v>6014.81739537867</v>
      </c>
      <c r="C33" s="0" t="n">
        <v>11814273</v>
      </c>
    </row>
    <row r="34" customFormat="false" ht="12.8" hidden="false" customHeight="false" outlineLevel="0" collapsed="false">
      <c r="A34" s="0" t="n">
        <v>81</v>
      </c>
      <c r="B34" s="0" t="n">
        <v>6028.79514689784</v>
      </c>
      <c r="C34" s="0" t="n">
        <v>11789031</v>
      </c>
    </row>
    <row r="35" customFormat="false" ht="12.8" hidden="false" customHeight="false" outlineLevel="0" collapsed="false">
      <c r="A35" s="0" t="n">
        <v>82</v>
      </c>
      <c r="B35" s="0" t="n">
        <v>6044.08163818258</v>
      </c>
      <c r="C35" s="0" t="n">
        <v>11785917</v>
      </c>
    </row>
    <row r="36" customFormat="false" ht="12.8" hidden="false" customHeight="false" outlineLevel="0" collapsed="false">
      <c r="A36" s="0" t="n">
        <v>83</v>
      </c>
      <c r="B36" s="0" t="n">
        <v>6055.57808081858</v>
      </c>
      <c r="C36" s="0" t="n">
        <v>11803774</v>
      </c>
    </row>
    <row r="37" customFormat="false" ht="12.8" hidden="false" customHeight="false" outlineLevel="0" collapsed="false">
      <c r="A37" s="0" t="n">
        <v>84</v>
      </c>
      <c r="B37" s="0" t="n">
        <v>6077.13202759398</v>
      </c>
      <c r="C37" s="0" t="n">
        <v>11889709</v>
      </c>
    </row>
    <row r="38" customFormat="false" ht="12.8" hidden="false" customHeight="false" outlineLevel="0" collapsed="false">
      <c r="A38" s="0" t="n">
        <v>85</v>
      </c>
      <c r="B38" s="0" t="n">
        <v>6056.36716049372</v>
      </c>
      <c r="C38" s="0" t="n">
        <v>11956018</v>
      </c>
    </row>
    <row r="39" customFormat="false" ht="12.8" hidden="false" customHeight="false" outlineLevel="0" collapsed="false">
      <c r="A39" s="0" t="n">
        <v>86</v>
      </c>
      <c r="B39" s="0" t="n">
        <v>6070.5480516757</v>
      </c>
      <c r="C39" s="0" t="n">
        <v>11990526</v>
      </c>
    </row>
    <row r="40" customFormat="false" ht="12.8" hidden="false" customHeight="false" outlineLevel="0" collapsed="false">
      <c r="A40" s="0" t="n">
        <v>87</v>
      </c>
      <c r="B40" s="0" t="n">
        <v>6081.06886982322</v>
      </c>
      <c r="C40" s="0" t="n">
        <v>12028790</v>
      </c>
    </row>
    <row r="41" customFormat="false" ht="12.8" hidden="false" customHeight="false" outlineLevel="0" collapsed="false">
      <c r="A41" s="0" t="n">
        <v>88</v>
      </c>
      <c r="B41" s="0" t="n">
        <v>6120.36373484663</v>
      </c>
      <c r="C41" s="0" t="n">
        <v>12012511</v>
      </c>
    </row>
    <row r="42" customFormat="false" ht="12.8" hidden="false" customHeight="false" outlineLevel="0" collapsed="false">
      <c r="A42" s="0" t="n">
        <v>89</v>
      </c>
      <c r="B42" s="0" t="n">
        <v>6088.86778363316</v>
      </c>
      <c r="C42" s="0" t="n">
        <v>12077172</v>
      </c>
    </row>
    <row r="43" customFormat="false" ht="12.8" hidden="false" customHeight="false" outlineLevel="0" collapsed="false">
      <c r="A43" s="0" t="n">
        <v>90</v>
      </c>
      <c r="B43" s="0" t="n">
        <v>6094.2921672148</v>
      </c>
      <c r="C43" s="0" t="n">
        <v>12161749</v>
      </c>
    </row>
    <row r="44" customFormat="false" ht="12.8" hidden="false" customHeight="false" outlineLevel="0" collapsed="false">
      <c r="A44" s="0" t="n">
        <v>91</v>
      </c>
      <c r="B44" s="0" t="n">
        <v>6122.69092069959</v>
      </c>
      <c r="C44" s="0" t="n">
        <v>12207572</v>
      </c>
    </row>
    <row r="45" customFormat="false" ht="12.8" hidden="false" customHeight="false" outlineLevel="0" collapsed="false">
      <c r="A45" s="0" t="n">
        <v>92</v>
      </c>
      <c r="B45" s="0" t="n">
        <v>6142.81498528587</v>
      </c>
      <c r="C45" s="0" t="n">
        <v>12217502</v>
      </c>
    </row>
    <row r="46" customFormat="false" ht="12.8" hidden="false" customHeight="false" outlineLevel="0" collapsed="false">
      <c r="A46" s="0" t="n">
        <v>93</v>
      </c>
      <c r="B46" s="0" t="n">
        <v>6132.67542917894</v>
      </c>
      <c r="C46" s="0" t="n">
        <v>12266201</v>
      </c>
    </row>
    <row r="47" customFormat="false" ht="12.8" hidden="false" customHeight="false" outlineLevel="0" collapsed="false">
      <c r="A47" s="0" t="n">
        <v>94</v>
      </c>
      <c r="B47" s="0" t="n">
        <v>6149.31884986941</v>
      </c>
      <c r="C47" s="0" t="n">
        <v>12322327</v>
      </c>
    </row>
    <row r="48" customFormat="false" ht="12.8" hidden="false" customHeight="false" outlineLevel="0" collapsed="false">
      <c r="A48" s="0" t="n">
        <v>95</v>
      </c>
      <c r="B48" s="0" t="n">
        <v>6152.46910038022</v>
      </c>
      <c r="C48" s="0" t="n">
        <v>12386462</v>
      </c>
    </row>
    <row r="49" customFormat="false" ht="12.8" hidden="false" customHeight="false" outlineLevel="0" collapsed="false">
      <c r="A49" s="0" t="n">
        <v>96</v>
      </c>
      <c r="B49" s="0" t="n">
        <v>6183.91544517165</v>
      </c>
      <c r="C49" s="0" t="n">
        <v>12430569</v>
      </c>
    </row>
    <row r="50" customFormat="false" ht="12.8" hidden="false" customHeight="false" outlineLevel="0" collapsed="false">
      <c r="A50" s="0" t="n">
        <v>97</v>
      </c>
      <c r="B50" s="0" t="n">
        <v>6186.1098285949</v>
      </c>
      <c r="C50" s="0" t="n">
        <v>12485412</v>
      </c>
    </row>
    <row r="51" customFormat="false" ht="12.8" hidden="false" customHeight="false" outlineLevel="0" collapsed="false">
      <c r="A51" s="0" t="n">
        <v>98</v>
      </c>
      <c r="B51" s="0" t="n">
        <v>6205.02232967876</v>
      </c>
      <c r="C51" s="0" t="n">
        <v>12503829</v>
      </c>
    </row>
    <row r="52" customFormat="false" ht="12.8" hidden="false" customHeight="false" outlineLevel="0" collapsed="false">
      <c r="A52" s="0" t="n">
        <v>99</v>
      </c>
      <c r="B52" s="0" t="n">
        <v>6212.67083649181</v>
      </c>
      <c r="C52" s="0" t="n">
        <v>12554901</v>
      </c>
    </row>
    <row r="53" customFormat="false" ht="12.8" hidden="false" customHeight="false" outlineLevel="0" collapsed="false">
      <c r="A53" s="0" t="n">
        <v>100</v>
      </c>
      <c r="B53" s="0" t="n">
        <v>6225.07057946786</v>
      </c>
      <c r="C53" s="0" t="n">
        <v>12602591</v>
      </c>
    </row>
    <row r="54" customFormat="false" ht="12.8" hidden="false" customHeight="false" outlineLevel="0" collapsed="false">
      <c r="A54" s="0" t="n">
        <v>101</v>
      </c>
      <c r="B54" s="0" t="n">
        <v>6259.60967985747</v>
      </c>
      <c r="C54" s="0" t="n">
        <v>12619182</v>
      </c>
    </row>
    <row r="55" customFormat="false" ht="12.8" hidden="false" customHeight="false" outlineLevel="0" collapsed="false">
      <c r="A55" s="0" t="n">
        <v>102</v>
      </c>
      <c r="B55" s="0" t="n">
        <v>6257.72076429537</v>
      </c>
      <c r="C55" s="0" t="n">
        <v>12670649</v>
      </c>
    </row>
    <row r="56" customFormat="false" ht="12.8" hidden="false" customHeight="false" outlineLevel="0" collapsed="false">
      <c r="A56" s="0" t="n">
        <v>103</v>
      </c>
      <c r="B56" s="0" t="n">
        <v>6286.693240481</v>
      </c>
      <c r="C56" s="0" t="n">
        <v>12718605</v>
      </c>
    </row>
    <row r="57" customFormat="false" ht="12.8" hidden="false" customHeight="false" outlineLevel="0" collapsed="false">
      <c r="A57" s="0" t="n">
        <v>104</v>
      </c>
      <c r="B57" s="0" t="n">
        <v>6293.68510580108</v>
      </c>
      <c r="C57" s="0" t="n">
        <v>12727152</v>
      </c>
    </row>
    <row r="58" customFormat="false" ht="12.8" hidden="false" customHeight="false" outlineLevel="0" collapsed="false">
      <c r="A58" s="0" t="n">
        <v>105</v>
      </c>
      <c r="B58" s="0" t="n">
        <v>6315.39203533614</v>
      </c>
      <c r="C58" s="0" t="n">
        <v>12748267</v>
      </c>
    </row>
    <row r="59" customFormat="false" ht="12.8" hidden="false" customHeight="false" outlineLevel="0" collapsed="false">
      <c r="A59" s="0" t="n">
        <v>106</v>
      </c>
      <c r="B59" s="0" t="n">
        <v>6329.50637464527</v>
      </c>
      <c r="C59" s="0" t="n">
        <v>12816354</v>
      </c>
    </row>
    <row r="60" customFormat="false" ht="12.8" hidden="false" customHeight="false" outlineLevel="0" collapsed="false">
      <c r="A60" s="0" t="n">
        <v>107</v>
      </c>
      <c r="B60" s="0" t="n">
        <v>6324.91361351989</v>
      </c>
      <c r="C60" s="0" t="n">
        <v>12868276</v>
      </c>
    </row>
    <row r="61" customFormat="false" ht="12.8" hidden="false" customHeight="false" outlineLevel="0" collapsed="false">
      <c r="A61" s="0" t="n">
        <v>108</v>
      </c>
      <c r="B61" s="0" t="n">
        <v>6337.79006084003</v>
      </c>
      <c r="C61" s="0" t="n">
        <v>12930341</v>
      </c>
    </row>
    <row r="62" customFormat="false" ht="12.8" hidden="false" customHeight="false" outlineLevel="0" collapsed="false">
      <c r="A62" s="0" t="n">
        <v>109</v>
      </c>
      <c r="B62" s="0" t="n">
        <v>6334.02795567386</v>
      </c>
      <c r="C62" s="0" t="n">
        <v>12940236</v>
      </c>
    </row>
    <row r="63" customFormat="false" ht="12.8" hidden="false" customHeight="false" outlineLevel="0" collapsed="false">
      <c r="A63" s="0" t="n">
        <v>110</v>
      </c>
      <c r="B63" s="0" t="n">
        <v>6357.67771155486</v>
      </c>
      <c r="C63" s="0" t="n">
        <v>12916036</v>
      </c>
    </row>
    <row r="64" customFormat="false" ht="12.8" hidden="false" customHeight="false" outlineLevel="0" collapsed="false">
      <c r="A64" s="0" t="n">
        <v>111</v>
      </c>
      <c r="B64" s="0" t="n">
        <v>6375.57803142387</v>
      </c>
      <c r="C64" s="0" t="n">
        <v>12980641</v>
      </c>
    </row>
    <row r="65" customFormat="false" ht="12.8" hidden="false" customHeight="false" outlineLevel="0" collapsed="false">
      <c r="A65" s="0" t="n">
        <v>112</v>
      </c>
      <c r="B65" s="0" t="n">
        <v>6375.26872029027</v>
      </c>
      <c r="C65" s="0" t="n">
        <v>12965997</v>
      </c>
    </row>
    <row r="66" customFormat="false" ht="12.8" hidden="false" customHeight="false" outlineLevel="0" collapsed="false">
      <c r="A66" s="0" t="n">
        <v>113</v>
      </c>
      <c r="B66" s="0" t="n">
        <v>6373.60630361613</v>
      </c>
      <c r="C66" s="0" t="n">
        <v>12977681</v>
      </c>
    </row>
    <row r="67" customFormat="false" ht="12.8" hidden="false" customHeight="false" outlineLevel="0" collapsed="false">
      <c r="A67" s="0" t="n">
        <v>114</v>
      </c>
      <c r="B67" s="0" t="n">
        <v>6402.12963473277</v>
      </c>
      <c r="C67" s="0" t="n">
        <v>12986755</v>
      </c>
    </row>
    <row r="68" customFormat="false" ht="12.8" hidden="false" customHeight="false" outlineLevel="0" collapsed="false">
      <c r="A68" s="0" t="n">
        <v>115</v>
      </c>
      <c r="B68" s="0" t="n">
        <v>6400.29540954615</v>
      </c>
      <c r="C68" s="0" t="n">
        <v>13029398</v>
      </c>
    </row>
    <row r="69" customFormat="false" ht="12.8" hidden="false" customHeight="false" outlineLevel="0" collapsed="false">
      <c r="A69" s="0" t="n">
        <v>116</v>
      </c>
      <c r="B69" s="0" t="n">
        <v>6416.13833652721</v>
      </c>
      <c r="C69" s="0" t="n">
        <v>13024021</v>
      </c>
    </row>
    <row r="70" customFormat="false" ht="12.8" hidden="false" customHeight="false" outlineLevel="0" collapsed="false">
      <c r="A70" s="0" t="n">
        <v>117</v>
      </c>
      <c r="B70" s="0" t="n">
        <v>6407.64605086415</v>
      </c>
      <c r="C70" s="0" t="n">
        <v>13031183</v>
      </c>
    </row>
    <row r="71" customFormat="false" ht="12.8" hidden="false" customHeight="false" outlineLevel="0" collapsed="false">
      <c r="A71" s="0" t="n">
        <v>118</v>
      </c>
      <c r="B71" s="0" t="n">
        <v>6430.75596806886</v>
      </c>
      <c r="C71" s="0" t="n">
        <v>13057049</v>
      </c>
    </row>
    <row r="72" customFormat="false" ht="12.8" hidden="false" customHeight="false" outlineLevel="0" collapsed="false">
      <c r="A72" s="0" t="n">
        <v>119</v>
      </c>
      <c r="B72" s="0" t="n">
        <v>6469.29186204384</v>
      </c>
      <c r="C72" s="0" t="n">
        <v>13019490</v>
      </c>
    </row>
    <row r="73" customFormat="false" ht="12.8" hidden="false" customHeight="false" outlineLevel="0" collapsed="false">
      <c r="A73" s="0" t="n">
        <v>120</v>
      </c>
      <c r="B73" s="0" t="n">
        <v>6472.75423613849</v>
      </c>
      <c r="C73" s="0" t="n">
        <v>13077955</v>
      </c>
    </row>
    <row r="74" customFormat="false" ht="12.8" hidden="false" customHeight="false" outlineLevel="0" collapsed="false">
      <c r="A74" s="0" t="n">
        <v>121</v>
      </c>
      <c r="B74" s="0" t="n">
        <v>6470.98925968265</v>
      </c>
      <c r="C74" s="0" t="n">
        <v>13100245</v>
      </c>
    </row>
    <row r="75" customFormat="false" ht="12.8" hidden="false" customHeight="false" outlineLevel="0" collapsed="false">
      <c r="A75" s="0" t="n">
        <v>122</v>
      </c>
      <c r="B75" s="0" t="n">
        <v>6489.03211764803</v>
      </c>
      <c r="C75" s="0" t="n">
        <v>13143208</v>
      </c>
    </row>
    <row r="76" customFormat="false" ht="12.8" hidden="false" customHeight="false" outlineLevel="0" collapsed="false">
      <c r="A76" s="0" t="n">
        <v>123</v>
      </c>
      <c r="B76" s="0" t="n">
        <v>6533.10096718541</v>
      </c>
      <c r="C76" s="0" t="n">
        <v>13128055</v>
      </c>
    </row>
    <row r="77" customFormat="false" ht="12.8" hidden="false" customHeight="false" outlineLevel="0" collapsed="false">
      <c r="A77" s="0" t="n">
        <v>124</v>
      </c>
      <c r="B77" s="0" t="n">
        <v>6543.68247305214</v>
      </c>
      <c r="C77" s="0" t="n">
        <v>13163066</v>
      </c>
    </row>
    <row r="78" customFormat="false" ht="12.8" hidden="false" customHeight="false" outlineLevel="0" collapsed="false">
      <c r="A78" s="0" t="n">
        <v>125</v>
      </c>
      <c r="B78" s="0" t="n">
        <v>6554.25020681223</v>
      </c>
      <c r="C78" s="0" t="n">
        <v>13231110</v>
      </c>
    </row>
    <row r="79" customFormat="false" ht="12.8" hidden="false" customHeight="false" outlineLevel="0" collapsed="false">
      <c r="A79" s="0" t="n">
        <v>126</v>
      </c>
      <c r="B79" s="0" t="n">
        <v>6565.55993599697</v>
      </c>
      <c r="C79" s="0" t="n">
        <v>13256428</v>
      </c>
    </row>
    <row r="80" customFormat="false" ht="12.8" hidden="false" customHeight="false" outlineLevel="0" collapsed="false">
      <c r="A80" s="0" t="n">
        <v>127</v>
      </c>
      <c r="B80" s="0" t="n">
        <v>6552.53114627293</v>
      </c>
      <c r="C80" s="0" t="n">
        <v>13245637</v>
      </c>
    </row>
    <row r="81" customFormat="false" ht="12.8" hidden="false" customHeight="false" outlineLevel="0" collapsed="false">
      <c r="A81" s="0" t="n">
        <v>128</v>
      </c>
      <c r="B81" s="0" t="n">
        <v>6578.37481283434</v>
      </c>
      <c r="C81" s="0" t="n">
        <v>13204860</v>
      </c>
    </row>
    <row r="82" customFormat="false" ht="12.8" hidden="false" customHeight="false" outlineLevel="0" collapsed="false">
      <c r="A82" s="0" t="n">
        <v>129</v>
      </c>
      <c r="B82" s="0" t="n">
        <v>6552.8011592361</v>
      </c>
      <c r="C82" s="0" t="n">
        <v>13267444</v>
      </c>
    </row>
    <row r="83" customFormat="false" ht="12.8" hidden="false" customHeight="false" outlineLevel="0" collapsed="false">
      <c r="A83" s="0" t="n">
        <v>130</v>
      </c>
      <c r="B83" s="0" t="n">
        <v>6552.41517424151</v>
      </c>
      <c r="C83" s="0" t="n">
        <v>13323944</v>
      </c>
    </row>
    <row r="84" customFormat="false" ht="12.8" hidden="false" customHeight="false" outlineLevel="0" collapsed="false">
      <c r="A84" s="0" t="n">
        <v>131</v>
      </c>
      <c r="B84" s="0" t="n">
        <v>6587.29217756102</v>
      </c>
      <c r="C84" s="0" t="n">
        <v>13326381</v>
      </c>
    </row>
    <row r="85" customFormat="false" ht="12.8" hidden="false" customHeight="false" outlineLevel="0" collapsed="false">
      <c r="A85" s="0" t="n">
        <v>132</v>
      </c>
      <c r="B85" s="0" t="n">
        <v>6589.67947337286</v>
      </c>
      <c r="C85" s="0" t="n">
        <v>13392181</v>
      </c>
    </row>
    <row r="86" customFormat="false" ht="12.8" hidden="false" customHeight="false" outlineLevel="0" collapsed="false">
      <c r="A86" s="0" t="n">
        <v>133</v>
      </c>
      <c r="B86" s="0" t="n">
        <v>6599.18701766787</v>
      </c>
      <c r="C86" s="0" t="n">
        <v>13395575</v>
      </c>
    </row>
    <row r="87" customFormat="false" ht="12.8" hidden="false" customHeight="false" outlineLevel="0" collapsed="false">
      <c r="A87" s="0" t="n">
        <v>134</v>
      </c>
      <c r="B87" s="0" t="n">
        <v>6580.63183323714</v>
      </c>
      <c r="C87" s="0" t="n">
        <v>13438342</v>
      </c>
    </row>
    <row r="88" customFormat="false" ht="12.8" hidden="false" customHeight="false" outlineLevel="0" collapsed="false">
      <c r="A88" s="0" t="n">
        <v>135</v>
      </c>
      <c r="B88" s="0" t="n">
        <v>6614.01699773051</v>
      </c>
      <c r="C88" s="0" t="n">
        <v>13435763</v>
      </c>
    </row>
    <row r="89" customFormat="false" ht="12.8" hidden="false" customHeight="false" outlineLevel="0" collapsed="false">
      <c r="A89" s="0" t="n">
        <v>136</v>
      </c>
      <c r="B89" s="0" t="n">
        <v>6591.13170500951</v>
      </c>
      <c r="C89" s="0" t="n">
        <v>13504506</v>
      </c>
    </row>
    <row r="90" customFormat="false" ht="12.8" hidden="false" customHeight="false" outlineLevel="0" collapsed="false">
      <c r="A90" s="0" t="n">
        <v>137</v>
      </c>
      <c r="B90" s="0" t="n">
        <v>6635.71743345229</v>
      </c>
      <c r="C90" s="0" t="n">
        <v>13514521</v>
      </c>
    </row>
    <row r="91" customFormat="false" ht="12.8" hidden="false" customHeight="false" outlineLevel="0" collapsed="false">
      <c r="A91" s="0" t="n">
        <v>138</v>
      </c>
      <c r="B91" s="0" t="n">
        <v>6644.30460704116</v>
      </c>
      <c r="C91" s="0" t="n">
        <v>13485093</v>
      </c>
    </row>
    <row r="92" customFormat="false" ht="12.8" hidden="false" customHeight="false" outlineLevel="0" collapsed="false">
      <c r="A92" s="0" t="n">
        <v>139</v>
      </c>
      <c r="B92" s="0" t="n">
        <v>6663.23708944726</v>
      </c>
      <c r="C92" s="0" t="n">
        <v>13530589</v>
      </c>
    </row>
    <row r="93" customFormat="false" ht="12.8" hidden="false" customHeight="false" outlineLevel="0" collapsed="false">
      <c r="A93" s="0" t="n">
        <v>140</v>
      </c>
      <c r="B93" s="0" t="n">
        <v>6649.13294695346</v>
      </c>
      <c r="C93" s="0" t="n">
        <v>13523371</v>
      </c>
    </row>
    <row r="94" customFormat="false" ht="12.8" hidden="false" customHeight="false" outlineLevel="0" collapsed="false">
      <c r="A94" s="0" t="n">
        <v>141</v>
      </c>
      <c r="B94" s="0" t="n">
        <v>6686.58927243228</v>
      </c>
      <c r="C94" s="0" t="n">
        <v>13483692</v>
      </c>
    </row>
    <row r="95" customFormat="false" ht="12.8" hidden="false" customHeight="false" outlineLevel="0" collapsed="false">
      <c r="A95" s="0" t="n">
        <v>142</v>
      </c>
      <c r="B95" s="0" t="n">
        <v>6673.96965336552</v>
      </c>
      <c r="C95" s="0" t="n">
        <v>13542732</v>
      </c>
    </row>
    <row r="96" customFormat="false" ht="12.8" hidden="false" customHeight="false" outlineLevel="0" collapsed="false">
      <c r="A96" s="0" t="n">
        <v>143</v>
      </c>
      <c r="B96" s="0" t="n">
        <v>6688.77874169756</v>
      </c>
      <c r="C96" s="0" t="n">
        <v>13597232</v>
      </c>
    </row>
    <row r="97" customFormat="false" ht="12.8" hidden="false" customHeight="false" outlineLevel="0" collapsed="false">
      <c r="A97" s="0" t="n">
        <v>144</v>
      </c>
      <c r="B97" s="0" t="n">
        <v>6711.0041482958</v>
      </c>
      <c r="C97" s="0" t="n">
        <v>13592092</v>
      </c>
    </row>
    <row r="98" customFormat="false" ht="12.8" hidden="false" customHeight="false" outlineLevel="0" collapsed="false">
      <c r="A98" s="0" t="n">
        <v>145</v>
      </c>
      <c r="B98" s="0" t="n">
        <v>6701.95675484122</v>
      </c>
      <c r="C98" s="0" t="n">
        <v>13651142</v>
      </c>
    </row>
    <row r="99" customFormat="false" ht="12.8" hidden="false" customHeight="false" outlineLevel="0" collapsed="false">
      <c r="A99" s="0" t="n">
        <v>146</v>
      </c>
      <c r="B99" s="0" t="n">
        <v>6707.10253111944</v>
      </c>
      <c r="C99" s="0" t="n">
        <v>13625929</v>
      </c>
    </row>
    <row r="100" customFormat="false" ht="12.8" hidden="false" customHeight="false" outlineLevel="0" collapsed="false">
      <c r="A100" s="0" t="n">
        <v>147</v>
      </c>
      <c r="B100" s="0" t="n">
        <v>6709.16979976949</v>
      </c>
      <c r="C100" s="0" t="n">
        <v>13682086</v>
      </c>
    </row>
    <row r="101" customFormat="false" ht="12.8" hidden="false" customHeight="false" outlineLevel="0" collapsed="false">
      <c r="A101" s="0" t="n">
        <v>148</v>
      </c>
      <c r="B101" s="0" t="n">
        <v>6747.72944049405</v>
      </c>
      <c r="C101" s="0" t="n">
        <v>13687844</v>
      </c>
    </row>
    <row r="102" customFormat="false" ht="12.8" hidden="false" customHeight="false" outlineLevel="0" collapsed="false">
      <c r="A102" s="0" t="n">
        <v>149</v>
      </c>
      <c r="B102" s="0" t="n">
        <v>6744.52362437907</v>
      </c>
      <c r="C102" s="0" t="n">
        <v>13645780</v>
      </c>
    </row>
    <row r="103" customFormat="false" ht="12.8" hidden="false" customHeight="false" outlineLevel="0" collapsed="false">
      <c r="A103" s="0" t="n">
        <v>150</v>
      </c>
      <c r="B103" s="0" t="n">
        <v>6748.71044624316</v>
      </c>
      <c r="C103" s="0" t="n">
        <v>13687748</v>
      </c>
    </row>
    <row r="104" customFormat="false" ht="12.8" hidden="false" customHeight="false" outlineLevel="0" collapsed="false">
      <c r="A104" s="0" t="n">
        <v>151</v>
      </c>
      <c r="B104" s="0" t="n">
        <v>6789.45428955283</v>
      </c>
      <c r="C104" s="0" t="n">
        <v>13728523</v>
      </c>
    </row>
    <row r="105" customFormat="false" ht="12.8" hidden="false" customHeight="false" outlineLevel="0" collapsed="false">
      <c r="A105" s="0" t="n">
        <v>152</v>
      </c>
      <c r="B105" s="0" t="n">
        <v>6808.83552196216</v>
      </c>
      <c r="C105" s="0" t="n">
        <v>13729379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48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G46" activeCellId="0" sqref="G46"/>
    </sheetView>
  </sheetViews>
  <sheetFormatPr defaultColWidth="12.093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8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34.2274371921193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0.0200745496556629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37.9112181792912</v>
      </c>
      <c r="E6" s="22" t="n">
        <f aca="false">(D8/D7)^(1/3)-1</f>
        <v>0.0217205625419958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40.2405100148551</v>
      </c>
      <c r="E7" s="25" t="n">
        <f aca="false">(D9/D8)^(1/3)-1</f>
        <v>0.028480971411307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40.8427384581648</v>
      </c>
      <c r="L7" s="13" t="n">
        <f aca="false">100*F7*100/D7/($F$16*100/$D$16)</f>
        <v>113.229417908674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42.9200162644463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43.5623454638581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46.6926648443865</v>
      </c>
      <c r="E9" s="25" t="n">
        <f aca="false">(D9/D8)^(1/3)-1</f>
        <v>0.028480971411307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47.3914544683956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53.2813133314609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54.0787068628365</v>
      </c>
      <c r="L10" s="13" t="n">
        <f aca="false">100*F10*100/D10/($F$16*100/$D$16)</f>
        <v>102.495285733017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59.4133384581603</v>
      </c>
      <c r="E11" s="25" t="n">
        <f aca="false">(D11/D10)^(1/3)-1</f>
        <v>0.0369783238304051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60.3025021968475</v>
      </c>
      <c r="L11" s="13" t="n">
        <f aca="false">100*F11*100/D11/($F$16*100/$D$16)</f>
        <v>100.127865229094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66.4111454665111</v>
      </c>
      <c r="E12" s="22" t="n">
        <f aca="false">(D12/D11)^(1/3)-1</f>
        <v>0.0378127572782874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67.4050364668474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72.7247107047077</v>
      </c>
      <c r="E13" s="25" t="n">
        <f aca="false">(D13/D12)^(1/3)-1</f>
        <v>0.0307349693063803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73.8130887919057</v>
      </c>
      <c r="L13" s="13" t="n">
        <f aca="false">100*F13*100/D13/($F$16*100/$D$16)</f>
        <v>99.0580793711658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81.8091971509489</v>
      </c>
      <c r="E14" s="22" t="n">
        <f aca="false">(D14/D13)^(1/3)-1</f>
        <v>0.0400160528698512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83.0335311723229</v>
      </c>
      <c r="L14" s="13" t="n">
        <f aca="false">100*F14*100/D14/($F$16*100/$D$16)</f>
        <v>96.3189676339794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0.0376316630457978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27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127.368921379831</v>
      </c>
      <c r="C18" s="30" t="n">
        <f aca="false">(B18/B17)^(1/3)-1</f>
        <v>0.0392637831234146</v>
      </c>
      <c r="D18" s="29" t="n">
        <v>111.768313543956</v>
      </c>
      <c r="E18" s="30" t="n">
        <f aca="false">(D18/D17)^(1/3)-1</f>
        <v>0.0248917264192727</v>
      </c>
      <c r="F18" s="29" t="n">
        <v>61909.95</v>
      </c>
      <c r="G18" s="30" t="n">
        <f aca="false">(F18/F17)^(1/3)-1</f>
        <v>0.0198671483193431</v>
      </c>
      <c r="I18" s="29" t="s">
        <v>36</v>
      </c>
      <c r="J18" s="13" t="n">
        <f aca="false">B18*100/$B$16</f>
        <v>94.1299826131685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132.662049259145</v>
      </c>
      <c r="C19" s="28" t="n">
        <f aca="false">(B19/B18)^(1/3)-1</f>
        <v>0.0136649039642536</v>
      </c>
      <c r="D19" s="27" t="n">
        <v>124.428366303447</v>
      </c>
      <c r="E19" s="28" t="n">
        <f aca="false">(D19/D18)^(1/3)-1</f>
        <v>0.0364147067883644</v>
      </c>
      <c r="F19" s="27" t="n">
        <v>69131.1918397112</v>
      </c>
      <c r="G19" s="28" t="n">
        <f aca="false">(F19/F18)^(1/3)-1</f>
        <v>0.0374596078301477</v>
      </c>
      <c r="I19" s="27" t="s">
        <v>37</v>
      </c>
      <c r="J19" s="13" t="n">
        <f aca="false">B19*100/$B$16</f>
        <v>98.041784878992</v>
      </c>
      <c r="K19" s="13" t="n">
        <f aca="false">D19*100/$D$16</f>
        <v>126.290527128815</v>
      </c>
      <c r="L19" s="13" t="n">
        <f aca="false">100*F19*100/D19/($F$16*100/$D$16)</f>
        <v>96.2494374569365</v>
      </c>
    </row>
    <row r="20" customFormat="false" ht="12.8" hidden="false" customHeight="false" outlineLevel="0" collapsed="false">
      <c r="A20" s="29" t="s">
        <v>38</v>
      </c>
      <c r="B20" s="31" t="n">
        <v>135.311744296458</v>
      </c>
      <c r="C20" s="30" t="n">
        <f aca="false">(B20/B19)^(1/3)-1</f>
        <v>0.00661391660743216</v>
      </c>
      <c r="D20" s="29" t="n">
        <v>132.982816486809</v>
      </c>
      <c r="E20" s="30" t="n">
        <f aca="false">(D20/D19)^(1/3)-1</f>
        <v>0.0224106764150676</v>
      </c>
      <c r="F20" s="29" t="n">
        <v>74439.4774669924</v>
      </c>
      <c r="G20" s="30" t="n">
        <f aca="false">(F20/F19)^(1/3)-1</f>
        <v>0.0249667031061052</v>
      </c>
      <c r="I20" s="29" t="s">
        <v>38</v>
      </c>
      <c r="J20" s="13" t="n">
        <f aca="false">B20*100/$B$16</f>
        <v>100</v>
      </c>
      <c r="K20" s="13" t="n">
        <f aca="false">D20*100/$D$16</f>
        <v>134.973000868921</v>
      </c>
      <c r="L20" s="13" t="n">
        <f aca="false">100*F20*100/D20/($F$16*100/$D$16)</f>
        <v>96.9731144187132</v>
      </c>
    </row>
    <row r="21" customFormat="false" ht="12.8" hidden="false" customHeight="false" outlineLevel="0" collapsed="false">
      <c r="A21" s="27" t="s">
        <v>18</v>
      </c>
      <c r="B21" s="27" t="n">
        <v>136.165579303438</v>
      </c>
      <c r="C21" s="28" t="n">
        <f aca="false">(B21/B20)^(1/3)-1</f>
        <v>0.00209896867822756</v>
      </c>
      <c r="D21" s="27" t="n">
        <v>141.537266670171</v>
      </c>
      <c r="E21" s="28" t="n">
        <f aca="false">(D21/D20)^(1/3)-1</f>
        <v>0.0209984729345112</v>
      </c>
      <c r="F21" s="27" t="n">
        <v>79823.6784920419</v>
      </c>
      <c r="G21" s="28" t="n">
        <f aca="false">(F21/F20)^(1/3)-1</f>
        <v>0.023550969116847</v>
      </c>
      <c r="H21" s="32" t="n">
        <f aca="false">(F16*100/D16)/(F14*100/D14)-1</f>
        <v>0.0382171077664457</v>
      </c>
      <c r="I21" s="27" t="s">
        <v>39</v>
      </c>
      <c r="J21" s="13" t="n">
        <f aca="false">B21*100/$B$16</f>
        <v>100.631013229058</v>
      </c>
      <c r="K21" s="13" t="n">
        <f aca="false">D21*100/$D$16</f>
        <v>143.655474609027</v>
      </c>
      <c r="L21" s="13" t="n">
        <f aca="false">100*F21*100/D21/($F$16*100/$D$16)</f>
        <v>97.7022325379538</v>
      </c>
    </row>
    <row r="22" customFormat="false" ht="12.8" hidden="false" customHeight="false" outlineLevel="0" collapsed="false">
      <c r="A22" s="29" t="s">
        <v>20</v>
      </c>
      <c r="B22" s="29" t="n">
        <v>138.832124304016</v>
      </c>
      <c r="C22" s="30" t="n">
        <f aca="false">(B22/B21)^(1/3)-1</f>
        <v>0.00648554879179675</v>
      </c>
      <c r="D22" s="29" t="n">
        <v>150.091716853532</v>
      </c>
      <c r="E22" s="30" t="n">
        <f aca="false">(D22/D21)^(1/3)-1</f>
        <v>0.0197537405115522</v>
      </c>
      <c r="F22" s="29" t="n">
        <v>85284.6364078909</v>
      </c>
      <c r="G22" s="30" t="n">
        <f aca="false">(F22/F21)^(1/3)-1</f>
        <v>0.0223031248628334</v>
      </c>
      <c r="I22" s="29" t="s">
        <v>40</v>
      </c>
      <c r="J22" s="13" t="n">
        <f aca="false">B22*100/$B$16</f>
        <v>102.601681048354</v>
      </c>
      <c r="K22" s="13" t="n">
        <f aca="false">D22*100/$D$16</f>
        <v>152.337948349132</v>
      </c>
      <c r="L22" s="13" t="n">
        <f aca="false">100*F22*100/D22/($F$16*100/$D$16)</f>
        <v>98.4368327254465</v>
      </c>
    </row>
    <row r="23" customFormat="false" ht="12.8" hidden="false" customHeight="false" outlineLevel="0" collapsed="false">
      <c r="A23" s="27" t="s">
        <v>24</v>
      </c>
      <c r="B23" s="27" t="n">
        <v>140.227333661495</v>
      </c>
      <c r="C23" s="28" t="n">
        <f aca="false">(B23/B22)^(1/3)-1</f>
        <v>0.00333871216279946</v>
      </c>
      <c r="D23" s="27" t="n">
        <v>158.646167036894</v>
      </c>
      <c r="E23" s="28" t="n">
        <f aca="false">(D23/D22)^(1/3)-1</f>
        <v>0.0186483501964791</v>
      </c>
      <c r="F23" s="27" t="n">
        <v>90823.2010699111</v>
      </c>
      <c r="G23" s="28" t="n">
        <f aca="false">(F23/F22)^(1/3)-1</f>
        <v>0.0211949710719701</v>
      </c>
      <c r="H23" s="32" t="n">
        <f aca="false">(F18*100/D18)/(F16*100/D16)-1</f>
        <v>-0.0404108916658463</v>
      </c>
      <c r="I23" s="27" t="s">
        <v>41</v>
      </c>
      <c r="J23" s="13" t="n">
        <f aca="false">B23*100/$B$16</f>
        <v>103.63278841064</v>
      </c>
      <c r="K23" s="13" t="n">
        <f aca="false">D23*100/$D$16</f>
        <v>161.020422089238</v>
      </c>
      <c r="L23" s="13" t="n">
        <f aca="false">100*F23*100/D23/($F$16*100/$D$16)</f>
        <v>99.1769561995764</v>
      </c>
    </row>
    <row r="24" customFormat="false" ht="12.8" hidden="false" customHeight="false" outlineLevel="0" collapsed="false">
      <c r="A24" s="29" t="s">
        <v>42</v>
      </c>
      <c r="B24" s="29" t="n">
        <v>142.077331511281</v>
      </c>
      <c r="C24" s="30" t="n">
        <f aca="false">(B24/B23)^(1/3)-1</f>
        <v>0.00437841736683042</v>
      </c>
      <c r="D24" s="29" t="n">
        <v>167.57001393272</v>
      </c>
      <c r="E24" s="30" t="n">
        <f aca="false">(D24/D23)^(1/3)-1</f>
        <v>0.0184090281241314</v>
      </c>
      <c r="F24" s="29" t="n">
        <v>96220.0900404343</v>
      </c>
      <c r="G24" s="30" t="n">
        <f aca="false">(F24/F23)^(1/3)-1</f>
        <v>0.0194274371522543</v>
      </c>
      <c r="I24" s="29" t="s">
        <v>42</v>
      </c>
      <c r="J24" s="13" t="n">
        <f aca="false">B24*100/$B$16</f>
        <v>105</v>
      </c>
      <c r="K24" s="13" t="n">
        <f aca="false">D24*100/$D$16</f>
        <v>170.077820831758</v>
      </c>
      <c r="L24" s="13" t="n">
        <f aca="false">100*F24*100/D24/($F$16*100/$D$16)</f>
        <v>99.4747846982203</v>
      </c>
    </row>
    <row r="25" customFormat="false" ht="12.8" hidden="false" customHeight="false" outlineLevel="0" collapsed="false">
      <c r="A25" s="27" t="s">
        <v>18</v>
      </c>
      <c r="B25" s="27" t="n">
        <v>144.335514061644</v>
      </c>
      <c r="C25" s="28" t="n">
        <f aca="false">(B25/B24)^(1/3)-1</f>
        <v>0.00527018908482879</v>
      </c>
      <c r="D25" s="27" t="n">
        <v>176.493860828545</v>
      </c>
      <c r="E25" s="28" t="n">
        <f aca="false">(D25/D24)^(1/3)-1</f>
        <v>0.0174453686238671</v>
      </c>
      <c r="F25" s="27" t="n">
        <v>101648.573691918</v>
      </c>
      <c r="G25" s="28" t="n">
        <f aca="false">(F25/F24)^(1/3)-1</f>
        <v>0.0184628139924916</v>
      </c>
      <c r="I25" s="27" t="s">
        <v>43</v>
      </c>
      <c r="J25" s="13" t="n">
        <f aca="false">B25*100/$B$16</f>
        <v>106.668874022801</v>
      </c>
      <c r="K25" s="13" t="n">
        <f aca="false">D25*100/$D$16</f>
        <v>179.135219574278</v>
      </c>
      <c r="L25" s="13" t="n">
        <f aca="false">100*F25*100/D25/($F$16*100/$D$16)</f>
        <v>99.7735075761439</v>
      </c>
    </row>
    <row r="26" customFormat="false" ht="12.8" hidden="false" customHeight="false" outlineLevel="0" collapsed="false">
      <c r="A26" s="29" t="s">
        <v>20</v>
      </c>
      <c r="B26" s="29" t="n">
        <v>145.773730519216</v>
      </c>
      <c r="C26" s="30" t="n">
        <f aca="false">(B26/B25)^(1/3)-1</f>
        <v>0.00331049441742426</v>
      </c>
      <c r="D26" s="29" t="n">
        <v>185.41770772437</v>
      </c>
      <c r="E26" s="30" t="n">
        <f aca="false">(D26/D25)^(1/3)-1</f>
        <v>0.0165775972532192</v>
      </c>
      <c r="F26" s="29" t="n">
        <v>107108.793112854</v>
      </c>
      <c r="G26" s="30" t="n">
        <f aca="false">(F26/F25)^(1/3)-1</f>
        <v>0.017594174850474</v>
      </c>
      <c r="I26" s="29" t="s">
        <v>44</v>
      </c>
      <c r="J26" s="13" t="n">
        <f aca="false">B26*100/$B$16</f>
        <v>107.731765100771</v>
      </c>
      <c r="K26" s="13" t="n">
        <f aca="false">D26*100/$D$16</f>
        <v>188.192618316797</v>
      </c>
      <c r="L26" s="13" t="n">
        <f aca="false">100*F26*100/D26/($F$16*100/$D$16)</f>
        <v>100.073127519169</v>
      </c>
    </row>
    <row r="27" customFormat="false" ht="12.8" hidden="false" customHeight="false" outlineLevel="0" collapsed="false">
      <c r="A27" s="27" t="s">
        <v>24</v>
      </c>
      <c r="B27" s="27" t="n">
        <v>149.180265240927</v>
      </c>
      <c r="C27" s="28" t="n">
        <f aca="false">(B27/B26)^(1/3)-1</f>
        <v>0.0077296473159254</v>
      </c>
      <c r="D27" s="27" t="n">
        <v>194.341554620196</v>
      </c>
      <c r="E27" s="28" t="n">
        <f aca="false">(D27/D26)^(1/3)-1</f>
        <v>0.01579207822009</v>
      </c>
      <c r="F27" s="27" t="n">
        <v>112600.889954189</v>
      </c>
      <c r="G27" s="28" t="n">
        <f aca="false">(F27/F26)^(1/3)-1</f>
        <v>0.0168078702983079</v>
      </c>
      <c r="H27" s="32" t="n">
        <f aca="false">(F22*100/D22)/(F20*100/D20)-1</f>
        <v>0.0150940630865293</v>
      </c>
      <c r="I27" s="27" t="s">
        <v>45</v>
      </c>
      <c r="J27" s="13" t="n">
        <f aca="false">B27*100/$B$16</f>
        <v>110.24931059501</v>
      </c>
      <c r="K27" s="13" t="n">
        <f aca="false">D27*100/$D$16</f>
        <v>197.250017059318</v>
      </c>
      <c r="L27" s="13" t="n">
        <f aca="false">100*F27*100/D27/($F$16*100/$D$16)</f>
        <v>100.373647221182</v>
      </c>
    </row>
    <row r="28" customFormat="false" ht="12.8" hidden="false" customHeight="false" outlineLevel="0" collapsed="false">
      <c r="A28" s="29" t="s">
        <v>46</v>
      </c>
      <c r="B28" s="29" t="n">
        <v>149.181198086845</v>
      </c>
      <c r="C28" s="30" t="n">
        <f aca="false">(B28/B27)^(1/3)-1</f>
        <v>2.08437751925139E-006</v>
      </c>
      <c r="D28" s="29" t="n">
        <v>203.32985152138</v>
      </c>
      <c r="E28" s="30" t="n">
        <f aca="false">(D28/D27)^(1/3)-1</f>
        <v>0.015184917816051</v>
      </c>
      <c r="F28" s="29" t="n">
        <v>118384.412434172</v>
      </c>
      <c r="G28" s="30" t="n">
        <f aca="false">(F28/F27)^(1/3)-1</f>
        <v>0.0168359682457431</v>
      </c>
      <c r="I28" s="29" t="s">
        <v>46</v>
      </c>
      <c r="J28" s="13" t="n">
        <f aca="false">B28*100/$B$16</f>
        <v>110.25</v>
      </c>
      <c r="K28" s="13" t="n">
        <f aca="false">D28*100/$D$16</f>
        <v>206.372830348311</v>
      </c>
      <c r="L28" s="13" t="n">
        <f aca="false">100*F28*100/D28/($F$16*100/$D$16)</f>
        <v>100.864173486489</v>
      </c>
    </row>
    <row r="29" customFormat="false" ht="12.8" hidden="false" customHeight="false" outlineLevel="0" collapsed="false">
      <c r="A29" s="27" t="s">
        <v>18</v>
      </c>
      <c r="B29" s="27" t="n">
        <v>150.10893462411</v>
      </c>
      <c r="C29" s="28" t="n">
        <f aca="false">(B29/B28)^(1/3)-1</f>
        <v>0.00206866998531785</v>
      </c>
      <c r="D29" s="27" t="n">
        <v>212.318148422564</v>
      </c>
      <c r="E29" s="28" t="n">
        <f aca="false">(D29/D28)^(1/3)-1</f>
        <v>0.0145232202482088</v>
      </c>
      <c r="F29" s="27" t="n">
        <v>124218.835891038</v>
      </c>
      <c r="G29" s="28" t="n">
        <f aca="false">(F29/F28)^(1/3)-1</f>
        <v>0.0161651832679264</v>
      </c>
      <c r="I29" s="27" t="s">
        <v>47</v>
      </c>
      <c r="J29" s="13" t="n">
        <f aca="false">B29*100/$B$16</f>
        <v>110.935628983714</v>
      </c>
      <c r="K29" s="13" t="n">
        <f aca="false">D29*100/$D$16</f>
        <v>215.495643637304</v>
      </c>
      <c r="L29" s="13" t="n">
        <f aca="false">100*F29*100/D29/($F$16*100/$D$16)</f>
        <v>101.354699751796</v>
      </c>
    </row>
    <row r="30" customFormat="false" ht="12.8" hidden="false" customHeight="false" outlineLevel="0" collapsed="false">
      <c r="A30" s="29" t="s">
        <v>20</v>
      </c>
      <c r="B30" s="29" t="n">
        <v>151.604679739985</v>
      </c>
      <c r="C30" s="30" t="n">
        <f aca="false">(B30/B29)^(1/3)-1</f>
        <v>0.00331049441742448</v>
      </c>
      <c r="D30" s="29" t="n">
        <v>221.306445323748</v>
      </c>
      <c r="E30" s="30" t="n">
        <f aca="false">(D30/D29)^(1/3)-1</f>
        <v>0.0139167898752885</v>
      </c>
      <c r="F30" s="29" t="n">
        <v>130104.160324786</v>
      </c>
      <c r="G30" s="30" t="n">
        <f aca="false">(F30/F29)^(1/3)-1</f>
        <v>0.015549842319877</v>
      </c>
      <c r="I30" s="29" t="s">
        <v>48</v>
      </c>
      <c r="J30" s="13" t="n">
        <f aca="false">B30*100/$B$16</f>
        <v>112.041035704802</v>
      </c>
      <c r="K30" s="13" t="n">
        <f aca="false">D30*100/$D$16</f>
        <v>224.618456926298</v>
      </c>
      <c r="L30" s="13" t="n">
        <f aca="false">100*F30*100/D30/($F$16*100/$D$16)</f>
        <v>101.845226017104</v>
      </c>
    </row>
    <row r="31" customFormat="false" ht="12.8" hidden="false" customHeight="false" outlineLevel="0" collapsed="false">
      <c r="A31" s="27" t="s">
        <v>24</v>
      </c>
      <c r="B31" s="27" t="n">
        <v>153.726702535452</v>
      </c>
      <c r="C31" s="28" t="n">
        <f aca="false">(B31/B30)^(1/3)-1</f>
        <v>0.00464409227551665</v>
      </c>
      <c r="D31" s="27" t="n">
        <v>230.294742224932</v>
      </c>
      <c r="E31" s="28" t="n">
        <f aca="false">(D31/D30)^(1/3)-1</f>
        <v>0.0133589793495048</v>
      </c>
      <c r="F31" s="27" t="n">
        <v>136040.385735416</v>
      </c>
      <c r="G31" s="28" t="n">
        <f aca="false">(F31/F30)^(1/3)-1</f>
        <v>0.0149832848477947</v>
      </c>
      <c r="I31" s="27" t="s">
        <v>49</v>
      </c>
      <c r="J31" s="13" t="n">
        <f aca="false">B31*100/$B$16</f>
        <v>113.60928301881</v>
      </c>
      <c r="K31" s="13" t="n">
        <f aca="false">D31*100/$D$16</f>
        <v>233.741270215291</v>
      </c>
      <c r="L31" s="13" t="n">
        <f aca="false">100*F31*100/D31/($F$16*100/$D$16)</f>
        <v>102.335752282411</v>
      </c>
    </row>
    <row r="32" customFormat="false" ht="12.8" hidden="false" customHeight="false" outlineLevel="0" collapsed="false">
      <c r="A32" s="29" t="s">
        <v>50</v>
      </c>
      <c r="B32" s="29" t="n">
        <v>155.148446010319</v>
      </c>
      <c r="C32" s="30" t="n">
        <f aca="false">(B32/B31)^(1/3)-1</f>
        <v>0.00307338245769939</v>
      </c>
      <c r="D32" s="29" t="n">
        <v>239.56284293775</v>
      </c>
      <c r="E32" s="30" t="n">
        <f aca="false">(D32/D31)^(1/3)-1</f>
        <v>0.0132387998074615</v>
      </c>
      <c r="F32" s="29" t="n">
        <v>142193.590919797</v>
      </c>
      <c r="G32" s="30" t="n">
        <f aca="false">(F32/F31)^(1/3)-1</f>
        <v>0.0148551401980175</v>
      </c>
      <c r="I32" s="29" t="s">
        <v>50</v>
      </c>
      <c r="J32" s="13" t="n">
        <f aca="false">B32*100/$B$16</f>
        <v>114.66</v>
      </c>
      <c r="K32" s="13" t="n">
        <f aca="false">D32*100/$D$16</f>
        <v>243.148074783072</v>
      </c>
      <c r="L32" s="13" t="n">
        <f aca="false">100*F32*100/D32/($F$16*100/$D$16)</f>
        <v>102.826278547719</v>
      </c>
    </row>
    <row r="33" customFormat="false" ht="12.8" hidden="false" customHeight="false" outlineLevel="0" collapsed="false">
      <c r="A33" s="27" t="s">
        <v>18</v>
      </c>
      <c r="B33" s="27" t="n">
        <v>156.113292009074</v>
      </c>
      <c r="C33" s="28" t="n">
        <f aca="false">(B33/B32)^(1/3)-1</f>
        <v>0.00206866998531652</v>
      </c>
      <c r="D33" s="27" t="n">
        <v>248.830943650568</v>
      </c>
      <c r="E33" s="28" t="n">
        <f aca="false">(D33/D32)^(1/3)-1</f>
        <v>0.0127330334599594</v>
      </c>
      <c r="F33" s="27" t="n">
        <v>148399.281617875</v>
      </c>
      <c r="G33" s="28" t="n">
        <f aca="false">(F33/F32)^(1/3)-1</f>
        <v>0.0143408724498342</v>
      </c>
      <c r="I33" s="27" t="s">
        <v>51</v>
      </c>
      <c r="J33" s="13" t="n">
        <f aca="false">B33*100/$B$16</f>
        <v>115.373054143062</v>
      </c>
      <c r="K33" s="13" t="n">
        <f aca="false">D33*100/$D$16</f>
        <v>252.554879350852</v>
      </c>
      <c r="L33" s="13" t="n">
        <f aca="false">100*F33*100/D33/($F$16*100/$D$16)</f>
        <v>103.316804813026</v>
      </c>
    </row>
    <row r="34" customFormat="false" ht="12.8" hidden="false" customHeight="false" outlineLevel="0" collapsed="false">
      <c r="A34" s="29" t="s">
        <v>20</v>
      </c>
      <c r="B34" s="29" t="n">
        <v>156.910843530885</v>
      </c>
      <c r="C34" s="30" t="n">
        <f aca="false">(B34/B33)^(1/3)-1</f>
        <v>0.00170004141720925</v>
      </c>
      <c r="D34" s="29" t="n">
        <v>258.099044363387</v>
      </c>
      <c r="E34" s="30" t="n">
        <f aca="false">(D34/D33)^(1/3)-1</f>
        <v>0.0122644926986044</v>
      </c>
      <c r="F34" s="29" t="n">
        <v>154657.457829651</v>
      </c>
      <c r="G34" s="30" t="n">
        <f aca="false">(F34/F33)^(1/3)-1</f>
        <v>0.0138639697063996</v>
      </c>
      <c r="I34" s="29" t="s">
        <v>52</v>
      </c>
      <c r="J34" s="13" t="n">
        <f aca="false">B34*100/$B$16</f>
        <v>115.962471954471</v>
      </c>
      <c r="K34" s="13" t="n">
        <f aca="false">D34*100/$D$16</f>
        <v>261.961683918634</v>
      </c>
      <c r="L34" s="13" t="n">
        <f aca="false">100*F34*100/D34/($F$16*100/$D$16)</f>
        <v>103.807331078333</v>
      </c>
    </row>
    <row r="35" customFormat="false" ht="12.8" hidden="false" customHeight="false" outlineLevel="0" collapsed="false">
      <c r="A35" s="27" t="s">
        <v>24</v>
      </c>
      <c r="B35" s="27" t="n">
        <v>157.610686460638</v>
      </c>
      <c r="C35" s="28" t="n">
        <f aca="false">(B35/B34)^(1/3)-1</f>
        <v>0.00148450551231805</v>
      </c>
      <c r="D35" s="27" t="n">
        <v>267.367145076205</v>
      </c>
      <c r="E35" s="28" t="n">
        <f aca="false">(D35/D34)^(1/3)-1</f>
        <v>0.0118292132057165</v>
      </c>
      <c r="F35" s="27" t="n">
        <v>160968.119555125</v>
      </c>
      <c r="G35" s="28" t="n">
        <f aca="false">(F35/F34)^(1/3)-1</f>
        <v>0.0134204594422702</v>
      </c>
      <c r="I35" s="27" t="s">
        <v>53</v>
      </c>
      <c r="J35" s="13" t="n">
        <f aca="false">B35*100/$B$16</f>
        <v>116.47967977955</v>
      </c>
      <c r="K35" s="13" t="n">
        <f aca="false">D35*100/$D$16</f>
        <v>271.368488486414</v>
      </c>
      <c r="L35" s="13" t="n">
        <f aca="false">100*F35*100/D35/($F$16*100/$D$16)</f>
        <v>104.297857343641</v>
      </c>
    </row>
    <row r="36" customFormat="false" ht="12.8" hidden="false" customHeight="false" outlineLevel="0" collapsed="false">
      <c r="A36" s="29" t="s">
        <v>54</v>
      </c>
      <c r="B36" s="29" t="n">
        <v>159.802899390628</v>
      </c>
      <c r="C36" s="30" t="n">
        <f aca="false">(B36/B35)^(1/3)-1</f>
        <v>0.00461501466995062</v>
      </c>
      <c r="D36" s="29" t="n">
        <v>277.109637397594</v>
      </c>
      <c r="E36" s="30" t="n">
        <f aca="false">(D36/D35)^(1/3)-1</f>
        <v>0.0120015952909689</v>
      </c>
      <c r="F36" s="29" t="n">
        <v>167618.217029406</v>
      </c>
      <c r="G36" s="30" t="n">
        <f aca="false">(F36/F35)^(1/3)-1</f>
        <v>0.0135856392035585</v>
      </c>
      <c r="I36" s="27"/>
      <c r="J36" s="13"/>
      <c r="K36" s="13"/>
      <c r="L36" s="13"/>
    </row>
    <row r="37" customFormat="false" ht="12.8" hidden="false" customHeight="false" outlineLevel="0" collapsed="false">
      <c r="A37" s="27" t="s">
        <v>18</v>
      </c>
      <c r="B37" s="27" t="n">
        <v>160.796690769346</v>
      </c>
      <c r="C37" s="28" t="n">
        <f aca="false">(B37/B36)^(1/3)-1</f>
        <v>0.00206866998531718</v>
      </c>
      <c r="D37" s="27" t="n">
        <v>286.852129718984</v>
      </c>
      <c r="E37" s="28" t="n">
        <f aca="false">(D37/D36)^(1/3)-1</f>
        <v>0.0115844610416391</v>
      </c>
      <c r="F37" s="27" t="n">
        <v>174323.48651034</v>
      </c>
      <c r="G37" s="28" t="n">
        <f aca="false">(F37/F36)^(1/3)-1</f>
        <v>0.013160451522745</v>
      </c>
      <c r="I37" s="27"/>
      <c r="J37" s="13"/>
      <c r="K37" s="13"/>
      <c r="L37" s="13"/>
    </row>
    <row r="38" customFormat="false" ht="12.8" hidden="false" customHeight="false" outlineLevel="0" collapsed="false">
      <c r="A38" s="29" t="s">
        <v>20</v>
      </c>
      <c r="B38" s="29" t="n">
        <v>161.618168836811</v>
      </c>
      <c r="C38" s="30" t="n">
        <f aca="false">(B38/B37)^(1/3)-1</f>
        <v>0.00170004141720859</v>
      </c>
      <c r="D38" s="29" t="n">
        <v>296.594622040373</v>
      </c>
      <c r="E38" s="30" t="n">
        <f aca="false">(D38/D37)^(1/3)-1</f>
        <v>0.0111953514418066</v>
      </c>
      <c r="F38" s="29" t="n">
        <v>181083.927997927</v>
      </c>
      <c r="G38" s="30" t="n">
        <f aca="false">(F38/F37)^(1/3)-1</f>
        <v>0.0127634068798319</v>
      </c>
      <c r="I38" s="27"/>
      <c r="J38" s="13"/>
      <c r="K38" s="13"/>
      <c r="L38" s="13"/>
    </row>
    <row r="39" customFormat="false" ht="12.8" hidden="false" customHeight="false" outlineLevel="0" collapsed="false">
      <c r="A39" s="27" t="s">
        <v>24</v>
      </c>
      <c r="B39" s="27" t="n">
        <v>162.339007054457</v>
      </c>
      <c r="C39" s="28" t="n">
        <f aca="false">(B39/B38)^(1/3)-1</f>
        <v>0.00148450551231893</v>
      </c>
      <c r="D39" s="27" t="n">
        <v>306.337114361762</v>
      </c>
      <c r="E39" s="28" t="n">
        <f aca="false">(D39/D38)^(1/3)-1</f>
        <v>0.0108315338673517</v>
      </c>
      <c r="F39" s="27" t="n">
        <v>187899.541492166</v>
      </c>
      <c r="G39" s="28" t="n">
        <f aca="false">(F39/F38)^(1/3)-1</f>
        <v>0.0123917667882363</v>
      </c>
      <c r="I39" s="27"/>
      <c r="J39" s="13"/>
      <c r="K39" s="13"/>
      <c r="L39" s="13"/>
    </row>
    <row r="41" customFormat="false" ht="34.2" hidden="false" customHeight="false" outlineLevel="0" collapsed="false">
      <c r="A41" s="33" t="s">
        <v>55</v>
      </c>
      <c r="B41" s="34" t="s">
        <v>56</v>
      </c>
      <c r="C41" s="34" t="s">
        <v>57</v>
      </c>
      <c r="D41" s="35" t="s">
        <v>58</v>
      </c>
    </row>
    <row r="42" customFormat="false" ht="12.8" hidden="false" customHeight="false" outlineLevel="0" collapsed="false">
      <c r="A42" s="36" t="n">
        <v>2019</v>
      </c>
      <c r="B42" s="37" t="n">
        <f aca="false">AVERAGE(B12:B15)</f>
        <v>142.652806723571</v>
      </c>
      <c r="C42" s="38"/>
      <c r="D42" s="38"/>
    </row>
    <row r="43" customFormat="false" ht="12.8" hidden="false" customHeight="false" outlineLevel="0" collapsed="false">
      <c r="A43" s="7" t="n">
        <v>2020</v>
      </c>
      <c r="B43" s="39" t="n">
        <f aca="false">AVERAGE(B16:B19)</f>
        <v>127.203507755408</v>
      </c>
      <c r="C43" s="40" t="n">
        <f aca="false">B43/B42-1</f>
        <v>-0.1083</v>
      </c>
      <c r="D43" s="40" t="n">
        <f aca="false">B19/B15-1</f>
        <v>-0.0665522156491145</v>
      </c>
    </row>
    <row r="44" customFormat="false" ht="12.8" hidden="false" customHeight="false" outlineLevel="0" collapsed="false">
      <c r="A44" s="36" t="n">
        <v>2021</v>
      </c>
      <c r="B44" s="37" t="n">
        <f aca="false">AVERAGE(B20:B23)</f>
        <v>137.634195391352</v>
      </c>
      <c r="C44" s="38" t="n">
        <f aca="false">B44/B43-1</f>
        <v>0.0820000000000023</v>
      </c>
      <c r="D44" s="38" t="n">
        <f aca="false">B23/B19-1</f>
        <v>0.0570267415933838</v>
      </c>
    </row>
    <row r="45" customFormat="false" ht="12.8" hidden="false" customHeight="false" outlineLevel="0" collapsed="false">
      <c r="A45" s="7" t="n">
        <v>2022</v>
      </c>
      <c r="B45" s="39" t="n">
        <f aca="false">AVERAGE(B24:B27)</f>
        <v>145.341710333267</v>
      </c>
      <c r="C45" s="40" t="n">
        <f aca="false">B45/B44-1</f>
        <v>0.0559999999999972</v>
      </c>
      <c r="D45" s="40" t="n">
        <f aca="false">B27/B23-1</f>
        <v>0.0638458376527655</v>
      </c>
    </row>
    <row r="46" customFormat="false" ht="12.8" hidden="false" customHeight="false" outlineLevel="0" collapsed="false">
      <c r="A46" s="36" t="n">
        <v>2023</v>
      </c>
      <c r="B46" s="37" t="n">
        <f aca="false">AVERAGE(B28:B31)</f>
        <v>151.155378746598</v>
      </c>
      <c r="C46" s="38" t="n">
        <f aca="false">B46/B45-1</f>
        <v>0.0400000000000018</v>
      </c>
      <c r="D46" s="38" t="n">
        <f aca="false">B31/B27-1</f>
        <v>0.0304761309224277</v>
      </c>
    </row>
    <row r="47" customFormat="false" ht="12.8" hidden="false" customHeight="false" outlineLevel="0" collapsed="false">
      <c r="A47" s="7" t="n">
        <v>2024</v>
      </c>
      <c r="B47" s="39" t="n">
        <f aca="false">AVERAGE(B32:B35)</f>
        <v>156.445817002729</v>
      </c>
      <c r="C47" s="40" t="n">
        <f aca="false">B47/B46-1</f>
        <v>0.0350000000000004</v>
      </c>
      <c r="D47" s="40" t="n">
        <f aca="false">B35/B31-1</f>
        <v>0.0252655125045063</v>
      </c>
    </row>
    <row r="48" customFormat="false" ht="12.8" hidden="false" customHeight="false" outlineLevel="0" collapsed="false">
      <c r="A48" s="36" t="n">
        <v>2025</v>
      </c>
      <c r="B48" s="37" t="n">
        <f aca="false">AVERAGE(B36:B39)</f>
        <v>161.139191512811</v>
      </c>
      <c r="C48" s="40" t="n">
        <f aca="false">B48/B47-1</f>
        <v>0.0299999999999978</v>
      </c>
      <c r="D48" s="38" t="n">
        <f aca="false">B39/B35-1</f>
        <v>0.0299999999999991</v>
      </c>
    </row>
  </sheetData>
  <mergeCells count="1">
    <mergeCell ref="B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D1" activeCellId="0" sqref="D1"/>
    </sheetView>
  </sheetViews>
  <sheetFormatPr defaultColWidth="11.94140625" defaultRowHeight="12.8" zeroHeight="false" outlineLevelRow="0" outlineLevelCol="0"/>
  <sheetData>
    <row r="1" customFormat="false" ht="12.8" hidden="false" customHeight="false" outlineLevel="0" collapsed="false">
      <c r="A1" s="0" t="s">
        <v>237</v>
      </c>
      <c r="B1" s="0" t="s">
        <v>238</v>
      </c>
      <c r="C1" s="0" t="s">
        <v>239</v>
      </c>
      <c r="D1" s="0" t="s">
        <v>240</v>
      </c>
      <c r="E1" s="0" t="s">
        <v>241</v>
      </c>
      <c r="F1" s="0" t="s">
        <v>242</v>
      </c>
      <c r="G1" s="0" t="s">
        <v>243</v>
      </c>
      <c r="H1" s="0" t="s">
        <v>244</v>
      </c>
      <c r="I1" s="0" t="s">
        <v>245</v>
      </c>
      <c r="J1" s="0" t="s">
        <v>246</v>
      </c>
      <c r="K1" s="0" t="s">
        <v>247</v>
      </c>
      <c r="L1" s="0" t="s">
        <v>248</v>
      </c>
      <c r="M1" s="0" t="s">
        <v>249</v>
      </c>
      <c r="N1" s="0" t="s">
        <v>250</v>
      </c>
      <c r="O1" s="0" t="s">
        <v>251</v>
      </c>
      <c r="P1" s="0" t="s">
        <v>252</v>
      </c>
      <c r="Q1" s="0" t="s">
        <v>253</v>
      </c>
    </row>
    <row r="2" customFormat="false" ht="12.8" hidden="false" customHeight="false" outlineLevel="0" collapsed="false">
      <c r="A2" s="0" t="n">
        <v>49</v>
      </c>
      <c r="B2" s="0" t="n">
        <v>17739542.6683295</v>
      </c>
      <c r="C2" s="0" t="n">
        <v>17046008.4559886</v>
      </c>
      <c r="D2" s="0" t="n">
        <v>17790689.8273429</v>
      </c>
      <c r="E2" s="0" t="n">
        <v>17094086.782646</v>
      </c>
      <c r="F2" s="0" t="n">
        <v>14771665.1969299</v>
      </c>
      <c r="G2" s="0" t="n">
        <v>2274343.25905867</v>
      </c>
      <c r="H2" s="0" t="n">
        <v>14819743.6254266</v>
      </c>
      <c r="I2" s="0" t="n">
        <v>2274343.15721941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20424458.4543804</v>
      </c>
      <c r="C3" s="0" t="n">
        <v>19624390.9023085</v>
      </c>
      <c r="D3" s="0" t="n">
        <v>20486108.3730933</v>
      </c>
      <c r="E3" s="0" t="n">
        <v>19682341.8225772</v>
      </c>
      <c r="F3" s="0" t="n">
        <v>16954124.061915</v>
      </c>
      <c r="G3" s="0" t="n">
        <v>2670266.84039358</v>
      </c>
      <c r="H3" s="0" t="n">
        <v>17012075.1687156</v>
      </c>
      <c r="I3" s="0" t="n">
        <v>2670266.65386161</v>
      </c>
      <c r="J3" s="0" t="n">
        <v>0</v>
      </c>
      <c r="K3" s="0" t="n">
        <v>0</v>
      </c>
      <c r="L3" s="0" t="n">
        <v>3407293.34094502</v>
      </c>
      <c r="M3" s="0" t="n">
        <v>3216781.7370772</v>
      </c>
      <c r="N3" s="0" t="n">
        <v>3417568.32680826</v>
      </c>
      <c r="O3" s="0" t="n">
        <v>3226440.22327767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19770972.3841794</v>
      </c>
      <c r="C4" s="0" t="n">
        <v>18995663.1156498</v>
      </c>
      <c r="D4" s="0" t="n">
        <v>19832773.0187854</v>
      </c>
      <c r="E4" s="0" t="n">
        <v>19053755.7090979</v>
      </c>
      <c r="F4" s="0" t="n">
        <v>16349990.4450074</v>
      </c>
      <c r="G4" s="0" t="n">
        <v>2645672.67064244</v>
      </c>
      <c r="H4" s="0" t="n">
        <v>16408083.2513183</v>
      </c>
      <c r="I4" s="0" t="n">
        <v>2645672.45777962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21368066.5344648</v>
      </c>
      <c r="C5" s="0" t="n">
        <v>20527759.8395527</v>
      </c>
      <c r="D5" s="0" t="n">
        <v>21437495.7535011</v>
      </c>
      <c r="E5" s="0" t="n">
        <v>20593023.3020646</v>
      </c>
      <c r="F5" s="0" t="n">
        <v>17570152.7017283</v>
      </c>
      <c r="G5" s="0" t="n">
        <v>2957607.13782439</v>
      </c>
      <c r="H5" s="0" t="n">
        <v>17635416.5821139</v>
      </c>
      <c r="I5" s="0" t="n">
        <v>2957606.71995067</v>
      </c>
      <c r="J5" s="0" t="n">
        <v>0</v>
      </c>
      <c r="K5" s="0" t="n">
        <v>0</v>
      </c>
      <c r="L5" s="0" t="n">
        <v>3564132.89763385</v>
      </c>
      <c r="M5" s="0" t="n">
        <v>3365591.907514</v>
      </c>
      <c r="N5" s="0" t="n">
        <v>3575704.43354022</v>
      </c>
      <c r="O5" s="0" t="n">
        <v>3376469.15074694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18728958.0861916</v>
      </c>
      <c r="C6" s="0" t="n">
        <v>17994800.0013876</v>
      </c>
      <c r="D6" s="0" t="n">
        <v>18790364.5689223</v>
      </c>
      <c r="E6" s="0" t="n">
        <v>18052522.0916958</v>
      </c>
      <c r="F6" s="0" t="n">
        <v>15350038.840364</v>
      </c>
      <c r="G6" s="0" t="n">
        <v>2644761.16102356</v>
      </c>
      <c r="H6" s="0" t="n">
        <v>15407761.2967386</v>
      </c>
      <c r="I6" s="0" t="n">
        <v>2644760.79495724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19344977.1486059</v>
      </c>
      <c r="C7" s="0" t="n">
        <v>18584952.0654976</v>
      </c>
      <c r="D7" s="0" t="n">
        <v>19409648.3002501</v>
      </c>
      <c r="E7" s="0" t="n">
        <v>18645742.9430678</v>
      </c>
      <c r="F7" s="0" t="n">
        <v>15749244.3925708</v>
      </c>
      <c r="G7" s="0" t="n">
        <v>2835707.67292677</v>
      </c>
      <c r="H7" s="0" t="n">
        <v>15810036.017621</v>
      </c>
      <c r="I7" s="0" t="n">
        <v>2835706.92544678</v>
      </c>
      <c r="J7" s="0" t="n">
        <v>0</v>
      </c>
      <c r="K7" s="0" t="n">
        <v>0</v>
      </c>
      <c r="L7" s="0" t="n">
        <v>3226722.40513603</v>
      </c>
      <c r="M7" s="0" t="n">
        <v>3047924.09388835</v>
      </c>
      <c r="N7" s="0" t="n">
        <v>3237500.9337035</v>
      </c>
      <c r="O7" s="0" t="n">
        <v>3058055.90994514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18427134.5399583</v>
      </c>
      <c r="C8" s="0" t="n">
        <v>17701683.4149655</v>
      </c>
      <c r="D8" s="0" t="n">
        <v>18490578.4951819</v>
      </c>
      <c r="E8" s="0" t="n">
        <v>17761320.7274872</v>
      </c>
      <c r="F8" s="0" t="n">
        <v>14950783.4314508</v>
      </c>
      <c r="G8" s="0" t="n">
        <v>2750899.98351474</v>
      </c>
      <c r="H8" s="0" t="n">
        <v>15010421.5067199</v>
      </c>
      <c r="I8" s="0" t="n">
        <v>2750899.22076729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20136704.9556894</v>
      </c>
      <c r="C9" s="0" t="n">
        <v>19341944.8305412</v>
      </c>
      <c r="D9" s="0" t="n">
        <v>20206487.8241816</v>
      </c>
      <c r="E9" s="0" t="n">
        <v>19407540.7231199</v>
      </c>
      <c r="F9" s="0" t="n">
        <v>16247142.1406783</v>
      </c>
      <c r="G9" s="0" t="n">
        <v>3094802.6898629</v>
      </c>
      <c r="H9" s="0" t="n">
        <v>16312738.7369872</v>
      </c>
      <c r="I9" s="0" t="n">
        <v>3094801.98613268</v>
      </c>
      <c r="J9" s="166" t="n">
        <v>18733.8129683629</v>
      </c>
      <c r="K9" s="166" t="n">
        <v>18171.7985793121</v>
      </c>
      <c r="L9" s="0" t="n">
        <v>3358297.83516498</v>
      </c>
      <c r="M9" s="0" t="n">
        <v>3172755.47292878</v>
      </c>
      <c r="N9" s="0" t="n">
        <v>3369928.31687622</v>
      </c>
      <c r="O9" s="0" t="n">
        <v>3183688.12513982</v>
      </c>
      <c r="P9" s="0" t="n">
        <v>3122.30216139382</v>
      </c>
      <c r="Q9" s="0" t="n">
        <v>3028.63309655201</v>
      </c>
    </row>
    <row r="10" customFormat="false" ht="12.8" hidden="false" customHeight="false" outlineLevel="0" collapsed="false">
      <c r="A10" s="0" t="n">
        <v>57</v>
      </c>
      <c r="B10" s="0" t="n">
        <v>19376031.6658193</v>
      </c>
      <c r="C10" s="0" t="n">
        <v>18609132.346687</v>
      </c>
      <c r="D10" s="0" t="n">
        <v>19442559.2610445</v>
      </c>
      <c r="E10" s="0" t="n">
        <v>18671668.282826</v>
      </c>
      <c r="F10" s="0" t="n">
        <v>15504708.1092755</v>
      </c>
      <c r="G10" s="0" t="n">
        <v>3104424.2374114</v>
      </c>
      <c r="H10" s="0" t="n">
        <v>15567244.4728401</v>
      </c>
      <c r="I10" s="0" t="n">
        <v>3104423.80998593</v>
      </c>
      <c r="J10" s="166" t="n">
        <v>52369.7306842421</v>
      </c>
      <c r="K10" s="166" t="n">
        <v>50798.6387637148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20698117.9502817</v>
      </c>
      <c r="C11" s="0" t="n">
        <v>19877476.4061486</v>
      </c>
      <c r="D11" s="0" t="n">
        <v>20770363.766955</v>
      </c>
      <c r="E11" s="0" t="n">
        <v>19945387.4704533</v>
      </c>
      <c r="F11" s="0" t="n">
        <v>16488924.5899378</v>
      </c>
      <c r="G11" s="0" t="n">
        <v>3388551.81621075</v>
      </c>
      <c r="H11" s="0" t="n">
        <v>16556836.0686898</v>
      </c>
      <c r="I11" s="0" t="n">
        <v>3388551.40176348</v>
      </c>
      <c r="J11" s="166" t="n">
        <v>99239.5036172691</v>
      </c>
      <c r="K11" s="166" t="n">
        <v>96262.318508751</v>
      </c>
      <c r="L11" s="0" t="n">
        <v>3451440.54905116</v>
      </c>
      <c r="M11" s="0" t="n">
        <v>3261519.47459449</v>
      </c>
      <c r="N11" s="0" t="n">
        <v>3463481.52225132</v>
      </c>
      <c r="O11" s="0" t="n">
        <v>3272837.98888071</v>
      </c>
      <c r="P11" s="0" t="n">
        <v>16539.9172695448</v>
      </c>
      <c r="Q11" s="0" t="n">
        <v>16043.7197514585</v>
      </c>
    </row>
    <row r="12" customFormat="false" ht="12.8" hidden="false" customHeight="false" outlineLevel="0" collapsed="false">
      <c r="A12" s="0" t="n">
        <v>59</v>
      </c>
      <c r="B12" s="0" t="n">
        <v>19874195.2039026</v>
      </c>
      <c r="C12" s="0" t="n">
        <v>19085698.5036669</v>
      </c>
      <c r="D12" s="0" t="n">
        <v>19946339.4687235</v>
      </c>
      <c r="E12" s="0" t="n">
        <v>19153514.1092788</v>
      </c>
      <c r="F12" s="0" t="n">
        <v>15808863.1544525</v>
      </c>
      <c r="G12" s="0" t="n">
        <v>3276835.34921439</v>
      </c>
      <c r="H12" s="0" t="n">
        <v>15876679.2109853</v>
      </c>
      <c r="I12" s="0" t="n">
        <v>3276834.89829352</v>
      </c>
      <c r="J12" s="166" t="n">
        <v>117229.967816862</v>
      </c>
      <c r="K12" s="166" t="n">
        <v>113713.068782356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21654501.5066177</v>
      </c>
      <c r="C13" s="0" t="n">
        <v>20793561.6770145</v>
      </c>
      <c r="D13" s="0" t="n">
        <v>21733835.2916423</v>
      </c>
      <c r="E13" s="0" t="n">
        <v>20868135.4316094</v>
      </c>
      <c r="F13" s="0" t="n">
        <v>17151317.5954226</v>
      </c>
      <c r="G13" s="0" t="n">
        <v>3642244.08159197</v>
      </c>
      <c r="H13" s="0" t="n">
        <v>17225891.8209848</v>
      </c>
      <c r="I13" s="0" t="n">
        <v>3642243.61062465</v>
      </c>
      <c r="J13" s="166" t="n">
        <v>162721.178424523</v>
      </c>
      <c r="K13" s="166" t="n">
        <v>157839.543071787</v>
      </c>
      <c r="L13" s="0" t="n">
        <v>3610387.64491286</v>
      </c>
      <c r="M13" s="0" t="n">
        <v>3412335.03853843</v>
      </c>
      <c r="N13" s="0" t="n">
        <v>3623609.94633946</v>
      </c>
      <c r="O13" s="0" t="n">
        <v>3424764.00148063</v>
      </c>
      <c r="P13" s="0" t="n">
        <v>27120.1964040872</v>
      </c>
      <c r="Q13" s="0" t="n">
        <v>26306.5905119645</v>
      </c>
    </row>
    <row r="14" customFormat="false" ht="12.8" hidden="false" customHeight="false" outlineLevel="0" collapsed="false">
      <c r="A14" s="0" t="n">
        <v>61</v>
      </c>
      <c r="B14" s="0" t="n">
        <v>20144655.6423424</v>
      </c>
      <c r="C14" s="0" t="n">
        <v>19344443.8522577</v>
      </c>
      <c r="D14" s="0" t="n">
        <v>20218888.9531109</v>
      </c>
      <c r="E14" s="0" t="n">
        <v>19414223.162178</v>
      </c>
      <c r="F14" s="0" t="n">
        <v>15941978.2621032</v>
      </c>
      <c r="G14" s="0" t="n">
        <v>3402465.59015458</v>
      </c>
      <c r="H14" s="0" t="n">
        <v>16011757.9563475</v>
      </c>
      <c r="I14" s="0" t="n">
        <v>3402465.20583056</v>
      </c>
      <c r="J14" s="166" t="n">
        <v>175524.962830442</v>
      </c>
      <c r="K14" s="166" t="n">
        <v>170259.213945529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19921517.587519</v>
      </c>
      <c r="C15" s="0" t="n">
        <v>19129995.6932952</v>
      </c>
      <c r="D15" s="0" t="n">
        <v>19994617.2710744</v>
      </c>
      <c r="E15" s="0" t="n">
        <v>19198709.3938288</v>
      </c>
      <c r="F15" s="0" t="n">
        <v>15721265.3687438</v>
      </c>
      <c r="G15" s="0" t="n">
        <v>3408730.32455139</v>
      </c>
      <c r="H15" s="0" t="n">
        <v>15789979.4093119</v>
      </c>
      <c r="I15" s="0" t="n">
        <v>3408729.98451689</v>
      </c>
      <c r="J15" s="166" t="n">
        <v>202742.650637218</v>
      </c>
      <c r="K15" s="166" t="n">
        <v>196660.371118102</v>
      </c>
      <c r="L15" s="0" t="n">
        <v>3322594.82510468</v>
      </c>
      <c r="M15" s="0" t="n">
        <v>3140837.47678224</v>
      </c>
      <c r="N15" s="0" t="n">
        <v>3334778.10944812</v>
      </c>
      <c r="O15" s="0" t="n">
        <v>3152289.76387764</v>
      </c>
      <c r="P15" s="0" t="n">
        <v>33790.4417728697</v>
      </c>
      <c r="Q15" s="0" t="n">
        <v>32776.7285196836</v>
      </c>
    </row>
    <row r="16" customFormat="false" ht="12.8" hidden="false" customHeight="false" outlineLevel="0" collapsed="false">
      <c r="A16" s="0" t="n">
        <v>63</v>
      </c>
      <c r="B16" s="0" t="n">
        <v>18926467.7840756</v>
      </c>
      <c r="C16" s="0" t="n">
        <v>18174552.4841768</v>
      </c>
      <c r="D16" s="0" t="n">
        <v>18996972.1123845</v>
      </c>
      <c r="E16" s="0" t="n">
        <v>18240826.5509978</v>
      </c>
      <c r="F16" s="0" t="n">
        <v>14893132.9871458</v>
      </c>
      <c r="G16" s="0" t="n">
        <v>3281419.49703099</v>
      </c>
      <c r="H16" s="0" t="n">
        <v>14959407.2345048</v>
      </c>
      <c r="I16" s="0" t="n">
        <v>3281419.31649295</v>
      </c>
      <c r="J16" s="166" t="n">
        <v>222862.309346122</v>
      </c>
      <c r="K16" s="166" t="n">
        <v>216176.440065739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17325014.3833786</v>
      </c>
      <c r="C17" s="0" t="n">
        <v>16638520.8057435</v>
      </c>
      <c r="D17" s="0" t="n">
        <v>17389518.3454195</v>
      </c>
      <c r="E17" s="0" t="n">
        <v>16699154.5286054</v>
      </c>
      <c r="F17" s="0" t="n">
        <v>13593595.3205094</v>
      </c>
      <c r="G17" s="0" t="n">
        <v>3044925.48523416</v>
      </c>
      <c r="H17" s="0" t="n">
        <v>13654229.1934769</v>
      </c>
      <c r="I17" s="0" t="n">
        <v>3044925.33512854</v>
      </c>
      <c r="J17" s="166" t="n">
        <v>230971.30147243</v>
      </c>
      <c r="K17" s="166" t="n">
        <v>224042.162428257</v>
      </c>
      <c r="L17" s="0" t="n">
        <v>2890593.73684595</v>
      </c>
      <c r="M17" s="0" t="n">
        <v>2733713.60034513</v>
      </c>
      <c r="N17" s="0" t="n">
        <v>2901344.4004571</v>
      </c>
      <c r="O17" s="0" t="n">
        <v>2743819.59782182</v>
      </c>
      <c r="P17" s="0" t="n">
        <v>38495.2169120717</v>
      </c>
      <c r="Q17" s="0" t="n">
        <v>37340.3604047096</v>
      </c>
    </row>
    <row r="18" customFormat="false" ht="12.8" hidden="false" customHeight="false" outlineLevel="0" collapsed="false">
      <c r="A18" s="0" t="n">
        <v>65</v>
      </c>
      <c r="B18" s="0" t="n">
        <v>17161585.3007011</v>
      </c>
      <c r="C18" s="0" t="n">
        <v>16480915.9586486</v>
      </c>
      <c r="D18" s="0" t="n">
        <v>17226658.2022373</v>
      </c>
      <c r="E18" s="0" t="n">
        <v>16542084.4846853</v>
      </c>
      <c r="F18" s="0" t="n">
        <v>13442073.7490481</v>
      </c>
      <c r="G18" s="0" t="n">
        <v>3038842.20960052</v>
      </c>
      <c r="H18" s="0" t="n">
        <v>13503242.4193763</v>
      </c>
      <c r="I18" s="0" t="n">
        <v>3038842.06530896</v>
      </c>
      <c r="J18" s="166" t="n">
        <v>195590.567062491</v>
      </c>
      <c r="K18" s="166" t="n">
        <v>189722.850050616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17336788.8195762</v>
      </c>
      <c r="C19" s="0" t="n">
        <v>16648151.1579798</v>
      </c>
      <c r="D19" s="0" t="n">
        <v>17407059.925948</v>
      </c>
      <c r="E19" s="0" t="n">
        <v>16714205.9965884</v>
      </c>
      <c r="F19" s="0" t="n">
        <v>13587355.0149388</v>
      </c>
      <c r="G19" s="0" t="n">
        <v>3060796.14304093</v>
      </c>
      <c r="H19" s="0" t="n">
        <v>13653409.980326</v>
      </c>
      <c r="I19" s="0" t="n">
        <v>3060796.01626237</v>
      </c>
      <c r="J19" s="166" t="n">
        <v>189500.232062338</v>
      </c>
      <c r="K19" s="166" t="n">
        <v>183815.225100467</v>
      </c>
      <c r="L19" s="0" t="n">
        <v>2892511.98896857</v>
      </c>
      <c r="M19" s="0" t="n">
        <v>2736560.67396434</v>
      </c>
      <c r="N19" s="0" t="n">
        <v>2904223.84326139</v>
      </c>
      <c r="O19" s="0" t="n">
        <v>2747570.18499962</v>
      </c>
      <c r="P19" s="0" t="n">
        <v>31583.3720103896</v>
      </c>
      <c r="Q19" s="0" t="n">
        <v>30635.8708500779</v>
      </c>
    </row>
    <row r="20" customFormat="false" ht="12.8" hidden="false" customHeight="false" outlineLevel="0" collapsed="false">
      <c r="A20" s="0" t="n">
        <v>67</v>
      </c>
      <c r="B20" s="0" t="n">
        <v>17811068.7178842</v>
      </c>
      <c r="C20" s="0" t="n">
        <v>17101668.9038181</v>
      </c>
      <c r="D20" s="0" t="n">
        <v>17887101.6652212</v>
      </c>
      <c r="E20" s="0" t="n">
        <v>17173139.8729213</v>
      </c>
      <c r="F20" s="0" t="n">
        <v>13957827.1229314</v>
      </c>
      <c r="G20" s="0" t="n">
        <v>3143841.7808867</v>
      </c>
      <c r="H20" s="0" t="n">
        <v>14029298.220161</v>
      </c>
      <c r="I20" s="0" t="n">
        <v>3143841.65276024</v>
      </c>
      <c r="J20" s="166" t="n">
        <v>204565.659219299</v>
      </c>
      <c r="K20" s="166" t="n">
        <v>198428.68944272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17515775.0799979</v>
      </c>
      <c r="C21" s="0" t="n">
        <v>16818562.2515557</v>
      </c>
      <c r="D21" s="0" t="n">
        <v>17591672.1891006</v>
      </c>
      <c r="E21" s="0" t="n">
        <v>16889905.5327719</v>
      </c>
      <c r="F21" s="0" t="n">
        <v>13721085.2673121</v>
      </c>
      <c r="G21" s="0" t="n">
        <v>3097476.98424359</v>
      </c>
      <c r="H21" s="0" t="n">
        <v>13792428.6734288</v>
      </c>
      <c r="I21" s="0" t="n">
        <v>3097476.85934312</v>
      </c>
      <c r="J21" s="166" t="n">
        <v>222675.54785813</v>
      </c>
      <c r="K21" s="166" t="n">
        <v>215995.281422386</v>
      </c>
      <c r="L21" s="0" t="n">
        <v>2922426.19013286</v>
      </c>
      <c r="M21" s="0" t="n">
        <v>2764329.05886401</v>
      </c>
      <c r="N21" s="0" t="n">
        <v>2935075.71154681</v>
      </c>
      <c r="O21" s="0" t="n">
        <v>2776219.97616547</v>
      </c>
      <c r="P21" s="0" t="n">
        <v>37112.5913096883</v>
      </c>
      <c r="Q21" s="0" t="n">
        <v>35999.2135703976</v>
      </c>
    </row>
    <row r="22" customFormat="false" ht="12.8" hidden="false" customHeight="false" outlineLevel="0" collapsed="false">
      <c r="A22" s="0" t="n">
        <v>69</v>
      </c>
      <c r="B22" s="0" t="n">
        <v>17939590.9618416</v>
      </c>
      <c r="C22" s="0" t="n">
        <v>17225685.9106416</v>
      </c>
      <c r="D22" s="0" t="n">
        <v>18017338.5017615</v>
      </c>
      <c r="E22" s="0" t="n">
        <v>17298768.5969708</v>
      </c>
      <c r="F22" s="0" t="n">
        <v>14053836.3713644</v>
      </c>
      <c r="G22" s="0" t="n">
        <v>3171849.53927728</v>
      </c>
      <c r="H22" s="0" t="n">
        <v>14126919.2575779</v>
      </c>
      <c r="I22" s="0" t="n">
        <v>3171849.33939295</v>
      </c>
      <c r="J22" s="166" t="n">
        <v>243953.655904947</v>
      </c>
      <c r="K22" s="166" t="n">
        <v>236635.046227798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18606030.7524462</v>
      </c>
      <c r="C23" s="0" t="n">
        <v>17875156.9064643</v>
      </c>
      <c r="D23" s="0" t="n">
        <v>18610237.5887718</v>
      </c>
      <c r="E23" s="0" t="n">
        <v>17878263.5942547</v>
      </c>
      <c r="F23" s="0" t="n">
        <v>14521732.2281788</v>
      </c>
      <c r="G23" s="0" t="n">
        <v>3353424.67828542</v>
      </c>
      <c r="H23" s="0" t="n">
        <v>14593008.5861562</v>
      </c>
      <c r="I23" s="0" t="n">
        <v>3285255.00809853</v>
      </c>
      <c r="J23" s="166" t="n">
        <v>290149.534573842</v>
      </c>
      <c r="K23" s="166" t="n">
        <v>281445.048536626</v>
      </c>
      <c r="L23" s="0" t="n">
        <v>3104000.34561559</v>
      </c>
      <c r="M23" s="0" t="n">
        <v>2930656.4449744</v>
      </c>
      <c r="N23" s="0" t="n">
        <v>3104613.33843397</v>
      </c>
      <c r="O23" s="0" t="n">
        <v>2931190.63642921</v>
      </c>
      <c r="P23" s="0" t="n">
        <v>48358.2557623069</v>
      </c>
      <c r="Q23" s="0" t="n">
        <v>46907.5080894377</v>
      </c>
    </row>
    <row r="24" customFormat="false" ht="12.8" hidden="false" customHeight="false" outlineLevel="0" collapsed="false">
      <c r="A24" s="0" t="n">
        <v>71</v>
      </c>
      <c r="B24" s="0" t="n">
        <v>18502741.2196995</v>
      </c>
      <c r="C24" s="0" t="n">
        <v>17774034.7575472</v>
      </c>
      <c r="D24" s="0" t="n">
        <v>18509471.3293451</v>
      </c>
      <c r="E24" s="0" t="n">
        <v>17779561.0568437</v>
      </c>
      <c r="F24" s="0" t="n">
        <v>14389093.6892489</v>
      </c>
      <c r="G24" s="0" t="n">
        <v>3384941.06829834</v>
      </c>
      <c r="H24" s="0" t="n">
        <v>14460873.2042834</v>
      </c>
      <c r="I24" s="0" t="n">
        <v>3318687.85256025</v>
      </c>
      <c r="J24" s="166" t="n">
        <v>299240.648287684</v>
      </c>
      <c r="K24" s="166" t="n">
        <v>290263.428839053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17994485.0333879</v>
      </c>
      <c r="C25" s="0" t="n">
        <v>17284522.5423822</v>
      </c>
      <c r="D25" s="0" t="n">
        <v>18002054.3159821</v>
      </c>
      <c r="E25" s="0" t="n">
        <v>17290876.6331291</v>
      </c>
      <c r="F25" s="0" t="n">
        <v>13948935.5284482</v>
      </c>
      <c r="G25" s="0" t="n">
        <v>3335587.01393403</v>
      </c>
      <c r="H25" s="0" t="n">
        <v>14019243.036555</v>
      </c>
      <c r="I25" s="0" t="n">
        <v>3271633.59657409</v>
      </c>
      <c r="J25" s="166" t="n">
        <v>296566.738145225</v>
      </c>
      <c r="K25" s="166" t="n">
        <v>287669.736000868</v>
      </c>
      <c r="L25" s="0" t="n">
        <v>3001493.99287223</v>
      </c>
      <c r="M25" s="0" t="n">
        <v>2833085.05320611</v>
      </c>
      <c r="N25" s="0" t="n">
        <v>3002677.92588628</v>
      </c>
      <c r="O25" s="0" t="n">
        <v>2834164.33884988</v>
      </c>
      <c r="P25" s="0" t="n">
        <v>49427.7896908708</v>
      </c>
      <c r="Q25" s="0" t="n">
        <v>47944.9560001447</v>
      </c>
    </row>
    <row r="26" customFormat="false" ht="12.8" hidden="false" customHeight="false" outlineLevel="0" collapsed="false">
      <c r="A26" s="0" t="n">
        <v>73</v>
      </c>
      <c r="B26" s="0" t="n">
        <v>17407999.2616458</v>
      </c>
      <c r="C26" s="0" t="n">
        <v>16719499.6429914</v>
      </c>
      <c r="D26" s="0" t="n">
        <v>17417249.9618849</v>
      </c>
      <c r="E26" s="0" t="n">
        <v>16727462.9762566</v>
      </c>
      <c r="F26" s="0" t="n">
        <v>13450536.0036552</v>
      </c>
      <c r="G26" s="0" t="n">
        <v>3268963.63933614</v>
      </c>
      <c r="H26" s="0" t="n">
        <v>13520040.1156101</v>
      </c>
      <c r="I26" s="0" t="n">
        <v>3207422.86064645</v>
      </c>
      <c r="J26" s="166" t="n">
        <v>301064.679994015</v>
      </c>
      <c r="K26" s="166" t="n">
        <v>292032.739594194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17993254.9766112</v>
      </c>
      <c r="C27" s="0" t="n">
        <v>17280509.3789988</v>
      </c>
      <c r="D27" s="0" t="n">
        <v>18005874.7167414</v>
      </c>
      <c r="E27" s="0" t="n">
        <v>17291639.6653929</v>
      </c>
      <c r="F27" s="0" t="n">
        <v>13838723.4409894</v>
      </c>
      <c r="G27" s="0" t="n">
        <v>3441785.9380094</v>
      </c>
      <c r="H27" s="0" t="n">
        <v>13912136.1849756</v>
      </c>
      <c r="I27" s="0" t="n">
        <v>3379503.48041729</v>
      </c>
      <c r="J27" s="166" t="n">
        <v>328352.124061347</v>
      </c>
      <c r="K27" s="166" t="n">
        <v>318501.560339506</v>
      </c>
      <c r="L27" s="0" t="n">
        <v>3001588.01925342</v>
      </c>
      <c r="M27" s="0" t="n">
        <v>2832665.11994858</v>
      </c>
      <c r="N27" s="0" t="n">
        <v>3003616.43680679</v>
      </c>
      <c r="O27" s="0" t="n">
        <v>2834540.4811286</v>
      </c>
      <c r="P27" s="0" t="n">
        <v>54725.3540102245</v>
      </c>
      <c r="Q27" s="0" t="n">
        <v>53083.5933899177</v>
      </c>
    </row>
    <row r="28" customFormat="false" ht="12.8" hidden="false" customHeight="false" outlineLevel="0" collapsed="false">
      <c r="A28" s="0" t="n">
        <v>75</v>
      </c>
      <c r="B28" s="0" t="n">
        <v>18439735.4443829</v>
      </c>
      <c r="C28" s="0" t="n">
        <v>17708515.0750741</v>
      </c>
      <c r="D28" s="0" t="n">
        <v>18455592.7866839</v>
      </c>
      <c r="E28" s="0" t="n">
        <v>17722740.759931</v>
      </c>
      <c r="F28" s="0" t="n">
        <v>14105246.7416572</v>
      </c>
      <c r="G28" s="0" t="n">
        <v>3603268.33341695</v>
      </c>
      <c r="H28" s="0" t="n">
        <v>14181006.9880599</v>
      </c>
      <c r="I28" s="0" t="n">
        <v>3541733.77187102</v>
      </c>
      <c r="J28" s="166" t="n">
        <v>345508.59314426</v>
      </c>
      <c r="K28" s="166" t="n">
        <v>335143.335349933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19023798.2335334</v>
      </c>
      <c r="C29" s="0" t="n">
        <v>18267077.137231</v>
      </c>
      <c r="D29" s="0" t="n">
        <v>19041595.6212114</v>
      </c>
      <c r="E29" s="0" t="n">
        <v>18283116.8581947</v>
      </c>
      <c r="F29" s="0" t="n">
        <v>14497315.9755033</v>
      </c>
      <c r="G29" s="0" t="n">
        <v>3769761.16172773</v>
      </c>
      <c r="H29" s="0" t="n">
        <v>14576267.8887106</v>
      </c>
      <c r="I29" s="0" t="n">
        <v>3706848.96948408</v>
      </c>
      <c r="J29" s="166" t="n">
        <v>357582.207604608</v>
      </c>
      <c r="K29" s="166" t="n">
        <v>346854.74137647</v>
      </c>
      <c r="L29" s="0" t="n">
        <v>3173511.81345432</v>
      </c>
      <c r="M29" s="0" t="n">
        <v>2994482.24749591</v>
      </c>
      <c r="N29" s="0" t="n">
        <v>3176410.70177765</v>
      </c>
      <c r="O29" s="0" t="n">
        <v>2997185.29461013</v>
      </c>
      <c r="P29" s="0" t="n">
        <v>59597.034600768</v>
      </c>
      <c r="Q29" s="0" t="n">
        <v>57809.1235627449</v>
      </c>
    </row>
    <row r="30" customFormat="false" ht="12.8" hidden="false" customHeight="false" outlineLevel="0" collapsed="false">
      <c r="A30" s="0" t="n">
        <v>77</v>
      </c>
      <c r="B30" s="0" t="n">
        <v>19452496.7278973</v>
      </c>
      <c r="C30" s="0" t="n">
        <v>18678168.8091798</v>
      </c>
      <c r="D30" s="0" t="n">
        <v>19480854.6044851</v>
      </c>
      <c r="E30" s="0" t="n">
        <v>18704284.5602633</v>
      </c>
      <c r="F30" s="0" t="n">
        <v>14792723.5606909</v>
      </c>
      <c r="G30" s="0" t="n">
        <v>3885445.24848883</v>
      </c>
      <c r="H30" s="0" t="n">
        <v>14875032.0363152</v>
      </c>
      <c r="I30" s="0" t="n">
        <v>3829252.52394802</v>
      </c>
      <c r="J30" s="166" t="n">
        <v>394217.468859618</v>
      </c>
      <c r="K30" s="166" t="n">
        <v>382390.944793829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19836325.0153962</v>
      </c>
      <c r="C31" s="0" t="n">
        <v>19046018.9608646</v>
      </c>
      <c r="D31" s="0" t="n">
        <v>19866669.2187867</v>
      </c>
      <c r="E31" s="0" t="n">
        <v>19074017.3924499</v>
      </c>
      <c r="F31" s="0" t="n">
        <v>15033080.4196364</v>
      </c>
      <c r="G31" s="0" t="n">
        <v>4012938.54122818</v>
      </c>
      <c r="H31" s="0" t="n">
        <v>15117506.3778491</v>
      </c>
      <c r="I31" s="0" t="n">
        <v>3956511.01460079</v>
      </c>
      <c r="J31" s="166" t="n">
        <v>417720.202126161</v>
      </c>
      <c r="K31" s="166" t="n">
        <v>405188.596062376</v>
      </c>
      <c r="L31" s="0" t="n">
        <v>3308768.37819834</v>
      </c>
      <c r="M31" s="0" t="n">
        <v>3121734.53507794</v>
      </c>
      <c r="N31" s="0" t="n">
        <v>3313785.76251411</v>
      </c>
      <c r="O31" s="0" t="n">
        <v>3126434.76538845</v>
      </c>
      <c r="P31" s="0" t="n">
        <v>69620.0336876935</v>
      </c>
      <c r="Q31" s="0" t="n">
        <v>67531.4326770627</v>
      </c>
    </row>
    <row r="32" customFormat="false" ht="12.8" hidden="false" customHeight="false" outlineLevel="0" collapsed="false">
      <c r="A32" s="0" t="n">
        <v>79</v>
      </c>
      <c r="B32" s="0" t="n">
        <v>20238590.1744064</v>
      </c>
      <c r="C32" s="0" t="n">
        <v>19430245.8396946</v>
      </c>
      <c r="D32" s="0" t="n">
        <v>20273403.366659</v>
      </c>
      <c r="E32" s="0" t="n">
        <v>19462485.7387796</v>
      </c>
      <c r="F32" s="0" t="n">
        <v>15290414.248569</v>
      </c>
      <c r="G32" s="0" t="n">
        <v>4139831.59112552</v>
      </c>
      <c r="H32" s="0" t="n">
        <v>15378450.5617641</v>
      </c>
      <c r="I32" s="0" t="n">
        <v>4084035.17701552</v>
      </c>
      <c r="J32" s="166" t="n">
        <v>449197.625383297</v>
      </c>
      <c r="K32" s="166" t="n">
        <v>435721.696621798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20656029.8865829</v>
      </c>
      <c r="C33" s="0" t="n">
        <v>19829698.2036077</v>
      </c>
      <c r="D33" s="0" t="n">
        <v>20692293.8752818</v>
      </c>
      <c r="E33" s="0" t="n">
        <v>19863292.4673905</v>
      </c>
      <c r="F33" s="0" t="n">
        <v>15552172.8569703</v>
      </c>
      <c r="G33" s="0" t="n">
        <v>4277525.34663737</v>
      </c>
      <c r="H33" s="0" t="n">
        <v>15642553.5330782</v>
      </c>
      <c r="I33" s="0" t="n">
        <v>4220738.93431234</v>
      </c>
      <c r="J33" s="166" t="n">
        <v>468164.579757155</v>
      </c>
      <c r="K33" s="166" t="n">
        <v>454119.642364441</v>
      </c>
      <c r="L33" s="0" t="n">
        <v>3444856.06483822</v>
      </c>
      <c r="M33" s="0" t="n">
        <v>3249552.26551038</v>
      </c>
      <c r="N33" s="0" t="n">
        <v>3450867.46125316</v>
      </c>
      <c r="O33" s="0" t="n">
        <v>3255194.81365941</v>
      </c>
      <c r="P33" s="0" t="n">
        <v>78027.4299595259</v>
      </c>
      <c r="Q33" s="0" t="n">
        <v>75686.6070607401</v>
      </c>
    </row>
    <row r="34" customFormat="false" ht="12.8" hidden="false" customHeight="false" outlineLevel="0" collapsed="false">
      <c r="A34" s="0" t="n">
        <v>81</v>
      </c>
      <c r="B34" s="0" t="n">
        <v>21058164.1671508</v>
      </c>
      <c r="C34" s="0" t="n">
        <v>20214520.4903447</v>
      </c>
      <c r="D34" s="0" t="n">
        <v>21095860.6142528</v>
      </c>
      <c r="E34" s="0" t="n">
        <v>20249453.0525886</v>
      </c>
      <c r="F34" s="0" t="n">
        <v>15813307.645116</v>
      </c>
      <c r="G34" s="0" t="n">
        <v>4401212.84522874</v>
      </c>
      <c r="H34" s="0" t="n">
        <v>15905970.8831283</v>
      </c>
      <c r="I34" s="0" t="n">
        <v>4343482.1694603</v>
      </c>
      <c r="J34" s="166" t="n">
        <v>504045.011288248</v>
      </c>
      <c r="K34" s="166" t="n">
        <v>488923.660949601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21500498.8382116</v>
      </c>
      <c r="C35" s="0" t="n">
        <v>20636317.6887761</v>
      </c>
      <c r="D35" s="0" t="n">
        <v>21540573.1264829</v>
      </c>
      <c r="E35" s="0" t="n">
        <v>20673505.6578102</v>
      </c>
      <c r="F35" s="0" t="n">
        <v>16052605.1350388</v>
      </c>
      <c r="G35" s="0" t="n">
        <v>4583712.55373729</v>
      </c>
      <c r="H35" s="0" t="n">
        <v>16147496.195321</v>
      </c>
      <c r="I35" s="0" t="n">
        <v>4526009.46248923</v>
      </c>
      <c r="J35" s="166" t="n">
        <v>519803.936176018</v>
      </c>
      <c r="K35" s="166" t="n">
        <v>504209.818090737</v>
      </c>
      <c r="L35" s="0" t="n">
        <v>3585475.49308797</v>
      </c>
      <c r="M35" s="0" t="n">
        <v>3381646.12502805</v>
      </c>
      <c r="N35" s="0" t="n">
        <v>3592123.66902703</v>
      </c>
      <c r="O35" s="0" t="n">
        <v>3387890.07905049</v>
      </c>
      <c r="P35" s="0" t="n">
        <v>86633.9893626697</v>
      </c>
      <c r="Q35" s="0" t="n">
        <v>84034.9696817896</v>
      </c>
    </row>
    <row r="36" customFormat="false" ht="12.8" hidden="false" customHeight="false" outlineLevel="0" collapsed="false">
      <c r="A36" s="0" t="n">
        <v>83</v>
      </c>
      <c r="B36" s="0" t="n">
        <v>21838983.2980262</v>
      </c>
      <c r="C36" s="0" t="n">
        <v>20960083.9772761</v>
      </c>
      <c r="D36" s="0" t="n">
        <v>21879105.6192285</v>
      </c>
      <c r="E36" s="0" t="n">
        <v>20997314.4452488</v>
      </c>
      <c r="F36" s="0" t="n">
        <v>16226143.592857</v>
      </c>
      <c r="G36" s="0" t="n">
        <v>4733940.38441909</v>
      </c>
      <c r="H36" s="0" t="n">
        <v>16321793.7606801</v>
      </c>
      <c r="I36" s="0" t="n">
        <v>4675520.68456872</v>
      </c>
      <c r="J36" s="166" t="n">
        <v>534369.484343798</v>
      </c>
      <c r="K36" s="166" t="n">
        <v>518338.399813484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22308270.9284233</v>
      </c>
      <c r="C37" s="0" t="n">
        <v>21408792.7232619</v>
      </c>
      <c r="D37" s="0" t="n">
        <v>22351558.7404033</v>
      </c>
      <c r="E37" s="0" t="n">
        <v>21449012.7465499</v>
      </c>
      <c r="F37" s="0" t="n">
        <v>16513632.0764941</v>
      </c>
      <c r="G37" s="0" t="n">
        <v>4895160.64676786</v>
      </c>
      <c r="H37" s="0" t="n">
        <v>16612437.6369554</v>
      </c>
      <c r="I37" s="0" t="n">
        <v>4836575.10959455</v>
      </c>
      <c r="J37" s="166" t="n">
        <v>554533.765581483</v>
      </c>
      <c r="K37" s="166" t="n">
        <v>537897.752614038</v>
      </c>
      <c r="L37" s="0" t="n">
        <v>3718921.86826856</v>
      </c>
      <c r="M37" s="0" t="n">
        <v>3506601.5722003</v>
      </c>
      <c r="N37" s="0" t="n">
        <v>3726109.26061844</v>
      </c>
      <c r="O37" s="0" t="n">
        <v>3513356.63986076</v>
      </c>
      <c r="P37" s="0" t="n">
        <v>92422.2942635804</v>
      </c>
      <c r="Q37" s="0" t="n">
        <v>89649.625435673</v>
      </c>
    </row>
    <row r="38" customFormat="false" ht="12.8" hidden="false" customHeight="false" outlineLevel="0" collapsed="false">
      <c r="A38" s="0" t="n">
        <v>85</v>
      </c>
      <c r="B38" s="0" t="n">
        <v>22644896.931878</v>
      </c>
      <c r="C38" s="0" t="n">
        <v>21730797.7535832</v>
      </c>
      <c r="D38" s="0" t="n">
        <v>22686906.9677986</v>
      </c>
      <c r="E38" s="0" t="n">
        <v>21769810.4340565</v>
      </c>
      <c r="F38" s="0" t="n">
        <v>16665435.7126358</v>
      </c>
      <c r="G38" s="0" t="n">
        <v>5065362.04094741</v>
      </c>
      <c r="H38" s="0" t="n">
        <v>16763810.0534436</v>
      </c>
      <c r="I38" s="0" t="n">
        <v>5006000.38061293</v>
      </c>
      <c r="J38" s="166" t="n">
        <v>585995.832034807</v>
      </c>
      <c r="K38" s="166" t="n">
        <v>568415.957073763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23027474.4373887</v>
      </c>
      <c r="C39" s="0" t="n">
        <v>22096172.1741176</v>
      </c>
      <c r="D39" s="0" t="n">
        <v>23071690.3662981</v>
      </c>
      <c r="E39" s="0" t="n">
        <v>22137252.5375038</v>
      </c>
      <c r="F39" s="0" t="n">
        <v>16902830.0788286</v>
      </c>
      <c r="G39" s="0" t="n">
        <v>5193342.09528898</v>
      </c>
      <c r="H39" s="0" t="n">
        <v>17004001.3103772</v>
      </c>
      <c r="I39" s="0" t="n">
        <v>5133251.22712651</v>
      </c>
      <c r="J39" s="166" t="n">
        <v>624768.219966234</v>
      </c>
      <c r="K39" s="166" t="n">
        <v>606025.173367247</v>
      </c>
      <c r="L39" s="0" t="n">
        <v>3837459.14623933</v>
      </c>
      <c r="M39" s="0" t="n">
        <v>3617595.7773098</v>
      </c>
      <c r="N39" s="0" t="n">
        <v>3844800.52474696</v>
      </c>
      <c r="O39" s="0" t="n">
        <v>3624495.56417874</v>
      </c>
      <c r="P39" s="0" t="n">
        <v>104128.036661039</v>
      </c>
      <c r="Q39" s="0" t="n">
        <v>101004.195561208</v>
      </c>
    </row>
    <row r="40" customFormat="false" ht="12.8" hidden="false" customHeight="false" outlineLevel="0" collapsed="false">
      <c r="A40" s="0" t="n">
        <v>87</v>
      </c>
      <c r="B40" s="0" t="n">
        <v>23295158.8282621</v>
      </c>
      <c r="C40" s="0" t="n">
        <v>22351874.5201113</v>
      </c>
      <c r="D40" s="0" t="n">
        <v>23341052.1526434</v>
      </c>
      <c r="E40" s="0" t="n">
        <v>22394526.3289519</v>
      </c>
      <c r="F40" s="0" t="n">
        <v>17098412.5463445</v>
      </c>
      <c r="G40" s="0" t="n">
        <v>5253461.97376685</v>
      </c>
      <c r="H40" s="0" t="n">
        <v>17201815.9214335</v>
      </c>
      <c r="I40" s="0" t="n">
        <v>5192710.40751843</v>
      </c>
      <c r="J40" s="166" t="n">
        <v>644815.782296942</v>
      </c>
      <c r="K40" s="166" t="n">
        <v>625471.308828034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23726075.5787245</v>
      </c>
      <c r="C41" s="0" t="n">
        <v>22764833.1518186</v>
      </c>
      <c r="D41" s="0" t="n">
        <v>23801688.3630013</v>
      </c>
      <c r="E41" s="0" t="n">
        <v>22835540.4641052</v>
      </c>
      <c r="F41" s="0" t="n">
        <v>17402164.4437271</v>
      </c>
      <c r="G41" s="0" t="n">
        <v>5362668.70809154</v>
      </c>
      <c r="H41" s="0" t="n">
        <v>17509386.8240187</v>
      </c>
      <c r="I41" s="0" t="n">
        <v>5326153.64008645</v>
      </c>
      <c r="J41" s="166" t="n">
        <v>742965.840884017</v>
      </c>
      <c r="K41" s="166" t="n">
        <v>720676.865657497</v>
      </c>
      <c r="L41" s="0" t="n">
        <v>3954756.65891425</v>
      </c>
      <c r="M41" s="0" t="n">
        <v>3728586.18044586</v>
      </c>
      <c r="N41" s="0" t="n">
        <v>3967326.40830517</v>
      </c>
      <c r="O41" s="0" t="n">
        <v>3740396.90690775</v>
      </c>
      <c r="P41" s="0" t="n">
        <v>123827.640147336</v>
      </c>
      <c r="Q41" s="0" t="n">
        <v>120112.810942916</v>
      </c>
    </row>
    <row r="42" customFormat="false" ht="12.8" hidden="false" customHeight="false" outlineLevel="0" collapsed="false">
      <c r="A42" s="0" t="n">
        <v>89</v>
      </c>
      <c r="B42" s="0" t="n">
        <v>24094764.0815622</v>
      </c>
      <c r="C42" s="0" t="n">
        <v>23116743.0752928</v>
      </c>
      <c r="D42" s="0" t="n">
        <v>24172664.8252058</v>
      </c>
      <c r="E42" s="0" t="n">
        <v>23189597.1357335</v>
      </c>
      <c r="F42" s="0" t="n">
        <v>17615923.3837172</v>
      </c>
      <c r="G42" s="0" t="n">
        <v>5500819.69157565</v>
      </c>
      <c r="H42" s="0" t="n">
        <v>17725655.9128227</v>
      </c>
      <c r="I42" s="0" t="n">
        <v>5463941.22291072</v>
      </c>
      <c r="J42" s="166" t="n">
        <v>813208.417553232</v>
      </c>
      <c r="K42" s="166" t="n">
        <v>788812.165026635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24392784.0863949</v>
      </c>
      <c r="C43" s="0" t="n">
        <v>23402148.0392133</v>
      </c>
      <c r="D43" s="0" t="n">
        <v>24480496.5599255</v>
      </c>
      <c r="E43" s="0" t="n">
        <v>23484358.7378098</v>
      </c>
      <c r="F43" s="0" t="n">
        <v>17834385.8012024</v>
      </c>
      <c r="G43" s="0" t="n">
        <v>5567762.23801092</v>
      </c>
      <c r="H43" s="0" t="n">
        <v>17945943.0503406</v>
      </c>
      <c r="I43" s="0" t="n">
        <v>5538415.68746919</v>
      </c>
      <c r="J43" s="166" t="n">
        <v>895632.162205054</v>
      </c>
      <c r="K43" s="166" t="n">
        <v>868763.197338903</v>
      </c>
      <c r="L43" s="0" t="n">
        <v>4065173.34472104</v>
      </c>
      <c r="M43" s="0" t="n">
        <v>3833153.85685948</v>
      </c>
      <c r="N43" s="0" t="n">
        <v>4079754.51514054</v>
      </c>
      <c r="O43" s="0" t="n">
        <v>3846850.84111192</v>
      </c>
      <c r="P43" s="0" t="n">
        <v>149272.027034176</v>
      </c>
      <c r="Q43" s="0" t="n">
        <v>144793.86622315</v>
      </c>
    </row>
    <row r="44" customFormat="false" ht="12.8" hidden="false" customHeight="false" outlineLevel="0" collapsed="false">
      <c r="A44" s="0" t="n">
        <v>91</v>
      </c>
      <c r="B44" s="0" t="n">
        <v>24699261.9805053</v>
      </c>
      <c r="C44" s="0" t="n">
        <v>23695544.1253752</v>
      </c>
      <c r="D44" s="0" t="n">
        <v>24788075.8640003</v>
      </c>
      <c r="E44" s="0" t="n">
        <v>23778794.0194387</v>
      </c>
      <c r="F44" s="0" t="n">
        <v>18057295.5856572</v>
      </c>
      <c r="G44" s="0" t="n">
        <v>5638248.53971796</v>
      </c>
      <c r="H44" s="0" t="n">
        <v>18169967.8056947</v>
      </c>
      <c r="I44" s="0" t="n">
        <v>5608826.213744</v>
      </c>
      <c r="J44" s="166" t="n">
        <v>981368.819389356</v>
      </c>
      <c r="K44" s="166" t="n">
        <v>951927.754807675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24998382.0322876</v>
      </c>
      <c r="C45" s="0" t="n">
        <v>23982372.6886563</v>
      </c>
      <c r="D45" s="0" t="n">
        <v>25088283.0624144</v>
      </c>
      <c r="E45" s="0" t="n">
        <v>24066645.7069026</v>
      </c>
      <c r="F45" s="0" t="n">
        <v>18268041.0912546</v>
      </c>
      <c r="G45" s="0" t="n">
        <v>5714331.59740171</v>
      </c>
      <c r="H45" s="0" t="n">
        <v>18381886.4415553</v>
      </c>
      <c r="I45" s="0" t="n">
        <v>5684759.26534722</v>
      </c>
      <c r="J45" s="166" t="n">
        <v>1045240.14618508</v>
      </c>
      <c r="K45" s="166" t="n">
        <v>1013882.94179952</v>
      </c>
      <c r="L45" s="0" t="n">
        <v>4167961.3679014</v>
      </c>
      <c r="M45" s="0" t="n">
        <v>3931216.01650877</v>
      </c>
      <c r="N45" s="0" t="n">
        <v>4182908.28656648</v>
      </c>
      <c r="O45" s="0" t="n">
        <v>3945258.31369554</v>
      </c>
      <c r="P45" s="0" t="n">
        <v>174206.691030846</v>
      </c>
      <c r="Q45" s="0" t="n">
        <v>168980.490299921</v>
      </c>
    </row>
    <row r="46" customFormat="false" ht="12.8" hidden="false" customHeight="false" outlineLevel="0" collapsed="false">
      <c r="A46" s="0" t="n">
        <v>93</v>
      </c>
      <c r="B46" s="0" t="n">
        <v>25407120.5358623</v>
      </c>
      <c r="C46" s="0" t="n">
        <v>24374497.5679095</v>
      </c>
      <c r="D46" s="0" t="n">
        <v>25499107.2383614</v>
      </c>
      <c r="E46" s="0" t="n">
        <v>24460728.3571626</v>
      </c>
      <c r="F46" s="0" t="n">
        <v>18568657.6181585</v>
      </c>
      <c r="G46" s="0" t="n">
        <v>5805839.94975103</v>
      </c>
      <c r="H46" s="0" t="n">
        <v>18684809.7628412</v>
      </c>
      <c r="I46" s="0" t="n">
        <v>5775918.59432139</v>
      </c>
      <c r="J46" s="166" t="n">
        <v>1142126.15289436</v>
      </c>
      <c r="K46" s="166" t="n">
        <v>1107862.36830753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25884001.6960763</v>
      </c>
      <c r="C47" s="0" t="n">
        <v>24831731.4604477</v>
      </c>
      <c r="D47" s="0" t="n">
        <v>25977387.3286442</v>
      </c>
      <c r="E47" s="0" t="n">
        <v>24919273.3620859</v>
      </c>
      <c r="F47" s="0" t="n">
        <v>18902091.8061731</v>
      </c>
      <c r="G47" s="0" t="n">
        <v>5929639.65427462</v>
      </c>
      <c r="H47" s="0" t="n">
        <v>19019998.9900855</v>
      </c>
      <c r="I47" s="0" t="n">
        <v>5899274.37200037</v>
      </c>
      <c r="J47" s="166" t="n">
        <v>1266388.79127726</v>
      </c>
      <c r="K47" s="166" t="n">
        <v>1228397.12753894</v>
      </c>
      <c r="L47" s="0" t="n">
        <v>4316102.8682689</v>
      </c>
      <c r="M47" s="0" t="n">
        <v>4072009.32825646</v>
      </c>
      <c r="N47" s="0" t="n">
        <v>4331629.50263565</v>
      </c>
      <c r="O47" s="0" t="n">
        <v>4086596.20287453</v>
      </c>
      <c r="P47" s="0" t="n">
        <v>211064.79854621</v>
      </c>
      <c r="Q47" s="0" t="n">
        <v>204732.854589824</v>
      </c>
    </row>
    <row r="48" customFormat="false" ht="12.8" hidden="false" customHeight="false" outlineLevel="0" collapsed="false">
      <c r="A48" s="0" t="n">
        <v>95</v>
      </c>
      <c r="B48" s="0" t="n">
        <v>26409343.8292457</v>
      </c>
      <c r="C48" s="0" t="n">
        <v>25334277.108408</v>
      </c>
      <c r="D48" s="0" t="n">
        <v>26503991.0708895</v>
      </c>
      <c r="E48" s="0" t="n">
        <v>25423012.9866533</v>
      </c>
      <c r="F48" s="0" t="n">
        <v>19240769.6561411</v>
      </c>
      <c r="G48" s="0" t="n">
        <v>6093507.45226683</v>
      </c>
      <c r="H48" s="0" t="n">
        <v>19359918.1745162</v>
      </c>
      <c r="I48" s="0" t="n">
        <v>6063094.81213713</v>
      </c>
      <c r="J48" s="166" t="n">
        <v>1318594.84082397</v>
      </c>
      <c r="K48" s="166" t="n">
        <v>1279036.99559925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26853081.8058742</v>
      </c>
      <c r="C49" s="0" t="n">
        <v>25760160.2812098</v>
      </c>
      <c r="D49" s="0" t="n">
        <v>26948644.9319026</v>
      </c>
      <c r="E49" s="0" t="n">
        <v>25849760.5335136</v>
      </c>
      <c r="F49" s="0" t="n">
        <v>19527860.950764</v>
      </c>
      <c r="G49" s="0" t="n">
        <v>6232299.33044581</v>
      </c>
      <c r="H49" s="0" t="n">
        <v>19648153.4095596</v>
      </c>
      <c r="I49" s="0" t="n">
        <v>6201607.12395398</v>
      </c>
      <c r="J49" s="166" t="n">
        <v>1383701.77191657</v>
      </c>
      <c r="K49" s="166" t="n">
        <v>1342190.71875908</v>
      </c>
      <c r="L49" s="0" t="n">
        <v>4478335.39309601</v>
      </c>
      <c r="M49" s="0" t="n">
        <v>4225572.88593547</v>
      </c>
      <c r="N49" s="0" t="n">
        <v>4494227.14858422</v>
      </c>
      <c r="O49" s="0" t="n">
        <v>4240506.28536237</v>
      </c>
      <c r="P49" s="0" t="n">
        <v>230616.961986096</v>
      </c>
      <c r="Q49" s="0" t="n">
        <v>223698.453126513</v>
      </c>
    </row>
    <row r="50" customFormat="false" ht="12.8" hidden="false" customHeight="false" outlineLevel="0" collapsed="false">
      <c r="A50" s="0" t="n">
        <v>97</v>
      </c>
      <c r="B50" s="0" t="n">
        <v>26906609.6300346</v>
      </c>
      <c r="C50" s="0" t="n">
        <v>25810773.5915905</v>
      </c>
      <c r="D50" s="0" t="n">
        <v>27001984.1293978</v>
      </c>
      <c r="E50" s="0" t="n">
        <v>25900197.2113028</v>
      </c>
      <c r="F50" s="0" t="n">
        <v>19493354.4513886</v>
      </c>
      <c r="G50" s="0" t="n">
        <v>6317419.14020195</v>
      </c>
      <c r="H50" s="0" t="n">
        <v>19613449.5676771</v>
      </c>
      <c r="I50" s="0" t="n">
        <v>6286747.6436257</v>
      </c>
      <c r="J50" s="166" t="n">
        <v>1442671.77678158</v>
      </c>
      <c r="K50" s="166" t="n">
        <v>1399391.62347813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27338190.0439706</v>
      </c>
      <c r="C51" s="0" t="n">
        <v>26224630.1148651</v>
      </c>
      <c r="D51" s="0" t="n">
        <v>27435881.4818351</v>
      </c>
      <c r="E51" s="0" t="n">
        <v>26316239.2960036</v>
      </c>
      <c r="F51" s="0" t="n">
        <v>19724740.6497785</v>
      </c>
      <c r="G51" s="0" t="n">
        <v>6499889.46508669</v>
      </c>
      <c r="H51" s="0" t="n">
        <v>19846487.3822292</v>
      </c>
      <c r="I51" s="0" t="n">
        <v>6469751.9137744</v>
      </c>
      <c r="J51" s="166" t="n">
        <v>1560322.39501205</v>
      </c>
      <c r="K51" s="166" t="n">
        <v>1513512.72316169</v>
      </c>
      <c r="L51" s="0" t="n">
        <v>4556629.66524282</v>
      </c>
      <c r="M51" s="0" t="n">
        <v>4299716.96142078</v>
      </c>
      <c r="N51" s="0" t="n">
        <v>4572875.12525012</v>
      </c>
      <c r="O51" s="0" t="n">
        <v>4314982.29308542</v>
      </c>
      <c r="P51" s="0" t="n">
        <v>260053.732502008</v>
      </c>
      <c r="Q51" s="0" t="n">
        <v>252252.120526948</v>
      </c>
    </row>
    <row r="52" customFormat="false" ht="12.8" hidden="false" customHeight="false" outlineLevel="0" collapsed="false">
      <c r="A52" s="0" t="n">
        <v>99</v>
      </c>
      <c r="B52" s="0" t="n">
        <v>27726527.0359065</v>
      </c>
      <c r="C52" s="0" t="n">
        <v>26597557.3106382</v>
      </c>
      <c r="D52" s="0" t="n">
        <v>27825647.9155161</v>
      </c>
      <c r="E52" s="0" t="n">
        <v>26690508.0529262</v>
      </c>
      <c r="F52" s="0" t="n">
        <v>19916528.2276537</v>
      </c>
      <c r="G52" s="0" t="n">
        <v>6681029.08298452</v>
      </c>
      <c r="H52" s="0" t="n">
        <v>20039905.096295</v>
      </c>
      <c r="I52" s="0" t="n">
        <v>6650602.9566312</v>
      </c>
      <c r="J52" s="166" t="n">
        <v>1624247.55472367</v>
      </c>
      <c r="K52" s="166" t="n">
        <v>1575520.12808196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27941410.931339</v>
      </c>
      <c r="C53" s="0" t="n">
        <v>26802918.310219</v>
      </c>
      <c r="D53" s="0" t="n">
        <v>28038563.1179454</v>
      </c>
      <c r="E53" s="0" t="n">
        <v>26894015.3406868</v>
      </c>
      <c r="F53" s="0" t="n">
        <v>20013301.6949213</v>
      </c>
      <c r="G53" s="0" t="n">
        <v>6789616.61529773</v>
      </c>
      <c r="H53" s="0" t="n">
        <v>20135077.7644831</v>
      </c>
      <c r="I53" s="0" t="n">
        <v>6758937.57620369</v>
      </c>
      <c r="J53" s="166" t="n">
        <v>1655747.86090362</v>
      </c>
      <c r="K53" s="166" t="n">
        <v>1606075.42507651</v>
      </c>
      <c r="L53" s="0" t="n">
        <v>4658350.5007345</v>
      </c>
      <c r="M53" s="0" t="n">
        <v>4396511.00724645</v>
      </c>
      <c r="N53" s="0" t="n">
        <v>4674505.20101004</v>
      </c>
      <c r="O53" s="0" t="n">
        <v>4411690.98377213</v>
      </c>
      <c r="P53" s="0" t="n">
        <v>275957.97681727</v>
      </c>
      <c r="Q53" s="0" t="n">
        <v>267679.237512752</v>
      </c>
    </row>
    <row r="54" customFormat="false" ht="12.8" hidden="false" customHeight="false" outlineLevel="0" collapsed="false">
      <c r="A54" s="0" t="n">
        <v>101</v>
      </c>
      <c r="B54" s="0" t="n">
        <v>28155601.0564838</v>
      </c>
      <c r="C54" s="0" t="n">
        <v>27008281.3142347</v>
      </c>
      <c r="D54" s="0" t="n">
        <v>28254226.0193058</v>
      </c>
      <c r="E54" s="0" t="n">
        <v>27100788.8908049</v>
      </c>
      <c r="F54" s="0" t="n">
        <v>20065594.5365082</v>
      </c>
      <c r="G54" s="0" t="n">
        <v>6942686.77772645</v>
      </c>
      <c r="H54" s="0" t="n">
        <v>20188079.6714045</v>
      </c>
      <c r="I54" s="0" t="n">
        <v>6912709.21940037</v>
      </c>
      <c r="J54" s="166" t="n">
        <v>1714538.24513974</v>
      </c>
      <c r="K54" s="166" t="n">
        <v>1663102.09778555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28311352.1687591</v>
      </c>
      <c r="C55" s="0" t="n">
        <v>27156616.1270413</v>
      </c>
      <c r="D55" s="0" t="n">
        <v>28412615.0538642</v>
      </c>
      <c r="E55" s="0" t="n">
        <v>27251643.0358908</v>
      </c>
      <c r="F55" s="0" t="n">
        <v>20133419.625973</v>
      </c>
      <c r="G55" s="0" t="n">
        <v>7023196.50106826</v>
      </c>
      <c r="H55" s="0" t="n">
        <v>20256786.5583153</v>
      </c>
      <c r="I55" s="0" t="n">
        <v>6994856.47757554</v>
      </c>
      <c r="J55" s="166" t="n">
        <v>1780853.23210368</v>
      </c>
      <c r="K55" s="166" t="n">
        <v>1727427.63514057</v>
      </c>
      <c r="L55" s="0" t="n">
        <v>4720100.07435194</v>
      </c>
      <c r="M55" s="0" t="n">
        <v>4455474.51981102</v>
      </c>
      <c r="N55" s="0" t="n">
        <v>4736947.74579014</v>
      </c>
      <c r="O55" s="0" t="n">
        <v>4471313.78927316</v>
      </c>
      <c r="P55" s="0" t="n">
        <v>296808.87201728</v>
      </c>
      <c r="Q55" s="0" t="n">
        <v>287904.605856761</v>
      </c>
    </row>
    <row r="56" customFormat="false" ht="12.8" hidden="false" customHeight="false" outlineLevel="0" collapsed="false">
      <c r="A56" s="0" t="n">
        <v>103</v>
      </c>
      <c r="B56" s="0" t="n">
        <v>28433634.3344118</v>
      </c>
      <c r="C56" s="0" t="n">
        <v>27273654.2595127</v>
      </c>
      <c r="D56" s="0" t="n">
        <v>28535525.279758</v>
      </c>
      <c r="E56" s="0" t="n">
        <v>27369270.8639061</v>
      </c>
      <c r="F56" s="0" t="n">
        <v>20198106.0712413</v>
      </c>
      <c r="G56" s="0" t="n">
        <v>7075548.18827142</v>
      </c>
      <c r="H56" s="0" t="n">
        <v>20322728.073014</v>
      </c>
      <c r="I56" s="0" t="n">
        <v>7046542.79089216</v>
      </c>
      <c r="J56" s="166" t="n">
        <v>1869926.48879893</v>
      </c>
      <c r="K56" s="166" t="n">
        <v>1813828.69413496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28755948.0436253</v>
      </c>
      <c r="C57" s="0" t="n">
        <v>27582537.8002569</v>
      </c>
      <c r="D57" s="0" t="n">
        <v>28859790.9275235</v>
      </c>
      <c r="E57" s="0" t="n">
        <v>27679985.2035724</v>
      </c>
      <c r="F57" s="0" t="n">
        <v>20435416.4168882</v>
      </c>
      <c r="G57" s="0" t="n">
        <v>7147121.38336868</v>
      </c>
      <c r="H57" s="0" t="n">
        <v>20562026.2344437</v>
      </c>
      <c r="I57" s="0" t="n">
        <v>7117958.9691287</v>
      </c>
      <c r="J57" s="166" t="n">
        <v>1975853.09940767</v>
      </c>
      <c r="K57" s="166" t="n">
        <v>1916577.50642544</v>
      </c>
      <c r="L57" s="0" t="n">
        <v>4790290.47690782</v>
      </c>
      <c r="M57" s="0" t="n">
        <v>4521455.52365321</v>
      </c>
      <c r="N57" s="0" t="n">
        <v>4807598.28263748</v>
      </c>
      <c r="O57" s="0" t="n">
        <v>4537727.31583432</v>
      </c>
      <c r="P57" s="0" t="n">
        <v>329308.849901279</v>
      </c>
      <c r="Q57" s="0" t="n">
        <v>319429.584404241</v>
      </c>
    </row>
    <row r="58" customFormat="false" ht="12.8" hidden="false" customHeight="false" outlineLevel="0" collapsed="false">
      <c r="A58" s="0" t="n">
        <v>105</v>
      </c>
      <c r="B58" s="0" t="n">
        <v>28931420.4873195</v>
      </c>
      <c r="C58" s="0" t="n">
        <v>27751672.5008131</v>
      </c>
      <c r="D58" s="0" t="n">
        <v>29035309.4436596</v>
      </c>
      <c r="E58" s="0" t="n">
        <v>27849162.4463905</v>
      </c>
      <c r="F58" s="0" t="n">
        <v>20567075.5060455</v>
      </c>
      <c r="G58" s="0" t="n">
        <v>7184596.99476765</v>
      </c>
      <c r="H58" s="0" t="n">
        <v>20693863.465021</v>
      </c>
      <c r="I58" s="0" t="n">
        <v>7155298.98136954</v>
      </c>
      <c r="J58" s="166" t="n">
        <v>2058684.952651</v>
      </c>
      <c r="K58" s="166" t="n">
        <v>1996924.40407147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29122687.1691501</v>
      </c>
      <c r="C59" s="0" t="n">
        <v>27934449.7972727</v>
      </c>
      <c r="D59" s="0" t="n">
        <v>29225766.9356652</v>
      </c>
      <c r="E59" s="0" t="n">
        <v>28031178.5435348</v>
      </c>
      <c r="F59" s="0" t="n">
        <v>20684826.5786067</v>
      </c>
      <c r="G59" s="0" t="n">
        <v>7249623.21866597</v>
      </c>
      <c r="H59" s="0" t="n">
        <v>20810952.5253745</v>
      </c>
      <c r="I59" s="0" t="n">
        <v>7220226.01816026</v>
      </c>
      <c r="J59" s="166" t="n">
        <v>2123627.27400923</v>
      </c>
      <c r="K59" s="166" t="n">
        <v>2059918.45578895</v>
      </c>
      <c r="L59" s="0" t="n">
        <v>4851952.24771379</v>
      </c>
      <c r="M59" s="0" t="n">
        <v>4580332.14856084</v>
      </c>
      <c r="N59" s="0" t="n">
        <v>4869132.87272085</v>
      </c>
      <c r="O59" s="0" t="n">
        <v>4596484.41082934</v>
      </c>
      <c r="P59" s="0" t="n">
        <v>353937.879001538</v>
      </c>
      <c r="Q59" s="0" t="n">
        <v>343319.742631492</v>
      </c>
    </row>
    <row r="60" customFormat="false" ht="12.8" hidden="false" customHeight="false" outlineLevel="0" collapsed="false">
      <c r="A60" s="0" t="n">
        <v>107</v>
      </c>
      <c r="B60" s="0" t="n">
        <v>29346603.2354546</v>
      </c>
      <c r="C60" s="0" t="n">
        <v>28148890.6560466</v>
      </c>
      <c r="D60" s="0" t="n">
        <v>29451689.0588198</v>
      </c>
      <c r="E60" s="0" t="n">
        <v>28247504.6305124</v>
      </c>
      <c r="F60" s="0" t="n">
        <v>20841309.753387</v>
      </c>
      <c r="G60" s="0" t="n">
        <v>7307580.90265966</v>
      </c>
      <c r="H60" s="0" t="n">
        <v>20969411.678873</v>
      </c>
      <c r="I60" s="0" t="n">
        <v>7278092.95163946</v>
      </c>
      <c r="J60" s="166" t="n">
        <v>2205609.70026559</v>
      </c>
      <c r="K60" s="166" t="n">
        <v>2139441.40925762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29387375.4876886</v>
      </c>
      <c r="C61" s="0" t="n">
        <v>28187209.1858532</v>
      </c>
      <c r="D61" s="0" t="n">
        <v>29523641.3400765</v>
      </c>
      <c r="E61" s="0" t="n">
        <v>28315268.3618304</v>
      </c>
      <c r="F61" s="0" t="n">
        <v>20846080.6352853</v>
      </c>
      <c r="G61" s="0" t="n">
        <v>7341128.55056788</v>
      </c>
      <c r="H61" s="0" t="n">
        <v>20974874.9007636</v>
      </c>
      <c r="I61" s="0" t="n">
        <v>7340393.46106678</v>
      </c>
      <c r="J61" s="166" t="n">
        <v>2242272.96556909</v>
      </c>
      <c r="K61" s="166" t="n">
        <v>2175004.77660202</v>
      </c>
      <c r="L61" s="0" t="n">
        <v>4896768.33029735</v>
      </c>
      <c r="M61" s="0" t="n">
        <v>4623431.65479867</v>
      </c>
      <c r="N61" s="0" t="n">
        <v>4919473.86268632</v>
      </c>
      <c r="O61" s="0" t="n">
        <v>4644771.41721147</v>
      </c>
      <c r="P61" s="0" t="n">
        <v>373712.160928182</v>
      </c>
      <c r="Q61" s="0" t="n">
        <v>362500.796100337</v>
      </c>
    </row>
    <row r="62" customFormat="false" ht="12.8" hidden="false" customHeight="false" outlineLevel="0" collapsed="false">
      <c r="A62" s="0" t="n">
        <v>109</v>
      </c>
      <c r="B62" s="0" t="n">
        <v>29537139.4744737</v>
      </c>
      <c r="C62" s="0" t="n">
        <v>28330316.9993227</v>
      </c>
      <c r="D62" s="0" t="n">
        <v>29674405.2457625</v>
      </c>
      <c r="E62" s="0" t="n">
        <v>28459327.0986873</v>
      </c>
      <c r="F62" s="0" t="n">
        <v>20908060.6388239</v>
      </c>
      <c r="G62" s="0" t="n">
        <v>7422256.36049878</v>
      </c>
      <c r="H62" s="0" t="n">
        <v>21037449.960679</v>
      </c>
      <c r="I62" s="0" t="n">
        <v>7421877.13800839</v>
      </c>
      <c r="J62" s="166" t="n">
        <v>2284078.33478051</v>
      </c>
      <c r="K62" s="166" t="n">
        <v>2215555.98473709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29657003.3150641</v>
      </c>
      <c r="C63" s="0" t="n">
        <v>28444275.4628012</v>
      </c>
      <c r="D63" s="0" t="n">
        <v>29794841.6371833</v>
      </c>
      <c r="E63" s="0" t="n">
        <v>28573823.7373719</v>
      </c>
      <c r="F63" s="0" t="n">
        <v>20950395.6140215</v>
      </c>
      <c r="G63" s="0" t="n">
        <v>7493879.84877967</v>
      </c>
      <c r="H63" s="0" t="n">
        <v>21080378.585522</v>
      </c>
      <c r="I63" s="0" t="n">
        <v>7493445.15184999</v>
      </c>
      <c r="J63" s="166" t="n">
        <v>2318657.53415881</v>
      </c>
      <c r="K63" s="166" t="n">
        <v>2249097.80813405</v>
      </c>
      <c r="L63" s="0" t="n">
        <v>4939987.12172094</v>
      </c>
      <c r="M63" s="0" t="n">
        <v>4664063.80183474</v>
      </c>
      <c r="N63" s="0" t="n">
        <v>4962956.67869267</v>
      </c>
      <c r="O63" s="0" t="n">
        <v>4685653.63893086</v>
      </c>
      <c r="P63" s="0" t="n">
        <v>386442.922359802</v>
      </c>
      <c r="Q63" s="0" t="n">
        <v>374849.634689008</v>
      </c>
    </row>
    <row r="64" customFormat="false" ht="12.8" hidden="false" customHeight="false" outlineLevel="0" collapsed="false">
      <c r="A64" s="0" t="n">
        <v>111</v>
      </c>
      <c r="B64" s="0" t="n">
        <v>29727518.8354663</v>
      </c>
      <c r="C64" s="0" t="n">
        <v>28513215.457605</v>
      </c>
      <c r="D64" s="0" t="n">
        <v>29865793.3025957</v>
      </c>
      <c r="E64" s="0" t="n">
        <v>28643182.5841956</v>
      </c>
      <c r="F64" s="0" t="n">
        <v>21011126.0448558</v>
      </c>
      <c r="G64" s="0" t="n">
        <v>7502089.41274919</v>
      </c>
      <c r="H64" s="0" t="n">
        <v>21141274.8856887</v>
      </c>
      <c r="I64" s="0" t="n">
        <v>7501907.69850684</v>
      </c>
      <c r="J64" s="166" t="n">
        <v>2384688.5271622</v>
      </c>
      <c r="K64" s="166" t="n">
        <v>2313147.87134734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30010740.5825974</v>
      </c>
      <c r="C65" s="0" t="n">
        <v>28784204.9453071</v>
      </c>
      <c r="D65" s="0" t="n">
        <v>30151204.9985783</v>
      </c>
      <c r="E65" s="0" t="n">
        <v>28916230.5888859</v>
      </c>
      <c r="F65" s="0" t="n">
        <v>21223384.5961984</v>
      </c>
      <c r="G65" s="0" t="n">
        <v>7560820.34910871</v>
      </c>
      <c r="H65" s="0" t="n">
        <v>21355592.5258822</v>
      </c>
      <c r="I65" s="0" t="n">
        <v>7560638.06300372</v>
      </c>
      <c r="J65" s="166" t="n">
        <v>2457358.95926551</v>
      </c>
      <c r="K65" s="166" t="n">
        <v>2383638.19048754</v>
      </c>
      <c r="L65" s="0" t="n">
        <v>4996853.23070921</v>
      </c>
      <c r="M65" s="0" t="n">
        <v>4717567.63507321</v>
      </c>
      <c r="N65" s="0" t="n">
        <v>5020262.03753151</v>
      </c>
      <c r="O65" s="0" t="n">
        <v>4739571.59411183</v>
      </c>
      <c r="P65" s="0" t="n">
        <v>409559.826544252</v>
      </c>
      <c r="Q65" s="0" t="n">
        <v>397273.031747924</v>
      </c>
    </row>
    <row r="66" customFormat="false" ht="12.8" hidden="false" customHeight="false" outlineLevel="0" collapsed="false">
      <c r="A66" s="0" t="n">
        <v>113</v>
      </c>
      <c r="B66" s="0" t="n">
        <v>30234141.4519015</v>
      </c>
      <c r="C66" s="0" t="n">
        <v>28998631.5834807</v>
      </c>
      <c r="D66" s="0" t="n">
        <v>30374766.2261375</v>
      </c>
      <c r="E66" s="0" t="n">
        <v>29130807.9306204</v>
      </c>
      <c r="F66" s="0" t="n">
        <v>21373189.2730623</v>
      </c>
      <c r="G66" s="0" t="n">
        <v>7625442.31041839</v>
      </c>
      <c r="H66" s="0" t="n">
        <v>21505548.4615242</v>
      </c>
      <c r="I66" s="0" t="n">
        <v>7625259.46909613</v>
      </c>
      <c r="J66" s="166" t="n">
        <v>2569057.30559013</v>
      </c>
      <c r="K66" s="166" t="n">
        <v>2491985.58642242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30444433.8714346</v>
      </c>
      <c r="C67" s="0" t="n">
        <v>29200985.0075066</v>
      </c>
      <c r="D67" s="0" t="n">
        <v>30582744.4575448</v>
      </c>
      <c r="E67" s="0" t="n">
        <v>29330984.8044733</v>
      </c>
      <c r="F67" s="0" t="n">
        <v>21480078.9982894</v>
      </c>
      <c r="G67" s="0" t="n">
        <v>7720906.00921728</v>
      </c>
      <c r="H67" s="0" t="n">
        <v>21610306.7536013</v>
      </c>
      <c r="I67" s="0" t="n">
        <v>7720678.05087201</v>
      </c>
      <c r="J67" s="166" t="n">
        <v>2654548.60553127</v>
      </c>
      <c r="K67" s="166" t="n">
        <v>2574912.14736533</v>
      </c>
      <c r="L67" s="0" t="n">
        <v>5068167.50393165</v>
      </c>
      <c r="M67" s="0" t="n">
        <v>4785405.91167428</v>
      </c>
      <c r="N67" s="0" t="n">
        <v>5091217.11812204</v>
      </c>
      <c r="O67" s="0" t="n">
        <v>4807071.99807652</v>
      </c>
      <c r="P67" s="0" t="n">
        <v>442424.767588545</v>
      </c>
      <c r="Q67" s="0" t="n">
        <v>429152.024560888</v>
      </c>
    </row>
    <row r="68" customFormat="false" ht="12.8" hidden="false" customHeight="false" outlineLevel="0" collapsed="false">
      <c r="A68" s="0" t="n">
        <v>115</v>
      </c>
      <c r="B68" s="0" t="n">
        <v>30562699.0568613</v>
      </c>
      <c r="C68" s="0" t="n">
        <v>29315245.7176108</v>
      </c>
      <c r="D68" s="0" t="n">
        <v>30699686.099129</v>
      </c>
      <c r="E68" s="0" t="n">
        <v>29444001.3417666</v>
      </c>
      <c r="F68" s="0" t="n">
        <v>21601631.4153996</v>
      </c>
      <c r="G68" s="0" t="n">
        <v>7713614.30221119</v>
      </c>
      <c r="H68" s="0" t="n">
        <v>21730615.7781235</v>
      </c>
      <c r="I68" s="0" t="n">
        <v>7713385.5636431</v>
      </c>
      <c r="J68" s="166" t="n">
        <v>2717379.75731272</v>
      </c>
      <c r="K68" s="166" t="n">
        <v>2635858.36459333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30753718.3325039</v>
      </c>
      <c r="C69" s="0" t="n">
        <v>29497951.3919197</v>
      </c>
      <c r="D69" s="0" t="n">
        <v>30891376.0794772</v>
      </c>
      <c r="E69" s="0" t="n">
        <v>29627342.8814207</v>
      </c>
      <c r="F69" s="0" t="n">
        <v>21728053.4634676</v>
      </c>
      <c r="G69" s="0" t="n">
        <v>7769897.92845213</v>
      </c>
      <c r="H69" s="0" t="n">
        <v>21857429.3587896</v>
      </c>
      <c r="I69" s="0" t="n">
        <v>7769913.52263117</v>
      </c>
      <c r="J69" s="166" t="n">
        <v>2772059.37897191</v>
      </c>
      <c r="K69" s="166" t="n">
        <v>2688897.59760275</v>
      </c>
      <c r="L69" s="0" t="n">
        <v>5122122.94912707</v>
      </c>
      <c r="M69" s="0" t="n">
        <v>4837889.16861473</v>
      </c>
      <c r="N69" s="0" t="n">
        <v>5145064.70742009</v>
      </c>
      <c r="O69" s="0" t="n">
        <v>4859456.49315229</v>
      </c>
      <c r="P69" s="0" t="n">
        <v>462009.896495318</v>
      </c>
      <c r="Q69" s="0" t="n">
        <v>448149.599600458</v>
      </c>
    </row>
    <row r="70" customFormat="false" ht="12.8" hidden="false" customHeight="false" outlineLevel="0" collapsed="false">
      <c r="A70" s="0" t="n">
        <v>117</v>
      </c>
      <c r="B70" s="0" t="n">
        <v>30981988.9047377</v>
      </c>
      <c r="C70" s="0" t="n">
        <v>29716716.8996915</v>
      </c>
      <c r="D70" s="0" t="n">
        <v>31119697.5661619</v>
      </c>
      <c r="E70" s="0" t="n">
        <v>29846156.5473315</v>
      </c>
      <c r="F70" s="0" t="n">
        <v>21878601.5974052</v>
      </c>
      <c r="G70" s="0" t="n">
        <v>7838115.30228622</v>
      </c>
      <c r="H70" s="0" t="n">
        <v>22008025.6167456</v>
      </c>
      <c r="I70" s="0" t="n">
        <v>7838130.93058591</v>
      </c>
      <c r="J70" s="166" t="n">
        <v>2879413.2768594</v>
      </c>
      <c r="K70" s="166" t="n">
        <v>2793030.87855362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31137032.6203962</v>
      </c>
      <c r="C71" s="0" t="n">
        <v>29865497.4491257</v>
      </c>
      <c r="D71" s="0" t="n">
        <v>31273928.8166601</v>
      </c>
      <c r="E71" s="0" t="n">
        <v>29994173.4898017</v>
      </c>
      <c r="F71" s="0" t="n">
        <v>22000619.5642855</v>
      </c>
      <c r="G71" s="0" t="n">
        <v>7864877.88484017</v>
      </c>
      <c r="H71" s="0" t="n">
        <v>22129295.8363604</v>
      </c>
      <c r="I71" s="0" t="n">
        <v>7864877.65344122</v>
      </c>
      <c r="J71" s="166" t="n">
        <v>2948147.78572394</v>
      </c>
      <c r="K71" s="166" t="n">
        <v>2859703.35215222</v>
      </c>
      <c r="L71" s="0" t="n">
        <v>5184047.18023589</v>
      </c>
      <c r="M71" s="0" t="n">
        <v>4896332.67386472</v>
      </c>
      <c r="N71" s="0" t="n">
        <v>5206862.08592667</v>
      </c>
      <c r="O71" s="0" t="n">
        <v>4917780.68364517</v>
      </c>
      <c r="P71" s="0" t="n">
        <v>491357.964287323</v>
      </c>
      <c r="Q71" s="0" t="n">
        <v>476617.225358703</v>
      </c>
    </row>
    <row r="72" customFormat="false" ht="12.8" hidden="false" customHeight="false" outlineLevel="0" collapsed="false">
      <c r="A72" s="0" t="n">
        <v>119</v>
      </c>
      <c r="B72" s="0" t="n">
        <v>31264869.4533554</v>
      </c>
      <c r="C72" s="0" t="n">
        <v>29987800.9840497</v>
      </c>
      <c r="D72" s="0" t="n">
        <v>31401724.500839</v>
      </c>
      <c r="E72" s="0" t="n">
        <v>30116438.3247049</v>
      </c>
      <c r="F72" s="0" t="n">
        <v>22085612.8360523</v>
      </c>
      <c r="G72" s="0" t="n">
        <v>7902188.14799739</v>
      </c>
      <c r="H72" s="0" t="n">
        <v>22214250.4088374</v>
      </c>
      <c r="I72" s="0" t="n">
        <v>7902187.91586743</v>
      </c>
      <c r="J72" s="166" t="n">
        <v>3045754.00086895</v>
      </c>
      <c r="K72" s="166" t="n">
        <v>2954381.38084288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31440956.1248261</v>
      </c>
      <c r="C73" s="0" t="n">
        <v>30156997.0455556</v>
      </c>
      <c r="D73" s="0" t="n">
        <v>31576204.9645895</v>
      </c>
      <c r="E73" s="0" t="n">
        <v>30284124.5367925</v>
      </c>
      <c r="F73" s="0" t="n">
        <v>22172209.3515043</v>
      </c>
      <c r="G73" s="0" t="n">
        <v>7984787.69405126</v>
      </c>
      <c r="H73" s="0" t="n">
        <v>22299337.0769365</v>
      </c>
      <c r="I73" s="0" t="n">
        <v>7984787.45985593</v>
      </c>
      <c r="J73" s="166" t="n">
        <v>3149715.2591854</v>
      </c>
      <c r="K73" s="166" t="n">
        <v>3055223.80140984</v>
      </c>
      <c r="L73" s="0" t="n">
        <v>5235840.82130029</v>
      </c>
      <c r="M73" s="0" t="n">
        <v>4946430.5088585</v>
      </c>
      <c r="N73" s="0" t="n">
        <v>5258381.16151379</v>
      </c>
      <c r="O73" s="0" t="n">
        <v>4967620.43781346</v>
      </c>
      <c r="P73" s="0" t="n">
        <v>524952.543197567</v>
      </c>
      <c r="Q73" s="0" t="n">
        <v>509203.96690164</v>
      </c>
    </row>
    <row r="74" customFormat="false" ht="12.8" hidden="false" customHeight="false" outlineLevel="0" collapsed="false">
      <c r="A74" s="0" t="n">
        <v>121</v>
      </c>
      <c r="B74" s="0" t="n">
        <v>31554500.3304976</v>
      </c>
      <c r="C74" s="0" t="n">
        <v>30265475.1968155</v>
      </c>
      <c r="D74" s="0" t="n">
        <v>31688244.9148787</v>
      </c>
      <c r="E74" s="0" t="n">
        <v>30391188.6740284</v>
      </c>
      <c r="F74" s="0" t="n">
        <v>22220669.3917422</v>
      </c>
      <c r="G74" s="0" t="n">
        <v>8044805.80507335</v>
      </c>
      <c r="H74" s="0" t="n">
        <v>22346383.1036599</v>
      </c>
      <c r="I74" s="0" t="n">
        <v>8044805.57036845</v>
      </c>
      <c r="J74" s="166" t="n">
        <v>3212662.84856095</v>
      </c>
      <c r="K74" s="166" t="n">
        <v>3116282.96310412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31695272.5570021</v>
      </c>
      <c r="C75" s="0" t="n">
        <v>30400978.1691022</v>
      </c>
      <c r="D75" s="0" t="n">
        <v>31828759.2308644</v>
      </c>
      <c r="E75" s="0" t="n">
        <v>30526449.5372553</v>
      </c>
      <c r="F75" s="0" t="n">
        <v>22308197.7378564</v>
      </c>
      <c r="G75" s="0" t="n">
        <v>8092780.43124584</v>
      </c>
      <c r="H75" s="0" t="n">
        <v>22433669.3642847</v>
      </c>
      <c r="I75" s="0" t="n">
        <v>8092780.17297069</v>
      </c>
      <c r="J75" s="166" t="n">
        <v>3298384.83658065</v>
      </c>
      <c r="K75" s="166" t="n">
        <v>3199433.29148323</v>
      </c>
      <c r="L75" s="0" t="n">
        <v>5279099.29267303</v>
      </c>
      <c r="M75" s="0" t="n">
        <v>4988378.05205043</v>
      </c>
      <c r="N75" s="0" t="n">
        <v>5301345.99405776</v>
      </c>
      <c r="O75" s="0" t="n">
        <v>5009291.96689848</v>
      </c>
      <c r="P75" s="0" t="n">
        <v>549730.806096774</v>
      </c>
      <c r="Q75" s="0" t="n">
        <v>533238.881913871</v>
      </c>
    </row>
    <row r="76" customFormat="false" ht="12.8" hidden="false" customHeight="false" outlineLevel="0" collapsed="false">
      <c r="A76" s="0" t="n">
        <v>123</v>
      </c>
      <c r="B76" s="0" t="n">
        <v>31853497.1774522</v>
      </c>
      <c r="C76" s="0" t="n">
        <v>30552684.1730797</v>
      </c>
      <c r="D76" s="0" t="n">
        <v>31986097.8693457</v>
      </c>
      <c r="E76" s="0" t="n">
        <v>30677322.7031863</v>
      </c>
      <c r="F76" s="0" t="n">
        <v>22349351.7600942</v>
      </c>
      <c r="G76" s="0" t="n">
        <v>8203332.41298549</v>
      </c>
      <c r="H76" s="0" t="n">
        <v>22473990.511032</v>
      </c>
      <c r="I76" s="0" t="n">
        <v>8203332.19215429</v>
      </c>
      <c r="J76" s="166" t="n">
        <v>3350919.98850464</v>
      </c>
      <c r="K76" s="166" t="n">
        <v>3250392.3888495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32067141.5916548</v>
      </c>
      <c r="C77" s="0" t="n">
        <v>30758656.5060455</v>
      </c>
      <c r="D77" s="0" t="n">
        <v>32200497.1214419</v>
      </c>
      <c r="E77" s="0" t="n">
        <v>30884002.8702869</v>
      </c>
      <c r="F77" s="0" t="n">
        <v>22515880.5220427</v>
      </c>
      <c r="G77" s="0" t="n">
        <v>8242775.98400287</v>
      </c>
      <c r="H77" s="0" t="n">
        <v>22641227.1078534</v>
      </c>
      <c r="I77" s="0" t="n">
        <v>8242775.76243356</v>
      </c>
      <c r="J77" s="166" t="n">
        <v>3446668.63173069</v>
      </c>
      <c r="K77" s="166" t="n">
        <v>3343268.57277877</v>
      </c>
      <c r="L77" s="0" t="n">
        <v>5339960.25583216</v>
      </c>
      <c r="M77" s="0" t="n">
        <v>5046035.79379985</v>
      </c>
      <c r="N77" s="0" t="n">
        <v>5362184.79343122</v>
      </c>
      <c r="O77" s="0" t="n">
        <v>5066928.95206156</v>
      </c>
      <c r="P77" s="0" t="n">
        <v>574444.771955115</v>
      </c>
      <c r="Q77" s="0" t="n">
        <v>557211.428796461</v>
      </c>
    </row>
    <row r="78" customFormat="false" ht="12.8" hidden="false" customHeight="false" outlineLevel="0" collapsed="false">
      <c r="A78" s="0" t="n">
        <v>125</v>
      </c>
      <c r="B78" s="0" t="n">
        <v>32310614.6679457</v>
      </c>
      <c r="C78" s="0" t="n">
        <v>30992409.0888636</v>
      </c>
      <c r="D78" s="0" t="n">
        <v>32443883.3961754</v>
      </c>
      <c r="E78" s="0" t="n">
        <v>31117673.9200159</v>
      </c>
      <c r="F78" s="0" t="n">
        <v>22702807.6593046</v>
      </c>
      <c r="G78" s="0" t="n">
        <v>8289601.42955901</v>
      </c>
      <c r="H78" s="0" t="n">
        <v>22828072.7127335</v>
      </c>
      <c r="I78" s="0" t="n">
        <v>8289601.20728247</v>
      </c>
      <c r="J78" s="166" t="n">
        <v>3524896.84711349</v>
      </c>
      <c r="K78" s="166" t="n">
        <v>3419149.94170009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32459437.0947047</v>
      </c>
      <c r="C79" s="0" t="n">
        <v>31135145.1312227</v>
      </c>
      <c r="D79" s="0" t="n">
        <v>32592399.4406179</v>
      </c>
      <c r="E79" s="0" t="n">
        <v>31260121.4688216</v>
      </c>
      <c r="F79" s="0" t="n">
        <v>22760051.6394179</v>
      </c>
      <c r="G79" s="0" t="n">
        <v>8375093.49180481</v>
      </c>
      <c r="H79" s="0" t="n">
        <v>22885028.1998517</v>
      </c>
      <c r="I79" s="0" t="n">
        <v>8375093.26896986</v>
      </c>
      <c r="J79" s="166" t="n">
        <v>3552537.49689795</v>
      </c>
      <c r="K79" s="166" t="n">
        <v>3445961.37199101</v>
      </c>
      <c r="L79" s="0" t="n">
        <v>5406470.20649583</v>
      </c>
      <c r="M79" s="0" t="n">
        <v>5109884.87720444</v>
      </c>
      <c r="N79" s="0" t="n">
        <v>5428629.13656233</v>
      </c>
      <c r="O79" s="0" t="n">
        <v>5130716.37811322</v>
      </c>
      <c r="P79" s="0" t="n">
        <v>592089.582816325</v>
      </c>
      <c r="Q79" s="0" t="n">
        <v>574326.895331835</v>
      </c>
    </row>
    <row r="80" customFormat="false" ht="12.8" hidden="false" customHeight="false" outlineLevel="0" collapsed="false">
      <c r="A80" s="0" t="n">
        <v>127</v>
      </c>
      <c r="B80" s="0" t="n">
        <v>32652588.0137678</v>
      </c>
      <c r="C80" s="0" t="n">
        <v>31321244.9319759</v>
      </c>
      <c r="D80" s="0" t="n">
        <v>32785727.2172033</v>
      </c>
      <c r="E80" s="0" t="n">
        <v>31446387.4862944</v>
      </c>
      <c r="F80" s="0" t="n">
        <v>22929057.6284361</v>
      </c>
      <c r="G80" s="0" t="n">
        <v>8392187.30353977</v>
      </c>
      <c r="H80" s="0" t="n">
        <v>23054200.4063807</v>
      </c>
      <c r="I80" s="0" t="n">
        <v>8392187.07991372</v>
      </c>
      <c r="J80" s="166" t="n">
        <v>3609747.73888334</v>
      </c>
      <c r="K80" s="166" t="n">
        <v>3501455.30671684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32821301.3782067</v>
      </c>
      <c r="C81" s="0" t="n">
        <v>31483535.8329134</v>
      </c>
      <c r="D81" s="0" t="n">
        <v>32953921.648917</v>
      </c>
      <c r="E81" s="0" t="n">
        <v>31608190.9118344</v>
      </c>
      <c r="F81" s="0" t="n">
        <v>23078239.1628123</v>
      </c>
      <c r="G81" s="0" t="n">
        <v>8405296.67010112</v>
      </c>
      <c r="H81" s="0" t="n">
        <v>23202894.4671165</v>
      </c>
      <c r="I81" s="0" t="n">
        <v>8405296.44471795</v>
      </c>
      <c r="J81" s="166" t="n">
        <v>3682879.83698178</v>
      </c>
      <c r="K81" s="166" t="n">
        <v>3572393.44187233</v>
      </c>
      <c r="L81" s="0" t="n">
        <v>5472452.75443296</v>
      </c>
      <c r="M81" s="0" t="n">
        <v>5174511.22745718</v>
      </c>
      <c r="N81" s="0" t="n">
        <v>5494554.72377636</v>
      </c>
      <c r="O81" s="0" t="n">
        <v>5195289.91708025</v>
      </c>
      <c r="P81" s="0" t="n">
        <v>613813.30616363</v>
      </c>
      <c r="Q81" s="0" t="n">
        <v>595398.906978721</v>
      </c>
    </row>
    <row r="82" customFormat="false" ht="12.8" hidden="false" customHeight="false" outlineLevel="0" collapsed="false">
      <c r="A82" s="0" t="n">
        <v>129</v>
      </c>
      <c r="B82" s="0" t="n">
        <v>32883812.5385952</v>
      </c>
      <c r="C82" s="0" t="n">
        <v>31544749.7547397</v>
      </c>
      <c r="D82" s="0" t="n">
        <v>33013941.1173866</v>
      </c>
      <c r="E82" s="0" t="n">
        <v>31667062.3200643</v>
      </c>
      <c r="F82" s="0" t="n">
        <v>23083563.18545</v>
      </c>
      <c r="G82" s="0" t="n">
        <v>8461186.56928973</v>
      </c>
      <c r="H82" s="0" t="n">
        <v>23205875.9767989</v>
      </c>
      <c r="I82" s="0" t="n">
        <v>8461186.34326543</v>
      </c>
      <c r="J82" s="166" t="n">
        <v>3770603.04863107</v>
      </c>
      <c r="K82" s="166" t="n">
        <v>3657484.95717214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33096066.0855531</v>
      </c>
      <c r="C83" s="0" t="n">
        <v>31748374.9654321</v>
      </c>
      <c r="D83" s="0" t="n">
        <v>33225162.4998721</v>
      </c>
      <c r="E83" s="0" t="n">
        <v>31869717.2272142</v>
      </c>
      <c r="F83" s="0" t="n">
        <v>23189357.0971443</v>
      </c>
      <c r="G83" s="0" t="n">
        <v>8559017.86828776</v>
      </c>
      <c r="H83" s="0" t="n">
        <v>23310699.5856532</v>
      </c>
      <c r="I83" s="0" t="n">
        <v>8559017.64156104</v>
      </c>
      <c r="J83" s="166" t="n">
        <v>3872387.34502765</v>
      </c>
      <c r="K83" s="166" t="n">
        <v>3756215.72467682</v>
      </c>
      <c r="L83" s="0" t="n">
        <v>5519095.76138828</v>
      </c>
      <c r="M83" s="0" t="n">
        <v>5219816.09933375</v>
      </c>
      <c r="N83" s="0" t="n">
        <v>5540610.35183612</v>
      </c>
      <c r="O83" s="0" t="n">
        <v>5240042.66971544</v>
      </c>
      <c r="P83" s="0" t="n">
        <v>645397.890837942</v>
      </c>
      <c r="Q83" s="0" t="n">
        <v>626035.954112803</v>
      </c>
    </row>
    <row r="84" customFormat="false" ht="12.8" hidden="false" customHeight="false" outlineLevel="0" collapsed="false">
      <c r="A84" s="0" t="n">
        <v>131</v>
      </c>
      <c r="B84" s="0" t="n">
        <v>33278060.1216906</v>
      </c>
      <c r="C84" s="0" t="n">
        <v>31922375.1438604</v>
      </c>
      <c r="D84" s="0" t="n">
        <v>33407149.9532216</v>
      </c>
      <c r="E84" s="0" t="n">
        <v>32043711.1903168</v>
      </c>
      <c r="F84" s="0" t="n">
        <v>23282665.4065757</v>
      </c>
      <c r="G84" s="0" t="n">
        <v>8639709.73728472</v>
      </c>
      <c r="H84" s="0" t="n">
        <v>23404001.680504</v>
      </c>
      <c r="I84" s="0" t="n">
        <v>8639709.50981274</v>
      </c>
      <c r="J84" s="166" t="n">
        <v>3986681.90849809</v>
      </c>
      <c r="K84" s="166" t="n">
        <v>3867081.45124315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33477169.3879805</v>
      </c>
      <c r="C85" s="0" t="n">
        <v>32114658.8140541</v>
      </c>
      <c r="D85" s="0" t="n">
        <v>33605331.0768351</v>
      </c>
      <c r="E85" s="0" t="n">
        <v>32235122.4743156</v>
      </c>
      <c r="F85" s="0" t="n">
        <v>23446743.2588445</v>
      </c>
      <c r="G85" s="0" t="n">
        <v>8667915.5552096</v>
      </c>
      <c r="H85" s="0" t="n">
        <v>23567207.1473495</v>
      </c>
      <c r="I85" s="0" t="n">
        <v>8667915.32696611</v>
      </c>
      <c r="J85" s="166" t="n">
        <v>4043767.99265</v>
      </c>
      <c r="K85" s="166" t="n">
        <v>3922454.9528705</v>
      </c>
      <c r="L85" s="0" t="n">
        <v>5582811.37916025</v>
      </c>
      <c r="M85" s="0" t="n">
        <v>5280764.48104149</v>
      </c>
      <c r="N85" s="0" t="n">
        <v>5604170.18923025</v>
      </c>
      <c r="O85" s="0" t="n">
        <v>5300844.98697001</v>
      </c>
      <c r="P85" s="0" t="n">
        <v>673961.332108333</v>
      </c>
      <c r="Q85" s="0" t="n">
        <v>653742.492145083</v>
      </c>
    </row>
    <row r="86" customFormat="false" ht="12.8" hidden="false" customHeight="false" outlineLevel="0" collapsed="false">
      <c r="A86" s="0" t="n">
        <v>133</v>
      </c>
      <c r="B86" s="0" t="n">
        <v>33649559.4988358</v>
      </c>
      <c r="C86" s="0" t="n">
        <v>32281018.8509646</v>
      </c>
      <c r="D86" s="0" t="n">
        <v>33778031.4589626</v>
      </c>
      <c r="E86" s="0" t="n">
        <v>32401775.016044</v>
      </c>
      <c r="F86" s="0" t="n">
        <v>23608328.8119284</v>
      </c>
      <c r="G86" s="0" t="n">
        <v>8672690.03903615</v>
      </c>
      <c r="H86" s="0" t="n">
        <v>23729085.2058196</v>
      </c>
      <c r="I86" s="0" t="n">
        <v>8672689.81022439</v>
      </c>
      <c r="J86" s="166" t="n">
        <v>4109776.83669176</v>
      </c>
      <c r="K86" s="166" t="n">
        <v>3986483.53159101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33798811.9123808</v>
      </c>
      <c r="C87" s="0" t="n">
        <v>32424644.6597986</v>
      </c>
      <c r="D87" s="0" t="n">
        <v>33927141.9056015</v>
      </c>
      <c r="E87" s="0" t="n">
        <v>32545267.6110356</v>
      </c>
      <c r="F87" s="0" t="n">
        <v>23731414.0086601</v>
      </c>
      <c r="G87" s="0" t="n">
        <v>8693230.65113848</v>
      </c>
      <c r="H87" s="0" t="n">
        <v>23852037.1896612</v>
      </c>
      <c r="I87" s="0" t="n">
        <v>8693230.42137443</v>
      </c>
      <c r="J87" s="166" t="n">
        <v>4187041.75348637</v>
      </c>
      <c r="K87" s="166" t="n">
        <v>4061430.50088178</v>
      </c>
      <c r="L87" s="0" t="n">
        <v>5636484.47394641</v>
      </c>
      <c r="M87" s="0" t="n">
        <v>5332146.36486853</v>
      </c>
      <c r="N87" s="0" t="n">
        <v>5657871.52712447</v>
      </c>
      <c r="O87" s="0" t="n">
        <v>5352253.43670956</v>
      </c>
      <c r="P87" s="0" t="n">
        <v>697840.292247728</v>
      </c>
      <c r="Q87" s="0" t="n">
        <v>676905.083480296</v>
      </c>
    </row>
    <row r="88" customFormat="false" ht="12.8" hidden="false" customHeight="false" outlineLevel="0" collapsed="false">
      <c r="A88" s="0" t="n">
        <v>135</v>
      </c>
      <c r="B88" s="0" t="n">
        <v>33930473.3179565</v>
      </c>
      <c r="C88" s="0" t="n">
        <v>32550892.4878794</v>
      </c>
      <c r="D88" s="0" t="n">
        <v>34058410.8005645</v>
      </c>
      <c r="E88" s="0" t="n">
        <v>32671146.4476497</v>
      </c>
      <c r="F88" s="0" t="n">
        <v>23856053.4322575</v>
      </c>
      <c r="G88" s="0" t="n">
        <v>8694839.05562192</v>
      </c>
      <c r="H88" s="0" t="n">
        <v>23976307.6154244</v>
      </c>
      <c r="I88" s="0" t="n">
        <v>8694838.83222529</v>
      </c>
      <c r="J88" s="166" t="n">
        <v>4227132.99020689</v>
      </c>
      <c r="K88" s="166" t="n">
        <v>4100319.00050069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34124700.7751875</v>
      </c>
      <c r="C89" s="0" t="n">
        <v>32737951.4719717</v>
      </c>
      <c r="D89" s="0" t="n">
        <v>34251175.1896794</v>
      </c>
      <c r="E89" s="0" t="n">
        <v>32856830.0661584</v>
      </c>
      <c r="F89" s="0" t="n">
        <v>23985389.0232154</v>
      </c>
      <c r="G89" s="0" t="n">
        <v>8752562.44875629</v>
      </c>
      <c r="H89" s="0" t="n">
        <v>24104267.8417042</v>
      </c>
      <c r="I89" s="0" t="n">
        <v>8752562.22445421</v>
      </c>
      <c r="J89" s="166" t="n">
        <v>4338848.65726726</v>
      </c>
      <c r="K89" s="166" t="n">
        <v>4208683.19754924</v>
      </c>
      <c r="L89" s="0" t="n">
        <v>5690836.97153421</v>
      </c>
      <c r="M89" s="0" t="n">
        <v>5384210.82930935</v>
      </c>
      <c r="N89" s="0" t="n">
        <v>5711914.74159014</v>
      </c>
      <c r="O89" s="0" t="n">
        <v>5404027.22702637</v>
      </c>
      <c r="P89" s="0" t="n">
        <v>723141.442877877</v>
      </c>
      <c r="Q89" s="0" t="n">
        <v>701447.199591541</v>
      </c>
    </row>
    <row r="90" customFormat="false" ht="12.8" hidden="false" customHeight="false" outlineLevel="0" collapsed="false">
      <c r="A90" s="0" t="n">
        <v>137</v>
      </c>
      <c r="B90" s="0" t="n">
        <v>34247143.9561133</v>
      </c>
      <c r="C90" s="0" t="n">
        <v>32857001.9365417</v>
      </c>
      <c r="D90" s="0" t="n">
        <v>34373165.5644821</v>
      </c>
      <c r="E90" s="0" t="n">
        <v>32975457.3650048</v>
      </c>
      <c r="F90" s="0" t="n">
        <v>24027051.4355443</v>
      </c>
      <c r="G90" s="0" t="n">
        <v>8829950.50099736</v>
      </c>
      <c r="H90" s="0" t="n">
        <v>24145507.0887381</v>
      </c>
      <c r="I90" s="0" t="n">
        <v>8829950.27626662</v>
      </c>
      <c r="J90" s="166" t="n">
        <v>4453513.643177</v>
      </c>
      <c r="K90" s="166" t="n">
        <v>4319908.23388169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34502966.7243986</v>
      </c>
      <c r="C91" s="0" t="n">
        <v>33103899.5966498</v>
      </c>
      <c r="D91" s="0" t="n">
        <v>34628957.6391716</v>
      </c>
      <c r="E91" s="0" t="n">
        <v>33222327.2149884</v>
      </c>
      <c r="F91" s="0" t="n">
        <v>24295327.9375845</v>
      </c>
      <c r="G91" s="0" t="n">
        <v>8808571.6590653</v>
      </c>
      <c r="H91" s="0" t="n">
        <v>24413755.7810504</v>
      </c>
      <c r="I91" s="0" t="n">
        <v>8808571.43393797</v>
      </c>
      <c r="J91" s="166" t="n">
        <v>4556157.59149864</v>
      </c>
      <c r="K91" s="166" t="n">
        <v>4419472.86375368</v>
      </c>
      <c r="L91" s="0" t="n">
        <v>5754096.715497</v>
      </c>
      <c r="M91" s="0" t="n">
        <v>5445096.28640603</v>
      </c>
      <c r="N91" s="0" t="n">
        <v>5775094.52531505</v>
      </c>
      <c r="O91" s="0" t="n">
        <v>5464837.38407475</v>
      </c>
      <c r="P91" s="0" t="n">
        <v>759359.598583107</v>
      </c>
      <c r="Q91" s="0" t="n">
        <v>736578.810625613</v>
      </c>
    </row>
    <row r="92" customFormat="false" ht="12.8" hidden="false" customHeight="false" outlineLevel="0" collapsed="false">
      <c r="A92" s="0" t="n">
        <v>139</v>
      </c>
      <c r="B92" s="0" t="n">
        <v>34760768.4203597</v>
      </c>
      <c r="C92" s="0" t="n">
        <v>33352081.7439864</v>
      </c>
      <c r="D92" s="0" t="n">
        <v>34885199.3175651</v>
      </c>
      <c r="E92" s="0" t="n">
        <v>33469042.9362002</v>
      </c>
      <c r="F92" s="0" t="n">
        <v>24471698.3825336</v>
      </c>
      <c r="G92" s="0" t="n">
        <v>8880383.36145277</v>
      </c>
      <c r="H92" s="0" t="n">
        <v>24588659.800438</v>
      </c>
      <c r="I92" s="0" t="n">
        <v>8880383.13576219</v>
      </c>
      <c r="J92" s="166" t="n">
        <v>4658671.25012297</v>
      </c>
      <c r="K92" s="166" t="n">
        <v>4518911.11261929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34981814.4247136</v>
      </c>
      <c r="C93" s="0" t="n">
        <v>33564215.0784333</v>
      </c>
      <c r="D93" s="0" t="n">
        <v>35105643.3297721</v>
      </c>
      <c r="E93" s="0" t="n">
        <v>33680611.0359272</v>
      </c>
      <c r="F93" s="0" t="n">
        <v>24643379.2752825</v>
      </c>
      <c r="G93" s="0" t="n">
        <v>8920835.80315086</v>
      </c>
      <c r="H93" s="0" t="n">
        <v>24759775.4618592</v>
      </c>
      <c r="I93" s="0" t="n">
        <v>8920835.57406801</v>
      </c>
      <c r="J93" s="166" t="n">
        <v>4740959.38294625</v>
      </c>
      <c r="K93" s="166" t="n">
        <v>4598730.60145786</v>
      </c>
      <c r="L93" s="0" t="n">
        <v>5833094.33036326</v>
      </c>
      <c r="M93" s="0" t="n">
        <v>5520285.86776032</v>
      </c>
      <c r="N93" s="0" t="n">
        <v>5853731.91665482</v>
      </c>
      <c r="O93" s="0" t="n">
        <v>5539688.37411101</v>
      </c>
      <c r="P93" s="0" t="n">
        <v>790159.897157708</v>
      </c>
      <c r="Q93" s="0" t="n">
        <v>766455.100242976</v>
      </c>
    </row>
    <row r="94" customFormat="false" ht="12.8" hidden="false" customHeight="false" outlineLevel="0" collapsed="false">
      <c r="A94" s="0" t="n">
        <v>141</v>
      </c>
      <c r="B94" s="0" t="n">
        <v>35098965.2213663</v>
      </c>
      <c r="C94" s="0" t="n">
        <v>33677109.9181237</v>
      </c>
      <c r="D94" s="0" t="n">
        <v>35221133.7263546</v>
      </c>
      <c r="E94" s="0" t="n">
        <v>33791944.0093745</v>
      </c>
      <c r="F94" s="0" t="n">
        <v>24653578.7178061</v>
      </c>
      <c r="G94" s="0" t="n">
        <v>9023531.20031758</v>
      </c>
      <c r="H94" s="0" t="n">
        <v>24768413.038594</v>
      </c>
      <c r="I94" s="0" t="n">
        <v>9023530.97078053</v>
      </c>
      <c r="J94" s="166" t="n">
        <v>4815691.38909993</v>
      </c>
      <c r="K94" s="166" t="n">
        <v>4671220.64742694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35248510.7842966</v>
      </c>
      <c r="C95" s="0" t="n">
        <v>33820782.0695723</v>
      </c>
      <c r="D95" s="0" t="n">
        <v>35369473.7409593</v>
      </c>
      <c r="E95" s="0" t="n">
        <v>33934482.709344</v>
      </c>
      <c r="F95" s="0" t="n">
        <v>24748256.7231488</v>
      </c>
      <c r="G95" s="0" t="n">
        <v>9072525.34642346</v>
      </c>
      <c r="H95" s="0" t="n">
        <v>24861957.5929736</v>
      </c>
      <c r="I95" s="0" t="n">
        <v>9072525.11637037</v>
      </c>
      <c r="J95" s="166" t="n">
        <v>4911748.45001298</v>
      </c>
      <c r="K95" s="166" t="n">
        <v>4764395.99651259</v>
      </c>
      <c r="L95" s="0" t="n">
        <v>5876694.52073693</v>
      </c>
      <c r="M95" s="0" t="n">
        <v>5562133.54764859</v>
      </c>
      <c r="N95" s="0" t="n">
        <v>5896854.21383727</v>
      </c>
      <c r="O95" s="0" t="n">
        <v>5581086.84784759</v>
      </c>
      <c r="P95" s="0" t="n">
        <v>818624.74166883</v>
      </c>
      <c r="Q95" s="0" t="n">
        <v>794065.999418765</v>
      </c>
    </row>
    <row r="96" customFormat="false" ht="12.8" hidden="false" customHeight="false" outlineLevel="0" collapsed="false">
      <c r="A96" s="0" t="n">
        <v>143</v>
      </c>
      <c r="B96" s="0" t="n">
        <v>35344527.1055668</v>
      </c>
      <c r="C96" s="0" t="n">
        <v>33913484.7388494</v>
      </c>
      <c r="D96" s="0" t="n">
        <v>35464152.2131596</v>
      </c>
      <c r="E96" s="0" t="n">
        <v>34025926.122562</v>
      </c>
      <c r="F96" s="0" t="n">
        <v>24818428.0774905</v>
      </c>
      <c r="G96" s="0" t="n">
        <v>9095056.66135881</v>
      </c>
      <c r="H96" s="0" t="n">
        <v>24930869.6659412</v>
      </c>
      <c r="I96" s="0" t="n">
        <v>9095056.45662073</v>
      </c>
      <c r="J96" s="166" t="n">
        <v>4970005.80877842</v>
      </c>
      <c r="K96" s="166" t="n">
        <v>4820905.63451507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35583188.3600225</v>
      </c>
      <c r="C97" s="0" t="n">
        <v>34142682.3358971</v>
      </c>
      <c r="D97" s="0" t="n">
        <v>35701197.2394255</v>
      </c>
      <c r="E97" s="0" t="n">
        <v>34253605.8629864</v>
      </c>
      <c r="F97" s="0" t="n">
        <v>24981967.3731445</v>
      </c>
      <c r="G97" s="0" t="n">
        <v>9160714.96275254</v>
      </c>
      <c r="H97" s="0" t="n">
        <v>25092891.1075068</v>
      </c>
      <c r="I97" s="0" t="n">
        <v>9160714.75547957</v>
      </c>
      <c r="J97" s="166" t="n">
        <v>5086867.21511049</v>
      </c>
      <c r="K97" s="166" t="n">
        <v>4934261.19865717</v>
      </c>
      <c r="L97" s="0" t="n">
        <v>5933141.06105085</v>
      </c>
      <c r="M97" s="0" t="n">
        <v>5616562.42712421</v>
      </c>
      <c r="N97" s="0" t="n">
        <v>5952808.35830819</v>
      </c>
      <c r="O97" s="0" t="n">
        <v>5635052.1401653</v>
      </c>
      <c r="P97" s="0" t="n">
        <v>847811.202518414</v>
      </c>
      <c r="Q97" s="0" t="n">
        <v>822376.866442862</v>
      </c>
    </row>
    <row r="98" customFormat="false" ht="12.8" hidden="false" customHeight="false" outlineLevel="0" collapsed="false">
      <c r="A98" s="0" t="n">
        <v>145</v>
      </c>
      <c r="B98" s="0" t="n">
        <v>35831049.0320608</v>
      </c>
      <c r="C98" s="0" t="n">
        <v>34382037.2298244</v>
      </c>
      <c r="D98" s="0" t="n">
        <v>35947402.4438731</v>
      </c>
      <c r="E98" s="0" t="n">
        <v>34491402.2729828</v>
      </c>
      <c r="F98" s="0" t="n">
        <v>25217590.1957683</v>
      </c>
      <c r="G98" s="0" t="n">
        <v>9164447.03405607</v>
      </c>
      <c r="H98" s="0" t="n">
        <v>25326955.4465033</v>
      </c>
      <c r="I98" s="0" t="n">
        <v>9164446.82647943</v>
      </c>
      <c r="J98" s="166" t="n">
        <v>5196142.41182839</v>
      </c>
      <c r="K98" s="166" t="n">
        <v>5040258.13947354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36053728.5856384</v>
      </c>
      <c r="C99" s="0" t="n">
        <v>34596138.0127202</v>
      </c>
      <c r="D99" s="0" t="n">
        <v>36168575.2308272</v>
      </c>
      <c r="E99" s="0" t="n">
        <v>34704086.6822374</v>
      </c>
      <c r="F99" s="0" t="n">
        <v>25405960.6696305</v>
      </c>
      <c r="G99" s="0" t="n">
        <v>9190177.34308976</v>
      </c>
      <c r="H99" s="0" t="n">
        <v>25513909.5475418</v>
      </c>
      <c r="I99" s="0" t="n">
        <v>9190177.13469559</v>
      </c>
      <c r="J99" s="166" t="n">
        <v>5310836.4799905</v>
      </c>
      <c r="K99" s="166" t="n">
        <v>5151511.38559079</v>
      </c>
      <c r="L99" s="0" t="n">
        <v>6010790.42233408</v>
      </c>
      <c r="M99" s="0" t="n">
        <v>5690632.85508986</v>
      </c>
      <c r="N99" s="0" t="n">
        <v>6029930.26259222</v>
      </c>
      <c r="O99" s="0" t="n">
        <v>5708628.03085362</v>
      </c>
      <c r="P99" s="0" t="n">
        <v>885139.41333175</v>
      </c>
      <c r="Q99" s="0" t="n">
        <v>858585.230931798</v>
      </c>
    </row>
    <row r="100" customFormat="false" ht="12.8" hidden="false" customHeight="false" outlineLevel="0" collapsed="false">
      <c r="A100" s="0" t="n">
        <v>147</v>
      </c>
      <c r="B100" s="0" t="n">
        <v>36193761.7037757</v>
      </c>
      <c r="C100" s="0" t="n">
        <v>34732758.1319984</v>
      </c>
      <c r="D100" s="0" t="n">
        <v>36308003.287853</v>
      </c>
      <c r="E100" s="0" t="n">
        <v>34840138.0248721</v>
      </c>
      <c r="F100" s="0" t="n">
        <v>25524529.545975</v>
      </c>
      <c r="G100" s="0" t="n">
        <v>9208228.58602341</v>
      </c>
      <c r="H100" s="0" t="n">
        <v>25631909.6478003</v>
      </c>
      <c r="I100" s="0" t="n">
        <v>9208228.37707178</v>
      </c>
      <c r="J100" s="166" t="n">
        <v>5411725.14410336</v>
      </c>
      <c r="K100" s="166" t="n">
        <v>5249373.38978026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36377423.907661</v>
      </c>
      <c r="C101" s="0" t="n">
        <v>34909450.2766872</v>
      </c>
      <c r="D101" s="0" t="n">
        <v>36490551.9212861</v>
      </c>
      <c r="E101" s="0" t="n">
        <v>35015779.8970525</v>
      </c>
      <c r="F101" s="0" t="n">
        <v>25613798.1710416</v>
      </c>
      <c r="G101" s="0" t="n">
        <v>9295652.10564555</v>
      </c>
      <c r="H101" s="0" t="n">
        <v>25720127.9971487</v>
      </c>
      <c r="I101" s="0" t="n">
        <v>9295651.8999038</v>
      </c>
      <c r="J101" s="166" t="n">
        <v>5412265.9422908</v>
      </c>
      <c r="K101" s="166" t="n">
        <v>5249897.96402207</v>
      </c>
      <c r="L101" s="0" t="n">
        <v>6064412.28252228</v>
      </c>
      <c r="M101" s="0" t="n">
        <v>5741968.92632095</v>
      </c>
      <c r="N101" s="0" t="n">
        <v>6083265.05735472</v>
      </c>
      <c r="O101" s="0" t="n">
        <v>5759705.16859775</v>
      </c>
      <c r="P101" s="0" t="n">
        <v>902044.323715132</v>
      </c>
      <c r="Q101" s="0" t="n">
        <v>874982.994003679</v>
      </c>
    </row>
    <row r="102" customFormat="false" ht="12.8" hidden="false" customHeight="false" outlineLevel="0" collapsed="false">
      <c r="A102" s="0" t="n">
        <v>149</v>
      </c>
      <c r="B102" s="0" t="n">
        <v>36354453.9301177</v>
      </c>
      <c r="C102" s="0" t="n">
        <v>34887477.2030174</v>
      </c>
      <c r="D102" s="0" t="n">
        <v>36461827.8381905</v>
      </c>
      <c r="E102" s="0" t="n">
        <v>34988398.0263538</v>
      </c>
      <c r="F102" s="0" t="n">
        <v>25597856.5437803</v>
      </c>
      <c r="G102" s="0" t="n">
        <v>9289620.65923713</v>
      </c>
      <c r="H102" s="0" t="n">
        <v>25698777.5781707</v>
      </c>
      <c r="I102" s="0" t="n">
        <v>9289620.44818306</v>
      </c>
      <c r="J102" s="166" t="n">
        <v>5450457.43820756</v>
      </c>
      <c r="K102" s="166" t="n">
        <v>5286943.71506134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36629145.8181373</v>
      </c>
      <c r="C103" s="0" t="n">
        <v>35151934.5823158</v>
      </c>
      <c r="D103" s="0" t="n">
        <v>36735722.3123885</v>
      </c>
      <c r="E103" s="0" t="n">
        <v>35252106.0591304</v>
      </c>
      <c r="F103" s="0" t="n">
        <v>25844581.5714045</v>
      </c>
      <c r="G103" s="0" t="n">
        <v>9307353.01091132</v>
      </c>
      <c r="H103" s="0" t="n">
        <v>25944753.2678404</v>
      </c>
      <c r="I103" s="0" t="n">
        <v>9307352.79129003</v>
      </c>
      <c r="J103" s="166" t="n">
        <v>5556735.55012475</v>
      </c>
      <c r="K103" s="166" t="n">
        <v>5390033.48362101</v>
      </c>
      <c r="L103" s="0" t="n">
        <v>6105940.84897856</v>
      </c>
      <c r="M103" s="0" t="n">
        <v>5781807.53348922</v>
      </c>
      <c r="N103" s="0" t="n">
        <v>6123701.75437798</v>
      </c>
      <c r="O103" s="0" t="n">
        <v>5798508.44129144</v>
      </c>
      <c r="P103" s="0" t="n">
        <v>926122.591687458</v>
      </c>
      <c r="Q103" s="0" t="n">
        <v>898338.913936834</v>
      </c>
    </row>
    <row r="104" customFormat="false" ht="12.8" hidden="false" customHeight="false" outlineLevel="0" collapsed="false">
      <c r="A104" s="0" t="n">
        <v>151</v>
      </c>
      <c r="B104" s="0" t="n">
        <v>36758338.0016027</v>
      </c>
      <c r="C104" s="0" t="n">
        <v>35275612.5526205</v>
      </c>
      <c r="D104" s="0" t="n">
        <v>36864741.629966</v>
      </c>
      <c r="E104" s="0" t="n">
        <v>35375622.1236771</v>
      </c>
      <c r="F104" s="0" t="n">
        <v>25935471.4564106</v>
      </c>
      <c r="G104" s="0" t="n">
        <v>9340141.09620989</v>
      </c>
      <c r="H104" s="0" t="n">
        <v>26035481.2476721</v>
      </c>
      <c r="I104" s="0" t="n">
        <v>9340140.87600506</v>
      </c>
      <c r="J104" s="166" t="n">
        <v>5616538.35262909</v>
      </c>
      <c r="K104" s="166" t="n">
        <v>5448042.20205022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36997809.904189</v>
      </c>
      <c r="C105" s="0" t="n">
        <v>35506649.2578078</v>
      </c>
      <c r="D105" s="0" t="n">
        <v>37102832.2812901</v>
      </c>
      <c r="E105" s="0" t="n">
        <v>35605360.6719955</v>
      </c>
      <c r="F105" s="0" t="n">
        <v>26165580.0706219</v>
      </c>
      <c r="G105" s="0" t="n">
        <v>9341069.18718589</v>
      </c>
      <c r="H105" s="0" t="n">
        <v>26264291.6996146</v>
      </c>
      <c r="I105" s="0" t="n">
        <v>9341068.97238083</v>
      </c>
      <c r="J105" s="166" t="n">
        <v>5730240.27987789</v>
      </c>
      <c r="K105" s="166" t="n">
        <v>5558333.07148155</v>
      </c>
      <c r="L105" s="0" t="n">
        <v>6169637.45487815</v>
      </c>
      <c r="M105" s="0" t="n">
        <v>5843564.5366193</v>
      </c>
      <c r="N105" s="0" t="n">
        <v>6187139.48395459</v>
      </c>
      <c r="O105" s="0" t="n">
        <v>5860022.06186719</v>
      </c>
      <c r="P105" s="0" t="n">
        <v>955040.046646315</v>
      </c>
      <c r="Q105" s="0" t="n">
        <v>926388.845246925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94140625" defaultRowHeight="12.8" zeroHeight="false" outlineLevelRow="0" outlineLevelCol="0"/>
  <sheetData>
    <row r="1" customFormat="false" ht="12.8" hidden="false" customHeight="false" outlineLevel="0" collapsed="false">
      <c r="A1" s="0" t="s">
        <v>237</v>
      </c>
      <c r="B1" s="0" t="s">
        <v>238</v>
      </c>
      <c r="C1" s="0" t="s">
        <v>239</v>
      </c>
      <c r="D1" s="0" t="s">
        <v>240</v>
      </c>
      <c r="E1" s="0" t="s">
        <v>241</v>
      </c>
      <c r="F1" s="0" t="s">
        <v>242</v>
      </c>
      <c r="G1" s="0" t="s">
        <v>243</v>
      </c>
      <c r="H1" s="0" t="s">
        <v>244</v>
      </c>
      <c r="I1" s="0" t="s">
        <v>245</v>
      </c>
      <c r="J1" s="0" t="s">
        <v>246</v>
      </c>
      <c r="K1" s="0" t="s">
        <v>247</v>
      </c>
      <c r="L1" s="0" t="s">
        <v>248</v>
      </c>
      <c r="M1" s="0" t="s">
        <v>249</v>
      </c>
      <c r="N1" s="0" t="s">
        <v>250</v>
      </c>
      <c r="O1" s="0" t="s">
        <v>251</v>
      </c>
      <c r="P1" s="0" t="s">
        <v>252</v>
      </c>
      <c r="Q1" s="0" t="s">
        <v>253</v>
      </c>
    </row>
    <row r="2" customFormat="false" ht="12.8" hidden="false" customHeight="false" outlineLevel="0" collapsed="false">
      <c r="A2" s="0" t="n">
        <v>49</v>
      </c>
      <c r="B2" s="0" t="n">
        <v>17739542.6683295</v>
      </c>
      <c r="C2" s="0" t="n">
        <v>17046008.4559886</v>
      </c>
      <c r="D2" s="0" t="n">
        <v>17790689.8273429</v>
      </c>
      <c r="E2" s="0" t="n">
        <v>17094086.782646</v>
      </c>
      <c r="F2" s="0" t="n">
        <v>14771665.1969299</v>
      </c>
      <c r="G2" s="0" t="n">
        <v>2274343.25905867</v>
      </c>
      <c r="H2" s="0" t="n">
        <v>14819743.6254266</v>
      </c>
      <c r="I2" s="0" t="n">
        <v>2274343.15721941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20424458.4543804</v>
      </c>
      <c r="C3" s="0" t="n">
        <v>19624390.9023085</v>
      </c>
      <c r="D3" s="0" t="n">
        <v>20486108.3730933</v>
      </c>
      <c r="E3" s="0" t="n">
        <v>19682341.8225772</v>
      </c>
      <c r="F3" s="0" t="n">
        <v>16954124.061915</v>
      </c>
      <c r="G3" s="0" t="n">
        <v>2670266.84039358</v>
      </c>
      <c r="H3" s="0" t="n">
        <v>17012075.1687156</v>
      </c>
      <c r="I3" s="0" t="n">
        <v>2670266.65386161</v>
      </c>
      <c r="J3" s="0" t="n">
        <v>0</v>
      </c>
      <c r="K3" s="0" t="n">
        <v>0</v>
      </c>
      <c r="L3" s="0" t="n">
        <v>3407293.34094502</v>
      </c>
      <c r="M3" s="0" t="n">
        <v>3216781.7370772</v>
      </c>
      <c r="N3" s="0" t="n">
        <v>3417568.32680826</v>
      </c>
      <c r="O3" s="0" t="n">
        <v>3226440.22327767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19770972.3841794</v>
      </c>
      <c r="C4" s="0" t="n">
        <v>18995663.1156498</v>
      </c>
      <c r="D4" s="0" t="n">
        <v>19832773.0187854</v>
      </c>
      <c r="E4" s="0" t="n">
        <v>19053755.7090979</v>
      </c>
      <c r="F4" s="0" t="n">
        <v>16349990.4450074</v>
      </c>
      <c r="G4" s="0" t="n">
        <v>2645672.67064244</v>
      </c>
      <c r="H4" s="0" t="n">
        <v>16408083.2513183</v>
      </c>
      <c r="I4" s="0" t="n">
        <v>2645672.45777962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21368066.5344648</v>
      </c>
      <c r="C5" s="0" t="n">
        <v>20527759.8395527</v>
      </c>
      <c r="D5" s="0" t="n">
        <v>21437495.7535011</v>
      </c>
      <c r="E5" s="0" t="n">
        <v>20593023.3020646</v>
      </c>
      <c r="F5" s="0" t="n">
        <v>17570152.7017283</v>
      </c>
      <c r="G5" s="0" t="n">
        <v>2957607.13782439</v>
      </c>
      <c r="H5" s="0" t="n">
        <v>17635416.5821139</v>
      </c>
      <c r="I5" s="0" t="n">
        <v>2957606.71995067</v>
      </c>
      <c r="J5" s="0" t="n">
        <v>0</v>
      </c>
      <c r="K5" s="0" t="n">
        <v>0</v>
      </c>
      <c r="L5" s="0" t="n">
        <v>3564132.89763385</v>
      </c>
      <c r="M5" s="0" t="n">
        <v>3365591.907514</v>
      </c>
      <c r="N5" s="0" t="n">
        <v>3575704.43354022</v>
      </c>
      <c r="O5" s="0" t="n">
        <v>3376469.15074694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18728958.0861916</v>
      </c>
      <c r="C6" s="0" t="n">
        <v>17994800.0013876</v>
      </c>
      <c r="D6" s="0" t="n">
        <v>18790364.5689223</v>
      </c>
      <c r="E6" s="0" t="n">
        <v>18052522.0916958</v>
      </c>
      <c r="F6" s="0" t="n">
        <v>15350038.840364</v>
      </c>
      <c r="G6" s="0" t="n">
        <v>2644761.16102356</v>
      </c>
      <c r="H6" s="0" t="n">
        <v>15407761.2967386</v>
      </c>
      <c r="I6" s="0" t="n">
        <v>2644760.79495724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19344977.1486059</v>
      </c>
      <c r="C7" s="0" t="n">
        <v>18584952.0654976</v>
      </c>
      <c r="D7" s="0" t="n">
        <v>19409648.3002501</v>
      </c>
      <c r="E7" s="0" t="n">
        <v>18645742.9430678</v>
      </c>
      <c r="F7" s="0" t="n">
        <v>15749244.3925708</v>
      </c>
      <c r="G7" s="0" t="n">
        <v>2835707.67292677</v>
      </c>
      <c r="H7" s="0" t="n">
        <v>15810036.017621</v>
      </c>
      <c r="I7" s="0" t="n">
        <v>2835706.92544678</v>
      </c>
      <c r="J7" s="0" t="n">
        <v>0</v>
      </c>
      <c r="K7" s="0" t="n">
        <v>0</v>
      </c>
      <c r="L7" s="0" t="n">
        <v>3226722.40513603</v>
      </c>
      <c r="M7" s="0" t="n">
        <v>3047924.09388835</v>
      </c>
      <c r="N7" s="0" t="n">
        <v>3237500.9337035</v>
      </c>
      <c r="O7" s="0" t="n">
        <v>3058055.90994514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18427134.5399583</v>
      </c>
      <c r="C8" s="0" t="n">
        <v>17701683.4149655</v>
      </c>
      <c r="D8" s="0" t="n">
        <v>18490578.4951819</v>
      </c>
      <c r="E8" s="0" t="n">
        <v>17761320.7274872</v>
      </c>
      <c r="F8" s="0" t="n">
        <v>14950783.4314508</v>
      </c>
      <c r="G8" s="0" t="n">
        <v>2750899.98351474</v>
      </c>
      <c r="H8" s="0" t="n">
        <v>15010421.5067199</v>
      </c>
      <c r="I8" s="0" t="n">
        <v>2750899.22076729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20136704.9556894</v>
      </c>
      <c r="C9" s="0" t="n">
        <v>19341944.8305412</v>
      </c>
      <c r="D9" s="0" t="n">
        <v>20206487.8241816</v>
      </c>
      <c r="E9" s="0" t="n">
        <v>19407540.7231199</v>
      </c>
      <c r="F9" s="0" t="n">
        <v>16247142.1406783</v>
      </c>
      <c r="G9" s="0" t="n">
        <v>3094802.6898629</v>
      </c>
      <c r="H9" s="0" t="n">
        <v>16312738.7369872</v>
      </c>
      <c r="I9" s="0" t="n">
        <v>3094801.98613268</v>
      </c>
      <c r="J9" s="0" t="n">
        <v>18733.8129683629</v>
      </c>
      <c r="K9" s="0" t="n">
        <v>18171.7985793121</v>
      </c>
      <c r="L9" s="0" t="n">
        <v>3358297.83516498</v>
      </c>
      <c r="M9" s="0" t="n">
        <v>3172755.47292878</v>
      </c>
      <c r="N9" s="0" t="n">
        <v>3369928.31687622</v>
      </c>
      <c r="O9" s="0" t="n">
        <v>3183688.12513982</v>
      </c>
      <c r="P9" s="0" t="n">
        <v>3122.30216139382</v>
      </c>
      <c r="Q9" s="0" t="n">
        <v>3028.63309655201</v>
      </c>
    </row>
    <row r="10" customFormat="false" ht="12.8" hidden="false" customHeight="false" outlineLevel="0" collapsed="false">
      <c r="A10" s="0" t="n">
        <v>57</v>
      </c>
      <c r="B10" s="0" t="n">
        <v>19376031.6658193</v>
      </c>
      <c r="C10" s="0" t="n">
        <v>18609132.346687</v>
      </c>
      <c r="D10" s="0" t="n">
        <v>19442559.2610445</v>
      </c>
      <c r="E10" s="0" t="n">
        <v>18671668.282826</v>
      </c>
      <c r="F10" s="0" t="n">
        <v>15504708.1092755</v>
      </c>
      <c r="G10" s="0" t="n">
        <v>3104424.2374114</v>
      </c>
      <c r="H10" s="0" t="n">
        <v>15567244.4728401</v>
      </c>
      <c r="I10" s="0" t="n">
        <v>3104423.80998593</v>
      </c>
      <c r="J10" s="0" t="n">
        <v>52369.7306842421</v>
      </c>
      <c r="K10" s="0" t="n">
        <v>50798.6387637148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20698117.9502817</v>
      </c>
      <c r="C11" s="0" t="n">
        <v>19877476.4061486</v>
      </c>
      <c r="D11" s="0" t="n">
        <v>20770363.766955</v>
      </c>
      <c r="E11" s="0" t="n">
        <v>19945387.4704533</v>
      </c>
      <c r="F11" s="0" t="n">
        <v>16488924.5899378</v>
      </c>
      <c r="G11" s="0" t="n">
        <v>3388551.81621075</v>
      </c>
      <c r="H11" s="0" t="n">
        <v>16556836.0686898</v>
      </c>
      <c r="I11" s="0" t="n">
        <v>3388551.40176348</v>
      </c>
      <c r="J11" s="0" t="n">
        <v>99239.5036172691</v>
      </c>
      <c r="K11" s="0" t="n">
        <v>96262.318508751</v>
      </c>
      <c r="L11" s="0" t="n">
        <v>3451440.54905116</v>
      </c>
      <c r="M11" s="0" t="n">
        <v>3261519.47459449</v>
      </c>
      <c r="N11" s="0" t="n">
        <v>3463481.52225132</v>
      </c>
      <c r="O11" s="0" t="n">
        <v>3272837.98888071</v>
      </c>
      <c r="P11" s="0" t="n">
        <v>16539.9172695448</v>
      </c>
      <c r="Q11" s="0" t="n">
        <v>16043.7197514585</v>
      </c>
    </row>
    <row r="12" customFormat="false" ht="12.8" hidden="false" customHeight="false" outlineLevel="0" collapsed="false">
      <c r="A12" s="0" t="n">
        <v>59</v>
      </c>
      <c r="B12" s="0" t="n">
        <v>19874195.2039026</v>
      </c>
      <c r="C12" s="0" t="n">
        <v>19085698.5036669</v>
      </c>
      <c r="D12" s="0" t="n">
        <v>19946339.4687235</v>
      </c>
      <c r="E12" s="0" t="n">
        <v>19153514.1092788</v>
      </c>
      <c r="F12" s="0" t="n">
        <v>15808863.1544525</v>
      </c>
      <c r="G12" s="0" t="n">
        <v>3276835.34921439</v>
      </c>
      <c r="H12" s="0" t="n">
        <v>15876679.2109853</v>
      </c>
      <c r="I12" s="0" t="n">
        <v>3276834.89829352</v>
      </c>
      <c r="J12" s="0" t="n">
        <v>117229.967816862</v>
      </c>
      <c r="K12" s="0" t="n">
        <v>113713.068782356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21654501.5066177</v>
      </c>
      <c r="C13" s="0" t="n">
        <v>20793561.6770145</v>
      </c>
      <c r="D13" s="0" t="n">
        <v>21733835.2916423</v>
      </c>
      <c r="E13" s="0" t="n">
        <v>20868135.4316094</v>
      </c>
      <c r="F13" s="0" t="n">
        <v>17151317.5954226</v>
      </c>
      <c r="G13" s="0" t="n">
        <v>3642244.08159197</v>
      </c>
      <c r="H13" s="0" t="n">
        <v>17225891.8209848</v>
      </c>
      <c r="I13" s="0" t="n">
        <v>3642243.61062465</v>
      </c>
      <c r="J13" s="0" t="n">
        <v>162721.178424523</v>
      </c>
      <c r="K13" s="0" t="n">
        <v>157839.543071787</v>
      </c>
      <c r="L13" s="0" t="n">
        <v>3610387.64491286</v>
      </c>
      <c r="M13" s="0" t="n">
        <v>3412335.03853843</v>
      </c>
      <c r="N13" s="0" t="n">
        <v>3623609.94633946</v>
      </c>
      <c r="O13" s="0" t="n">
        <v>3424764.00148063</v>
      </c>
      <c r="P13" s="0" t="n">
        <v>27120.1964040872</v>
      </c>
      <c r="Q13" s="0" t="n">
        <v>26306.5905119645</v>
      </c>
    </row>
    <row r="14" customFormat="false" ht="12.8" hidden="false" customHeight="false" outlineLevel="0" collapsed="false">
      <c r="A14" s="0" t="n">
        <v>61</v>
      </c>
      <c r="B14" s="0" t="n">
        <v>20144655.6423424</v>
      </c>
      <c r="C14" s="0" t="n">
        <v>19344443.8522577</v>
      </c>
      <c r="D14" s="0" t="n">
        <v>20218888.9531109</v>
      </c>
      <c r="E14" s="0" t="n">
        <v>19414223.162178</v>
      </c>
      <c r="F14" s="0" t="n">
        <v>15941978.2621032</v>
      </c>
      <c r="G14" s="0" t="n">
        <v>3402465.59015458</v>
      </c>
      <c r="H14" s="0" t="n">
        <v>16011757.9563475</v>
      </c>
      <c r="I14" s="0" t="n">
        <v>3402465.20583056</v>
      </c>
      <c r="J14" s="0" t="n">
        <v>175524.962830442</v>
      </c>
      <c r="K14" s="0" t="n">
        <v>170259.213945529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19921517.587519</v>
      </c>
      <c r="C15" s="0" t="n">
        <v>19129995.6932952</v>
      </c>
      <c r="D15" s="0" t="n">
        <v>19994617.2710744</v>
      </c>
      <c r="E15" s="0" t="n">
        <v>19198709.3938288</v>
      </c>
      <c r="F15" s="0" t="n">
        <v>15721265.3687438</v>
      </c>
      <c r="G15" s="0" t="n">
        <v>3408730.32455139</v>
      </c>
      <c r="H15" s="0" t="n">
        <v>15789979.4093119</v>
      </c>
      <c r="I15" s="0" t="n">
        <v>3408729.98451689</v>
      </c>
      <c r="J15" s="0" t="n">
        <v>202742.650637218</v>
      </c>
      <c r="K15" s="0" t="n">
        <v>196660.371118102</v>
      </c>
      <c r="L15" s="0" t="n">
        <v>3322594.82510468</v>
      </c>
      <c r="M15" s="0" t="n">
        <v>3140837.47678224</v>
      </c>
      <c r="N15" s="0" t="n">
        <v>3334778.10944812</v>
      </c>
      <c r="O15" s="0" t="n">
        <v>3152289.76387764</v>
      </c>
      <c r="P15" s="0" t="n">
        <v>33790.4417728697</v>
      </c>
      <c r="Q15" s="0" t="n">
        <v>32776.7285196836</v>
      </c>
    </row>
    <row r="16" customFormat="false" ht="12.8" hidden="false" customHeight="false" outlineLevel="0" collapsed="false">
      <c r="A16" s="0" t="n">
        <v>63</v>
      </c>
      <c r="B16" s="0" t="n">
        <v>18926467.7840756</v>
      </c>
      <c r="C16" s="0" t="n">
        <v>18174552.4841768</v>
      </c>
      <c r="D16" s="0" t="n">
        <v>18996972.1123845</v>
      </c>
      <c r="E16" s="0" t="n">
        <v>18240826.5509978</v>
      </c>
      <c r="F16" s="0" t="n">
        <v>14893132.9871458</v>
      </c>
      <c r="G16" s="0" t="n">
        <v>3281419.49703099</v>
      </c>
      <c r="H16" s="0" t="n">
        <v>14959407.2345048</v>
      </c>
      <c r="I16" s="0" t="n">
        <v>3281419.31649295</v>
      </c>
      <c r="J16" s="0" t="n">
        <v>222862.309346122</v>
      </c>
      <c r="K16" s="0" t="n">
        <v>216176.440065739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17325014.3833786</v>
      </c>
      <c r="C17" s="0" t="n">
        <v>16638520.8057435</v>
      </c>
      <c r="D17" s="0" t="n">
        <v>17389518.3454195</v>
      </c>
      <c r="E17" s="0" t="n">
        <v>16699154.5286054</v>
      </c>
      <c r="F17" s="0" t="n">
        <v>13593595.3205094</v>
      </c>
      <c r="G17" s="0" t="n">
        <v>3044925.48523416</v>
      </c>
      <c r="H17" s="0" t="n">
        <v>13654229.1934769</v>
      </c>
      <c r="I17" s="0" t="n">
        <v>3044925.33512854</v>
      </c>
      <c r="J17" s="0" t="n">
        <v>230971.30147243</v>
      </c>
      <c r="K17" s="0" t="n">
        <v>224042.162428257</v>
      </c>
      <c r="L17" s="0" t="n">
        <v>2890593.73684595</v>
      </c>
      <c r="M17" s="0" t="n">
        <v>2733713.60034513</v>
      </c>
      <c r="N17" s="0" t="n">
        <v>2901344.4004571</v>
      </c>
      <c r="O17" s="0" t="n">
        <v>2743819.59782182</v>
      </c>
      <c r="P17" s="0" t="n">
        <v>38495.2169120717</v>
      </c>
      <c r="Q17" s="0" t="n">
        <v>37340.3604047096</v>
      </c>
    </row>
    <row r="18" customFormat="false" ht="12.8" hidden="false" customHeight="false" outlineLevel="0" collapsed="false">
      <c r="A18" s="0" t="n">
        <v>65</v>
      </c>
      <c r="B18" s="0" t="n">
        <v>17161585.3007011</v>
      </c>
      <c r="C18" s="0" t="n">
        <v>16480915.9586486</v>
      </c>
      <c r="D18" s="0" t="n">
        <v>17226658.2022373</v>
      </c>
      <c r="E18" s="0" t="n">
        <v>16542084.4846853</v>
      </c>
      <c r="F18" s="0" t="n">
        <v>13442073.7490481</v>
      </c>
      <c r="G18" s="0" t="n">
        <v>3038842.20960052</v>
      </c>
      <c r="H18" s="0" t="n">
        <v>13503242.4193763</v>
      </c>
      <c r="I18" s="0" t="n">
        <v>3038842.06530896</v>
      </c>
      <c r="J18" s="0" t="n">
        <v>195590.567062491</v>
      </c>
      <c r="K18" s="0" t="n">
        <v>189722.850050616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17336788.8195762</v>
      </c>
      <c r="C19" s="0" t="n">
        <v>16648151.1579798</v>
      </c>
      <c r="D19" s="0" t="n">
        <v>17407059.925948</v>
      </c>
      <c r="E19" s="0" t="n">
        <v>16714205.9965884</v>
      </c>
      <c r="F19" s="0" t="n">
        <v>13587355.0149388</v>
      </c>
      <c r="G19" s="0" t="n">
        <v>3060796.14304093</v>
      </c>
      <c r="H19" s="0" t="n">
        <v>13653409.980326</v>
      </c>
      <c r="I19" s="0" t="n">
        <v>3060796.01626237</v>
      </c>
      <c r="J19" s="0" t="n">
        <v>189500.232062338</v>
      </c>
      <c r="K19" s="0" t="n">
        <v>183815.225100467</v>
      </c>
      <c r="L19" s="0" t="n">
        <v>2892511.98896857</v>
      </c>
      <c r="M19" s="0" t="n">
        <v>2736560.67396434</v>
      </c>
      <c r="N19" s="0" t="n">
        <v>2904223.84326139</v>
      </c>
      <c r="O19" s="0" t="n">
        <v>2747570.18499962</v>
      </c>
      <c r="P19" s="0" t="n">
        <v>31583.3720103896</v>
      </c>
      <c r="Q19" s="0" t="n">
        <v>30635.8708500779</v>
      </c>
    </row>
    <row r="20" customFormat="false" ht="12.8" hidden="false" customHeight="false" outlineLevel="0" collapsed="false">
      <c r="A20" s="0" t="n">
        <v>67</v>
      </c>
      <c r="B20" s="0" t="n">
        <v>17821762.9625865</v>
      </c>
      <c r="C20" s="0" t="n">
        <v>17112006.527072</v>
      </c>
      <c r="D20" s="0" t="n">
        <v>17897795.9099235</v>
      </c>
      <c r="E20" s="0" t="n">
        <v>17183477.4961752</v>
      </c>
      <c r="F20" s="0" t="n">
        <v>13968164.7461853</v>
      </c>
      <c r="G20" s="0" t="n">
        <v>3143841.7808867</v>
      </c>
      <c r="H20" s="0" t="n">
        <v>14039635.843415</v>
      </c>
      <c r="I20" s="0" t="n">
        <v>3143841.65276024</v>
      </c>
      <c r="J20" s="0" t="n">
        <v>204565.659219299</v>
      </c>
      <c r="K20" s="0" t="n">
        <v>198428.68944272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17545256.0522553</v>
      </c>
      <c r="C21" s="0" t="n">
        <v>16846593.8776009</v>
      </c>
      <c r="D21" s="0" t="n">
        <v>17621153.161358</v>
      </c>
      <c r="E21" s="0" t="n">
        <v>16917937.158817</v>
      </c>
      <c r="F21" s="0" t="n">
        <v>13749116.8933573</v>
      </c>
      <c r="G21" s="0" t="n">
        <v>3097476.98424359</v>
      </c>
      <c r="H21" s="0" t="n">
        <v>13820460.2994739</v>
      </c>
      <c r="I21" s="0" t="n">
        <v>3097476.85934312</v>
      </c>
      <c r="J21" s="0" t="n">
        <v>222675.54785813</v>
      </c>
      <c r="K21" s="0" t="n">
        <v>215995.281422386</v>
      </c>
      <c r="L21" s="0" t="n">
        <v>2927332.2808852</v>
      </c>
      <c r="M21" s="0" t="n">
        <v>2767975.43252117</v>
      </c>
      <c r="N21" s="0" t="n">
        <v>2939981.80229916</v>
      </c>
      <c r="O21" s="0" t="n">
        <v>2779866.34982263</v>
      </c>
      <c r="P21" s="0" t="n">
        <v>37112.5913096883</v>
      </c>
      <c r="Q21" s="0" t="n">
        <v>35999.2135703976</v>
      </c>
    </row>
    <row r="22" customFormat="false" ht="12.8" hidden="false" customHeight="false" outlineLevel="0" collapsed="false">
      <c r="A22" s="0" t="n">
        <v>69</v>
      </c>
      <c r="B22" s="0" t="n">
        <v>17971411.2455757</v>
      </c>
      <c r="C22" s="0" t="n">
        <v>17255658.8307575</v>
      </c>
      <c r="D22" s="0" t="n">
        <v>18049160.6997297</v>
      </c>
      <c r="E22" s="0" t="n">
        <v>17328743.3164667</v>
      </c>
      <c r="F22" s="0" t="n">
        <v>14083809.2914802</v>
      </c>
      <c r="G22" s="0" t="n">
        <v>3171849.53927728</v>
      </c>
      <c r="H22" s="0" t="n">
        <v>14156893.9770738</v>
      </c>
      <c r="I22" s="0" t="n">
        <v>3171849.33939295</v>
      </c>
      <c r="J22" s="0" t="n">
        <v>243953.655904947</v>
      </c>
      <c r="K22" s="0" t="n">
        <v>236635.046227798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18623669.8847362</v>
      </c>
      <c r="C23" s="0" t="n">
        <v>17892199.1208848</v>
      </c>
      <c r="D23" s="0" t="n">
        <v>18627879.2636555</v>
      </c>
      <c r="E23" s="0" t="n">
        <v>17895308.1987133</v>
      </c>
      <c r="F23" s="0" t="n">
        <v>14538774.4425994</v>
      </c>
      <c r="G23" s="0" t="n">
        <v>3353424.67828542</v>
      </c>
      <c r="H23" s="0" t="n">
        <v>14610053.1906148</v>
      </c>
      <c r="I23" s="0" t="n">
        <v>3285255.00809853</v>
      </c>
      <c r="J23" s="0" t="n">
        <v>291414.597735527</v>
      </c>
      <c r="K23" s="0" t="n">
        <v>282672.159803461</v>
      </c>
      <c r="L23" s="0" t="n">
        <v>3106965.95547387</v>
      </c>
      <c r="M23" s="0" t="n">
        <v>2933076.72554658</v>
      </c>
      <c r="N23" s="0" t="n">
        <v>3107579.37205786</v>
      </c>
      <c r="O23" s="0" t="n">
        <v>2933611.31534107</v>
      </c>
      <c r="P23" s="0" t="n">
        <v>48569.0996225878</v>
      </c>
      <c r="Q23" s="0" t="n">
        <v>47112.0266339102</v>
      </c>
    </row>
    <row r="24" customFormat="false" ht="12.8" hidden="false" customHeight="false" outlineLevel="0" collapsed="false">
      <c r="A24" s="0" t="n">
        <v>71</v>
      </c>
      <c r="B24" s="0" t="n">
        <v>18518646.0269766</v>
      </c>
      <c r="C24" s="0" t="n">
        <v>17789410.2793709</v>
      </c>
      <c r="D24" s="0" t="n">
        <v>18525378.6557178</v>
      </c>
      <c r="E24" s="0" t="n">
        <v>17794938.9466172</v>
      </c>
      <c r="F24" s="0" t="n">
        <v>14404478.4314199</v>
      </c>
      <c r="G24" s="0" t="n">
        <v>3384931.84795098</v>
      </c>
      <c r="H24" s="0" t="n">
        <v>14476260.3144043</v>
      </c>
      <c r="I24" s="0" t="n">
        <v>3318678.63221288</v>
      </c>
      <c r="J24" s="0" t="n">
        <v>298143.848798639</v>
      </c>
      <c r="K24" s="0" t="n">
        <v>289199.53333468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18008264.4528178</v>
      </c>
      <c r="C25" s="0" t="n">
        <v>17297647.2544943</v>
      </c>
      <c r="D25" s="0" t="n">
        <v>18015763.1557202</v>
      </c>
      <c r="E25" s="0" t="n">
        <v>17303935.000331</v>
      </c>
      <c r="F25" s="0" t="n">
        <v>13964526.9828337</v>
      </c>
      <c r="G25" s="0" t="n">
        <v>3333120.27166061</v>
      </c>
      <c r="H25" s="0" t="n">
        <v>14034768.1460304</v>
      </c>
      <c r="I25" s="0" t="n">
        <v>3269166.85430067</v>
      </c>
      <c r="J25" s="0" t="n">
        <v>297773.859648287</v>
      </c>
      <c r="K25" s="0" t="n">
        <v>288840.643858838</v>
      </c>
      <c r="L25" s="0" t="n">
        <v>3004193.37531059</v>
      </c>
      <c r="M25" s="0" t="n">
        <v>2835431.95945424</v>
      </c>
      <c r="N25" s="0" t="n">
        <v>3005365.54504269</v>
      </c>
      <c r="O25" s="0" t="n">
        <v>2836500.18761298</v>
      </c>
      <c r="P25" s="0" t="n">
        <v>49628.9766080478</v>
      </c>
      <c r="Q25" s="0" t="n">
        <v>48140.1073098064</v>
      </c>
    </row>
    <row r="26" customFormat="false" ht="12.8" hidden="false" customHeight="false" outlineLevel="0" collapsed="false">
      <c r="A26" s="0" t="n">
        <v>73</v>
      </c>
      <c r="B26" s="0" t="n">
        <v>17383218.1623389</v>
      </c>
      <c r="C26" s="0" t="n">
        <v>16695285.7936628</v>
      </c>
      <c r="D26" s="0" t="n">
        <v>17392408.4674687</v>
      </c>
      <c r="E26" s="0" t="n">
        <v>16703194.334322</v>
      </c>
      <c r="F26" s="0" t="n">
        <v>13436806.830361</v>
      </c>
      <c r="G26" s="0" t="n">
        <v>3258478.96330184</v>
      </c>
      <c r="H26" s="0" t="n">
        <v>13506089.8619314</v>
      </c>
      <c r="I26" s="0" t="n">
        <v>3197104.47239064</v>
      </c>
      <c r="J26" s="0" t="n">
        <v>299291.069335594</v>
      </c>
      <c r="K26" s="0" t="n">
        <v>290312.337255526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17735727.3799965</v>
      </c>
      <c r="C27" s="0" t="n">
        <v>17032738.7572545</v>
      </c>
      <c r="D27" s="0" t="n">
        <v>17748122.7597361</v>
      </c>
      <c r="E27" s="0" t="n">
        <v>17043669.593849</v>
      </c>
      <c r="F27" s="0" t="n">
        <v>13644540.8290459</v>
      </c>
      <c r="G27" s="0" t="n">
        <v>3388197.92820859</v>
      </c>
      <c r="H27" s="0" t="n">
        <v>13716780.3424059</v>
      </c>
      <c r="I27" s="0" t="n">
        <v>3326889.25144307</v>
      </c>
      <c r="J27" s="0" t="n">
        <v>322913.847994345</v>
      </c>
      <c r="K27" s="0" t="n">
        <v>313226.432554515</v>
      </c>
      <c r="L27" s="0" t="n">
        <v>2958637.66976363</v>
      </c>
      <c r="M27" s="0" t="n">
        <v>2791861.77982485</v>
      </c>
      <c r="N27" s="0" t="n">
        <v>2960629.86454313</v>
      </c>
      <c r="O27" s="0" t="n">
        <v>2793703.5817726</v>
      </c>
      <c r="P27" s="0" t="n">
        <v>53818.9746657241</v>
      </c>
      <c r="Q27" s="0" t="n">
        <v>52204.4054257524</v>
      </c>
    </row>
    <row r="28" customFormat="false" ht="12.8" hidden="false" customHeight="false" outlineLevel="0" collapsed="false">
      <c r="A28" s="0" t="n">
        <v>75</v>
      </c>
      <c r="B28" s="0" t="n">
        <v>18192979.3414657</v>
      </c>
      <c r="C28" s="0" t="n">
        <v>17471165.5720843</v>
      </c>
      <c r="D28" s="0" t="n">
        <v>18208926.7360508</v>
      </c>
      <c r="E28" s="0" t="n">
        <v>17485485.8313758</v>
      </c>
      <c r="F28" s="0" t="n">
        <v>13921291.3866579</v>
      </c>
      <c r="G28" s="0" t="n">
        <v>3549874.18542639</v>
      </c>
      <c r="H28" s="0" t="n">
        <v>13996248.3347461</v>
      </c>
      <c r="I28" s="0" t="n">
        <v>3489237.49662965</v>
      </c>
      <c r="J28" s="0" t="n">
        <v>341626.850385359</v>
      </c>
      <c r="K28" s="0" t="n">
        <v>331378.044873798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18770258.977619</v>
      </c>
      <c r="C29" s="0" t="n">
        <v>18023413.3467833</v>
      </c>
      <c r="D29" s="0" t="n">
        <v>18787793.9036759</v>
      </c>
      <c r="E29" s="0" t="n">
        <v>18039216.1917372</v>
      </c>
      <c r="F29" s="0" t="n">
        <v>14307083.8893496</v>
      </c>
      <c r="G29" s="0" t="n">
        <v>3716329.45743368</v>
      </c>
      <c r="H29" s="0" t="n">
        <v>14384901.7046079</v>
      </c>
      <c r="I29" s="0" t="n">
        <v>3654314.48712926</v>
      </c>
      <c r="J29" s="0" t="n">
        <v>354604.864356596</v>
      </c>
      <c r="K29" s="0" t="n">
        <v>343966.718425898</v>
      </c>
      <c r="L29" s="0" t="n">
        <v>3131225.22047257</v>
      </c>
      <c r="M29" s="0" t="n">
        <v>2954337.22384075</v>
      </c>
      <c r="N29" s="0" t="n">
        <v>3134081.32560364</v>
      </c>
      <c r="O29" s="0" t="n">
        <v>2957000.3671938</v>
      </c>
      <c r="P29" s="0" t="n">
        <v>59100.8107260993</v>
      </c>
      <c r="Q29" s="0" t="n">
        <v>57327.7864043164</v>
      </c>
    </row>
    <row r="30" customFormat="false" ht="12.8" hidden="false" customHeight="false" outlineLevel="0" collapsed="false">
      <c r="A30" s="0" t="n">
        <v>77</v>
      </c>
      <c r="B30" s="0" t="n">
        <v>19173033.899702</v>
      </c>
      <c r="C30" s="0" t="n">
        <v>18409944.1530287</v>
      </c>
      <c r="D30" s="0" t="n">
        <v>19200921.2317849</v>
      </c>
      <c r="E30" s="0" t="n">
        <v>18435625.9606846</v>
      </c>
      <c r="F30" s="0" t="n">
        <v>14582657.1030917</v>
      </c>
      <c r="G30" s="0" t="n">
        <v>3827287.04993699</v>
      </c>
      <c r="H30" s="0" t="n">
        <v>14663661.8654563</v>
      </c>
      <c r="I30" s="0" t="n">
        <v>3771964.09522829</v>
      </c>
      <c r="J30" s="0" t="n">
        <v>395486.902592915</v>
      </c>
      <c r="K30" s="0" t="n">
        <v>383622.295515127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19505125.1760971</v>
      </c>
      <c r="C31" s="0" t="n">
        <v>18728106.819372</v>
      </c>
      <c r="D31" s="0" t="n">
        <v>19534945.2114662</v>
      </c>
      <c r="E31" s="0" t="n">
        <v>18755621.6627027</v>
      </c>
      <c r="F31" s="0" t="n">
        <v>14784498.3201177</v>
      </c>
      <c r="G31" s="0" t="n">
        <v>3943608.49925425</v>
      </c>
      <c r="H31" s="0" t="n">
        <v>14867457.1074117</v>
      </c>
      <c r="I31" s="0" t="n">
        <v>3888164.55529099</v>
      </c>
      <c r="J31" s="0" t="n">
        <v>409614.853152408</v>
      </c>
      <c r="K31" s="0" t="n">
        <v>397326.407557836</v>
      </c>
      <c r="L31" s="0" t="n">
        <v>3253533.34532312</v>
      </c>
      <c r="M31" s="0" t="n">
        <v>3069422.53644304</v>
      </c>
      <c r="N31" s="0" t="n">
        <v>3258464.06105187</v>
      </c>
      <c r="O31" s="0" t="n">
        <v>3074041.57911007</v>
      </c>
      <c r="P31" s="0" t="n">
        <v>68269.142192068</v>
      </c>
      <c r="Q31" s="0" t="n">
        <v>66221.067926306</v>
      </c>
    </row>
    <row r="32" customFormat="false" ht="12.8" hidden="false" customHeight="false" outlineLevel="0" collapsed="false">
      <c r="A32" s="0" t="n">
        <v>79</v>
      </c>
      <c r="B32" s="0" t="n">
        <v>19862510.6291895</v>
      </c>
      <c r="C32" s="0" t="n">
        <v>19069192.4235853</v>
      </c>
      <c r="D32" s="0" t="n">
        <v>19896442.874689</v>
      </c>
      <c r="E32" s="0" t="n">
        <v>19100613.3923189</v>
      </c>
      <c r="F32" s="0" t="n">
        <v>15007932.8429207</v>
      </c>
      <c r="G32" s="0" t="n">
        <v>4061259.58066461</v>
      </c>
      <c r="H32" s="0" t="n">
        <v>15094092.6206412</v>
      </c>
      <c r="I32" s="0" t="n">
        <v>4006520.7716777</v>
      </c>
      <c r="J32" s="0" t="n">
        <v>435714.277512144</v>
      </c>
      <c r="K32" s="0" t="n">
        <v>422642.849186779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20241087.0600216</v>
      </c>
      <c r="C33" s="0" t="n">
        <v>19431339.8645962</v>
      </c>
      <c r="D33" s="0" t="n">
        <v>20276366.9561644</v>
      </c>
      <c r="E33" s="0" t="n">
        <v>19464019.1731657</v>
      </c>
      <c r="F33" s="0" t="n">
        <v>15238882.0394892</v>
      </c>
      <c r="G33" s="0" t="n">
        <v>4192457.82510701</v>
      </c>
      <c r="H33" s="0" t="n">
        <v>15327184.6161522</v>
      </c>
      <c r="I33" s="0" t="n">
        <v>4136834.55701352</v>
      </c>
      <c r="J33" s="0" t="n">
        <v>456554.765576037</v>
      </c>
      <c r="K33" s="0" t="n">
        <v>442858.122608756</v>
      </c>
      <c r="L33" s="0" t="n">
        <v>3375417.70345802</v>
      </c>
      <c r="M33" s="0" t="n">
        <v>3183959.77647623</v>
      </c>
      <c r="N33" s="0" t="n">
        <v>3381265.74790053</v>
      </c>
      <c r="O33" s="0" t="n">
        <v>3189448.94100254</v>
      </c>
      <c r="P33" s="0" t="n">
        <v>76092.4609293395</v>
      </c>
      <c r="Q33" s="0" t="n">
        <v>73809.6871014593</v>
      </c>
    </row>
    <row r="34" customFormat="false" ht="12.8" hidden="false" customHeight="false" outlineLevel="0" collapsed="false">
      <c r="A34" s="0" t="n">
        <v>81</v>
      </c>
      <c r="B34" s="0" t="n">
        <v>20578245.9003239</v>
      </c>
      <c r="C34" s="0" t="n">
        <v>19753724.6134926</v>
      </c>
      <c r="D34" s="0" t="n">
        <v>20612910.6863337</v>
      </c>
      <c r="E34" s="0" t="n">
        <v>19785818.8877393</v>
      </c>
      <c r="F34" s="0" t="n">
        <v>15411764.8721476</v>
      </c>
      <c r="G34" s="0" t="n">
        <v>4341959.74134493</v>
      </c>
      <c r="H34" s="0" t="n">
        <v>15500267.7723966</v>
      </c>
      <c r="I34" s="0" t="n">
        <v>4285551.11534272</v>
      </c>
      <c r="J34" s="0" t="n">
        <v>485731.517541246</v>
      </c>
      <c r="K34" s="0" t="n">
        <v>471159.572015009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20881774.8830949</v>
      </c>
      <c r="C35" s="0" t="n">
        <v>20043483.1815062</v>
      </c>
      <c r="D35" s="0" t="n">
        <v>20919652.4448017</v>
      </c>
      <c r="E35" s="0" t="n">
        <v>20078618.5869522</v>
      </c>
      <c r="F35" s="0" t="n">
        <v>15608094.0816577</v>
      </c>
      <c r="G35" s="0" t="n">
        <v>4435389.09984842</v>
      </c>
      <c r="H35" s="0" t="n">
        <v>15699449.5976093</v>
      </c>
      <c r="I35" s="0" t="n">
        <v>4379168.9893429</v>
      </c>
      <c r="J35" s="0" t="n">
        <v>497342.5120536</v>
      </c>
      <c r="K35" s="0" t="n">
        <v>482422.236691992</v>
      </c>
      <c r="L35" s="0" t="n">
        <v>3481935.51866086</v>
      </c>
      <c r="M35" s="0" t="n">
        <v>3283912.48357294</v>
      </c>
      <c r="N35" s="0" t="n">
        <v>3488218.36256772</v>
      </c>
      <c r="O35" s="0" t="n">
        <v>3289813.1684024</v>
      </c>
      <c r="P35" s="0" t="n">
        <v>82890.4186756</v>
      </c>
      <c r="Q35" s="0" t="n">
        <v>80403.706115332</v>
      </c>
    </row>
    <row r="36" customFormat="false" ht="12.8" hidden="false" customHeight="false" outlineLevel="0" collapsed="false">
      <c r="A36" s="0" t="n">
        <v>83</v>
      </c>
      <c r="B36" s="0" t="n">
        <v>21186245.7114065</v>
      </c>
      <c r="C36" s="0" t="n">
        <v>20333902.6822505</v>
      </c>
      <c r="D36" s="0" t="n">
        <v>21226605.0211606</v>
      </c>
      <c r="E36" s="0" t="n">
        <v>20371369.6299362</v>
      </c>
      <c r="F36" s="0" t="n">
        <v>15797594.250908</v>
      </c>
      <c r="G36" s="0" t="n">
        <v>4536308.43134248</v>
      </c>
      <c r="H36" s="0" t="n">
        <v>15891824.7762045</v>
      </c>
      <c r="I36" s="0" t="n">
        <v>4479544.85373173</v>
      </c>
      <c r="J36" s="0" t="n">
        <v>512178.291945086</v>
      </c>
      <c r="K36" s="0" t="n">
        <v>496812.943186734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21469956.2705841</v>
      </c>
      <c r="C37" s="0" t="n">
        <v>20605384.2172689</v>
      </c>
      <c r="D37" s="0" t="n">
        <v>21512599.6896004</v>
      </c>
      <c r="E37" s="0" t="n">
        <v>20645012.9083028</v>
      </c>
      <c r="F37" s="0" t="n">
        <v>15958224.0019216</v>
      </c>
      <c r="G37" s="0" t="n">
        <v>4647160.21534726</v>
      </c>
      <c r="H37" s="0" t="n">
        <v>16054642.4891803</v>
      </c>
      <c r="I37" s="0" t="n">
        <v>4590370.4191225</v>
      </c>
      <c r="J37" s="0" t="n">
        <v>536005.33165168</v>
      </c>
      <c r="K37" s="0" t="n">
        <v>519925.171702129</v>
      </c>
      <c r="L37" s="0" t="n">
        <v>3578418.89811535</v>
      </c>
      <c r="M37" s="0" t="n">
        <v>3373959.36975721</v>
      </c>
      <c r="N37" s="0" t="n">
        <v>3585499.72222647</v>
      </c>
      <c r="O37" s="0" t="n">
        <v>3380614.30246418</v>
      </c>
      <c r="P37" s="0" t="n">
        <v>89334.2219419466</v>
      </c>
      <c r="Q37" s="0" t="n">
        <v>86654.1952836882</v>
      </c>
    </row>
    <row r="38" customFormat="false" ht="12.8" hidden="false" customHeight="false" outlineLevel="0" collapsed="false">
      <c r="A38" s="0" t="n">
        <v>85</v>
      </c>
      <c r="B38" s="0" t="n">
        <v>21799465.1957302</v>
      </c>
      <c r="C38" s="0" t="n">
        <v>20920605.0938024</v>
      </c>
      <c r="D38" s="0" t="n">
        <v>21842511.7775191</v>
      </c>
      <c r="E38" s="0" t="n">
        <v>20960607.1475692</v>
      </c>
      <c r="F38" s="0" t="n">
        <v>16149807.6915193</v>
      </c>
      <c r="G38" s="0" t="n">
        <v>4770797.40228313</v>
      </c>
      <c r="H38" s="0" t="n">
        <v>16247298.0495099</v>
      </c>
      <c r="I38" s="0" t="n">
        <v>4713309.09805939</v>
      </c>
      <c r="J38" s="0" t="n">
        <v>574346.127121784</v>
      </c>
      <c r="K38" s="0" t="n">
        <v>557115.74330813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22110535.9942757</v>
      </c>
      <c r="C39" s="0" t="n">
        <v>21217725.8013537</v>
      </c>
      <c r="D39" s="0" t="n">
        <v>22155202.3402736</v>
      </c>
      <c r="E39" s="0" t="n">
        <v>21259248.730172</v>
      </c>
      <c r="F39" s="0" t="n">
        <v>16299807.5522462</v>
      </c>
      <c r="G39" s="0" t="n">
        <v>4917918.24910753</v>
      </c>
      <c r="H39" s="0" t="n">
        <v>16399442.7068263</v>
      </c>
      <c r="I39" s="0" t="n">
        <v>4859806.02334573</v>
      </c>
      <c r="J39" s="0" t="n">
        <v>611784.408204338</v>
      </c>
      <c r="K39" s="0" t="n">
        <v>593430.875958208</v>
      </c>
      <c r="L39" s="0" t="n">
        <v>3685484.75050612</v>
      </c>
      <c r="M39" s="0" t="n">
        <v>3475033.1136253</v>
      </c>
      <c r="N39" s="0" t="n">
        <v>3692902.70056793</v>
      </c>
      <c r="O39" s="0" t="n">
        <v>3482005.48937047</v>
      </c>
      <c r="P39" s="0" t="n">
        <v>101964.068034056</v>
      </c>
      <c r="Q39" s="0" t="n">
        <v>98905.1459930347</v>
      </c>
    </row>
    <row r="40" customFormat="false" ht="12.8" hidden="false" customHeight="false" outlineLevel="0" collapsed="false">
      <c r="A40" s="0" t="n">
        <v>87</v>
      </c>
      <c r="B40" s="0" t="n">
        <v>22367756.473898</v>
      </c>
      <c r="C40" s="0" t="n">
        <v>21463564.8578127</v>
      </c>
      <c r="D40" s="0" t="n">
        <v>22412881.4885369</v>
      </c>
      <c r="E40" s="0" t="n">
        <v>21505515.4496558</v>
      </c>
      <c r="F40" s="0" t="n">
        <v>16456731.8697465</v>
      </c>
      <c r="G40" s="0" t="n">
        <v>5006832.98806617</v>
      </c>
      <c r="H40" s="0" t="n">
        <v>16557770.5567052</v>
      </c>
      <c r="I40" s="0" t="n">
        <v>4947744.89295067</v>
      </c>
      <c r="J40" s="0" t="n">
        <v>636661.451422539</v>
      </c>
      <c r="K40" s="0" t="n">
        <v>617561.607879862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22641605.7764383</v>
      </c>
      <c r="C41" s="0" t="n">
        <v>21724980.1529503</v>
      </c>
      <c r="D41" s="0" t="n">
        <v>22715254.546503</v>
      </c>
      <c r="E41" s="0" t="n">
        <v>21793859.5080478</v>
      </c>
      <c r="F41" s="0" t="n">
        <v>16654408.2450427</v>
      </c>
      <c r="G41" s="0" t="n">
        <v>5070571.90790756</v>
      </c>
      <c r="H41" s="0" t="n">
        <v>16758870.7340234</v>
      </c>
      <c r="I41" s="0" t="n">
        <v>5034988.7740244</v>
      </c>
      <c r="J41" s="0" t="n">
        <v>709148.09612048</v>
      </c>
      <c r="K41" s="0" t="n">
        <v>687873.653236866</v>
      </c>
      <c r="L41" s="0" t="n">
        <v>3775208.19870354</v>
      </c>
      <c r="M41" s="0" t="n">
        <v>3560171.53729613</v>
      </c>
      <c r="N41" s="0" t="n">
        <v>3787452.51008471</v>
      </c>
      <c r="O41" s="0" t="n">
        <v>3571677.1306553</v>
      </c>
      <c r="P41" s="0" t="n">
        <v>118191.349353413</v>
      </c>
      <c r="Q41" s="0" t="n">
        <v>114645.608872811</v>
      </c>
    </row>
    <row r="42" customFormat="false" ht="12.8" hidden="false" customHeight="false" outlineLevel="0" collapsed="false">
      <c r="A42" s="0" t="n">
        <v>89</v>
      </c>
      <c r="B42" s="0" t="n">
        <v>22974858.7227105</v>
      </c>
      <c r="C42" s="0" t="n">
        <v>22043334.7125759</v>
      </c>
      <c r="D42" s="0" t="n">
        <v>23049612.8461311</v>
      </c>
      <c r="E42" s="0" t="n">
        <v>22113249.9183813</v>
      </c>
      <c r="F42" s="0" t="n">
        <v>16857855.7067618</v>
      </c>
      <c r="G42" s="0" t="n">
        <v>5185479.00581407</v>
      </c>
      <c r="H42" s="0" t="n">
        <v>16963649.5333197</v>
      </c>
      <c r="I42" s="0" t="n">
        <v>5149600.38506163</v>
      </c>
      <c r="J42" s="0" t="n">
        <v>776393.937735373</v>
      </c>
      <c r="K42" s="0" t="n">
        <v>753102.119603312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23258700.3409933</v>
      </c>
      <c r="C43" s="0" t="n">
        <v>22315200.3792434</v>
      </c>
      <c r="D43" s="0" t="n">
        <v>23341989.19132</v>
      </c>
      <c r="E43" s="0" t="n">
        <v>22393266.4484301</v>
      </c>
      <c r="F43" s="0" t="n">
        <v>17024497.3514677</v>
      </c>
      <c r="G43" s="0" t="n">
        <v>5290703.0277757</v>
      </c>
      <c r="H43" s="0" t="n">
        <v>17131208.244871</v>
      </c>
      <c r="I43" s="0" t="n">
        <v>5262058.20355907</v>
      </c>
      <c r="J43" s="0" t="n">
        <v>855241.270573667</v>
      </c>
      <c r="K43" s="0" t="n">
        <v>829584.032456457</v>
      </c>
      <c r="L43" s="0" t="n">
        <v>3877467.51519438</v>
      </c>
      <c r="M43" s="0" t="n">
        <v>3657005.38829156</v>
      </c>
      <c r="N43" s="0" t="n">
        <v>3891313.61701795</v>
      </c>
      <c r="O43" s="0" t="n">
        <v>3670012.39920798</v>
      </c>
      <c r="P43" s="0" t="n">
        <v>142540.211762278</v>
      </c>
      <c r="Q43" s="0" t="n">
        <v>138264.00540941</v>
      </c>
    </row>
    <row r="44" customFormat="false" ht="12.8" hidden="false" customHeight="false" outlineLevel="0" collapsed="false">
      <c r="A44" s="0" t="n">
        <v>91</v>
      </c>
      <c r="B44" s="0" t="n">
        <v>23501457.3060905</v>
      </c>
      <c r="C44" s="0" t="n">
        <v>22547481.4229758</v>
      </c>
      <c r="D44" s="0" t="n">
        <v>23586390.9709006</v>
      </c>
      <c r="E44" s="0" t="n">
        <v>22627098.3617884</v>
      </c>
      <c r="F44" s="0" t="n">
        <v>17194782.2087135</v>
      </c>
      <c r="G44" s="0" t="n">
        <v>5352699.21426235</v>
      </c>
      <c r="H44" s="0" t="n">
        <v>17302991.0623951</v>
      </c>
      <c r="I44" s="0" t="n">
        <v>5324107.29939337</v>
      </c>
      <c r="J44" s="0" t="n">
        <v>940930.820397565</v>
      </c>
      <c r="K44" s="0" t="n">
        <v>912702.895785638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23646350.1983716</v>
      </c>
      <c r="C45" s="0" t="n">
        <v>22686174.9029596</v>
      </c>
      <c r="D45" s="0" t="n">
        <v>23733045.7224091</v>
      </c>
      <c r="E45" s="0" t="n">
        <v>22767446.8674381</v>
      </c>
      <c r="F45" s="0" t="n">
        <v>17278355.3474141</v>
      </c>
      <c r="G45" s="0" t="n">
        <v>5407819.5555455</v>
      </c>
      <c r="H45" s="0" t="n">
        <v>17387658.5363116</v>
      </c>
      <c r="I45" s="0" t="n">
        <v>5379788.33112645</v>
      </c>
      <c r="J45" s="0" t="n">
        <v>961452.277196381</v>
      </c>
      <c r="K45" s="0" t="n">
        <v>932608.70888049</v>
      </c>
      <c r="L45" s="0" t="n">
        <v>3941840.812822</v>
      </c>
      <c r="M45" s="0" t="n">
        <v>3718188.94403192</v>
      </c>
      <c r="N45" s="0" t="n">
        <v>3956255.37470369</v>
      </c>
      <c r="O45" s="0" t="n">
        <v>3731731.23907721</v>
      </c>
      <c r="P45" s="0" t="n">
        <v>160242.046199397</v>
      </c>
      <c r="Q45" s="0" t="n">
        <v>155434.784813415</v>
      </c>
    </row>
    <row r="46" customFormat="false" ht="12.8" hidden="false" customHeight="false" outlineLevel="0" collapsed="false">
      <c r="A46" s="0" t="n">
        <v>93</v>
      </c>
      <c r="B46" s="0" t="n">
        <v>24026199.3212716</v>
      </c>
      <c r="C46" s="0" t="n">
        <v>23049733.0706926</v>
      </c>
      <c r="D46" s="0" t="n">
        <v>24114196.8358612</v>
      </c>
      <c r="E46" s="0" t="n">
        <v>23132227.2028245</v>
      </c>
      <c r="F46" s="0" t="n">
        <v>17526277.3469753</v>
      </c>
      <c r="G46" s="0" t="n">
        <v>5523455.72371733</v>
      </c>
      <c r="H46" s="0" t="n">
        <v>17637017.9612954</v>
      </c>
      <c r="I46" s="0" t="n">
        <v>5495209.24152918</v>
      </c>
      <c r="J46" s="0" t="n">
        <v>1076121.23505416</v>
      </c>
      <c r="K46" s="0" t="n">
        <v>1043837.59800253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24321959.5937236</v>
      </c>
      <c r="C47" s="0" t="n">
        <v>23333372.5531009</v>
      </c>
      <c r="D47" s="0" t="n">
        <v>24411083.3974335</v>
      </c>
      <c r="E47" s="0" t="n">
        <v>23416922.2074881</v>
      </c>
      <c r="F47" s="0" t="n">
        <v>17715735.872437</v>
      </c>
      <c r="G47" s="0" t="n">
        <v>5617636.6806639</v>
      </c>
      <c r="H47" s="0" t="n">
        <v>17827859.0609563</v>
      </c>
      <c r="I47" s="0" t="n">
        <v>5589063.14653181</v>
      </c>
      <c r="J47" s="0" t="n">
        <v>1142897.11180685</v>
      </c>
      <c r="K47" s="0" t="n">
        <v>1108610.19845264</v>
      </c>
      <c r="L47" s="0" t="n">
        <v>4054741.36246812</v>
      </c>
      <c r="M47" s="0" t="n">
        <v>3825559.85473024</v>
      </c>
      <c r="N47" s="0" t="n">
        <v>4069559.85533069</v>
      </c>
      <c r="O47" s="0" t="n">
        <v>3839481.5644611</v>
      </c>
      <c r="P47" s="0" t="n">
        <v>190482.851967808</v>
      </c>
      <c r="Q47" s="0" t="n">
        <v>184768.366408774</v>
      </c>
    </row>
    <row r="48" customFormat="false" ht="12.8" hidden="false" customHeight="false" outlineLevel="0" collapsed="false">
      <c r="A48" s="0" t="n">
        <v>95</v>
      </c>
      <c r="B48" s="0" t="n">
        <v>24669914.3083422</v>
      </c>
      <c r="C48" s="0" t="n">
        <v>23666238.3593924</v>
      </c>
      <c r="D48" s="0" t="n">
        <v>24760099.0571113</v>
      </c>
      <c r="E48" s="0" t="n">
        <v>23750794.9704118</v>
      </c>
      <c r="F48" s="0" t="n">
        <v>17916862.4475682</v>
      </c>
      <c r="G48" s="0" t="n">
        <v>5749375.91182417</v>
      </c>
      <c r="H48" s="0" t="n">
        <v>18029936.5248896</v>
      </c>
      <c r="I48" s="0" t="n">
        <v>5720858.44552225</v>
      </c>
      <c r="J48" s="0" t="n">
        <v>1185689.50336274</v>
      </c>
      <c r="K48" s="0" t="n">
        <v>1150118.81826185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25017815.950824</v>
      </c>
      <c r="C49" s="0" t="n">
        <v>23999818.4852764</v>
      </c>
      <c r="D49" s="0" t="n">
        <v>25109942.8010403</v>
      </c>
      <c r="E49" s="0" t="n">
        <v>24086204.5761681</v>
      </c>
      <c r="F49" s="0" t="n">
        <v>18134345.3234714</v>
      </c>
      <c r="G49" s="0" t="n">
        <v>5865473.16180498</v>
      </c>
      <c r="H49" s="0" t="n">
        <v>18249398.4431766</v>
      </c>
      <c r="I49" s="0" t="n">
        <v>5836806.13299152</v>
      </c>
      <c r="J49" s="0" t="n">
        <v>1236610.31394882</v>
      </c>
      <c r="K49" s="0" t="n">
        <v>1199512.00453035</v>
      </c>
      <c r="L49" s="0" t="n">
        <v>4167686.70695492</v>
      </c>
      <c r="M49" s="0" t="n">
        <v>3931430.49063292</v>
      </c>
      <c r="N49" s="0" t="n">
        <v>4183008.23347978</v>
      </c>
      <c r="O49" s="0" t="n">
        <v>3945828.20160595</v>
      </c>
      <c r="P49" s="0" t="n">
        <v>206101.718991469</v>
      </c>
      <c r="Q49" s="0" t="n">
        <v>199918.667421725</v>
      </c>
    </row>
    <row r="50" customFormat="false" ht="12.8" hidden="false" customHeight="false" outlineLevel="0" collapsed="false">
      <c r="A50" s="0" t="n">
        <v>97</v>
      </c>
      <c r="B50" s="0" t="n">
        <v>25198353.8171198</v>
      </c>
      <c r="C50" s="0" t="n">
        <v>24172371.1431817</v>
      </c>
      <c r="D50" s="0" t="n">
        <v>25291517.4799459</v>
      </c>
      <c r="E50" s="0" t="n">
        <v>24259730.9375778</v>
      </c>
      <c r="F50" s="0" t="n">
        <v>18239241.9400825</v>
      </c>
      <c r="G50" s="0" t="n">
        <v>5933129.20309926</v>
      </c>
      <c r="H50" s="0" t="n">
        <v>18355389.8512908</v>
      </c>
      <c r="I50" s="0" t="n">
        <v>5904341.086287</v>
      </c>
      <c r="J50" s="0" t="n">
        <v>1291576.67431531</v>
      </c>
      <c r="K50" s="0" t="n">
        <v>1252829.37408585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25407748.1336188</v>
      </c>
      <c r="C51" s="0" t="n">
        <v>24372637.7176835</v>
      </c>
      <c r="D51" s="0" t="n">
        <v>25502354.6653685</v>
      </c>
      <c r="E51" s="0" t="n">
        <v>24461362.7985933</v>
      </c>
      <c r="F51" s="0" t="n">
        <v>18358385.4460881</v>
      </c>
      <c r="G51" s="0" t="n">
        <v>6014252.27159545</v>
      </c>
      <c r="H51" s="0" t="n">
        <v>18475294.1847606</v>
      </c>
      <c r="I51" s="0" t="n">
        <v>5986068.61383273</v>
      </c>
      <c r="J51" s="0" t="n">
        <v>1398341.93665342</v>
      </c>
      <c r="K51" s="0" t="n">
        <v>1356391.67855382</v>
      </c>
      <c r="L51" s="0" t="n">
        <v>4236147.54574881</v>
      </c>
      <c r="M51" s="0" t="n">
        <v>3997835.44823959</v>
      </c>
      <c r="N51" s="0" t="n">
        <v>4251881.46558742</v>
      </c>
      <c r="O51" s="0" t="n">
        <v>4012620.28904362</v>
      </c>
      <c r="P51" s="0" t="n">
        <v>233056.989442236</v>
      </c>
      <c r="Q51" s="0" t="n">
        <v>226065.279758969</v>
      </c>
    </row>
    <row r="52" customFormat="false" ht="12.8" hidden="false" customHeight="false" outlineLevel="0" collapsed="false">
      <c r="A52" s="0" t="n">
        <v>99</v>
      </c>
      <c r="B52" s="0" t="n">
        <v>25633896.9281076</v>
      </c>
      <c r="C52" s="0" t="n">
        <v>24589558.0941368</v>
      </c>
      <c r="D52" s="0" t="n">
        <v>25729697.2698689</v>
      </c>
      <c r="E52" s="0" t="n">
        <v>24679404.2035879</v>
      </c>
      <c r="F52" s="0" t="n">
        <v>18499301.5789687</v>
      </c>
      <c r="G52" s="0" t="n">
        <v>6090256.51516811</v>
      </c>
      <c r="H52" s="0" t="n">
        <v>18617489.7806768</v>
      </c>
      <c r="I52" s="0" t="n">
        <v>6061914.42291109</v>
      </c>
      <c r="J52" s="0" t="n">
        <v>1477841.86996235</v>
      </c>
      <c r="K52" s="0" t="n">
        <v>1433506.61386348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25783062.6815651</v>
      </c>
      <c r="C53" s="0" t="n">
        <v>24732543.4409673</v>
      </c>
      <c r="D53" s="0" t="n">
        <v>25879240.9455414</v>
      </c>
      <c r="E53" s="0" t="n">
        <v>24822743.7250796</v>
      </c>
      <c r="F53" s="0" t="n">
        <v>18568543.7938649</v>
      </c>
      <c r="G53" s="0" t="n">
        <v>6163999.64710243</v>
      </c>
      <c r="H53" s="0" t="n">
        <v>18687241.5904312</v>
      </c>
      <c r="I53" s="0" t="n">
        <v>6135502.1346484</v>
      </c>
      <c r="J53" s="0" t="n">
        <v>1522236.06416727</v>
      </c>
      <c r="K53" s="0" t="n">
        <v>1476568.98224225</v>
      </c>
      <c r="L53" s="0" t="n">
        <v>4300065.56078037</v>
      </c>
      <c r="M53" s="0" t="n">
        <v>4058978.93510635</v>
      </c>
      <c r="N53" s="0" t="n">
        <v>4316061.06831655</v>
      </c>
      <c r="O53" s="0" t="n">
        <v>4074009.5406716</v>
      </c>
      <c r="P53" s="0" t="n">
        <v>253706.010694545</v>
      </c>
      <c r="Q53" s="0" t="n">
        <v>246094.830373709</v>
      </c>
    </row>
    <row r="54" customFormat="false" ht="12.8" hidden="false" customHeight="false" outlineLevel="0" collapsed="false">
      <c r="A54" s="0" t="n">
        <v>101</v>
      </c>
      <c r="B54" s="0" t="n">
        <v>26014278.1604283</v>
      </c>
      <c r="C54" s="0" t="n">
        <v>24954094.2789232</v>
      </c>
      <c r="D54" s="0" t="n">
        <v>26111549.6936237</v>
      </c>
      <c r="E54" s="0" t="n">
        <v>25045346.9810968</v>
      </c>
      <c r="F54" s="0" t="n">
        <v>18687482.6512692</v>
      </c>
      <c r="G54" s="0" t="n">
        <v>6266611.62765396</v>
      </c>
      <c r="H54" s="0" t="n">
        <v>18806525.181695</v>
      </c>
      <c r="I54" s="0" t="n">
        <v>6238821.79940181</v>
      </c>
      <c r="J54" s="0" t="n">
        <v>1581834.27902969</v>
      </c>
      <c r="K54" s="0" t="n">
        <v>1534379.2506588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26185053.487962</v>
      </c>
      <c r="C55" s="0" t="n">
        <v>25118124.6874877</v>
      </c>
      <c r="D55" s="0" t="n">
        <v>26284578.9038487</v>
      </c>
      <c r="E55" s="0" t="n">
        <v>25211533.119473</v>
      </c>
      <c r="F55" s="0" t="n">
        <v>18787487.6033142</v>
      </c>
      <c r="G55" s="0" t="n">
        <v>6330637.08417352</v>
      </c>
      <c r="H55" s="0" t="n">
        <v>18907117.7858542</v>
      </c>
      <c r="I55" s="0" t="n">
        <v>6304415.33361885</v>
      </c>
      <c r="J55" s="0" t="n">
        <v>1636966.9678828</v>
      </c>
      <c r="K55" s="0" t="n">
        <v>1587857.95884632</v>
      </c>
      <c r="L55" s="0" t="n">
        <v>4363714.41024999</v>
      </c>
      <c r="M55" s="0" t="n">
        <v>4118715.22968397</v>
      </c>
      <c r="N55" s="0" t="n">
        <v>4380275.19777727</v>
      </c>
      <c r="O55" s="0" t="n">
        <v>4134284.52705879</v>
      </c>
      <c r="P55" s="0" t="n">
        <v>272827.827980467</v>
      </c>
      <c r="Q55" s="0" t="n">
        <v>264642.993141053</v>
      </c>
    </row>
    <row r="56" customFormat="false" ht="12.8" hidden="false" customHeight="false" outlineLevel="0" collapsed="false">
      <c r="A56" s="0" t="n">
        <v>103</v>
      </c>
      <c r="B56" s="0" t="n">
        <v>26376779.3488015</v>
      </c>
      <c r="C56" s="0" t="n">
        <v>25301293.9536694</v>
      </c>
      <c r="D56" s="0" t="n">
        <v>26476861.0566282</v>
      </c>
      <c r="E56" s="0" t="n">
        <v>25395224.7775302</v>
      </c>
      <c r="F56" s="0" t="n">
        <v>18937728.7557866</v>
      </c>
      <c r="G56" s="0" t="n">
        <v>6363565.19788286</v>
      </c>
      <c r="H56" s="0" t="n">
        <v>19058479.3763298</v>
      </c>
      <c r="I56" s="0" t="n">
        <v>6336745.40120037</v>
      </c>
      <c r="J56" s="0" t="n">
        <v>1720355.41311111</v>
      </c>
      <c r="K56" s="0" t="n">
        <v>1668744.75071778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26608132.0997681</v>
      </c>
      <c r="C57" s="0" t="n">
        <v>25523287.445465</v>
      </c>
      <c r="D57" s="0" t="n">
        <v>26710242.5054264</v>
      </c>
      <c r="E57" s="0" t="n">
        <v>25619121.3148456</v>
      </c>
      <c r="F57" s="0" t="n">
        <v>19105186.5063167</v>
      </c>
      <c r="G57" s="0" t="n">
        <v>6418100.93914834</v>
      </c>
      <c r="H57" s="0" t="n">
        <v>19227946.0766815</v>
      </c>
      <c r="I57" s="0" t="n">
        <v>6391175.238164</v>
      </c>
      <c r="J57" s="0" t="n">
        <v>1811583.45429351</v>
      </c>
      <c r="K57" s="0" t="n">
        <v>1757235.9506647</v>
      </c>
      <c r="L57" s="0" t="n">
        <v>4435974.27294329</v>
      </c>
      <c r="M57" s="0" t="n">
        <v>4188116.90858594</v>
      </c>
      <c r="N57" s="0" t="n">
        <v>4452993.69798183</v>
      </c>
      <c r="O57" s="0" t="n">
        <v>4204117.31630044</v>
      </c>
      <c r="P57" s="0" t="n">
        <v>301930.575715584</v>
      </c>
      <c r="Q57" s="0" t="n">
        <v>292872.658444117</v>
      </c>
    </row>
    <row r="58" customFormat="false" ht="12.8" hidden="false" customHeight="false" outlineLevel="0" collapsed="false">
      <c r="A58" s="0" t="n">
        <v>105</v>
      </c>
      <c r="B58" s="0" t="n">
        <v>26802693.6258628</v>
      </c>
      <c r="C58" s="0" t="n">
        <v>25709248.6804599</v>
      </c>
      <c r="D58" s="0" t="n">
        <v>26905777.5601779</v>
      </c>
      <c r="E58" s="0" t="n">
        <v>25805996.9365282</v>
      </c>
      <c r="F58" s="0" t="n">
        <v>19214372.1401285</v>
      </c>
      <c r="G58" s="0" t="n">
        <v>6494876.54033142</v>
      </c>
      <c r="H58" s="0" t="n">
        <v>19338100.3587156</v>
      </c>
      <c r="I58" s="0" t="n">
        <v>6467896.5778126</v>
      </c>
      <c r="J58" s="0" t="n">
        <v>1873788.301394</v>
      </c>
      <c r="K58" s="0" t="n">
        <v>1817574.65235218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26890012.2444804</v>
      </c>
      <c r="C59" s="0" t="n">
        <v>25792730.4560995</v>
      </c>
      <c r="D59" s="0" t="n">
        <v>26992890.4516616</v>
      </c>
      <c r="E59" s="0" t="n">
        <v>25889285.4986592</v>
      </c>
      <c r="F59" s="0" t="n">
        <v>19238456.1341211</v>
      </c>
      <c r="G59" s="0" t="n">
        <v>6554274.3219784</v>
      </c>
      <c r="H59" s="0" t="n">
        <v>19362014.2589747</v>
      </c>
      <c r="I59" s="0" t="n">
        <v>6527271.23968449</v>
      </c>
      <c r="J59" s="0" t="n">
        <v>1935199.2657491</v>
      </c>
      <c r="K59" s="0" t="n">
        <v>1877143.28777662</v>
      </c>
      <c r="L59" s="0" t="n">
        <v>4481775.87365334</v>
      </c>
      <c r="M59" s="0" t="n">
        <v>4231586.65466076</v>
      </c>
      <c r="N59" s="0" t="n">
        <v>4498923.24564357</v>
      </c>
      <c r="O59" s="0" t="n">
        <v>4247707.34544796</v>
      </c>
      <c r="P59" s="0" t="n">
        <v>322533.210958183</v>
      </c>
      <c r="Q59" s="0" t="n">
        <v>312857.214629437</v>
      </c>
    </row>
    <row r="60" customFormat="false" ht="12.8" hidden="false" customHeight="false" outlineLevel="0" collapsed="false">
      <c r="A60" s="0" t="n">
        <v>107</v>
      </c>
      <c r="B60" s="0" t="n">
        <v>27028064.9605412</v>
      </c>
      <c r="C60" s="0" t="n">
        <v>25924837.0286264</v>
      </c>
      <c r="D60" s="0" t="n">
        <v>27130661.6341835</v>
      </c>
      <c r="E60" s="0" t="n">
        <v>26021131.1634935</v>
      </c>
      <c r="F60" s="0" t="n">
        <v>19309724.8588629</v>
      </c>
      <c r="G60" s="0" t="n">
        <v>6615112.16976353</v>
      </c>
      <c r="H60" s="0" t="n">
        <v>19433053.9108605</v>
      </c>
      <c r="I60" s="0" t="n">
        <v>6588077.25263295</v>
      </c>
      <c r="J60" s="0" t="n">
        <v>2004531.54106933</v>
      </c>
      <c r="K60" s="0" t="n">
        <v>1944395.59483725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26974006.9988056</v>
      </c>
      <c r="C61" s="0" t="n">
        <v>25874711.9944458</v>
      </c>
      <c r="D61" s="0" t="n">
        <v>27104392.2839511</v>
      </c>
      <c r="E61" s="0" t="n">
        <v>25997252.1405723</v>
      </c>
      <c r="F61" s="0" t="n">
        <v>19261350.9867798</v>
      </c>
      <c r="G61" s="0" t="n">
        <v>6613361.00766605</v>
      </c>
      <c r="H61" s="0" t="n">
        <v>19384563.9244809</v>
      </c>
      <c r="I61" s="0" t="n">
        <v>6612688.21609133</v>
      </c>
      <c r="J61" s="0" t="n">
        <v>2069713.62889243</v>
      </c>
      <c r="K61" s="0" t="n">
        <v>2007622.22002565</v>
      </c>
      <c r="L61" s="0" t="n">
        <v>4491383.00076305</v>
      </c>
      <c r="M61" s="0" t="n">
        <v>4240041.05671002</v>
      </c>
      <c r="N61" s="0" t="n">
        <v>4513109.98135862</v>
      </c>
      <c r="O61" s="0" t="n">
        <v>4260460.68762374</v>
      </c>
      <c r="P61" s="0" t="n">
        <v>344952.271482071</v>
      </c>
      <c r="Q61" s="0" t="n">
        <v>334603.703337609</v>
      </c>
    </row>
    <row r="62" customFormat="false" ht="12.8" hidden="false" customHeight="false" outlineLevel="0" collapsed="false">
      <c r="A62" s="0" t="n">
        <v>109</v>
      </c>
      <c r="B62" s="0" t="n">
        <v>27122925.559568</v>
      </c>
      <c r="C62" s="0" t="n">
        <v>26016563.4490232</v>
      </c>
      <c r="D62" s="0" t="n">
        <v>27254699.705619</v>
      </c>
      <c r="E62" s="0" t="n">
        <v>26140419.2121107</v>
      </c>
      <c r="F62" s="0" t="n">
        <v>19334931.1488976</v>
      </c>
      <c r="G62" s="0" t="n">
        <v>6681632.30012567</v>
      </c>
      <c r="H62" s="0" t="n">
        <v>19459133.5526877</v>
      </c>
      <c r="I62" s="0" t="n">
        <v>6681285.65942304</v>
      </c>
      <c r="J62" s="0" t="n">
        <v>2095391.44727379</v>
      </c>
      <c r="K62" s="0" t="n">
        <v>2032529.70385557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27104386.6842598</v>
      </c>
      <c r="C63" s="0" t="n">
        <v>26000450.0692057</v>
      </c>
      <c r="D63" s="0" t="n">
        <v>27233912.5968291</v>
      </c>
      <c r="E63" s="0" t="n">
        <v>26122192.8164785</v>
      </c>
      <c r="F63" s="0" t="n">
        <v>19323216.2577294</v>
      </c>
      <c r="G63" s="0" t="n">
        <v>6677233.8114763</v>
      </c>
      <c r="H63" s="0" t="n">
        <v>19445355.9797227</v>
      </c>
      <c r="I63" s="0" t="n">
        <v>6676836.83675577</v>
      </c>
      <c r="J63" s="0" t="n">
        <v>2167977.45788793</v>
      </c>
      <c r="K63" s="0" t="n">
        <v>2102938.13415129</v>
      </c>
      <c r="L63" s="0" t="n">
        <v>4514025.18861914</v>
      </c>
      <c r="M63" s="0" t="n">
        <v>4262086.84760627</v>
      </c>
      <c r="N63" s="0" t="n">
        <v>4535610.78643726</v>
      </c>
      <c r="O63" s="0" t="n">
        <v>4282375.31362469</v>
      </c>
      <c r="P63" s="0" t="n">
        <v>361329.576314655</v>
      </c>
      <c r="Q63" s="0" t="n">
        <v>350489.689025216</v>
      </c>
    </row>
    <row r="64" customFormat="false" ht="12.8" hidden="false" customHeight="false" outlineLevel="0" collapsed="false">
      <c r="A64" s="0" t="n">
        <v>111</v>
      </c>
      <c r="B64" s="0" t="n">
        <v>27351317.9429962</v>
      </c>
      <c r="C64" s="0" t="n">
        <v>26236167.8369086</v>
      </c>
      <c r="D64" s="0" t="n">
        <v>27481234.2918934</v>
      </c>
      <c r="E64" s="0" t="n">
        <v>26358284.7430576</v>
      </c>
      <c r="F64" s="0" t="n">
        <v>19506610.1907428</v>
      </c>
      <c r="G64" s="0" t="n">
        <v>6729557.64616582</v>
      </c>
      <c r="H64" s="0" t="n">
        <v>19628892.9609217</v>
      </c>
      <c r="I64" s="0" t="n">
        <v>6729391.78213591</v>
      </c>
      <c r="J64" s="0" t="n">
        <v>2235728.92990943</v>
      </c>
      <c r="K64" s="0" t="n">
        <v>2168657.06201215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27456967.2174509</v>
      </c>
      <c r="C65" s="0" t="n">
        <v>26337115.7488825</v>
      </c>
      <c r="D65" s="0" t="n">
        <v>27589022.275924</v>
      </c>
      <c r="E65" s="0" t="n">
        <v>26461243.0294145</v>
      </c>
      <c r="F65" s="0" t="n">
        <v>19588919.7706137</v>
      </c>
      <c r="G65" s="0" t="n">
        <v>6748195.97826879</v>
      </c>
      <c r="H65" s="0" t="n">
        <v>19713213.4390149</v>
      </c>
      <c r="I65" s="0" t="n">
        <v>6748029.59039961</v>
      </c>
      <c r="J65" s="0" t="n">
        <v>2280995.16222938</v>
      </c>
      <c r="K65" s="0" t="n">
        <v>2212565.3073625</v>
      </c>
      <c r="L65" s="0" t="n">
        <v>4571586.83817386</v>
      </c>
      <c r="M65" s="0" t="n">
        <v>4316504.41317111</v>
      </c>
      <c r="N65" s="0" t="n">
        <v>4593595.22559555</v>
      </c>
      <c r="O65" s="0" t="n">
        <v>4337191.5287305</v>
      </c>
      <c r="P65" s="0" t="n">
        <v>380165.860371563</v>
      </c>
      <c r="Q65" s="0" t="n">
        <v>368760.884560416</v>
      </c>
    </row>
    <row r="66" customFormat="false" ht="12.8" hidden="false" customHeight="false" outlineLevel="0" collapsed="false">
      <c r="A66" s="0" t="n">
        <v>113</v>
      </c>
      <c r="B66" s="0" t="n">
        <v>27585246.2398822</v>
      </c>
      <c r="C66" s="0" t="n">
        <v>26460258.3866207</v>
      </c>
      <c r="D66" s="0" t="n">
        <v>27717213.7407608</v>
      </c>
      <c r="E66" s="0" t="n">
        <v>26584303.3615542</v>
      </c>
      <c r="F66" s="0" t="n">
        <v>19674458.8828554</v>
      </c>
      <c r="G66" s="0" t="n">
        <v>6785799.50376525</v>
      </c>
      <c r="H66" s="0" t="n">
        <v>19798670.2998386</v>
      </c>
      <c r="I66" s="0" t="n">
        <v>6785633.06171561</v>
      </c>
      <c r="J66" s="0" t="n">
        <v>2406127.73200771</v>
      </c>
      <c r="K66" s="0" t="n">
        <v>2333943.90004748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27770790.5168819</v>
      </c>
      <c r="C67" s="0" t="n">
        <v>26638167.3093843</v>
      </c>
      <c r="D67" s="0" t="n">
        <v>27900162.7528103</v>
      </c>
      <c r="E67" s="0" t="n">
        <v>26759771.4486081</v>
      </c>
      <c r="F67" s="0" t="n">
        <v>19787949.3172743</v>
      </c>
      <c r="G67" s="0" t="n">
        <v>6850217.99211003</v>
      </c>
      <c r="H67" s="0" t="n">
        <v>19909760.7081602</v>
      </c>
      <c r="I67" s="0" t="n">
        <v>6850010.74044789</v>
      </c>
      <c r="J67" s="0" t="n">
        <v>2479573.76449657</v>
      </c>
      <c r="K67" s="0" t="n">
        <v>2405186.55156167</v>
      </c>
      <c r="L67" s="0" t="n">
        <v>4626741.77831082</v>
      </c>
      <c r="M67" s="0" t="n">
        <v>4370388.99896343</v>
      </c>
      <c r="N67" s="0" t="n">
        <v>4648302.80026308</v>
      </c>
      <c r="O67" s="0" t="n">
        <v>4390655.37546709</v>
      </c>
      <c r="P67" s="0" t="n">
        <v>413262.294082761</v>
      </c>
      <c r="Q67" s="0" t="n">
        <v>400864.425260278</v>
      </c>
    </row>
    <row r="68" customFormat="false" ht="12.8" hidden="false" customHeight="false" outlineLevel="0" collapsed="false">
      <c r="A68" s="0" t="n">
        <v>115</v>
      </c>
      <c r="B68" s="0" t="n">
        <v>27979394.4104363</v>
      </c>
      <c r="C68" s="0" t="n">
        <v>26838311.0961967</v>
      </c>
      <c r="D68" s="0" t="n">
        <v>28110408.6023194</v>
      </c>
      <c r="E68" s="0" t="n">
        <v>26961458.6585675</v>
      </c>
      <c r="F68" s="0" t="n">
        <v>19959856.5815019</v>
      </c>
      <c r="G68" s="0" t="n">
        <v>6878454.5146948</v>
      </c>
      <c r="H68" s="0" t="n">
        <v>20083211.9512167</v>
      </c>
      <c r="I68" s="0" t="n">
        <v>6878246.70735081</v>
      </c>
      <c r="J68" s="0" t="n">
        <v>2567536.26963899</v>
      </c>
      <c r="K68" s="0" t="n">
        <v>2490510.18154982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28106119.2994927</v>
      </c>
      <c r="C69" s="0" t="n">
        <v>26959453.7097773</v>
      </c>
      <c r="D69" s="0" t="n">
        <v>28237523.0080821</v>
      </c>
      <c r="E69" s="0" t="n">
        <v>27082974.2788478</v>
      </c>
      <c r="F69" s="0" t="n">
        <v>20045098.3654289</v>
      </c>
      <c r="G69" s="0" t="n">
        <v>6914355.3443484</v>
      </c>
      <c r="H69" s="0" t="n">
        <v>20168604.9729836</v>
      </c>
      <c r="I69" s="0" t="n">
        <v>6914369.30586419</v>
      </c>
      <c r="J69" s="0" t="n">
        <v>2616224.71842762</v>
      </c>
      <c r="K69" s="0" t="n">
        <v>2537737.97687479</v>
      </c>
      <c r="L69" s="0" t="n">
        <v>4684998.24669183</v>
      </c>
      <c r="M69" s="0" t="n">
        <v>4426748.85469759</v>
      </c>
      <c r="N69" s="0" t="n">
        <v>4706899.06119638</v>
      </c>
      <c r="O69" s="0" t="n">
        <v>4447335.81357894</v>
      </c>
      <c r="P69" s="0" t="n">
        <v>436037.45307127</v>
      </c>
      <c r="Q69" s="0" t="n">
        <v>422956.329479131</v>
      </c>
    </row>
    <row r="70" customFormat="false" ht="12.8" hidden="false" customHeight="false" outlineLevel="0" collapsed="false">
      <c r="A70" s="0" t="n">
        <v>117</v>
      </c>
      <c r="B70" s="0" t="n">
        <v>28256137.1022962</v>
      </c>
      <c r="C70" s="0" t="n">
        <v>27103020.881136</v>
      </c>
      <c r="D70" s="0" t="n">
        <v>28387915.047383</v>
      </c>
      <c r="E70" s="0" t="n">
        <v>27226892.2816364</v>
      </c>
      <c r="F70" s="0" t="n">
        <v>20113096.9501921</v>
      </c>
      <c r="G70" s="0" t="n">
        <v>6989923.93094397</v>
      </c>
      <c r="H70" s="0" t="n">
        <v>20236954.3382304</v>
      </c>
      <c r="I70" s="0" t="n">
        <v>6989937.943406</v>
      </c>
      <c r="J70" s="0" t="n">
        <v>2682572.8466104</v>
      </c>
      <c r="K70" s="0" t="n">
        <v>2602095.66121209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28444703.006733</v>
      </c>
      <c r="C71" s="0" t="n">
        <v>27283057.1818191</v>
      </c>
      <c r="D71" s="0" t="n">
        <v>28576757.548694</v>
      </c>
      <c r="E71" s="0" t="n">
        <v>27407188.4797135</v>
      </c>
      <c r="F71" s="0" t="n">
        <v>20222483.3814719</v>
      </c>
      <c r="G71" s="0" t="n">
        <v>7060573.80034717</v>
      </c>
      <c r="H71" s="0" t="n">
        <v>20346615.0426693</v>
      </c>
      <c r="I71" s="0" t="n">
        <v>7060573.43704428</v>
      </c>
      <c r="J71" s="0" t="n">
        <v>2767018.46382092</v>
      </c>
      <c r="K71" s="0" t="n">
        <v>2684007.90990629</v>
      </c>
      <c r="L71" s="0" t="n">
        <v>4737099.4586872</v>
      </c>
      <c r="M71" s="0" t="n">
        <v>4475269.12798742</v>
      </c>
      <c r="N71" s="0" t="n">
        <v>4759108.55846151</v>
      </c>
      <c r="O71" s="0" t="n">
        <v>4495957.84250035</v>
      </c>
      <c r="P71" s="0" t="n">
        <v>461169.743970153</v>
      </c>
      <c r="Q71" s="0" t="n">
        <v>447334.651651048</v>
      </c>
    </row>
    <row r="72" customFormat="false" ht="12.8" hidden="false" customHeight="false" outlineLevel="0" collapsed="false">
      <c r="A72" s="0" t="n">
        <v>119</v>
      </c>
      <c r="B72" s="0" t="n">
        <v>28578228.7007587</v>
      </c>
      <c r="C72" s="0" t="n">
        <v>27411745.1813141</v>
      </c>
      <c r="D72" s="0" t="n">
        <v>28709491.1230826</v>
      </c>
      <c r="E72" s="0" t="n">
        <v>27535131.8868246</v>
      </c>
      <c r="F72" s="0" t="n">
        <v>20246337.5875269</v>
      </c>
      <c r="G72" s="0" t="n">
        <v>7165407.59378724</v>
      </c>
      <c r="H72" s="0" t="n">
        <v>20369724.6757221</v>
      </c>
      <c r="I72" s="0" t="n">
        <v>7165407.21110246</v>
      </c>
      <c r="J72" s="0" t="n">
        <v>2837320.46475679</v>
      </c>
      <c r="K72" s="0" t="n">
        <v>2752200.85081409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28716342.8005221</v>
      </c>
      <c r="C73" s="0" t="n">
        <v>27544281.96241</v>
      </c>
      <c r="D73" s="0" t="n">
        <v>28847924.4946312</v>
      </c>
      <c r="E73" s="0" t="n">
        <v>27667968.7834067</v>
      </c>
      <c r="F73" s="0" t="n">
        <v>20300101.7493631</v>
      </c>
      <c r="G73" s="0" t="n">
        <v>7244180.21304688</v>
      </c>
      <c r="H73" s="0" t="n">
        <v>20423788.9562922</v>
      </c>
      <c r="I73" s="0" t="n">
        <v>7244179.82711447</v>
      </c>
      <c r="J73" s="0" t="n">
        <v>2935192.56576128</v>
      </c>
      <c r="K73" s="0" t="n">
        <v>2847136.78878844</v>
      </c>
      <c r="L73" s="0" t="n">
        <v>4778944.1436109</v>
      </c>
      <c r="M73" s="0" t="n">
        <v>4514605.89948045</v>
      </c>
      <c r="N73" s="0" t="n">
        <v>4800874.43544416</v>
      </c>
      <c r="O73" s="0" t="n">
        <v>4535220.53523552</v>
      </c>
      <c r="P73" s="0" t="n">
        <v>489198.760960214</v>
      </c>
      <c r="Q73" s="0" t="n">
        <v>474522.798131407</v>
      </c>
    </row>
    <row r="74" customFormat="false" ht="12.8" hidden="false" customHeight="false" outlineLevel="0" collapsed="false">
      <c r="A74" s="0" t="n">
        <v>121</v>
      </c>
      <c r="B74" s="0" t="n">
        <v>28681002.517944</v>
      </c>
      <c r="C74" s="0" t="n">
        <v>27510950.0281483</v>
      </c>
      <c r="D74" s="0" t="n">
        <v>28811916.9502151</v>
      </c>
      <c r="E74" s="0" t="n">
        <v>27634009.6860567</v>
      </c>
      <c r="F74" s="0" t="n">
        <v>20274223.032502</v>
      </c>
      <c r="G74" s="0" t="n">
        <v>7236726.99564634</v>
      </c>
      <c r="H74" s="0" t="n">
        <v>20397283.1199948</v>
      </c>
      <c r="I74" s="0" t="n">
        <v>7236726.56606191</v>
      </c>
      <c r="J74" s="0" t="n">
        <v>3021948.70339933</v>
      </c>
      <c r="K74" s="0" t="n">
        <v>2931290.24229735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28735086.6466648</v>
      </c>
      <c r="C75" s="0" t="n">
        <v>27563001.9982548</v>
      </c>
      <c r="D75" s="0" t="n">
        <v>28864727.8946341</v>
      </c>
      <c r="E75" s="0" t="n">
        <v>27684865.2783329</v>
      </c>
      <c r="F75" s="0" t="n">
        <v>20303732.8218506</v>
      </c>
      <c r="G75" s="0" t="n">
        <v>7259269.17640423</v>
      </c>
      <c r="H75" s="0" t="n">
        <v>20425596.5315242</v>
      </c>
      <c r="I75" s="0" t="n">
        <v>7259268.74680869</v>
      </c>
      <c r="J75" s="0" t="n">
        <v>3095250.95571298</v>
      </c>
      <c r="K75" s="0" t="n">
        <v>3002393.42704159</v>
      </c>
      <c r="L75" s="0" t="n">
        <v>4781748.22196896</v>
      </c>
      <c r="M75" s="0" t="n">
        <v>4517834.23904828</v>
      </c>
      <c r="N75" s="0" t="n">
        <v>4803355.19094173</v>
      </c>
      <c r="O75" s="0" t="n">
        <v>4538144.95122014</v>
      </c>
      <c r="P75" s="0" t="n">
        <v>515875.159285497</v>
      </c>
      <c r="Q75" s="0" t="n">
        <v>500398.904506932</v>
      </c>
    </row>
    <row r="76" customFormat="false" ht="12.8" hidden="false" customHeight="false" outlineLevel="0" collapsed="false">
      <c r="A76" s="0" t="n">
        <v>123</v>
      </c>
      <c r="B76" s="0" t="n">
        <v>28742008.0513534</v>
      </c>
      <c r="C76" s="0" t="n">
        <v>27569291.5064854</v>
      </c>
      <c r="D76" s="0" t="n">
        <v>28870607.2130337</v>
      </c>
      <c r="E76" s="0" t="n">
        <v>27690175.2257301</v>
      </c>
      <c r="F76" s="0" t="n">
        <v>20282523.0533634</v>
      </c>
      <c r="G76" s="0" t="n">
        <v>7286768.45312201</v>
      </c>
      <c r="H76" s="0" t="n">
        <v>20403407.2024394</v>
      </c>
      <c r="I76" s="0" t="n">
        <v>7286768.0232907</v>
      </c>
      <c r="J76" s="0" t="n">
        <v>3100982.44920163</v>
      </c>
      <c r="K76" s="0" t="n">
        <v>3007952.97572558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28807039.6523332</v>
      </c>
      <c r="C77" s="0" t="n">
        <v>27632125.905314</v>
      </c>
      <c r="D77" s="0" t="n">
        <v>28934624.249101</v>
      </c>
      <c r="E77" s="0" t="n">
        <v>27752055.9342284</v>
      </c>
      <c r="F77" s="0" t="n">
        <v>20301371.661085</v>
      </c>
      <c r="G77" s="0" t="n">
        <v>7330754.24422901</v>
      </c>
      <c r="H77" s="0" t="n">
        <v>20421302.1072459</v>
      </c>
      <c r="I77" s="0" t="n">
        <v>7330753.82698249</v>
      </c>
      <c r="J77" s="0" t="n">
        <v>3176122.86936848</v>
      </c>
      <c r="K77" s="0" t="n">
        <v>3080839.18328743</v>
      </c>
      <c r="L77" s="0" t="n">
        <v>4793813.36642789</v>
      </c>
      <c r="M77" s="0" t="n">
        <v>4529694.28841829</v>
      </c>
      <c r="N77" s="0" t="n">
        <v>4815077.56038006</v>
      </c>
      <c r="O77" s="0" t="n">
        <v>4549682.79237812</v>
      </c>
      <c r="P77" s="0" t="n">
        <v>529353.811561414</v>
      </c>
      <c r="Q77" s="0" t="n">
        <v>513473.197214571</v>
      </c>
    </row>
    <row r="78" customFormat="false" ht="12.8" hidden="false" customHeight="false" outlineLevel="0" collapsed="false">
      <c r="A78" s="0" t="n">
        <v>125</v>
      </c>
      <c r="B78" s="0" t="n">
        <v>28967964.0212677</v>
      </c>
      <c r="C78" s="0" t="n">
        <v>27786470.5279421</v>
      </c>
      <c r="D78" s="0" t="n">
        <v>29094880.5157266</v>
      </c>
      <c r="E78" s="0" t="n">
        <v>27905772.5410421</v>
      </c>
      <c r="F78" s="0" t="n">
        <v>20382333.3484574</v>
      </c>
      <c r="G78" s="0" t="n">
        <v>7404137.17948473</v>
      </c>
      <c r="H78" s="0" t="n">
        <v>20501635.7790964</v>
      </c>
      <c r="I78" s="0" t="n">
        <v>7404136.76194577</v>
      </c>
      <c r="J78" s="0" t="n">
        <v>3254146.71046648</v>
      </c>
      <c r="K78" s="0" t="n">
        <v>3156522.30915249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28991872.6854259</v>
      </c>
      <c r="C79" s="0" t="n">
        <v>27809028.3444242</v>
      </c>
      <c r="D79" s="0" t="n">
        <v>29116821.23118</v>
      </c>
      <c r="E79" s="0" t="n">
        <v>27926480.5109775</v>
      </c>
      <c r="F79" s="0" t="n">
        <v>20365986.6630205</v>
      </c>
      <c r="G79" s="0" t="n">
        <v>7443041.68140364</v>
      </c>
      <c r="H79" s="0" t="n">
        <v>20483439.2471984</v>
      </c>
      <c r="I79" s="0" t="n">
        <v>7443041.2637791</v>
      </c>
      <c r="J79" s="0" t="n">
        <v>3272668.71562744</v>
      </c>
      <c r="K79" s="0" t="n">
        <v>3174488.65415862</v>
      </c>
      <c r="L79" s="0" t="n">
        <v>4824341.33119838</v>
      </c>
      <c r="M79" s="0" t="n">
        <v>4558933.11183141</v>
      </c>
      <c r="N79" s="0" t="n">
        <v>4845166.1878565</v>
      </c>
      <c r="O79" s="0" t="n">
        <v>4578508.76857553</v>
      </c>
      <c r="P79" s="0" t="n">
        <v>545444.785937907</v>
      </c>
      <c r="Q79" s="0" t="n">
        <v>529081.44235977</v>
      </c>
    </row>
    <row r="80" customFormat="false" ht="12.8" hidden="false" customHeight="false" outlineLevel="0" collapsed="false">
      <c r="A80" s="0" t="n">
        <v>127</v>
      </c>
      <c r="B80" s="0" t="n">
        <v>29086218.1513937</v>
      </c>
      <c r="C80" s="0" t="n">
        <v>27897682.2287005</v>
      </c>
      <c r="D80" s="0" t="n">
        <v>29209700.3541916</v>
      </c>
      <c r="E80" s="0" t="n">
        <v>28013756.1344603</v>
      </c>
      <c r="F80" s="0" t="n">
        <v>20362659.8319115</v>
      </c>
      <c r="G80" s="0" t="n">
        <v>7535022.39678902</v>
      </c>
      <c r="H80" s="0" t="n">
        <v>20478734.1561959</v>
      </c>
      <c r="I80" s="0" t="n">
        <v>7535021.97826439</v>
      </c>
      <c r="J80" s="0" t="n">
        <v>3312807.92151431</v>
      </c>
      <c r="K80" s="0" t="n">
        <v>3213423.68386888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29249464.1973243</v>
      </c>
      <c r="C81" s="0" t="n">
        <v>28053365.0430611</v>
      </c>
      <c r="D81" s="0" t="n">
        <v>29373109.9291093</v>
      </c>
      <c r="E81" s="0" t="n">
        <v>28169592.6905576</v>
      </c>
      <c r="F81" s="0" t="n">
        <v>20404157.3596384</v>
      </c>
      <c r="G81" s="0" t="n">
        <v>7649207.68342271</v>
      </c>
      <c r="H81" s="0" t="n">
        <v>20520385.4267401</v>
      </c>
      <c r="I81" s="0" t="n">
        <v>7649207.26381746</v>
      </c>
      <c r="J81" s="0" t="n">
        <v>3387176.28389268</v>
      </c>
      <c r="K81" s="0" t="n">
        <v>3285560.9953759</v>
      </c>
      <c r="L81" s="0" t="n">
        <v>4867115.87875551</v>
      </c>
      <c r="M81" s="0" t="n">
        <v>4599886.67906953</v>
      </c>
      <c r="N81" s="0" t="n">
        <v>4887723.62212671</v>
      </c>
      <c r="O81" s="0" t="n">
        <v>4619258.25091351</v>
      </c>
      <c r="P81" s="0" t="n">
        <v>564529.38064878</v>
      </c>
      <c r="Q81" s="0" t="n">
        <v>547593.499229316</v>
      </c>
    </row>
    <row r="82" customFormat="false" ht="12.8" hidden="false" customHeight="false" outlineLevel="0" collapsed="false">
      <c r="A82" s="0" t="n">
        <v>129</v>
      </c>
      <c r="B82" s="0" t="n">
        <v>29254643.9387147</v>
      </c>
      <c r="C82" s="0" t="n">
        <v>28059518.6618154</v>
      </c>
      <c r="D82" s="0" t="n">
        <v>29378111.7043888</v>
      </c>
      <c r="E82" s="0" t="n">
        <v>28175579.0224336</v>
      </c>
      <c r="F82" s="0" t="n">
        <v>20404881.8098566</v>
      </c>
      <c r="G82" s="0" t="n">
        <v>7654636.8519588</v>
      </c>
      <c r="H82" s="0" t="n">
        <v>20520942.5908854</v>
      </c>
      <c r="I82" s="0" t="n">
        <v>7654636.43154823</v>
      </c>
      <c r="J82" s="0" t="n">
        <v>3476966.70492275</v>
      </c>
      <c r="K82" s="0" t="n">
        <v>3372657.70377507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29349324.6467224</v>
      </c>
      <c r="C83" s="0" t="n">
        <v>28150762.8421113</v>
      </c>
      <c r="D83" s="0" t="n">
        <v>29470946.3801729</v>
      </c>
      <c r="E83" s="0" t="n">
        <v>28265088.4595778</v>
      </c>
      <c r="F83" s="0" t="n">
        <v>20485930.2670372</v>
      </c>
      <c r="G83" s="0" t="n">
        <v>7664832.57507403</v>
      </c>
      <c r="H83" s="0" t="n">
        <v>20600256.3269955</v>
      </c>
      <c r="I83" s="0" t="n">
        <v>7664832.13258237</v>
      </c>
      <c r="J83" s="0" t="n">
        <v>3553835.24574941</v>
      </c>
      <c r="K83" s="0" t="n">
        <v>3447220.18837693</v>
      </c>
      <c r="L83" s="0" t="n">
        <v>4883323.8010096</v>
      </c>
      <c r="M83" s="0" t="n">
        <v>4615881.19905324</v>
      </c>
      <c r="N83" s="0" t="n">
        <v>4903594.30503105</v>
      </c>
      <c r="O83" s="0" t="n">
        <v>4634935.83801042</v>
      </c>
      <c r="P83" s="0" t="n">
        <v>592305.874291568</v>
      </c>
      <c r="Q83" s="0" t="n">
        <v>574536.698062821</v>
      </c>
    </row>
    <row r="84" customFormat="false" ht="12.8" hidden="false" customHeight="false" outlineLevel="0" collapsed="false">
      <c r="A84" s="0" t="n">
        <v>131</v>
      </c>
      <c r="B84" s="0" t="n">
        <v>29515299.5441258</v>
      </c>
      <c r="C84" s="0" t="n">
        <v>28309823.270164</v>
      </c>
      <c r="D84" s="0" t="n">
        <v>29637037.1695834</v>
      </c>
      <c r="E84" s="0" t="n">
        <v>28424257.8283381</v>
      </c>
      <c r="F84" s="0" t="n">
        <v>20552344.3794911</v>
      </c>
      <c r="G84" s="0" t="n">
        <v>7757478.89067285</v>
      </c>
      <c r="H84" s="0" t="n">
        <v>20666779.3809841</v>
      </c>
      <c r="I84" s="0" t="n">
        <v>7757478.44735399</v>
      </c>
      <c r="J84" s="0" t="n">
        <v>3643517.32718251</v>
      </c>
      <c r="K84" s="0" t="n">
        <v>3534211.80736703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29588841.4698825</v>
      </c>
      <c r="C85" s="0" t="n">
        <v>28380781.8185557</v>
      </c>
      <c r="D85" s="0" t="n">
        <v>29709436.5645852</v>
      </c>
      <c r="E85" s="0" t="n">
        <v>28494144.9570047</v>
      </c>
      <c r="F85" s="0" t="n">
        <v>20621985.8069458</v>
      </c>
      <c r="G85" s="0" t="n">
        <v>7758796.01160988</v>
      </c>
      <c r="H85" s="0" t="n">
        <v>20735349.3892257</v>
      </c>
      <c r="I85" s="0" t="n">
        <v>7758795.56777909</v>
      </c>
      <c r="J85" s="0" t="n">
        <v>3744628.72169</v>
      </c>
      <c r="K85" s="0" t="n">
        <v>3632289.8600393</v>
      </c>
      <c r="L85" s="0" t="n">
        <v>4923310.75975079</v>
      </c>
      <c r="M85" s="0" t="n">
        <v>4654413.16747014</v>
      </c>
      <c r="N85" s="0" t="n">
        <v>4943410.61147768</v>
      </c>
      <c r="O85" s="0" t="n">
        <v>4673307.3943756</v>
      </c>
      <c r="P85" s="0" t="n">
        <v>624104.786948334</v>
      </c>
      <c r="Q85" s="0" t="n">
        <v>605381.643339884</v>
      </c>
    </row>
    <row r="86" customFormat="false" ht="12.8" hidden="false" customHeight="false" outlineLevel="0" collapsed="false">
      <c r="A86" s="0" t="n">
        <v>133</v>
      </c>
      <c r="B86" s="0" t="n">
        <v>29661962.7119045</v>
      </c>
      <c r="C86" s="0" t="n">
        <v>28452231.9599714</v>
      </c>
      <c r="D86" s="0" t="n">
        <v>29780723.724498</v>
      </c>
      <c r="E86" s="0" t="n">
        <v>28563874.0091189</v>
      </c>
      <c r="F86" s="0" t="n">
        <v>20671300.1753836</v>
      </c>
      <c r="G86" s="0" t="n">
        <v>7780931.78458777</v>
      </c>
      <c r="H86" s="0" t="n">
        <v>20782942.670313</v>
      </c>
      <c r="I86" s="0" t="n">
        <v>7780931.33880599</v>
      </c>
      <c r="J86" s="0" t="n">
        <v>3801690.88862438</v>
      </c>
      <c r="K86" s="0" t="n">
        <v>3687640.16196564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29794764.2657189</v>
      </c>
      <c r="C87" s="0" t="n">
        <v>28580128.4815075</v>
      </c>
      <c r="D87" s="0" t="n">
        <v>29912605.2053996</v>
      </c>
      <c r="E87" s="0" t="n">
        <v>28690905.8056789</v>
      </c>
      <c r="F87" s="0" t="n">
        <v>20761842.2708041</v>
      </c>
      <c r="G87" s="0" t="n">
        <v>7818286.21070345</v>
      </c>
      <c r="H87" s="0" t="n">
        <v>20872620.0151401</v>
      </c>
      <c r="I87" s="0" t="n">
        <v>7818285.79053878</v>
      </c>
      <c r="J87" s="0" t="n">
        <v>3879389.42641051</v>
      </c>
      <c r="K87" s="0" t="n">
        <v>3763007.7436182</v>
      </c>
      <c r="L87" s="0" t="n">
        <v>4957154.64048831</v>
      </c>
      <c r="M87" s="0" t="n">
        <v>4686845.4973162</v>
      </c>
      <c r="N87" s="0" t="n">
        <v>4976796.01450963</v>
      </c>
      <c r="O87" s="0" t="n">
        <v>4705308.75545745</v>
      </c>
      <c r="P87" s="0" t="n">
        <v>646564.904401752</v>
      </c>
      <c r="Q87" s="0" t="n">
        <v>627167.9572697</v>
      </c>
    </row>
    <row r="88" customFormat="false" ht="12.8" hidden="false" customHeight="false" outlineLevel="0" collapsed="false">
      <c r="A88" s="0" t="n">
        <v>135</v>
      </c>
      <c r="B88" s="0" t="n">
        <v>29897629.7280532</v>
      </c>
      <c r="C88" s="0" t="n">
        <v>28680097.3504102</v>
      </c>
      <c r="D88" s="0" t="n">
        <v>30013862.4067299</v>
      </c>
      <c r="E88" s="0" t="n">
        <v>28789363.0066719</v>
      </c>
      <c r="F88" s="0" t="n">
        <v>20895812.2533831</v>
      </c>
      <c r="G88" s="0" t="n">
        <v>7784285.09702713</v>
      </c>
      <c r="H88" s="0" t="n">
        <v>21005078.3330624</v>
      </c>
      <c r="I88" s="0" t="n">
        <v>7784284.67360958</v>
      </c>
      <c r="J88" s="0" t="n">
        <v>3924891.58763155</v>
      </c>
      <c r="K88" s="0" t="n">
        <v>3807144.84000261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30130599.2365739</v>
      </c>
      <c r="C89" s="0" t="n">
        <v>28904308.7041227</v>
      </c>
      <c r="D89" s="0" t="n">
        <v>30246383.5120276</v>
      </c>
      <c r="E89" s="0" t="n">
        <v>29013153.134598</v>
      </c>
      <c r="F89" s="0" t="n">
        <v>21088089.8337367</v>
      </c>
      <c r="G89" s="0" t="n">
        <v>7816218.87038594</v>
      </c>
      <c r="H89" s="0" t="n">
        <v>21196934.6885878</v>
      </c>
      <c r="I89" s="0" t="n">
        <v>7816218.44601018</v>
      </c>
      <c r="J89" s="0" t="n">
        <v>3992953.59810494</v>
      </c>
      <c r="K89" s="0" t="n">
        <v>3873164.99016179</v>
      </c>
      <c r="L89" s="0" t="n">
        <v>5013041.91177013</v>
      </c>
      <c r="M89" s="0" t="n">
        <v>4740271.39972141</v>
      </c>
      <c r="N89" s="0" t="n">
        <v>5032340.57416308</v>
      </c>
      <c r="O89" s="0" t="n">
        <v>4758413.75696461</v>
      </c>
      <c r="P89" s="0" t="n">
        <v>665492.266350823</v>
      </c>
      <c r="Q89" s="0" t="n">
        <v>645527.498360298</v>
      </c>
    </row>
    <row r="90" customFormat="false" ht="12.8" hidden="false" customHeight="false" outlineLevel="0" collapsed="false">
      <c r="A90" s="0" t="n">
        <v>137</v>
      </c>
      <c r="B90" s="0" t="n">
        <v>30170113.7701991</v>
      </c>
      <c r="C90" s="0" t="n">
        <v>28943073.1998925</v>
      </c>
      <c r="D90" s="0" t="n">
        <v>30285375.7958795</v>
      </c>
      <c r="E90" s="0" t="n">
        <v>29051426.7207054</v>
      </c>
      <c r="F90" s="0" t="n">
        <v>21094538.2448485</v>
      </c>
      <c r="G90" s="0" t="n">
        <v>7848534.95504395</v>
      </c>
      <c r="H90" s="0" t="n">
        <v>21202892.1903388</v>
      </c>
      <c r="I90" s="0" t="n">
        <v>7848534.53036663</v>
      </c>
      <c r="J90" s="0" t="n">
        <v>4041215.31312476</v>
      </c>
      <c r="K90" s="0" t="n">
        <v>3919978.85373102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30377702.5759497</v>
      </c>
      <c r="C91" s="0" t="n">
        <v>29142126.7262505</v>
      </c>
      <c r="D91" s="0" t="n">
        <v>30490203.7795152</v>
      </c>
      <c r="E91" s="0" t="n">
        <v>29247885.0733994</v>
      </c>
      <c r="F91" s="0" t="n">
        <v>21251608.2996816</v>
      </c>
      <c r="G91" s="0" t="n">
        <v>7890518.42656886</v>
      </c>
      <c r="H91" s="0" t="n">
        <v>21357367.0714563</v>
      </c>
      <c r="I91" s="0" t="n">
        <v>7890518.0019431</v>
      </c>
      <c r="J91" s="0" t="n">
        <v>4147321.2186265</v>
      </c>
      <c r="K91" s="0" t="n">
        <v>4022901.5820677</v>
      </c>
      <c r="L91" s="0" t="n">
        <v>5054040.04400056</v>
      </c>
      <c r="M91" s="0" t="n">
        <v>4779714.51502765</v>
      </c>
      <c r="N91" s="0" t="n">
        <v>5072791.52850141</v>
      </c>
      <c r="O91" s="0" t="n">
        <v>4797342.60362077</v>
      </c>
      <c r="P91" s="0" t="n">
        <v>691220.203104416</v>
      </c>
      <c r="Q91" s="0" t="n">
        <v>670483.597011283</v>
      </c>
    </row>
    <row r="92" customFormat="false" ht="12.8" hidden="false" customHeight="false" outlineLevel="0" collapsed="false">
      <c r="A92" s="0" t="n">
        <v>139</v>
      </c>
      <c r="B92" s="0" t="n">
        <v>30429881.1070224</v>
      </c>
      <c r="C92" s="0" t="n">
        <v>29193716.2211399</v>
      </c>
      <c r="D92" s="0" t="n">
        <v>30541324.2717998</v>
      </c>
      <c r="E92" s="0" t="n">
        <v>29298479.973158</v>
      </c>
      <c r="F92" s="0" t="n">
        <v>21306675.3837063</v>
      </c>
      <c r="G92" s="0" t="n">
        <v>7887040.83743353</v>
      </c>
      <c r="H92" s="0" t="n">
        <v>21411439.5608134</v>
      </c>
      <c r="I92" s="0" t="n">
        <v>7887040.41234467</v>
      </c>
      <c r="J92" s="0" t="n">
        <v>4196246.4650876</v>
      </c>
      <c r="K92" s="0" t="n">
        <v>4070359.07113497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30548606.5530013</v>
      </c>
      <c r="C93" s="0" t="n">
        <v>29307954.8517473</v>
      </c>
      <c r="D93" s="0" t="n">
        <v>30659100.4840339</v>
      </c>
      <c r="E93" s="0" t="n">
        <v>29411826.3345345</v>
      </c>
      <c r="F93" s="0" t="n">
        <v>21385359.1945617</v>
      </c>
      <c r="G93" s="0" t="n">
        <v>7922595.65718559</v>
      </c>
      <c r="H93" s="0" t="n">
        <v>21489231.103059</v>
      </c>
      <c r="I93" s="0" t="n">
        <v>7922595.23147547</v>
      </c>
      <c r="J93" s="0" t="n">
        <v>4266242.83009412</v>
      </c>
      <c r="K93" s="0" t="n">
        <v>4138255.5451913</v>
      </c>
      <c r="L93" s="0" t="n">
        <v>5082728.07165318</v>
      </c>
      <c r="M93" s="0" t="n">
        <v>4807353.73034597</v>
      </c>
      <c r="N93" s="0" t="n">
        <v>5101145.0057468</v>
      </c>
      <c r="O93" s="0" t="n">
        <v>4824667.34954012</v>
      </c>
      <c r="P93" s="0" t="n">
        <v>711040.471682353</v>
      </c>
      <c r="Q93" s="0" t="n">
        <v>689709.257531883</v>
      </c>
    </row>
    <row r="94" customFormat="false" ht="12.8" hidden="false" customHeight="false" outlineLevel="0" collapsed="false">
      <c r="A94" s="0" t="n">
        <v>141</v>
      </c>
      <c r="B94" s="0" t="n">
        <v>30691506.4544845</v>
      </c>
      <c r="C94" s="0" t="n">
        <v>29445146.0856372</v>
      </c>
      <c r="D94" s="0" t="n">
        <v>30801165.5481234</v>
      </c>
      <c r="E94" s="0" t="n">
        <v>29548232.826625</v>
      </c>
      <c r="F94" s="0" t="n">
        <v>21481373.9616515</v>
      </c>
      <c r="G94" s="0" t="n">
        <v>7963772.12398572</v>
      </c>
      <c r="H94" s="0" t="n">
        <v>21584461.1286663</v>
      </c>
      <c r="I94" s="0" t="n">
        <v>7963771.69795869</v>
      </c>
      <c r="J94" s="0" t="n">
        <v>4311729.20587137</v>
      </c>
      <c r="K94" s="0" t="n">
        <v>4182377.32969523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30588854.4786669</v>
      </c>
      <c r="C95" s="0" t="n">
        <v>29349367.9057553</v>
      </c>
      <c r="D95" s="0" t="n">
        <v>30697443.3483984</v>
      </c>
      <c r="E95" s="0" t="n">
        <v>29451448.6426556</v>
      </c>
      <c r="F95" s="0" t="n">
        <v>21465379.0708286</v>
      </c>
      <c r="G95" s="0" t="n">
        <v>7883988.83492676</v>
      </c>
      <c r="H95" s="0" t="n">
        <v>21567460.234134</v>
      </c>
      <c r="I95" s="0" t="n">
        <v>7883988.40852154</v>
      </c>
      <c r="J95" s="0" t="n">
        <v>4402697.83718023</v>
      </c>
      <c r="K95" s="0" t="n">
        <v>4270616.90206482</v>
      </c>
      <c r="L95" s="0" t="n">
        <v>5089763.82272693</v>
      </c>
      <c r="M95" s="0" t="n">
        <v>4814832.56046506</v>
      </c>
      <c r="N95" s="0" t="n">
        <v>5107863.24869195</v>
      </c>
      <c r="O95" s="0" t="n">
        <v>4831847.72479596</v>
      </c>
      <c r="P95" s="0" t="n">
        <v>733782.972863371</v>
      </c>
      <c r="Q95" s="0" t="n">
        <v>711769.48367747</v>
      </c>
    </row>
    <row r="96" customFormat="false" ht="12.8" hidden="false" customHeight="false" outlineLevel="0" collapsed="false">
      <c r="A96" s="0" t="n">
        <v>143</v>
      </c>
      <c r="B96" s="0" t="n">
        <v>30650290.6341976</v>
      </c>
      <c r="C96" s="0" t="n">
        <v>29409938.267681</v>
      </c>
      <c r="D96" s="0" t="n">
        <v>30758914.1298164</v>
      </c>
      <c r="E96" s="0" t="n">
        <v>29512051.56088</v>
      </c>
      <c r="F96" s="0" t="n">
        <v>21529098.2987232</v>
      </c>
      <c r="G96" s="0" t="n">
        <v>7880839.96895784</v>
      </c>
      <c r="H96" s="0" t="n">
        <v>21631212.0187991</v>
      </c>
      <c r="I96" s="0" t="n">
        <v>7880839.54208088</v>
      </c>
      <c r="J96" s="0" t="n">
        <v>4475580.29199643</v>
      </c>
      <c r="K96" s="0" t="n">
        <v>4341312.88323654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30779273.1475676</v>
      </c>
      <c r="C97" s="0" t="n">
        <v>29534950.6165001</v>
      </c>
      <c r="D97" s="0" t="n">
        <v>30887486.9530094</v>
      </c>
      <c r="E97" s="0" t="n">
        <v>29636678.8082324</v>
      </c>
      <c r="F97" s="0" t="n">
        <v>21628046.8832568</v>
      </c>
      <c r="G97" s="0" t="n">
        <v>7906903.73324329</v>
      </c>
      <c r="H97" s="0" t="n">
        <v>21729775.5261818</v>
      </c>
      <c r="I97" s="0" t="n">
        <v>7906903.28205052</v>
      </c>
      <c r="J97" s="0" t="n">
        <v>4593978.70567929</v>
      </c>
      <c r="K97" s="0" t="n">
        <v>4456159.34450891</v>
      </c>
      <c r="L97" s="0" t="n">
        <v>5121308.37180552</v>
      </c>
      <c r="M97" s="0" t="n">
        <v>4845403.2026626</v>
      </c>
      <c r="N97" s="0" t="n">
        <v>5139345.28977164</v>
      </c>
      <c r="O97" s="0" t="n">
        <v>4862368.6175303</v>
      </c>
      <c r="P97" s="0" t="n">
        <v>765663.117613214</v>
      </c>
      <c r="Q97" s="0" t="n">
        <v>742693.224084818</v>
      </c>
    </row>
    <row r="98" customFormat="false" ht="12.8" hidden="false" customHeight="false" outlineLevel="0" collapsed="false">
      <c r="A98" s="0" t="n">
        <v>145</v>
      </c>
      <c r="B98" s="0" t="n">
        <v>30783550.9199666</v>
      </c>
      <c r="C98" s="0" t="n">
        <v>29539955.5581355</v>
      </c>
      <c r="D98" s="0" t="n">
        <v>30890822.7618072</v>
      </c>
      <c r="E98" s="0" t="n">
        <v>29640799.2776769</v>
      </c>
      <c r="F98" s="0" t="n">
        <v>21643429.322258</v>
      </c>
      <c r="G98" s="0" t="n">
        <v>7896526.23587754</v>
      </c>
      <c r="H98" s="0" t="n">
        <v>21744273.4917528</v>
      </c>
      <c r="I98" s="0" t="n">
        <v>7896525.78592414</v>
      </c>
      <c r="J98" s="0" t="n">
        <v>4637509.26015714</v>
      </c>
      <c r="K98" s="0" t="n">
        <v>4498383.98235243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30811002.114809</v>
      </c>
      <c r="C99" s="0" t="n">
        <v>29567591.9439075</v>
      </c>
      <c r="D99" s="0" t="n">
        <v>30917422.9658984</v>
      </c>
      <c r="E99" s="0" t="n">
        <v>29667635.8684782</v>
      </c>
      <c r="F99" s="0" t="n">
        <v>21672791.8760132</v>
      </c>
      <c r="G99" s="0" t="n">
        <v>7894800.06789437</v>
      </c>
      <c r="H99" s="0" t="n">
        <v>21772836.25803</v>
      </c>
      <c r="I99" s="0" t="n">
        <v>7894799.61044819</v>
      </c>
      <c r="J99" s="0" t="n">
        <v>4746161.87380651</v>
      </c>
      <c r="K99" s="0" t="n">
        <v>4603777.01759231</v>
      </c>
      <c r="L99" s="0" t="n">
        <v>5126649.45511769</v>
      </c>
      <c r="M99" s="0" t="n">
        <v>4851320.13474258</v>
      </c>
      <c r="N99" s="0" t="n">
        <v>5144387.74414681</v>
      </c>
      <c r="O99" s="0" t="n">
        <v>4868004.87229398</v>
      </c>
      <c r="P99" s="0" t="n">
        <v>791026.978967752</v>
      </c>
      <c r="Q99" s="0" t="n">
        <v>767296.169598719</v>
      </c>
    </row>
    <row r="100" customFormat="false" ht="12.8" hidden="false" customHeight="false" outlineLevel="0" collapsed="false">
      <c r="A100" s="0" t="n">
        <v>147</v>
      </c>
      <c r="B100" s="0" t="n">
        <v>30954476.6024038</v>
      </c>
      <c r="C100" s="0" t="n">
        <v>29705459.9314251</v>
      </c>
      <c r="D100" s="0" t="n">
        <v>31060483.0226359</v>
      </c>
      <c r="E100" s="0" t="n">
        <v>29805114.2175961</v>
      </c>
      <c r="F100" s="0" t="n">
        <v>21745512.4786969</v>
      </c>
      <c r="G100" s="0" t="n">
        <v>7959947.45272822</v>
      </c>
      <c r="H100" s="0" t="n">
        <v>21845167.220645</v>
      </c>
      <c r="I100" s="0" t="n">
        <v>7959946.9969511</v>
      </c>
      <c r="J100" s="0" t="n">
        <v>4789641.93983803</v>
      </c>
      <c r="K100" s="0" t="n">
        <v>4645952.68164289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31025088.7323259</v>
      </c>
      <c r="C101" s="0" t="n">
        <v>29774214.7763738</v>
      </c>
      <c r="D101" s="0" t="n">
        <v>31129296.6111085</v>
      </c>
      <c r="E101" s="0" t="n">
        <v>29872178.61612</v>
      </c>
      <c r="F101" s="0" t="n">
        <v>21813995.9381693</v>
      </c>
      <c r="G101" s="0" t="n">
        <v>7960218.83820447</v>
      </c>
      <c r="H101" s="0" t="n">
        <v>21911960.2365507</v>
      </c>
      <c r="I101" s="0" t="n">
        <v>7960218.37956929</v>
      </c>
      <c r="J101" s="0" t="n">
        <v>4844462.42085938</v>
      </c>
      <c r="K101" s="0" t="n">
        <v>4699128.5482336</v>
      </c>
      <c r="L101" s="0" t="n">
        <v>5163146.7389084</v>
      </c>
      <c r="M101" s="0" t="n">
        <v>4886530.01619349</v>
      </c>
      <c r="N101" s="0" t="n">
        <v>5180516.21857965</v>
      </c>
      <c r="O101" s="0" t="n">
        <v>4902868.1145559</v>
      </c>
      <c r="P101" s="0" t="n">
        <v>807410.403476563</v>
      </c>
      <c r="Q101" s="0" t="n">
        <v>783188.091372267</v>
      </c>
    </row>
    <row r="102" customFormat="false" ht="12.8" hidden="false" customHeight="false" outlineLevel="0" collapsed="false">
      <c r="A102" s="0" t="n">
        <v>149</v>
      </c>
      <c r="B102" s="0" t="n">
        <v>31094444.4213859</v>
      </c>
      <c r="C102" s="0" t="n">
        <v>29840781.2482797</v>
      </c>
      <c r="D102" s="0" t="n">
        <v>31197238.9890323</v>
      </c>
      <c r="E102" s="0" t="n">
        <v>29937416.5772413</v>
      </c>
      <c r="F102" s="0" t="n">
        <v>21820891.8865978</v>
      </c>
      <c r="G102" s="0" t="n">
        <v>8019889.36168194</v>
      </c>
      <c r="H102" s="0" t="n">
        <v>21917527.6828275</v>
      </c>
      <c r="I102" s="0" t="n">
        <v>8019888.89441377</v>
      </c>
      <c r="J102" s="0" t="n">
        <v>4920333.5870067</v>
      </c>
      <c r="K102" s="0" t="n">
        <v>4772723.57939649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31156889.6586062</v>
      </c>
      <c r="C103" s="0" t="n">
        <v>29902465.3958574</v>
      </c>
      <c r="D103" s="0" t="n">
        <v>31258386.2569546</v>
      </c>
      <c r="E103" s="0" t="n">
        <v>29997880.604438</v>
      </c>
      <c r="F103" s="0" t="n">
        <v>21893383.5085453</v>
      </c>
      <c r="G103" s="0" t="n">
        <v>8009081.88731211</v>
      </c>
      <c r="H103" s="0" t="n">
        <v>21988799.1840637</v>
      </c>
      <c r="I103" s="0" t="n">
        <v>8009081.42037436</v>
      </c>
      <c r="J103" s="0" t="n">
        <v>5037419.9067084</v>
      </c>
      <c r="K103" s="0" t="n">
        <v>4886297.30950715</v>
      </c>
      <c r="L103" s="0" t="n">
        <v>5185714.03713051</v>
      </c>
      <c r="M103" s="0" t="n">
        <v>4909147.80068628</v>
      </c>
      <c r="N103" s="0" t="n">
        <v>5202631.63184101</v>
      </c>
      <c r="O103" s="0" t="n">
        <v>4925062.25371096</v>
      </c>
      <c r="P103" s="0" t="n">
        <v>839569.9844514</v>
      </c>
      <c r="Q103" s="0" t="n">
        <v>814382.884917857</v>
      </c>
    </row>
    <row r="104" customFormat="false" ht="12.8" hidden="false" customHeight="false" outlineLevel="0" collapsed="false">
      <c r="A104" s="0" t="n">
        <v>151</v>
      </c>
      <c r="B104" s="0" t="n">
        <v>31166492.4521591</v>
      </c>
      <c r="C104" s="0" t="n">
        <v>29911909.223214</v>
      </c>
      <c r="D104" s="0" t="n">
        <v>31265994.6230751</v>
      </c>
      <c r="E104" s="0" t="n">
        <v>30005449.673467</v>
      </c>
      <c r="F104" s="0" t="n">
        <v>21835164.600614</v>
      </c>
      <c r="G104" s="0" t="n">
        <v>8076744.62259993</v>
      </c>
      <c r="H104" s="0" t="n">
        <v>21928705.5179969</v>
      </c>
      <c r="I104" s="0" t="n">
        <v>8076744.15547005</v>
      </c>
      <c r="J104" s="0" t="n">
        <v>5072107.45127524</v>
      </c>
      <c r="K104" s="0" t="n">
        <v>4919944.22773698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31312791.9181428</v>
      </c>
      <c r="C105" s="0" t="n">
        <v>30052363.7271146</v>
      </c>
      <c r="D105" s="0" t="n">
        <v>31410223.6957288</v>
      </c>
      <c r="E105" s="0" t="n">
        <v>30143958.9197796</v>
      </c>
      <c r="F105" s="0" t="n">
        <v>21922326.3070748</v>
      </c>
      <c r="G105" s="0" t="n">
        <v>8130037.42003985</v>
      </c>
      <c r="H105" s="0" t="n">
        <v>22013921.9717638</v>
      </c>
      <c r="I105" s="0" t="n">
        <v>8130036.94801579</v>
      </c>
      <c r="J105" s="0" t="n">
        <v>5127862.28649023</v>
      </c>
      <c r="K105" s="0" t="n">
        <v>4974026.41789553</v>
      </c>
      <c r="L105" s="0" t="n">
        <v>5211722.1115001</v>
      </c>
      <c r="M105" s="0" t="n">
        <v>4934420.04293515</v>
      </c>
      <c r="N105" s="0" t="n">
        <v>5227962.3984317</v>
      </c>
      <c r="O105" s="0" t="n">
        <v>4949698.33433274</v>
      </c>
      <c r="P105" s="0" t="n">
        <v>854643.714415039</v>
      </c>
      <c r="Q105" s="0" t="n">
        <v>829004.402982587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2" activeCellId="0" sqref="A2"/>
    </sheetView>
  </sheetViews>
  <sheetFormatPr defaultColWidth="11.94140625" defaultRowHeight="12.8" zeroHeight="false" outlineLevelRow="0" outlineLevelCol="0"/>
  <sheetData>
    <row r="1" customFormat="false" ht="12.8" hidden="false" customHeight="false" outlineLevel="0" collapsed="false">
      <c r="A1" s="0" t="s">
        <v>237</v>
      </c>
      <c r="B1" s="0" t="s">
        <v>238</v>
      </c>
      <c r="C1" s="0" t="s">
        <v>239</v>
      </c>
      <c r="D1" s="0" t="s">
        <v>240</v>
      </c>
      <c r="E1" s="0" t="s">
        <v>241</v>
      </c>
      <c r="F1" s="0" t="s">
        <v>242</v>
      </c>
      <c r="G1" s="0" t="s">
        <v>243</v>
      </c>
      <c r="H1" s="0" t="s">
        <v>244</v>
      </c>
      <c r="I1" s="0" t="s">
        <v>245</v>
      </c>
      <c r="J1" s="0" t="s">
        <v>246</v>
      </c>
      <c r="K1" s="0" t="s">
        <v>247</v>
      </c>
      <c r="L1" s="0" t="s">
        <v>248</v>
      </c>
      <c r="M1" s="0" t="s">
        <v>249</v>
      </c>
      <c r="N1" s="0" t="s">
        <v>250</v>
      </c>
      <c r="O1" s="0" t="s">
        <v>251</v>
      </c>
      <c r="P1" s="0" t="s">
        <v>252</v>
      </c>
      <c r="Q1" s="0" t="s">
        <v>253</v>
      </c>
    </row>
    <row r="2" customFormat="false" ht="12.8" hidden="false" customHeight="false" outlineLevel="0" collapsed="false">
      <c r="A2" s="0" t="n">
        <v>49</v>
      </c>
      <c r="B2" s="0" t="n">
        <v>17739542.6683295</v>
      </c>
      <c r="C2" s="0" t="n">
        <v>17046008.4559886</v>
      </c>
      <c r="D2" s="0" t="n">
        <v>17790689.8273429</v>
      </c>
      <c r="E2" s="0" t="n">
        <v>17094086.782646</v>
      </c>
      <c r="F2" s="0" t="n">
        <v>14771665.1969299</v>
      </c>
      <c r="G2" s="0" t="n">
        <v>2274343.25905867</v>
      </c>
      <c r="H2" s="0" t="n">
        <v>14819743.6254266</v>
      </c>
      <c r="I2" s="0" t="n">
        <v>2274343.15721941</v>
      </c>
      <c r="J2" s="0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  <row r="3" customFormat="false" ht="12.8" hidden="false" customHeight="false" outlineLevel="0" collapsed="false">
      <c r="A3" s="0" t="n">
        <v>50</v>
      </c>
      <c r="B3" s="0" t="n">
        <v>20424458.4543804</v>
      </c>
      <c r="C3" s="0" t="n">
        <v>19624390.9023085</v>
      </c>
      <c r="D3" s="0" t="n">
        <v>20486108.3730933</v>
      </c>
      <c r="E3" s="0" t="n">
        <v>19682341.8225772</v>
      </c>
      <c r="F3" s="0" t="n">
        <v>16954124.061915</v>
      </c>
      <c r="G3" s="0" t="n">
        <v>2670266.84039358</v>
      </c>
      <c r="H3" s="0" t="n">
        <v>17012075.1687156</v>
      </c>
      <c r="I3" s="0" t="n">
        <v>2670266.65386161</v>
      </c>
      <c r="J3" s="0" t="n">
        <v>0</v>
      </c>
      <c r="K3" s="0" t="n">
        <v>0</v>
      </c>
      <c r="L3" s="0" t="n">
        <v>3407293.34094502</v>
      </c>
      <c r="M3" s="0" t="n">
        <v>3216781.7370772</v>
      </c>
      <c r="N3" s="0" t="n">
        <v>3417568.32680826</v>
      </c>
      <c r="O3" s="0" t="n">
        <v>3226440.22327767</v>
      </c>
      <c r="P3" s="0" t="n">
        <v>0</v>
      </c>
      <c r="Q3" s="0" t="n">
        <v>0</v>
      </c>
    </row>
    <row r="4" customFormat="false" ht="12.8" hidden="false" customHeight="false" outlineLevel="0" collapsed="false">
      <c r="A4" s="0" t="n">
        <v>51</v>
      </c>
      <c r="B4" s="0" t="n">
        <v>19770972.3841794</v>
      </c>
      <c r="C4" s="0" t="n">
        <v>18995663.1156498</v>
      </c>
      <c r="D4" s="0" t="n">
        <v>19832773.0187854</v>
      </c>
      <c r="E4" s="0" t="n">
        <v>19053755.7090979</v>
      </c>
      <c r="F4" s="0" t="n">
        <v>16349990.4450074</v>
      </c>
      <c r="G4" s="0" t="n">
        <v>2645672.67064244</v>
      </c>
      <c r="H4" s="0" t="n">
        <v>16408083.2513183</v>
      </c>
      <c r="I4" s="0" t="n">
        <v>2645672.45777962</v>
      </c>
      <c r="J4" s="0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</row>
    <row r="5" customFormat="false" ht="12.8" hidden="false" customHeight="false" outlineLevel="0" collapsed="false">
      <c r="A5" s="0" t="n">
        <v>52</v>
      </c>
      <c r="B5" s="0" t="n">
        <v>21368066.5344648</v>
      </c>
      <c r="C5" s="0" t="n">
        <v>20527759.8395527</v>
      </c>
      <c r="D5" s="0" t="n">
        <v>21437495.7535011</v>
      </c>
      <c r="E5" s="0" t="n">
        <v>20593023.3020646</v>
      </c>
      <c r="F5" s="0" t="n">
        <v>17570152.7017283</v>
      </c>
      <c r="G5" s="0" t="n">
        <v>2957607.13782439</v>
      </c>
      <c r="H5" s="0" t="n">
        <v>17635416.5821139</v>
      </c>
      <c r="I5" s="0" t="n">
        <v>2957606.71995067</v>
      </c>
      <c r="J5" s="0" t="n">
        <v>0</v>
      </c>
      <c r="K5" s="0" t="n">
        <v>0</v>
      </c>
      <c r="L5" s="0" t="n">
        <v>3564132.89763385</v>
      </c>
      <c r="M5" s="0" t="n">
        <v>3365591.907514</v>
      </c>
      <c r="N5" s="0" t="n">
        <v>3575704.43354022</v>
      </c>
      <c r="O5" s="0" t="n">
        <v>3376469.15074694</v>
      </c>
      <c r="P5" s="0" t="n">
        <v>0</v>
      </c>
      <c r="Q5" s="0" t="n">
        <v>0</v>
      </c>
    </row>
    <row r="6" customFormat="false" ht="12.8" hidden="false" customHeight="false" outlineLevel="0" collapsed="false">
      <c r="A6" s="0" t="n">
        <v>53</v>
      </c>
      <c r="B6" s="0" t="n">
        <v>18728958.0861916</v>
      </c>
      <c r="C6" s="0" t="n">
        <v>17994800.0013876</v>
      </c>
      <c r="D6" s="0" t="n">
        <v>18790364.5689223</v>
      </c>
      <c r="E6" s="0" t="n">
        <v>18052522.0916958</v>
      </c>
      <c r="F6" s="0" t="n">
        <v>15350038.840364</v>
      </c>
      <c r="G6" s="0" t="n">
        <v>2644761.16102356</v>
      </c>
      <c r="H6" s="0" t="n">
        <v>15407761.2967386</v>
      </c>
      <c r="I6" s="0" t="n">
        <v>2644760.79495724</v>
      </c>
      <c r="J6" s="0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</row>
    <row r="7" customFormat="false" ht="12.8" hidden="false" customHeight="false" outlineLevel="0" collapsed="false">
      <c r="A7" s="0" t="n">
        <v>54</v>
      </c>
      <c r="B7" s="0" t="n">
        <v>19344977.1486059</v>
      </c>
      <c r="C7" s="0" t="n">
        <v>18584952.0654976</v>
      </c>
      <c r="D7" s="0" t="n">
        <v>19409648.3002501</v>
      </c>
      <c r="E7" s="0" t="n">
        <v>18645742.9430678</v>
      </c>
      <c r="F7" s="0" t="n">
        <v>15749244.3925708</v>
      </c>
      <c r="G7" s="0" t="n">
        <v>2835707.67292677</v>
      </c>
      <c r="H7" s="0" t="n">
        <v>15810036.017621</v>
      </c>
      <c r="I7" s="0" t="n">
        <v>2835706.92544678</v>
      </c>
      <c r="J7" s="0" t="n">
        <v>0</v>
      </c>
      <c r="K7" s="0" t="n">
        <v>0</v>
      </c>
      <c r="L7" s="0" t="n">
        <v>3226722.40513603</v>
      </c>
      <c r="M7" s="0" t="n">
        <v>3047924.09388835</v>
      </c>
      <c r="N7" s="0" t="n">
        <v>3237500.9337035</v>
      </c>
      <c r="O7" s="0" t="n">
        <v>3058055.90994514</v>
      </c>
      <c r="P7" s="0" t="n">
        <v>0</v>
      </c>
      <c r="Q7" s="0" t="n">
        <v>0</v>
      </c>
    </row>
    <row r="8" customFormat="false" ht="12.8" hidden="false" customHeight="false" outlineLevel="0" collapsed="false">
      <c r="A8" s="0" t="n">
        <v>55</v>
      </c>
      <c r="B8" s="0" t="n">
        <v>18427134.5399583</v>
      </c>
      <c r="C8" s="0" t="n">
        <v>17701683.4149655</v>
      </c>
      <c r="D8" s="0" t="n">
        <v>18490578.4951819</v>
      </c>
      <c r="E8" s="0" t="n">
        <v>17761320.7274872</v>
      </c>
      <c r="F8" s="0" t="n">
        <v>14950783.4314508</v>
      </c>
      <c r="G8" s="0" t="n">
        <v>2750899.98351474</v>
      </c>
      <c r="H8" s="0" t="n">
        <v>15010421.5067199</v>
      </c>
      <c r="I8" s="0" t="n">
        <v>2750899.22076729</v>
      </c>
      <c r="J8" s="0" t="n">
        <v>0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</row>
    <row r="9" customFormat="false" ht="12.8" hidden="false" customHeight="false" outlineLevel="0" collapsed="false">
      <c r="A9" s="0" t="n">
        <v>56</v>
      </c>
      <c r="B9" s="0" t="n">
        <v>20136704.9556894</v>
      </c>
      <c r="C9" s="0" t="n">
        <v>19341944.8305412</v>
      </c>
      <c r="D9" s="0" t="n">
        <v>20206487.8241816</v>
      </c>
      <c r="E9" s="0" t="n">
        <v>19407540.7231199</v>
      </c>
      <c r="F9" s="0" t="n">
        <v>16247142.1406783</v>
      </c>
      <c r="G9" s="0" t="n">
        <v>3094802.6898629</v>
      </c>
      <c r="H9" s="0" t="n">
        <v>16312738.7369872</v>
      </c>
      <c r="I9" s="0" t="n">
        <v>3094801.98613268</v>
      </c>
      <c r="J9" s="0" t="n">
        <v>18733.8129683629</v>
      </c>
      <c r="K9" s="0" t="n">
        <v>18171.7985793121</v>
      </c>
      <c r="L9" s="0" t="n">
        <v>3358297.83516498</v>
      </c>
      <c r="M9" s="0" t="n">
        <v>3172755.47292878</v>
      </c>
      <c r="N9" s="0" t="n">
        <v>3369928.31687622</v>
      </c>
      <c r="O9" s="0" t="n">
        <v>3183688.12513982</v>
      </c>
      <c r="P9" s="0" t="n">
        <v>3122.30216139382</v>
      </c>
      <c r="Q9" s="0" t="n">
        <v>3028.63309655201</v>
      </c>
    </row>
    <row r="10" customFormat="false" ht="12.8" hidden="false" customHeight="false" outlineLevel="0" collapsed="false">
      <c r="A10" s="0" t="n">
        <v>57</v>
      </c>
      <c r="B10" s="0" t="n">
        <v>19376031.6658193</v>
      </c>
      <c r="C10" s="0" t="n">
        <v>18609132.346687</v>
      </c>
      <c r="D10" s="0" t="n">
        <v>19442559.2610445</v>
      </c>
      <c r="E10" s="0" t="n">
        <v>18671668.282826</v>
      </c>
      <c r="F10" s="0" t="n">
        <v>15504708.1092755</v>
      </c>
      <c r="G10" s="0" t="n">
        <v>3104424.2374114</v>
      </c>
      <c r="H10" s="0" t="n">
        <v>15567244.4728401</v>
      </c>
      <c r="I10" s="0" t="n">
        <v>3104423.80998593</v>
      </c>
      <c r="J10" s="0" t="n">
        <v>52369.7306842421</v>
      </c>
      <c r="K10" s="0" t="n">
        <v>50798.6387637148</v>
      </c>
      <c r="L10" s="0" t="n">
        <v>0</v>
      </c>
      <c r="M10" s="0" t="n">
        <v>0</v>
      </c>
      <c r="N10" s="0" t="n">
        <v>0</v>
      </c>
      <c r="O10" s="0" t="n">
        <v>0</v>
      </c>
      <c r="P10" s="0" t="n">
        <v>0</v>
      </c>
      <c r="Q10" s="0" t="n">
        <v>0</v>
      </c>
    </row>
    <row r="11" customFormat="false" ht="12.8" hidden="false" customHeight="false" outlineLevel="0" collapsed="false">
      <c r="A11" s="0" t="n">
        <v>58</v>
      </c>
      <c r="B11" s="0" t="n">
        <v>20698117.9502817</v>
      </c>
      <c r="C11" s="0" t="n">
        <v>19877476.4061486</v>
      </c>
      <c r="D11" s="0" t="n">
        <v>20770363.766955</v>
      </c>
      <c r="E11" s="0" t="n">
        <v>19945387.4704533</v>
      </c>
      <c r="F11" s="0" t="n">
        <v>16488924.5899378</v>
      </c>
      <c r="G11" s="0" t="n">
        <v>3388551.81621075</v>
      </c>
      <c r="H11" s="0" t="n">
        <v>16556836.0686898</v>
      </c>
      <c r="I11" s="0" t="n">
        <v>3388551.40176348</v>
      </c>
      <c r="J11" s="0" t="n">
        <v>99239.5036172691</v>
      </c>
      <c r="K11" s="0" t="n">
        <v>96262.318508751</v>
      </c>
      <c r="L11" s="0" t="n">
        <v>3451440.54905116</v>
      </c>
      <c r="M11" s="0" t="n">
        <v>3261519.47459449</v>
      </c>
      <c r="N11" s="0" t="n">
        <v>3463481.52225132</v>
      </c>
      <c r="O11" s="0" t="n">
        <v>3272837.98888071</v>
      </c>
      <c r="P11" s="0" t="n">
        <v>16539.9172695448</v>
      </c>
      <c r="Q11" s="0" t="n">
        <v>16043.7197514585</v>
      </c>
    </row>
    <row r="12" customFormat="false" ht="12.8" hidden="false" customHeight="false" outlineLevel="0" collapsed="false">
      <c r="A12" s="0" t="n">
        <v>59</v>
      </c>
      <c r="B12" s="0" t="n">
        <v>19874195.2039026</v>
      </c>
      <c r="C12" s="0" t="n">
        <v>19085698.5036669</v>
      </c>
      <c r="D12" s="0" t="n">
        <v>19946339.4687235</v>
      </c>
      <c r="E12" s="0" t="n">
        <v>19153514.1092788</v>
      </c>
      <c r="F12" s="0" t="n">
        <v>15808863.1544525</v>
      </c>
      <c r="G12" s="0" t="n">
        <v>3276835.34921439</v>
      </c>
      <c r="H12" s="0" t="n">
        <v>15876679.2109853</v>
      </c>
      <c r="I12" s="0" t="n">
        <v>3276834.89829352</v>
      </c>
      <c r="J12" s="0" t="n">
        <v>117229.967816862</v>
      </c>
      <c r="K12" s="0" t="n">
        <v>113713.068782356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60</v>
      </c>
      <c r="B13" s="0" t="n">
        <v>21654501.5066177</v>
      </c>
      <c r="C13" s="0" t="n">
        <v>20793561.6770145</v>
      </c>
      <c r="D13" s="0" t="n">
        <v>21733835.2916423</v>
      </c>
      <c r="E13" s="0" t="n">
        <v>20868135.4316094</v>
      </c>
      <c r="F13" s="0" t="n">
        <v>17151317.5954226</v>
      </c>
      <c r="G13" s="0" t="n">
        <v>3642244.08159197</v>
      </c>
      <c r="H13" s="0" t="n">
        <v>17225891.8209848</v>
      </c>
      <c r="I13" s="0" t="n">
        <v>3642243.61062465</v>
      </c>
      <c r="J13" s="0" t="n">
        <v>162721.178424523</v>
      </c>
      <c r="K13" s="0" t="n">
        <v>157839.543071787</v>
      </c>
      <c r="L13" s="0" t="n">
        <v>3610387.64491286</v>
      </c>
      <c r="M13" s="0" t="n">
        <v>3412335.03853843</v>
      </c>
      <c r="N13" s="0" t="n">
        <v>3623609.94633946</v>
      </c>
      <c r="O13" s="0" t="n">
        <v>3424764.00148063</v>
      </c>
      <c r="P13" s="0" t="n">
        <v>27120.1964040872</v>
      </c>
      <c r="Q13" s="0" t="n">
        <v>26306.5905119645</v>
      </c>
    </row>
    <row r="14" customFormat="false" ht="12.8" hidden="false" customHeight="false" outlineLevel="0" collapsed="false">
      <c r="A14" s="0" t="n">
        <v>61</v>
      </c>
      <c r="B14" s="0" t="n">
        <v>20144655.6423424</v>
      </c>
      <c r="C14" s="0" t="n">
        <v>19344443.8522577</v>
      </c>
      <c r="D14" s="0" t="n">
        <v>20218888.9531109</v>
      </c>
      <c r="E14" s="0" t="n">
        <v>19414223.162178</v>
      </c>
      <c r="F14" s="0" t="n">
        <v>15941978.2621032</v>
      </c>
      <c r="G14" s="0" t="n">
        <v>3402465.59015458</v>
      </c>
      <c r="H14" s="0" t="n">
        <v>16011757.9563475</v>
      </c>
      <c r="I14" s="0" t="n">
        <v>3402465.20583056</v>
      </c>
      <c r="J14" s="0" t="n">
        <v>175524.962830442</v>
      </c>
      <c r="K14" s="0" t="n">
        <v>170259.213945529</v>
      </c>
      <c r="L14" s="0" t="n">
        <v>0</v>
      </c>
      <c r="M14" s="0" t="n">
        <v>0</v>
      </c>
      <c r="N14" s="0" t="n">
        <v>0</v>
      </c>
      <c r="O14" s="0" t="n">
        <v>0</v>
      </c>
      <c r="P14" s="0" t="n">
        <v>0</v>
      </c>
      <c r="Q14" s="0" t="n">
        <v>0</v>
      </c>
    </row>
    <row r="15" customFormat="false" ht="12.8" hidden="false" customHeight="false" outlineLevel="0" collapsed="false">
      <c r="A15" s="0" t="n">
        <v>62</v>
      </c>
      <c r="B15" s="0" t="n">
        <v>19921517.587519</v>
      </c>
      <c r="C15" s="0" t="n">
        <v>19129995.6932952</v>
      </c>
      <c r="D15" s="0" t="n">
        <v>19994617.2710744</v>
      </c>
      <c r="E15" s="0" t="n">
        <v>19198709.3938288</v>
      </c>
      <c r="F15" s="0" t="n">
        <v>15721265.3687438</v>
      </c>
      <c r="G15" s="0" t="n">
        <v>3408730.32455139</v>
      </c>
      <c r="H15" s="0" t="n">
        <v>15789979.4093119</v>
      </c>
      <c r="I15" s="0" t="n">
        <v>3408729.98451689</v>
      </c>
      <c r="J15" s="0" t="n">
        <v>202742.650637218</v>
      </c>
      <c r="K15" s="0" t="n">
        <v>196660.371118102</v>
      </c>
      <c r="L15" s="0" t="n">
        <v>3322594.82510468</v>
      </c>
      <c r="M15" s="0" t="n">
        <v>3140837.47678224</v>
      </c>
      <c r="N15" s="0" t="n">
        <v>3334778.10944812</v>
      </c>
      <c r="O15" s="0" t="n">
        <v>3152289.76387764</v>
      </c>
      <c r="P15" s="0" t="n">
        <v>33790.4417728697</v>
      </c>
      <c r="Q15" s="0" t="n">
        <v>32776.7285196836</v>
      </c>
    </row>
    <row r="16" customFormat="false" ht="12.8" hidden="false" customHeight="false" outlineLevel="0" collapsed="false">
      <c r="A16" s="0" t="n">
        <v>63</v>
      </c>
      <c r="B16" s="0" t="n">
        <v>18926467.7840756</v>
      </c>
      <c r="C16" s="0" t="n">
        <v>18174552.4841768</v>
      </c>
      <c r="D16" s="0" t="n">
        <v>18996972.1123845</v>
      </c>
      <c r="E16" s="0" t="n">
        <v>18240826.5509978</v>
      </c>
      <c r="F16" s="0" t="n">
        <v>14893132.9871458</v>
      </c>
      <c r="G16" s="0" t="n">
        <v>3281419.49703099</v>
      </c>
      <c r="H16" s="0" t="n">
        <v>14959407.2345048</v>
      </c>
      <c r="I16" s="0" t="n">
        <v>3281419.31649295</v>
      </c>
      <c r="J16" s="0" t="n">
        <v>222862.309346122</v>
      </c>
      <c r="K16" s="0" t="n">
        <v>216176.440065739</v>
      </c>
      <c r="L16" s="0" t="n">
        <v>0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</row>
    <row r="17" customFormat="false" ht="12.8" hidden="false" customHeight="false" outlineLevel="0" collapsed="false">
      <c r="A17" s="0" t="n">
        <v>64</v>
      </c>
      <c r="B17" s="0" t="n">
        <v>17325014.3833786</v>
      </c>
      <c r="C17" s="0" t="n">
        <v>16638520.8057435</v>
      </c>
      <c r="D17" s="0" t="n">
        <v>17389518.3454195</v>
      </c>
      <c r="E17" s="0" t="n">
        <v>16699154.5286054</v>
      </c>
      <c r="F17" s="0" t="n">
        <v>13593595.3205094</v>
      </c>
      <c r="G17" s="0" t="n">
        <v>3044925.48523416</v>
      </c>
      <c r="H17" s="0" t="n">
        <v>13654229.1934769</v>
      </c>
      <c r="I17" s="0" t="n">
        <v>3044925.33512854</v>
      </c>
      <c r="J17" s="0" t="n">
        <v>230971.30147243</v>
      </c>
      <c r="K17" s="0" t="n">
        <v>224042.162428257</v>
      </c>
      <c r="L17" s="0" t="n">
        <v>2890593.73684595</v>
      </c>
      <c r="M17" s="0" t="n">
        <v>2733713.60034513</v>
      </c>
      <c r="N17" s="0" t="n">
        <v>2901344.4004571</v>
      </c>
      <c r="O17" s="0" t="n">
        <v>2743819.59782182</v>
      </c>
      <c r="P17" s="0" t="n">
        <v>38495.2169120717</v>
      </c>
      <c r="Q17" s="0" t="n">
        <v>37340.3604047096</v>
      </c>
    </row>
    <row r="18" customFormat="false" ht="12.8" hidden="false" customHeight="false" outlineLevel="0" collapsed="false">
      <c r="A18" s="0" t="n">
        <v>65</v>
      </c>
      <c r="B18" s="0" t="n">
        <v>17161585.3007011</v>
      </c>
      <c r="C18" s="0" t="n">
        <v>16480915.9586486</v>
      </c>
      <c r="D18" s="0" t="n">
        <v>17226658.2022373</v>
      </c>
      <c r="E18" s="0" t="n">
        <v>16542084.4846853</v>
      </c>
      <c r="F18" s="0" t="n">
        <v>13442073.7490481</v>
      </c>
      <c r="G18" s="0" t="n">
        <v>3038842.20960052</v>
      </c>
      <c r="H18" s="0" t="n">
        <v>13503242.4193763</v>
      </c>
      <c r="I18" s="0" t="n">
        <v>3038842.06530896</v>
      </c>
      <c r="J18" s="0" t="n">
        <v>195590.567062491</v>
      </c>
      <c r="K18" s="0" t="n">
        <v>189722.850050616</v>
      </c>
      <c r="L18" s="0" t="n">
        <v>0</v>
      </c>
      <c r="M18" s="0" t="n">
        <v>0</v>
      </c>
      <c r="N18" s="0" t="n">
        <v>0</v>
      </c>
      <c r="O18" s="0" t="n">
        <v>0</v>
      </c>
      <c r="P18" s="0" t="n">
        <v>0</v>
      </c>
      <c r="Q18" s="0" t="n">
        <v>0</v>
      </c>
    </row>
    <row r="19" customFormat="false" ht="12.8" hidden="false" customHeight="false" outlineLevel="0" collapsed="false">
      <c r="A19" s="0" t="n">
        <v>66</v>
      </c>
      <c r="B19" s="0" t="n">
        <v>17336788.8195762</v>
      </c>
      <c r="C19" s="0" t="n">
        <v>16648151.1579798</v>
      </c>
      <c r="D19" s="0" t="n">
        <v>17407059.925948</v>
      </c>
      <c r="E19" s="0" t="n">
        <v>16714205.9965884</v>
      </c>
      <c r="F19" s="0" t="n">
        <v>13587355.0149388</v>
      </c>
      <c r="G19" s="0" t="n">
        <v>3060796.14304093</v>
      </c>
      <c r="H19" s="0" t="n">
        <v>13653409.980326</v>
      </c>
      <c r="I19" s="0" t="n">
        <v>3060796.01626237</v>
      </c>
      <c r="J19" s="0" t="n">
        <v>189500.232062338</v>
      </c>
      <c r="K19" s="0" t="n">
        <v>183815.225100467</v>
      </c>
      <c r="L19" s="0" t="n">
        <v>2892511.98896857</v>
      </c>
      <c r="M19" s="0" t="n">
        <v>2736560.67396434</v>
      </c>
      <c r="N19" s="0" t="n">
        <v>2904223.84326139</v>
      </c>
      <c r="O19" s="0" t="n">
        <v>2747570.18499962</v>
      </c>
      <c r="P19" s="0" t="n">
        <v>31583.3720103896</v>
      </c>
      <c r="Q19" s="0" t="n">
        <v>30635.8708500779</v>
      </c>
    </row>
    <row r="20" customFormat="false" ht="12.8" hidden="false" customHeight="false" outlineLevel="0" collapsed="false">
      <c r="A20" s="0" t="n">
        <v>67</v>
      </c>
      <c r="B20" s="0" t="n">
        <v>17811068.7178842</v>
      </c>
      <c r="C20" s="0" t="n">
        <v>17101668.9038181</v>
      </c>
      <c r="D20" s="0" t="n">
        <v>17887101.6652212</v>
      </c>
      <c r="E20" s="0" t="n">
        <v>17173139.8729213</v>
      </c>
      <c r="F20" s="0" t="n">
        <v>13957827.1229314</v>
      </c>
      <c r="G20" s="0" t="n">
        <v>3143841.7808867</v>
      </c>
      <c r="H20" s="0" t="n">
        <v>14029298.220161</v>
      </c>
      <c r="I20" s="0" t="n">
        <v>3143841.65276024</v>
      </c>
      <c r="J20" s="0" t="n">
        <v>204565.659219299</v>
      </c>
      <c r="K20" s="0" t="n">
        <v>198428.68944272</v>
      </c>
      <c r="L20" s="0" t="n">
        <v>0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</row>
    <row r="21" customFormat="false" ht="12.8" hidden="false" customHeight="false" outlineLevel="0" collapsed="false">
      <c r="A21" s="0" t="n">
        <v>68</v>
      </c>
      <c r="B21" s="0" t="n">
        <v>17515775.0799979</v>
      </c>
      <c r="C21" s="0" t="n">
        <v>16818562.2515557</v>
      </c>
      <c r="D21" s="0" t="n">
        <v>17591672.1891006</v>
      </c>
      <c r="E21" s="0" t="n">
        <v>16889905.5327719</v>
      </c>
      <c r="F21" s="0" t="n">
        <v>13721085.2673121</v>
      </c>
      <c r="G21" s="0" t="n">
        <v>3097476.98424359</v>
      </c>
      <c r="H21" s="0" t="n">
        <v>13792428.6734288</v>
      </c>
      <c r="I21" s="0" t="n">
        <v>3097476.85934312</v>
      </c>
      <c r="J21" s="0" t="n">
        <v>222675.54785813</v>
      </c>
      <c r="K21" s="0" t="n">
        <v>215995.281422386</v>
      </c>
      <c r="L21" s="0" t="n">
        <v>2922426.19013286</v>
      </c>
      <c r="M21" s="0" t="n">
        <v>2764329.05886401</v>
      </c>
      <c r="N21" s="0" t="n">
        <v>2935075.71154681</v>
      </c>
      <c r="O21" s="0" t="n">
        <v>2776219.97616547</v>
      </c>
      <c r="P21" s="0" t="n">
        <v>37112.5913096883</v>
      </c>
      <c r="Q21" s="0" t="n">
        <v>35999.2135703976</v>
      </c>
    </row>
    <row r="22" customFormat="false" ht="12.8" hidden="false" customHeight="false" outlineLevel="0" collapsed="false">
      <c r="A22" s="0" t="n">
        <v>69</v>
      </c>
      <c r="B22" s="0" t="n">
        <v>17939591.0034252</v>
      </c>
      <c r="C22" s="0" t="n">
        <v>17225685.9497302</v>
      </c>
      <c r="D22" s="0" t="n">
        <v>18017338.5433451</v>
      </c>
      <c r="E22" s="0" t="n">
        <v>17298768.6360594</v>
      </c>
      <c r="F22" s="0" t="n">
        <v>14053836.4104529</v>
      </c>
      <c r="G22" s="0" t="n">
        <v>3171849.53927728</v>
      </c>
      <c r="H22" s="0" t="n">
        <v>14126919.2966664</v>
      </c>
      <c r="I22" s="0" t="n">
        <v>3171849.33939295</v>
      </c>
      <c r="J22" s="0" t="n">
        <v>243953.655904947</v>
      </c>
      <c r="K22" s="0" t="n">
        <v>236635.046227798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</row>
    <row r="23" customFormat="false" ht="12.8" hidden="false" customHeight="false" outlineLevel="0" collapsed="false">
      <c r="A23" s="0" t="n">
        <v>70</v>
      </c>
      <c r="B23" s="0" t="n">
        <v>18606030.7978075</v>
      </c>
      <c r="C23" s="0" t="n">
        <v>17875156.9491039</v>
      </c>
      <c r="D23" s="0" t="n">
        <v>18610237.6341331</v>
      </c>
      <c r="E23" s="0" t="n">
        <v>17878263.6368943</v>
      </c>
      <c r="F23" s="0" t="n">
        <v>14521732.2708185</v>
      </c>
      <c r="G23" s="0" t="n">
        <v>3353424.67828542</v>
      </c>
      <c r="H23" s="0" t="n">
        <v>14593008.6287958</v>
      </c>
      <c r="I23" s="0" t="n">
        <v>3285255.00809853</v>
      </c>
      <c r="J23" s="0" t="n">
        <v>290149.534573842</v>
      </c>
      <c r="K23" s="0" t="n">
        <v>281445.048536626</v>
      </c>
      <c r="L23" s="0" t="n">
        <v>3104000.35317582</v>
      </c>
      <c r="M23" s="0" t="n">
        <v>2930656.452081</v>
      </c>
      <c r="N23" s="0" t="n">
        <v>3104613.34599419</v>
      </c>
      <c r="O23" s="0" t="n">
        <v>2931190.64353581</v>
      </c>
      <c r="P23" s="0" t="n">
        <v>48358.2557623069</v>
      </c>
      <c r="Q23" s="0" t="n">
        <v>46907.5080894377</v>
      </c>
    </row>
    <row r="24" customFormat="false" ht="12.8" hidden="false" customHeight="false" outlineLevel="0" collapsed="false">
      <c r="A24" s="0" t="n">
        <v>71</v>
      </c>
      <c r="B24" s="0" t="n">
        <v>18502741.2917604</v>
      </c>
      <c r="C24" s="0" t="n">
        <v>17774034.8252844</v>
      </c>
      <c r="D24" s="0" t="n">
        <v>18509471.4014059</v>
      </c>
      <c r="E24" s="0" t="n">
        <v>17779561.1245809</v>
      </c>
      <c r="F24" s="0" t="n">
        <v>14389093.7569861</v>
      </c>
      <c r="G24" s="0" t="n">
        <v>3384941.06829834</v>
      </c>
      <c r="H24" s="0" t="n">
        <v>14460873.2720206</v>
      </c>
      <c r="I24" s="0" t="n">
        <v>3318687.85256025</v>
      </c>
      <c r="J24" s="0" t="n">
        <v>299240.648287684</v>
      </c>
      <c r="K24" s="0" t="n">
        <v>290263.428839053</v>
      </c>
      <c r="L24" s="0" t="n">
        <v>0</v>
      </c>
      <c r="M24" s="0" t="n">
        <v>0</v>
      </c>
      <c r="N24" s="0" t="n">
        <v>0</v>
      </c>
      <c r="O24" s="0" t="n">
        <v>0</v>
      </c>
      <c r="P24" s="0" t="n">
        <v>0</v>
      </c>
      <c r="Q24" s="0" t="n">
        <v>0</v>
      </c>
    </row>
    <row r="25" customFormat="false" ht="12.8" hidden="false" customHeight="false" outlineLevel="0" collapsed="false">
      <c r="A25" s="0" t="n">
        <v>72</v>
      </c>
      <c r="B25" s="0" t="n">
        <v>17993108.6811682</v>
      </c>
      <c r="C25" s="0" t="n">
        <v>17283210.2224899</v>
      </c>
      <c r="D25" s="0" t="n">
        <v>18000667.4831861</v>
      </c>
      <c r="E25" s="0" t="n">
        <v>17289554.4614951</v>
      </c>
      <c r="F25" s="0" t="n">
        <v>13947750.5038221</v>
      </c>
      <c r="G25" s="0" t="n">
        <v>3335459.71866784</v>
      </c>
      <c r="H25" s="0" t="n">
        <v>14018048.1601872</v>
      </c>
      <c r="I25" s="0" t="n">
        <v>3271506.3013079</v>
      </c>
      <c r="J25" s="0" t="n">
        <v>296566.738145225</v>
      </c>
      <c r="K25" s="0" t="n">
        <v>287669.736000868</v>
      </c>
      <c r="L25" s="0" t="n">
        <v>3001264.68051494</v>
      </c>
      <c r="M25" s="0" t="n">
        <v>2832866.40447794</v>
      </c>
      <c r="N25" s="0" t="n">
        <v>3002446.86676627</v>
      </c>
      <c r="O25" s="0" t="n">
        <v>2833944.04816476</v>
      </c>
      <c r="P25" s="0" t="n">
        <v>49427.7896908708</v>
      </c>
      <c r="Q25" s="0" t="n">
        <v>47944.9560001447</v>
      </c>
    </row>
    <row r="26" customFormat="false" ht="12.8" hidden="false" customHeight="false" outlineLevel="0" collapsed="false">
      <c r="A26" s="0" t="n">
        <v>73</v>
      </c>
      <c r="B26" s="0" t="n">
        <v>17449499.5811465</v>
      </c>
      <c r="C26" s="0" t="n">
        <v>16759385.6217794</v>
      </c>
      <c r="D26" s="0" t="n">
        <v>17458745.5463566</v>
      </c>
      <c r="E26" s="0" t="n">
        <v>16767342.5253206</v>
      </c>
      <c r="F26" s="0" t="n">
        <v>13483295.5832847</v>
      </c>
      <c r="G26" s="0" t="n">
        <v>3276090.03849466</v>
      </c>
      <c r="H26" s="0" t="n">
        <v>13552959.5532941</v>
      </c>
      <c r="I26" s="0" t="n">
        <v>3214382.97202647</v>
      </c>
      <c r="J26" s="0" t="n">
        <v>301014.834971356</v>
      </c>
      <c r="K26" s="0" t="n">
        <v>291984.389922215</v>
      </c>
      <c r="L26" s="0" t="n">
        <v>0</v>
      </c>
      <c r="M26" s="0" t="n">
        <v>0</v>
      </c>
      <c r="N26" s="0" t="n">
        <v>0</v>
      </c>
      <c r="O26" s="0" t="n">
        <v>0</v>
      </c>
      <c r="P26" s="0" t="n">
        <v>0</v>
      </c>
      <c r="Q26" s="0" t="n">
        <v>0</v>
      </c>
    </row>
    <row r="27" customFormat="false" ht="12.8" hidden="false" customHeight="false" outlineLevel="0" collapsed="false">
      <c r="A27" s="0" t="n">
        <v>74</v>
      </c>
      <c r="B27" s="0" t="n">
        <v>17994729.6573</v>
      </c>
      <c r="C27" s="0" t="n">
        <v>17281869.6744303</v>
      </c>
      <c r="D27" s="0" t="n">
        <v>18007334.7214737</v>
      </c>
      <c r="E27" s="0" t="n">
        <v>17292986.1276364</v>
      </c>
      <c r="F27" s="0" t="n">
        <v>13835795.5689761</v>
      </c>
      <c r="G27" s="0" t="n">
        <v>3446074.10545421</v>
      </c>
      <c r="H27" s="0" t="n">
        <v>13909197.6938729</v>
      </c>
      <c r="I27" s="0" t="n">
        <v>3383788.43376352</v>
      </c>
      <c r="J27" s="0" t="n">
        <v>328378.373152309</v>
      </c>
      <c r="K27" s="0" t="n">
        <v>318527.02195774</v>
      </c>
      <c r="L27" s="0" t="n">
        <v>3001090.56763831</v>
      </c>
      <c r="M27" s="0" t="n">
        <v>2831978.27565817</v>
      </c>
      <c r="N27" s="0" t="n">
        <v>3003116.53533511</v>
      </c>
      <c r="O27" s="0" t="n">
        <v>2833851.33235512</v>
      </c>
      <c r="P27" s="0" t="n">
        <v>54729.7288587182</v>
      </c>
      <c r="Q27" s="0" t="n">
        <v>53087.8369929567</v>
      </c>
    </row>
    <row r="28" customFormat="false" ht="12.8" hidden="false" customHeight="false" outlineLevel="0" collapsed="false">
      <c r="A28" s="0" t="n">
        <v>75</v>
      </c>
      <c r="B28" s="0" t="n">
        <v>18536588.2813436</v>
      </c>
      <c r="C28" s="0" t="n">
        <v>17801505.6134026</v>
      </c>
      <c r="D28" s="0" t="n">
        <v>18552526.3987935</v>
      </c>
      <c r="E28" s="0" t="n">
        <v>17815803.7578749</v>
      </c>
      <c r="F28" s="0" t="n">
        <v>14176757.0371368</v>
      </c>
      <c r="G28" s="0" t="n">
        <v>3624748.57626577</v>
      </c>
      <c r="H28" s="0" t="n">
        <v>14252903.5620179</v>
      </c>
      <c r="I28" s="0" t="n">
        <v>3562900.19585708</v>
      </c>
      <c r="J28" s="0" t="n">
        <v>350335.572849583</v>
      </c>
      <c r="K28" s="0" t="n">
        <v>339825.505664096</v>
      </c>
      <c r="L28" s="0" t="n">
        <v>0</v>
      </c>
      <c r="M28" s="0" t="n">
        <v>0</v>
      </c>
      <c r="N28" s="0" t="n">
        <v>0</v>
      </c>
      <c r="O28" s="0" t="n">
        <v>0</v>
      </c>
      <c r="P28" s="0" t="n">
        <v>0</v>
      </c>
      <c r="Q28" s="0" t="n">
        <v>0</v>
      </c>
    </row>
    <row r="29" customFormat="false" ht="12.8" hidden="false" customHeight="false" outlineLevel="0" collapsed="false">
      <c r="A29" s="0" t="n">
        <v>76</v>
      </c>
      <c r="B29" s="0" t="n">
        <v>19300555.6628133</v>
      </c>
      <c r="C29" s="0" t="n">
        <v>18532691.2867774</v>
      </c>
      <c r="D29" s="0" t="n">
        <v>19318652.0958853</v>
      </c>
      <c r="E29" s="0" t="n">
        <v>18549002.4617463</v>
      </c>
      <c r="F29" s="0" t="n">
        <v>14702943.9770302</v>
      </c>
      <c r="G29" s="0" t="n">
        <v>3829747.30974721</v>
      </c>
      <c r="H29" s="0" t="n">
        <v>14783047.3066109</v>
      </c>
      <c r="I29" s="0" t="n">
        <v>3765955.15513541</v>
      </c>
      <c r="J29" s="0" t="n">
        <v>363278.397566531</v>
      </c>
      <c r="K29" s="0" t="n">
        <v>352380.045639535</v>
      </c>
      <c r="L29" s="0" t="n">
        <v>3218438.31303243</v>
      </c>
      <c r="M29" s="0" t="n">
        <v>3036537.47299437</v>
      </c>
      <c r="N29" s="0" t="n">
        <v>3221386.10031862</v>
      </c>
      <c r="O29" s="0" t="n">
        <v>3039286.17870442</v>
      </c>
      <c r="P29" s="0" t="n">
        <v>60546.3995944218</v>
      </c>
      <c r="Q29" s="0" t="n">
        <v>58730.0076065892</v>
      </c>
    </row>
    <row r="30" customFormat="false" ht="12.8" hidden="false" customHeight="false" outlineLevel="0" collapsed="false">
      <c r="A30" s="0" t="n">
        <v>77</v>
      </c>
      <c r="B30" s="0" t="n">
        <v>19927491.2246047</v>
      </c>
      <c r="C30" s="0" t="n">
        <v>19134208.1292356</v>
      </c>
      <c r="D30" s="0" t="n">
        <v>19956629.0140203</v>
      </c>
      <c r="E30" s="0" t="n">
        <v>19161044.115443</v>
      </c>
      <c r="F30" s="0" t="n">
        <v>15157055.5816459</v>
      </c>
      <c r="G30" s="0" t="n">
        <v>3977152.54758975</v>
      </c>
      <c r="H30" s="0" t="n">
        <v>15241423.2793239</v>
      </c>
      <c r="I30" s="0" t="n">
        <v>3919620.83611909</v>
      </c>
      <c r="J30" s="0" t="n">
        <v>409527.35580125</v>
      </c>
      <c r="K30" s="0" t="n">
        <v>397241.535127212</v>
      </c>
      <c r="L30" s="0" t="n">
        <v>0</v>
      </c>
      <c r="M30" s="0" t="n">
        <v>0</v>
      </c>
      <c r="N30" s="0" t="n">
        <v>0</v>
      </c>
      <c r="O30" s="0" t="n">
        <v>0</v>
      </c>
      <c r="P30" s="0" t="n">
        <v>0</v>
      </c>
      <c r="Q30" s="0" t="n">
        <v>0</v>
      </c>
    </row>
    <row r="31" customFormat="false" ht="12.8" hidden="false" customHeight="false" outlineLevel="0" collapsed="false">
      <c r="A31" s="0" t="n">
        <v>78</v>
      </c>
      <c r="B31" s="0" t="n">
        <v>20522588.6942307</v>
      </c>
      <c r="C31" s="0" t="n">
        <v>19704854.659864</v>
      </c>
      <c r="D31" s="0" t="n">
        <v>20554095.9485919</v>
      </c>
      <c r="E31" s="0" t="n">
        <v>19733928.3761517</v>
      </c>
      <c r="F31" s="0" t="n">
        <v>15556149.9321874</v>
      </c>
      <c r="G31" s="0" t="n">
        <v>4148704.72767655</v>
      </c>
      <c r="H31" s="0" t="n">
        <v>15643572.0835663</v>
      </c>
      <c r="I31" s="0" t="n">
        <v>4090356.29258541</v>
      </c>
      <c r="J31" s="0" t="n">
        <v>431162.599253859</v>
      </c>
      <c r="K31" s="0" t="n">
        <v>418227.721276244</v>
      </c>
      <c r="L31" s="0" t="n">
        <v>3423496.38614671</v>
      </c>
      <c r="M31" s="0" t="n">
        <v>3230060.82519314</v>
      </c>
      <c r="N31" s="0" t="n">
        <v>3428706.23220763</v>
      </c>
      <c r="O31" s="0" t="n">
        <v>3234941.42109451</v>
      </c>
      <c r="P31" s="0" t="n">
        <v>71860.4332089766</v>
      </c>
      <c r="Q31" s="0" t="n">
        <v>69704.6202127072</v>
      </c>
    </row>
    <row r="32" customFormat="false" ht="12.8" hidden="false" customHeight="false" outlineLevel="0" collapsed="false">
      <c r="A32" s="0" t="n">
        <v>79</v>
      </c>
      <c r="B32" s="0" t="n">
        <v>21095397.4538314</v>
      </c>
      <c r="C32" s="0" t="n">
        <v>20252644.8682562</v>
      </c>
      <c r="D32" s="0" t="n">
        <v>21131894.8366958</v>
      </c>
      <c r="E32" s="0" t="n">
        <v>20286447.568279</v>
      </c>
      <c r="F32" s="0" t="n">
        <v>15941439.047053</v>
      </c>
      <c r="G32" s="0" t="n">
        <v>4311205.82120322</v>
      </c>
      <c r="H32" s="0" t="n">
        <v>16033367.7266906</v>
      </c>
      <c r="I32" s="0" t="n">
        <v>4253079.84158838</v>
      </c>
      <c r="J32" s="0" t="n">
        <v>466771.511401729</v>
      </c>
      <c r="K32" s="0" t="n">
        <v>452768.366059678</v>
      </c>
      <c r="L32" s="0" t="n">
        <v>0</v>
      </c>
      <c r="M32" s="0" t="n">
        <v>0</v>
      </c>
      <c r="N32" s="0" t="n">
        <v>0</v>
      </c>
      <c r="O32" s="0" t="n">
        <v>0</v>
      </c>
      <c r="P32" s="0" t="n">
        <v>0</v>
      </c>
      <c r="Q32" s="0" t="n">
        <v>0</v>
      </c>
    </row>
    <row r="33" customFormat="false" ht="12.8" hidden="false" customHeight="false" outlineLevel="0" collapsed="false">
      <c r="A33" s="0" t="n">
        <v>80</v>
      </c>
      <c r="B33" s="0" t="n">
        <v>21691259.8675204</v>
      </c>
      <c r="C33" s="0" t="n">
        <v>20823353.1038372</v>
      </c>
      <c r="D33" s="0" t="n">
        <v>21729618.1862738</v>
      </c>
      <c r="E33" s="0" t="n">
        <v>20858891.5282384</v>
      </c>
      <c r="F33" s="0" t="n">
        <v>16339183.3638071</v>
      </c>
      <c r="G33" s="0" t="n">
        <v>4484169.74003011</v>
      </c>
      <c r="H33" s="0" t="n">
        <v>16434313.364247</v>
      </c>
      <c r="I33" s="0" t="n">
        <v>4424578.16399132</v>
      </c>
      <c r="J33" s="0" t="n">
        <v>496891.04941243</v>
      </c>
      <c r="K33" s="0" t="n">
        <v>481984.317930057</v>
      </c>
      <c r="L33" s="0" t="n">
        <v>3618547.70141836</v>
      </c>
      <c r="M33" s="0" t="n">
        <v>3413676.66013013</v>
      </c>
      <c r="N33" s="0" t="n">
        <v>3624906.52243375</v>
      </c>
      <c r="O33" s="0" t="n">
        <v>3419645.38409046</v>
      </c>
      <c r="P33" s="0" t="n">
        <v>82815.1749020717</v>
      </c>
      <c r="Q33" s="0" t="n">
        <v>80330.7196550096</v>
      </c>
    </row>
    <row r="34" customFormat="false" ht="12.8" hidden="false" customHeight="false" outlineLevel="0" collapsed="false">
      <c r="A34" s="0" t="n">
        <v>81</v>
      </c>
      <c r="B34" s="0" t="n">
        <v>22218760.5766699</v>
      </c>
      <c r="C34" s="0" t="n">
        <v>21328196.3315233</v>
      </c>
      <c r="D34" s="0" t="n">
        <v>22256988.0169247</v>
      </c>
      <c r="E34" s="0" t="n">
        <v>21363600.91897</v>
      </c>
      <c r="F34" s="0" t="n">
        <v>16652899.5755272</v>
      </c>
      <c r="G34" s="0" t="n">
        <v>4675296.75599603</v>
      </c>
      <c r="H34" s="0" t="n">
        <v>16749138.5251589</v>
      </c>
      <c r="I34" s="0" t="n">
        <v>4614462.3938111</v>
      </c>
      <c r="J34" s="0" t="n">
        <v>531069.721012385</v>
      </c>
      <c r="K34" s="0" t="n">
        <v>515137.629382013</v>
      </c>
      <c r="L34" s="0" t="n">
        <v>0</v>
      </c>
      <c r="M34" s="0" t="n">
        <v>0</v>
      </c>
      <c r="N34" s="0" t="n">
        <v>0</v>
      </c>
      <c r="O34" s="0" t="n">
        <v>0</v>
      </c>
      <c r="P34" s="0" t="n">
        <v>0</v>
      </c>
      <c r="Q34" s="0" t="n">
        <v>0</v>
      </c>
    </row>
    <row r="35" customFormat="false" ht="12.8" hidden="false" customHeight="false" outlineLevel="0" collapsed="false">
      <c r="A35" s="0" t="n">
        <v>82</v>
      </c>
      <c r="B35" s="0" t="n">
        <v>22689826.6036969</v>
      </c>
      <c r="C35" s="0" t="n">
        <v>21778827.0757927</v>
      </c>
      <c r="D35" s="0" t="n">
        <v>22729841.4554329</v>
      </c>
      <c r="E35" s="0" t="n">
        <v>21815930.9084833</v>
      </c>
      <c r="F35" s="0" t="n">
        <v>16912797.5359672</v>
      </c>
      <c r="G35" s="0" t="n">
        <v>4866029.53982548</v>
      </c>
      <c r="H35" s="0" t="n">
        <v>17010975.4105826</v>
      </c>
      <c r="I35" s="0" t="n">
        <v>4804955.49790065</v>
      </c>
      <c r="J35" s="0" t="n">
        <v>550369.260983117</v>
      </c>
      <c r="K35" s="0" t="n">
        <v>533858.183153623</v>
      </c>
      <c r="L35" s="0" t="n">
        <v>3785069.74495893</v>
      </c>
      <c r="M35" s="0" t="n">
        <v>3570280.79986612</v>
      </c>
      <c r="N35" s="0" t="n">
        <v>3791706.19069667</v>
      </c>
      <c r="O35" s="0" t="n">
        <v>3576513.42792341</v>
      </c>
      <c r="P35" s="0" t="n">
        <v>91728.2101638528</v>
      </c>
      <c r="Q35" s="0" t="n">
        <v>88976.3638589372</v>
      </c>
    </row>
    <row r="36" customFormat="false" ht="12.8" hidden="false" customHeight="false" outlineLevel="0" collapsed="false">
      <c r="A36" s="0" t="n">
        <v>83</v>
      </c>
      <c r="B36" s="0" t="n">
        <v>23092598.449561</v>
      </c>
      <c r="C36" s="0" t="n">
        <v>22163418.8028288</v>
      </c>
      <c r="D36" s="0" t="n">
        <v>23133143.639721</v>
      </c>
      <c r="E36" s="0" t="n">
        <v>22201018.1383788</v>
      </c>
      <c r="F36" s="0" t="n">
        <v>17135924.6528293</v>
      </c>
      <c r="G36" s="0" t="n">
        <v>5027494.14999943</v>
      </c>
      <c r="H36" s="0" t="n">
        <v>17235381.4041895</v>
      </c>
      <c r="I36" s="0" t="n">
        <v>4965636.73418928</v>
      </c>
      <c r="J36" s="0" t="n">
        <v>583057.922852339</v>
      </c>
      <c r="K36" s="0" t="n">
        <v>565566.185166769</v>
      </c>
      <c r="L36" s="0" t="n">
        <v>0</v>
      </c>
      <c r="M36" s="0" t="n">
        <v>0</v>
      </c>
      <c r="N36" s="0" t="n">
        <v>0</v>
      </c>
      <c r="O36" s="0" t="n">
        <v>0</v>
      </c>
      <c r="P36" s="0" t="n">
        <v>0</v>
      </c>
      <c r="Q36" s="0" t="n">
        <v>0</v>
      </c>
    </row>
    <row r="37" customFormat="false" ht="12.8" hidden="false" customHeight="false" outlineLevel="0" collapsed="false">
      <c r="A37" s="0" t="n">
        <v>84</v>
      </c>
      <c r="B37" s="0" t="n">
        <v>23481673.6257327</v>
      </c>
      <c r="C37" s="0" t="n">
        <v>22535006.4630007</v>
      </c>
      <c r="D37" s="0" t="n">
        <v>23524754.8940092</v>
      </c>
      <c r="E37" s="0" t="n">
        <v>22575004.3463071</v>
      </c>
      <c r="F37" s="0" t="n">
        <v>17373434.153234</v>
      </c>
      <c r="G37" s="0" t="n">
        <v>5161572.30976676</v>
      </c>
      <c r="H37" s="0" t="n">
        <v>17475487.64704</v>
      </c>
      <c r="I37" s="0" t="n">
        <v>5099516.6992671</v>
      </c>
      <c r="J37" s="0" t="n">
        <v>596308.549952302</v>
      </c>
      <c r="K37" s="0" t="n">
        <v>578419.293453733</v>
      </c>
      <c r="L37" s="0" t="n">
        <v>3915409.49990672</v>
      </c>
      <c r="M37" s="0" t="n">
        <v>3692276.37003303</v>
      </c>
      <c r="N37" s="0" t="n">
        <v>3922560.83346728</v>
      </c>
      <c r="O37" s="0" t="n">
        <v>3698997.49064031</v>
      </c>
      <c r="P37" s="0" t="n">
        <v>99384.7583253837</v>
      </c>
      <c r="Q37" s="0" t="n">
        <v>96403.2155756222</v>
      </c>
    </row>
    <row r="38" customFormat="false" ht="12.8" hidden="false" customHeight="false" outlineLevel="0" collapsed="false">
      <c r="A38" s="0" t="n">
        <v>85</v>
      </c>
      <c r="B38" s="0" t="n">
        <v>23823601.4329952</v>
      </c>
      <c r="C38" s="0" t="n">
        <v>22862322.5381682</v>
      </c>
      <c r="D38" s="0" t="n">
        <v>23868130.4978294</v>
      </c>
      <c r="E38" s="0" t="n">
        <v>22903674.2452452</v>
      </c>
      <c r="F38" s="0" t="n">
        <v>17552216.1267475</v>
      </c>
      <c r="G38" s="0" t="n">
        <v>5310106.41142071</v>
      </c>
      <c r="H38" s="0" t="n">
        <v>17656507.8894089</v>
      </c>
      <c r="I38" s="0" t="n">
        <v>5247166.35583628</v>
      </c>
      <c r="J38" s="0" t="n">
        <v>627034.552172993</v>
      </c>
      <c r="K38" s="0" t="n">
        <v>608223.515607803</v>
      </c>
      <c r="L38" s="0" t="n">
        <v>0</v>
      </c>
      <c r="M38" s="0" t="n">
        <v>0</v>
      </c>
      <c r="N38" s="0" t="n">
        <v>0</v>
      </c>
      <c r="O38" s="0" t="n">
        <v>0</v>
      </c>
      <c r="P38" s="0" t="n">
        <v>0</v>
      </c>
      <c r="Q38" s="0" t="n">
        <v>0</v>
      </c>
    </row>
    <row r="39" customFormat="false" ht="12.8" hidden="false" customHeight="false" outlineLevel="0" collapsed="false">
      <c r="A39" s="0" t="n">
        <v>86</v>
      </c>
      <c r="B39" s="0" t="n">
        <v>24238285.6844077</v>
      </c>
      <c r="C39" s="0" t="n">
        <v>23258795.6376712</v>
      </c>
      <c r="D39" s="0" t="n">
        <v>24284862.271066</v>
      </c>
      <c r="E39" s="0" t="n">
        <v>23302065.1958871</v>
      </c>
      <c r="F39" s="0" t="n">
        <v>17814628.5158152</v>
      </c>
      <c r="G39" s="0" t="n">
        <v>5444167.12185602</v>
      </c>
      <c r="H39" s="0" t="n">
        <v>17921687.0241947</v>
      </c>
      <c r="I39" s="0" t="n">
        <v>5380378.17169236</v>
      </c>
      <c r="J39" s="0" t="n">
        <v>672612.921279532</v>
      </c>
      <c r="K39" s="0" t="n">
        <v>652434.533641146</v>
      </c>
      <c r="L39" s="0" t="n">
        <v>4042213.64888592</v>
      </c>
      <c r="M39" s="0" t="n">
        <v>3811547.28635558</v>
      </c>
      <c r="N39" s="0" t="n">
        <v>4049946.72889367</v>
      </c>
      <c r="O39" s="0" t="n">
        <v>3818815.21697777</v>
      </c>
      <c r="P39" s="0" t="n">
        <v>112102.153546589</v>
      </c>
      <c r="Q39" s="0" t="n">
        <v>108739.088940191</v>
      </c>
    </row>
    <row r="40" customFormat="false" ht="12.8" hidden="false" customHeight="false" outlineLevel="0" collapsed="false">
      <c r="A40" s="0" t="n">
        <v>87</v>
      </c>
      <c r="B40" s="0" t="n">
        <v>24585426.6250527</v>
      </c>
      <c r="C40" s="0" t="n">
        <v>23591439.7155813</v>
      </c>
      <c r="D40" s="0" t="n">
        <v>24632765.5978275</v>
      </c>
      <c r="E40" s="0" t="n">
        <v>23635420.0045645</v>
      </c>
      <c r="F40" s="0" t="n">
        <v>18025919.0418847</v>
      </c>
      <c r="G40" s="0" t="n">
        <v>5565520.67369656</v>
      </c>
      <c r="H40" s="0" t="n">
        <v>18134424.2374258</v>
      </c>
      <c r="I40" s="0" t="n">
        <v>5500995.76713874</v>
      </c>
      <c r="J40" s="0" t="n">
        <v>700478.310859974</v>
      </c>
      <c r="K40" s="0" t="n">
        <v>679463.961534175</v>
      </c>
      <c r="L40" s="0" t="n">
        <v>0</v>
      </c>
      <c r="M40" s="0" t="n">
        <v>0</v>
      </c>
      <c r="N40" s="0" t="n">
        <v>0</v>
      </c>
      <c r="O40" s="0" t="n">
        <v>0</v>
      </c>
      <c r="P40" s="0" t="n">
        <v>0</v>
      </c>
      <c r="Q40" s="0" t="n">
        <v>0</v>
      </c>
    </row>
    <row r="41" customFormat="false" ht="12.8" hidden="false" customHeight="false" outlineLevel="0" collapsed="false">
      <c r="A41" s="0" t="n">
        <v>88</v>
      </c>
      <c r="B41" s="0" t="n">
        <v>25042014.2026164</v>
      </c>
      <c r="C41" s="0" t="n">
        <v>24027850.0457428</v>
      </c>
      <c r="D41" s="0" t="n">
        <v>25121468.9363056</v>
      </c>
      <c r="E41" s="0" t="n">
        <v>24102145.6020005</v>
      </c>
      <c r="F41" s="0" t="n">
        <v>18379171.5029258</v>
      </c>
      <c r="G41" s="0" t="n">
        <v>5648678.542817</v>
      </c>
      <c r="H41" s="0" t="n">
        <v>18492266.160876</v>
      </c>
      <c r="I41" s="0" t="n">
        <v>5609879.4411245</v>
      </c>
      <c r="J41" s="0" t="n">
        <v>790332.169214735</v>
      </c>
      <c r="K41" s="0" t="n">
        <v>766622.204138293</v>
      </c>
      <c r="L41" s="0" t="n">
        <v>4176256.10764286</v>
      </c>
      <c r="M41" s="0" t="n">
        <v>3938046.12373211</v>
      </c>
      <c r="N41" s="0" t="n">
        <v>4189464.13414756</v>
      </c>
      <c r="O41" s="0" t="n">
        <v>3950456.54092501</v>
      </c>
      <c r="P41" s="0" t="n">
        <v>131722.028202456</v>
      </c>
      <c r="Q41" s="0" t="n">
        <v>127770.367356382</v>
      </c>
    </row>
    <row r="42" customFormat="false" ht="12.8" hidden="false" customHeight="false" outlineLevel="0" collapsed="false">
      <c r="A42" s="0" t="n">
        <v>89</v>
      </c>
      <c r="B42" s="0" t="n">
        <v>25383755.7581079</v>
      </c>
      <c r="C42" s="0" t="n">
        <v>24354106.7681398</v>
      </c>
      <c r="D42" s="0" t="n">
        <v>25465793.3028538</v>
      </c>
      <c r="E42" s="0" t="n">
        <v>24430826.3868728</v>
      </c>
      <c r="F42" s="0" t="n">
        <v>18628144.2078509</v>
      </c>
      <c r="G42" s="0" t="n">
        <v>5725962.5602889</v>
      </c>
      <c r="H42" s="0" t="n">
        <v>18744010.1113031</v>
      </c>
      <c r="I42" s="0" t="n">
        <v>5686816.27556969</v>
      </c>
      <c r="J42" s="0" t="n">
        <v>873218.031109741</v>
      </c>
      <c r="K42" s="0" t="n">
        <v>847021.490176449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</row>
    <row r="43" customFormat="false" ht="12.8" hidden="false" customHeight="false" outlineLevel="0" collapsed="false">
      <c r="A43" s="0" t="n">
        <v>90</v>
      </c>
      <c r="B43" s="0" t="n">
        <v>25696681.0864985</v>
      </c>
      <c r="C43" s="0" t="n">
        <v>24653607.3550195</v>
      </c>
      <c r="D43" s="0" t="n">
        <v>25789359.3174029</v>
      </c>
      <c r="E43" s="0" t="n">
        <v>24740471.4418131</v>
      </c>
      <c r="F43" s="0" t="n">
        <v>18813359.6124105</v>
      </c>
      <c r="G43" s="0" t="n">
        <v>5840247.74260897</v>
      </c>
      <c r="H43" s="0" t="n">
        <v>18931326.333774</v>
      </c>
      <c r="I43" s="0" t="n">
        <v>5809145.10803919</v>
      </c>
      <c r="J43" s="0" t="n">
        <v>974567.282148246</v>
      </c>
      <c r="K43" s="0" t="n">
        <v>945330.263683799</v>
      </c>
      <c r="L43" s="0" t="n">
        <v>4285993.65593564</v>
      </c>
      <c r="M43" s="0" t="n">
        <v>4042496.39584261</v>
      </c>
      <c r="N43" s="0" t="n">
        <v>4301400.18274002</v>
      </c>
      <c r="O43" s="0" t="n">
        <v>4056968.67070661</v>
      </c>
      <c r="P43" s="0" t="n">
        <v>162427.880358041</v>
      </c>
      <c r="Q43" s="0" t="n">
        <v>157555.0439473</v>
      </c>
    </row>
    <row r="44" customFormat="false" ht="12.8" hidden="false" customHeight="false" outlineLevel="0" collapsed="false">
      <c r="A44" s="0" t="n">
        <v>91</v>
      </c>
      <c r="B44" s="0" t="n">
        <v>26125100.5371821</v>
      </c>
      <c r="C44" s="0" t="n">
        <v>25063113.8650324</v>
      </c>
      <c r="D44" s="0" t="n">
        <v>26218943.9688269</v>
      </c>
      <c r="E44" s="0" t="n">
        <v>25151077.4579815</v>
      </c>
      <c r="F44" s="0" t="n">
        <v>19101822.4860823</v>
      </c>
      <c r="G44" s="0" t="n">
        <v>5961291.3789502</v>
      </c>
      <c r="H44" s="0" t="n">
        <v>19220954.3994649</v>
      </c>
      <c r="I44" s="0" t="n">
        <v>5930123.0585166</v>
      </c>
      <c r="J44" s="0" t="n">
        <v>1027050.11544754</v>
      </c>
      <c r="K44" s="0" t="n">
        <v>996238.61198411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</row>
    <row r="45" customFormat="false" ht="12.8" hidden="false" customHeight="false" outlineLevel="0" collapsed="false">
      <c r="A45" s="0" t="n">
        <v>92</v>
      </c>
      <c r="B45" s="0" t="n">
        <v>26426875.8254746</v>
      </c>
      <c r="C45" s="0" t="n">
        <v>25351935.513562</v>
      </c>
      <c r="D45" s="0" t="n">
        <v>26521023.5945498</v>
      </c>
      <c r="E45" s="0" t="n">
        <v>25440186.6173253</v>
      </c>
      <c r="F45" s="0" t="n">
        <v>19270382.8178834</v>
      </c>
      <c r="G45" s="0" t="n">
        <v>6081552.69567866</v>
      </c>
      <c r="H45" s="0" t="n">
        <v>19389944.898027</v>
      </c>
      <c r="I45" s="0" t="n">
        <v>6050241.71929825</v>
      </c>
      <c r="J45" s="0" t="n">
        <v>1099887.68997492</v>
      </c>
      <c r="K45" s="0" t="n">
        <v>1066891.05927568</v>
      </c>
      <c r="L45" s="0" t="n">
        <v>4407473.21816734</v>
      </c>
      <c r="M45" s="0" t="n">
        <v>4157523.48736751</v>
      </c>
      <c r="N45" s="0" t="n">
        <v>4423125.75888672</v>
      </c>
      <c r="O45" s="0" t="n">
        <v>4172228.62346002</v>
      </c>
      <c r="P45" s="0" t="n">
        <v>183314.614995821</v>
      </c>
      <c r="Q45" s="0" t="n">
        <v>177815.176545946</v>
      </c>
    </row>
    <row r="46" customFormat="false" ht="12.8" hidden="false" customHeight="false" outlineLevel="0" collapsed="false">
      <c r="A46" s="0" t="n">
        <v>93</v>
      </c>
      <c r="B46" s="0" t="n">
        <v>26916541.4718726</v>
      </c>
      <c r="C46" s="0" t="n">
        <v>25821253.2290878</v>
      </c>
      <c r="D46" s="0" t="n">
        <v>27012887.3595428</v>
      </c>
      <c r="E46" s="0" t="n">
        <v>25911567.1459401</v>
      </c>
      <c r="F46" s="0" t="n">
        <v>19622118.3452251</v>
      </c>
      <c r="G46" s="0" t="n">
        <v>6199134.88386267</v>
      </c>
      <c r="H46" s="0" t="n">
        <v>19744175.3100132</v>
      </c>
      <c r="I46" s="0" t="n">
        <v>6167391.83592692</v>
      </c>
      <c r="J46" s="0" t="n">
        <v>1226530.03116537</v>
      </c>
      <c r="K46" s="0" t="n">
        <v>1189734.13023041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</row>
    <row r="47" customFormat="false" ht="12.8" hidden="false" customHeight="false" outlineLevel="0" collapsed="false">
      <c r="A47" s="0" t="n">
        <v>94</v>
      </c>
      <c r="B47" s="0" t="n">
        <v>27437219.1393926</v>
      </c>
      <c r="C47" s="0" t="n">
        <v>26320800.7159071</v>
      </c>
      <c r="D47" s="0" t="n">
        <v>27536555.713808</v>
      </c>
      <c r="E47" s="0" t="n">
        <v>26413920.7641223</v>
      </c>
      <c r="F47" s="0" t="n">
        <v>20000494.2808642</v>
      </c>
      <c r="G47" s="0" t="n">
        <v>6320306.43504292</v>
      </c>
      <c r="H47" s="0" t="n">
        <v>20125914.2458143</v>
      </c>
      <c r="I47" s="0" t="n">
        <v>6288006.51830796</v>
      </c>
      <c r="J47" s="0" t="n">
        <v>1312562.02591373</v>
      </c>
      <c r="K47" s="0" t="n">
        <v>1273185.16513632</v>
      </c>
      <c r="L47" s="0" t="n">
        <v>4576415.83109564</v>
      </c>
      <c r="M47" s="0" t="n">
        <v>4317911.83714356</v>
      </c>
      <c r="N47" s="0" t="n">
        <v>4592931.81842055</v>
      </c>
      <c r="O47" s="0" t="n">
        <v>4333428.19726362</v>
      </c>
      <c r="P47" s="0" t="n">
        <v>218760.337652288</v>
      </c>
      <c r="Q47" s="0" t="n">
        <v>212197.527522719</v>
      </c>
    </row>
    <row r="48" customFormat="false" ht="12.8" hidden="false" customHeight="false" outlineLevel="0" collapsed="false">
      <c r="A48" s="0" t="n">
        <v>95</v>
      </c>
      <c r="B48" s="0" t="n">
        <v>28052478.8916064</v>
      </c>
      <c r="C48" s="0" t="n">
        <v>26910211.600906</v>
      </c>
      <c r="D48" s="0" t="n">
        <v>28152953.3345471</v>
      </c>
      <c r="E48" s="0" t="n">
        <v>27004410.5904823</v>
      </c>
      <c r="F48" s="0" t="n">
        <v>20367102.1180392</v>
      </c>
      <c r="G48" s="0" t="n">
        <v>6543109.48286676</v>
      </c>
      <c r="H48" s="0" t="n">
        <v>20493683.9491499</v>
      </c>
      <c r="I48" s="0" t="n">
        <v>6510726.64133238</v>
      </c>
      <c r="J48" s="0" t="n">
        <v>1385126.00886182</v>
      </c>
      <c r="K48" s="0" t="n">
        <v>1343572.22859597</v>
      </c>
      <c r="L48" s="0" t="n">
        <v>0</v>
      </c>
      <c r="M48" s="0" t="n">
        <v>0</v>
      </c>
      <c r="N48" s="0" t="n">
        <v>0</v>
      </c>
      <c r="O48" s="0" t="n">
        <v>0</v>
      </c>
      <c r="P48" s="0" t="n">
        <v>0</v>
      </c>
      <c r="Q48" s="0" t="n">
        <v>0</v>
      </c>
    </row>
    <row r="49" customFormat="false" ht="12.8" hidden="false" customHeight="false" outlineLevel="0" collapsed="false">
      <c r="A49" s="0" t="n">
        <v>96</v>
      </c>
      <c r="B49" s="0" t="n">
        <v>28565969.1735271</v>
      </c>
      <c r="C49" s="0" t="n">
        <v>27401987.3224377</v>
      </c>
      <c r="D49" s="0" t="n">
        <v>28669915.5421336</v>
      </c>
      <c r="E49" s="0" t="n">
        <v>27499457.5214876</v>
      </c>
      <c r="F49" s="0" t="n">
        <v>20696370.4253707</v>
      </c>
      <c r="G49" s="0" t="n">
        <v>6705616.89706694</v>
      </c>
      <c r="H49" s="0" t="n">
        <v>20826551.8277114</v>
      </c>
      <c r="I49" s="0" t="n">
        <v>6672905.69377616</v>
      </c>
      <c r="J49" s="0" t="n">
        <v>1439541.64905123</v>
      </c>
      <c r="K49" s="0" t="n">
        <v>1396355.3995797</v>
      </c>
      <c r="L49" s="0" t="n">
        <v>4762798.20061736</v>
      </c>
      <c r="M49" s="0" t="n">
        <v>4493642.72360889</v>
      </c>
      <c r="N49" s="0" t="n">
        <v>4780085.67787763</v>
      </c>
      <c r="O49" s="0" t="n">
        <v>4509887.79661415</v>
      </c>
      <c r="P49" s="0" t="n">
        <v>239923.608175206</v>
      </c>
      <c r="Q49" s="0" t="n">
        <v>232725.89992995</v>
      </c>
    </row>
    <row r="50" customFormat="false" ht="12.8" hidden="false" customHeight="false" outlineLevel="0" collapsed="false">
      <c r="A50" s="0" t="n">
        <v>97</v>
      </c>
      <c r="B50" s="0" t="n">
        <v>28848689.5584027</v>
      </c>
      <c r="C50" s="0" t="n">
        <v>27672499.7841733</v>
      </c>
      <c r="D50" s="0" t="n">
        <v>28953146.6083294</v>
      </c>
      <c r="E50" s="0" t="n">
        <v>27770449.232122</v>
      </c>
      <c r="F50" s="0" t="n">
        <v>20836645.4754615</v>
      </c>
      <c r="G50" s="0" t="n">
        <v>6835854.30871181</v>
      </c>
      <c r="H50" s="0" t="n">
        <v>20967574.2019773</v>
      </c>
      <c r="I50" s="0" t="n">
        <v>6802875.03014469</v>
      </c>
      <c r="J50" s="0" t="n">
        <v>1519730.67461897</v>
      </c>
      <c r="K50" s="0" t="n">
        <v>1474138.7543804</v>
      </c>
      <c r="L50" s="0" t="n">
        <v>0</v>
      </c>
      <c r="M50" s="0" t="n">
        <v>0</v>
      </c>
      <c r="N50" s="0" t="n">
        <v>0</v>
      </c>
      <c r="O50" s="0" t="n">
        <v>0</v>
      </c>
      <c r="P50" s="0" t="n">
        <v>0</v>
      </c>
      <c r="Q50" s="0" t="n">
        <v>0</v>
      </c>
    </row>
    <row r="51" customFormat="false" ht="12.8" hidden="false" customHeight="false" outlineLevel="0" collapsed="false">
      <c r="A51" s="0" t="n">
        <v>98</v>
      </c>
      <c r="B51" s="0" t="n">
        <v>29269480.7134315</v>
      </c>
      <c r="C51" s="0" t="n">
        <v>28076054.6118297</v>
      </c>
      <c r="D51" s="0" t="n">
        <v>29377292.5105488</v>
      </c>
      <c r="E51" s="0" t="n">
        <v>28177167.1357294</v>
      </c>
      <c r="F51" s="0" t="n">
        <v>21088513.0355688</v>
      </c>
      <c r="G51" s="0" t="n">
        <v>6987541.57626098</v>
      </c>
      <c r="H51" s="0" t="n">
        <v>21222027.0607371</v>
      </c>
      <c r="I51" s="0" t="n">
        <v>6955140.07499235</v>
      </c>
      <c r="J51" s="0" t="n">
        <v>1636796.33600628</v>
      </c>
      <c r="K51" s="0" t="n">
        <v>1587692.44592609</v>
      </c>
      <c r="L51" s="0" t="n">
        <v>4879459.30183938</v>
      </c>
      <c r="M51" s="0" t="n">
        <v>4604464.50944491</v>
      </c>
      <c r="N51" s="0" t="n">
        <v>4897389.95432905</v>
      </c>
      <c r="O51" s="0" t="n">
        <v>4621313.53078322</v>
      </c>
      <c r="P51" s="0" t="n">
        <v>272799.38933438</v>
      </c>
      <c r="Q51" s="0" t="n">
        <v>264615.407654349</v>
      </c>
    </row>
    <row r="52" customFormat="false" ht="12.8" hidden="false" customHeight="false" outlineLevel="0" collapsed="false">
      <c r="A52" s="0" t="n">
        <v>99</v>
      </c>
      <c r="B52" s="0" t="n">
        <v>29637024.9725428</v>
      </c>
      <c r="C52" s="0" t="n">
        <v>28428811.4715965</v>
      </c>
      <c r="D52" s="0" t="n">
        <v>29747074.5959107</v>
      </c>
      <c r="E52" s="0" t="n">
        <v>28532025.1790403</v>
      </c>
      <c r="F52" s="0" t="n">
        <v>21358302.4040996</v>
      </c>
      <c r="G52" s="0" t="n">
        <v>7070509.06749687</v>
      </c>
      <c r="H52" s="0" t="n">
        <v>21494233.5705296</v>
      </c>
      <c r="I52" s="0" t="n">
        <v>7037791.6085107</v>
      </c>
      <c r="J52" s="0" t="n">
        <v>1714404.76920388</v>
      </c>
      <c r="K52" s="0" t="n">
        <v>1662972.62612776</v>
      </c>
      <c r="L52" s="0" t="n">
        <v>0</v>
      </c>
      <c r="M52" s="0" t="n">
        <v>0</v>
      </c>
      <c r="N52" s="0" t="n">
        <v>0</v>
      </c>
      <c r="O52" s="0" t="n">
        <v>0</v>
      </c>
      <c r="P52" s="0" t="n">
        <v>0</v>
      </c>
      <c r="Q52" s="0" t="n">
        <v>0</v>
      </c>
    </row>
    <row r="53" customFormat="false" ht="12.8" hidden="false" customHeight="false" outlineLevel="0" collapsed="false">
      <c r="A53" s="0" t="n">
        <v>100</v>
      </c>
      <c r="B53" s="0" t="n">
        <v>29920966.2503211</v>
      </c>
      <c r="C53" s="0" t="n">
        <v>28700611.507927</v>
      </c>
      <c r="D53" s="0" t="n">
        <v>30031664.5479226</v>
      </c>
      <c r="E53" s="0" t="n">
        <v>28804432.5824764</v>
      </c>
      <c r="F53" s="0" t="n">
        <v>21522349.6432275</v>
      </c>
      <c r="G53" s="0" t="n">
        <v>7178261.86469955</v>
      </c>
      <c r="H53" s="0" t="n">
        <v>21659169.5177611</v>
      </c>
      <c r="I53" s="0" t="n">
        <v>7145263.0647153</v>
      </c>
      <c r="J53" s="0" t="n">
        <v>1788560.78508271</v>
      </c>
      <c r="K53" s="0" t="n">
        <v>1734903.96153023</v>
      </c>
      <c r="L53" s="0" t="n">
        <v>4989041.32637716</v>
      </c>
      <c r="M53" s="0" t="n">
        <v>4708663.02443539</v>
      </c>
      <c r="N53" s="0" t="n">
        <v>5007452.27036103</v>
      </c>
      <c r="O53" s="0" t="n">
        <v>4725963.33015464</v>
      </c>
      <c r="P53" s="0" t="n">
        <v>298093.464180452</v>
      </c>
      <c r="Q53" s="0" t="n">
        <v>289150.660255038</v>
      </c>
    </row>
    <row r="54" customFormat="false" ht="12.8" hidden="false" customHeight="false" outlineLevel="0" collapsed="false">
      <c r="A54" s="0" t="n">
        <v>101</v>
      </c>
      <c r="B54" s="0" t="n">
        <v>30225612.714509</v>
      </c>
      <c r="C54" s="0" t="n">
        <v>28993454.0046662</v>
      </c>
      <c r="D54" s="0" t="n">
        <v>30338388.8048595</v>
      </c>
      <c r="E54" s="0" t="n">
        <v>29099256.1354656</v>
      </c>
      <c r="F54" s="0" t="n">
        <v>21683711.9339239</v>
      </c>
      <c r="G54" s="0" t="n">
        <v>7309742.07074228</v>
      </c>
      <c r="H54" s="0" t="n">
        <v>21821793.9680597</v>
      </c>
      <c r="I54" s="0" t="n">
        <v>7277462.16740593</v>
      </c>
      <c r="J54" s="0" t="n">
        <v>1871003.75947176</v>
      </c>
      <c r="K54" s="0" t="n">
        <v>1814873.64668761</v>
      </c>
      <c r="L54" s="0" t="n">
        <v>0</v>
      </c>
      <c r="M54" s="0" t="n">
        <v>0</v>
      </c>
      <c r="N54" s="0" t="n">
        <v>0</v>
      </c>
      <c r="O54" s="0" t="n">
        <v>0</v>
      </c>
      <c r="P54" s="0" t="n">
        <v>0</v>
      </c>
      <c r="Q54" s="0" t="n">
        <v>0</v>
      </c>
    </row>
    <row r="55" customFormat="false" ht="12.8" hidden="false" customHeight="false" outlineLevel="0" collapsed="false">
      <c r="A55" s="0" t="n">
        <v>102</v>
      </c>
      <c r="B55" s="0" t="n">
        <v>30474198.3177283</v>
      </c>
      <c r="C55" s="0" t="n">
        <v>29231449.7215635</v>
      </c>
      <c r="D55" s="0" t="n">
        <v>30588883.449234</v>
      </c>
      <c r="E55" s="0" t="n">
        <v>29339088.6851223</v>
      </c>
      <c r="F55" s="0" t="n">
        <v>21822985.6278762</v>
      </c>
      <c r="G55" s="0" t="n">
        <v>7408464.09368721</v>
      </c>
      <c r="H55" s="0" t="n">
        <v>21961182.0116583</v>
      </c>
      <c r="I55" s="0" t="n">
        <v>7377906.67346397</v>
      </c>
      <c r="J55" s="0" t="n">
        <v>1943806.46910021</v>
      </c>
      <c r="K55" s="0" t="n">
        <v>1885492.2750272</v>
      </c>
      <c r="L55" s="0" t="n">
        <v>5079662.96068665</v>
      </c>
      <c r="M55" s="0" t="n">
        <v>4794497.36215219</v>
      </c>
      <c r="N55" s="0" t="n">
        <v>5098746.7282171</v>
      </c>
      <c r="O55" s="0" t="n">
        <v>4812438.62418498</v>
      </c>
      <c r="P55" s="0" t="n">
        <v>323967.744850034</v>
      </c>
      <c r="Q55" s="0" t="n">
        <v>314248.712504533</v>
      </c>
    </row>
    <row r="56" customFormat="false" ht="12.8" hidden="false" customHeight="false" outlineLevel="0" collapsed="false">
      <c r="A56" s="0" t="n">
        <v>103</v>
      </c>
      <c r="B56" s="0" t="n">
        <v>30725346.0178366</v>
      </c>
      <c r="C56" s="0" t="n">
        <v>29471835.4743198</v>
      </c>
      <c r="D56" s="0" t="n">
        <v>30841755.4674082</v>
      </c>
      <c r="E56" s="0" t="n">
        <v>29581094.3916472</v>
      </c>
      <c r="F56" s="0" t="n">
        <v>21957130.2802551</v>
      </c>
      <c r="G56" s="0" t="n">
        <v>7514705.1940647</v>
      </c>
      <c r="H56" s="0" t="n">
        <v>22097731.7880684</v>
      </c>
      <c r="I56" s="0" t="n">
        <v>7483362.6035788</v>
      </c>
      <c r="J56" s="0" t="n">
        <v>2036199.59287702</v>
      </c>
      <c r="K56" s="0" t="n">
        <v>1975113.60509071</v>
      </c>
      <c r="L56" s="0" t="n">
        <v>0</v>
      </c>
      <c r="M56" s="0" t="n">
        <v>0</v>
      </c>
      <c r="N56" s="0" t="n">
        <v>0</v>
      </c>
      <c r="O56" s="0" t="n">
        <v>0</v>
      </c>
      <c r="P56" s="0" t="n">
        <v>0</v>
      </c>
      <c r="Q56" s="0" t="n">
        <v>0</v>
      </c>
    </row>
    <row r="57" customFormat="false" ht="12.8" hidden="false" customHeight="false" outlineLevel="0" collapsed="false">
      <c r="A57" s="0" t="n">
        <v>104</v>
      </c>
      <c r="B57" s="0" t="n">
        <v>31135578.3931329</v>
      </c>
      <c r="C57" s="0" t="n">
        <v>29864787.8525309</v>
      </c>
      <c r="D57" s="0" t="n">
        <v>31254261.7172416</v>
      </c>
      <c r="E57" s="0" t="n">
        <v>29976181.534548</v>
      </c>
      <c r="F57" s="0" t="n">
        <v>22247173.161607</v>
      </c>
      <c r="G57" s="0" t="n">
        <v>7617614.69092387</v>
      </c>
      <c r="H57" s="0" t="n">
        <v>22390131.0064744</v>
      </c>
      <c r="I57" s="0" t="n">
        <v>7586050.5280736</v>
      </c>
      <c r="J57" s="0" t="n">
        <v>2137909.82720336</v>
      </c>
      <c r="K57" s="0" t="n">
        <v>2073772.53238726</v>
      </c>
      <c r="L57" s="0" t="n">
        <v>5191881.29175402</v>
      </c>
      <c r="M57" s="0" t="n">
        <v>4901862.98520599</v>
      </c>
      <c r="N57" s="0" t="n">
        <v>5211664.30424212</v>
      </c>
      <c r="O57" s="0" t="n">
        <v>4920461.54206445</v>
      </c>
      <c r="P57" s="0" t="n">
        <v>356318.304533893</v>
      </c>
      <c r="Q57" s="0" t="n">
        <v>345628.755397876</v>
      </c>
    </row>
    <row r="58" customFormat="false" ht="12.8" hidden="false" customHeight="false" outlineLevel="0" collapsed="false">
      <c r="A58" s="0" t="n">
        <v>105</v>
      </c>
      <c r="B58" s="0" t="n">
        <v>31347023.4514199</v>
      </c>
      <c r="C58" s="0" t="n">
        <v>30069589.005504</v>
      </c>
      <c r="D58" s="0" t="n">
        <v>31464804.8274381</v>
      </c>
      <c r="E58" s="0" t="n">
        <v>30180133.8941043</v>
      </c>
      <c r="F58" s="0" t="n">
        <v>22429572.0274647</v>
      </c>
      <c r="G58" s="0" t="n">
        <v>7640016.9780393</v>
      </c>
      <c r="H58" s="0" t="n">
        <v>22571861.3666471</v>
      </c>
      <c r="I58" s="0" t="n">
        <v>7608272.52745714</v>
      </c>
      <c r="J58" s="0" t="n">
        <v>2219030.41517859</v>
      </c>
      <c r="K58" s="0" t="n">
        <v>2152459.50272323</v>
      </c>
      <c r="L58" s="0" t="n">
        <v>0</v>
      </c>
      <c r="M58" s="0" t="n">
        <v>0</v>
      </c>
      <c r="N58" s="0" t="n">
        <v>0</v>
      </c>
      <c r="O58" s="0" t="n">
        <v>0</v>
      </c>
      <c r="P58" s="0" t="n">
        <v>0</v>
      </c>
      <c r="Q58" s="0" t="n">
        <v>0</v>
      </c>
    </row>
    <row r="59" customFormat="false" ht="12.8" hidden="false" customHeight="false" outlineLevel="0" collapsed="false">
      <c r="A59" s="0" t="n">
        <v>106</v>
      </c>
      <c r="B59" s="0" t="n">
        <v>31550049.4948636</v>
      </c>
      <c r="C59" s="0" t="n">
        <v>30264561.565233</v>
      </c>
      <c r="D59" s="0" t="n">
        <v>31668644.2614536</v>
      </c>
      <c r="E59" s="0" t="n">
        <v>30375870.3045083</v>
      </c>
      <c r="F59" s="0" t="n">
        <v>22554258.1898833</v>
      </c>
      <c r="G59" s="0" t="n">
        <v>7710303.37534971</v>
      </c>
      <c r="H59" s="0" t="n">
        <v>22697459.0672234</v>
      </c>
      <c r="I59" s="0" t="n">
        <v>7678411.2372849</v>
      </c>
      <c r="J59" s="0" t="n">
        <v>2287248.80995322</v>
      </c>
      <c r="K59" s="0" t="n">
        <v>2218631.34565462</v>
      </c>
      <c r="L59" s="0" t="n">
        <v>5261737.37895704</v>
      </c>
      <c r="M59" s="0" t="n">
        <v>4968722.00193111</v>
      </c>
      <c r="N59" s="0" t="n">
        <v>5281505.66695803</v>
      </c>
      <c r="O59" s="0" t="n">
        <v>4987306.61601963</v>
      </c>
      <c r="P59" s="0" t="n">
        <v>381208.134992203</v>
      </c>
      <c r="Q59" s="0" t="n">
        <v>369771.890942437</v>
      </c>
    </row>
    <row r="60" customFormat="false" ht="12.8" hidden="false" customHeight="false" outlineLevel="0" collapsed="false">
      <c r="A60" s="0" t="n">
        <v>107</v>
      </c>
      <c r="B60" s="0" t="n">
        <v>31780260.6919718</v>
      </c>
      <c r="C60" s="0" t="n">
        <v>30485976.595684</v>
      </c>
      <c r="D60" s="0" t="n">
        <v>31898968.8129522</v>
      </c>
      <c r="E60" s="0" t="n">
        <v>30597389.4045109</v>
      </c>
      <c r="F60" s="0" t="n">
        <v>22694096.456</v>
      </c>
      <c r="G60" s="0" t="n">
        <v>7791880.13968401</v>
      </c>
      <c r="H60" s="0" t="n">
        <v>22837549.5463459</v>
      </c>
      <c r="I60" s="0" t="n">
        <v>7759839.85816508</v>
      </c>
      <c r="J60" s="0" t="n">
        <v>2410204.10333864</v>
      </c>
      <c r="K60" s="0" t="n">
        <v>2337897.98023848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</row>
    <row r="61" customFormat="false" ht="12.8" hidden="false" customHeight="false" outlineLevel="0" collapsed="false">
      <c r="A61" s="0" t="n">
        <v>108</v>
      </c>
      <c r="B61" s="0" t="n">
        <v>31906485.9391107</v>
      </c>
      <c r="C61" s="0" t="n">
        <v>30606986.1288147</v>
      </c>
      <c r="D61" s="0" t="n">
        <v>32059451.2499766</v>
      </c>
      <c r="E61" s="0" t="n">
        <v>30750748.4154396</v>
      </c>
      <c r="F61" s="0" t="n">
        <v>22778389.6631767</v>
      </c>
      <c r="G61" s="0" t="n">
        <v>7828596.465638</v>
      </c>
      <c r="H61" s="0" t="n">
        <v>22922952.0917083</v>
      </c>
      <c r="I61" s="0" t="n">
        <v>7827796.32373122</v>
      </c>
      <c r="J61" s="0" t="n">
        <v>2445022.20173763</v>
      </c>
      <c r="K61" s="0" t="n">
        <v>2371671.5356855</v>
      </c>
      <c r="L61" s="0" t="n">
        <v>5321761.42531715</v>
      </c>
      <c r="M61" s="0" t="n">
        <v>5026369.42239966</v>
      </c>
      <c r="N61" s="0" t="n">
        <v>5347251.19760152</v>
      </c>
      <c r="O61" s="0" t="n">
        <v>5050325.79247319</v>
      </c>
      <c r="P61" s="0" t="n">
        <v>407503.700289605</v>
      </c>
      <c r="Q61" s="0" t="n">
        <v>395278.589280917</v>
      </c>
    </row>
    <row r="62" customFormat="false" ht="12.8" hidden="false" customHeight="false" outlineLevel="0" collapsed="false">
      <c r="A62" s="0" t="n">
        <v>109</v>
      </c>
      <c r="B62" s="0" t="n">
        <v>32169732.1635651</v>
      </c>
      <c r="C62" s="0" t="n">
        <v>30858523.4297348</v>
      </c>
      <c r="D62" s="0" t="n">
        <v>32321717.1902812</v>
      </c>
      <c r="E62" s="0" t="n">
        <v>31001376.3987154</v>
      </c>
      <c r="F62" s="0" t="n">
        <v>22908755.8371017</v>
      </c>
      <c r="G62" s="0" t="n">
        <v>7949767.59263314</v>
      </c>
      <c r="H62" s="0" t="n">
        <v>23052022.6781208</v>
      </c>
      <c r="I62" s="0" t="n">
        <v>7949353.72059466</v>
      </c>
      <c r="J62" s="0" t="n">
        <v>2499233.43945781</v>
      </c>
      <c r="K62" s="0" t="n">
        <v>2424256.43627407</v>
      </c>
      <c r="L62" s="0" t="n">
        <v>0</v>
      </c>
      <c r="M62" s="0" t="n">
        <v>0</v>
      </c>
      <c r="N62" s="0" t="n">
        <v>0</v>
      </c>
      <c r="O62" s="0" t="n">
        <v>0</v>
      </c>
      <c r="P62" s="0" t="n">
        <v>0</v>
      </c>
      <c r="Q62" s="0" t="n">
        <v>0</v>
      </c>
    </row>
    <row r="63" customFormat="false" ht="12.8" hidden="false" customHeight="false" outlineLevel="0" collapsed="false">
      <c r="A63" s="0" t="n">
        <v>110</v>
      </c>
      <c r="B63" s="0" t="n">
        <v>32247505.8386662</v>
      </c>
      <c r="C63" s="0" t="n">
        <v>30933591.8639802</v>
      </c>
      <c r="D63" s="0" t="n">
        <v>32400060.1106995</v>
      </c>
      <c r="E63" s="0" t="n">
        <v>31076979.8747102</v>
      </c>
      <c r="F63" s="0" t="n">
        <v>22930475.8448863</v>
      </c>
      <c r="G63" s="0" t="n">
        <v>8003116.01909387</v>
      </c>
      <c r="H63" s="0" t="n">
        <v>23074339.6179302</v>
      </c>
      <c r="I63" s="0" t="n">
        <v>8002640.25678003</v>
      </c>
      <c r="J63" s="0" t="n">
        <v>2560953.09546036</v>
      </c>
      <c r="K63" s="0" t="n">
        <v>2484124.50259655</v>
      </c>
      <c r="L63" s="0" t="n">
        <v>5378554.34419644</v>
      </c>
      <c r="M63" s="0" t="n">
        <v>5080651.03963215</v>
      </c>
      <c r="N63" s="0" t="n">
        <v>5403977.75554382</v>
      </c>
      <c r="O63" s="0" t="n">
        <v>5104547.10592254</v>
      </c>
      <c r="P63" s="0" t="n">
        <v>426825.51591006</v>
      </c>
      <c r="Q63" s="0" t="n">
        <v>414020.750432758</v>
      </c>
    </row>
    <row r="64" customFormat="false" ht="12.8" hidden="false" customHeight="false" outlineLevel="0" collapsed="false">
      <c r="A64" s="0" t="n">
        <v>111</v>
      </c>
      <c r="B64" s="0" t="n">
        <v>32549538.0502954</v>
      </c>
      <c r="C64" s="0" t="n">
        <v>31222824.9955384</v>
      </c>
      <c r="D64" s="0" t="n">
        <v>32703871.3737977</v>
      </c>
      <c r="E64" s="0" t="n">
        <v>31367894.0660016</v>
      </c>
      <c r="F64" s="0" t="n">
        <v>23166074.9928191</v>
      </c>
      <c r="G64" s="0" t="n">
        <v>8056750.00271926</v>
      </c>
      <c r="H64" s="0" t="n">
        <v>23311343.3907857</v>
      </c>
      <c r="I64" s="0" t="n">
        <v>8056550.67521589</v>
      </c>
      <c r="J64" s="0" t="n">
        <v>2624631.75399565</v>
      </c>
      <c r="K64" s="0" t="n">
        <v>2545892.80137578</v>
      </c>
      <c r="L64" s="0" t="n">
        <v>0</v>
      </c>
      <c r="M64" s="0" t="n">
        <v>0</v>
      </c>
      <c r="N64" s="0" t="n">
        <v>0</v>
      </c>
      <c r="O64" s="0" t="n">
        <v>0</v>
      </c>
      <c r="P64" s="0" t="n">
        <v>0</v>
      </c>
      <c r="Q64" s="0" t="n">
        <v>0</v>
      </c>
    </row>
    <row r="65" customFormat="false" ht="12.8" hidden="false" customHeight="false" outlineLevel="0" collapsed="false">
      <c r="A65" s="0" t="n">
        <v>112</v>
      </c>
      <c r="B65" s="0" t="n">
        <v>32868540.9649462</v>
      </c>
      <c r="C65" s="0" t="n">
        <v>31528312.8689837</v>
      </c>
      <c r="D65" s="0" t="n">
        <v>33024387.1071355</v>
      </c>
      <c r="E65" s="0" t="n">
        <v>31674803.9661376</v>
      </c>
      <c r="F65" s="0" t="n">
        <v>23411022.5935478</v>
      </c>
      <c r="G65" s="0" t="n">
        <v>8117290.27543585</v>
      </c>
      <c r="H65" s="0" t="n">
        <v>23557714.0901156</v>
      </c>
      <c r="I65" s="0" t="n">
        <v>8117089.87602202</v>
      </c>
      <c r="J65" s="0" t="n">
        <v>2698944.84100724</v>
      </c>
      <c r="K65" s="0" t="n">
        <v>2617976.49577702</v>
      </c>
      <c r="L65" s="0" t="n">
        <v>5481657.48618082</v>
      </c>
      <c r="M65" s="0" t="n">
        <v>5178293.74621052</v>
      </c>
      <c r="N65" s="0" t="n">
        <v>5507631.09020663</v>
      </c>
      <c r="O65" s="0" t="n">
        <v>5202708.46400993</v>
      </c>
      <c r="P65" s="0" t="n">
        <v>449824.140167874</v>
      </c>
      <c r="Q65" s="0" t="n">
        <v>436329.415962838</v>
      </c>
    </row>
    <row r="66" customFormat="false" ht="12.8" hidden="false" customHeight="false" outlineLevel="0" collapsed="false">
      <c r="A66" s="0" t="n">
        <v>113</v>
      </c>
      <c r="B66" s="0" t="n">
        <v>33124459.0481045</v>
      </c>
      <c r="C66" s="0" t="n">
        <v>31774612.0301067</v>
      </c>
      <c r="D66" s="0" t="n">
        <v>33280608.5734707</v>
      </c>
      <c r="E66" s="0" t="n">
        <v>31921388.4218845</v>
      </c>
      <c r="F66" s="0" t="n">
        <v>23606467.6876624</v>
      </c>
      <c r="G66" s="0" t="n">
        <v>8168144.34244432</v>
      </c>
      <c r="H66" s="0" t="n">
        <v>23753445.4114201</v>
      </c>
      <c r="I66" s="0" t="n">
        <v>8167943.01046441</v>
      </c>
      <c r="J66" s="0" t="n">
        <v>2826083.6545177</v>
      </c>
      <c r="K66" s="0" t="n">
        <v>2741301.14488217</v>
      </c>
      <c r="L66" s="0" t="n">
        <v>0</v>
      </c>
      <c r="M66" s="0" t="n">
        <v>0</v>
      </c>
      <c r="N66" s="0" t="n">
        <v>0</v>
      </c>
      <c r="O66" s="0" t="n">
        <v>0</v>
      </c>
      <c r="P66" s="0" t="n">
        <v>0</v>
      </c>
      <c r="Q66" s="0" t="n">
        <v>0</v>
      </c>
    </row>
    <row r="67" customFormat="false" ht="12.8" hidden="false" customHeight="false" outlineLevel="0" collapsed="false">
      <c r="A67" s="0" t="n">
        <v>114</v>
      </c>
      <c r="B67" s="0" t="n">
        <v>33336023.9061517</v>
      </c>
      <c r="C67" s="0" t="n">
        <v>31977881.2162842</v>
      </c>
      <c r="D67" s="0" t="n">
        <v>33491674.7984065</v>
      </c>
      <c r="E67" s="0" t="n">
        <v>32124187.1489361</v>
      </c>
      <c r="F67" s="0" t="n">
        <v>23725535.2612563</v>
      </c>
      <c r="G67" s="0" t="n">
        <v>8252345.9550279</v>
      </c>
      <c r="H67" s="0" t="n">
        <v>23872092.500559</v>
      </c>
      <c r="I67" s="0" t="n">
        <v>8252094.64837717</v>
      </c>
      <c r="J67" s="0" t="n">
        <v>2879680.19354026</v>
      </c>
      <c r="K67" s="0" t="n">
        <v>2793289.78773405</v>
      </c>
      <c r="L67" s="0" t="n">
        <v>5559936.01895888</v>
      </c>
      <c r="M67" s="0" t="n">
        <v>5253333.02658245</v>
      </c>
      <c r="N67" s="0" t="n">
        <v>5585876.79244735</v>
      </c>
      <c r="O67" s="0" t="n">
        <v>5277717.78916875</v>
      </c>
      <c r="P67" s="0" t="n">
        <v>479946.698923376</v>
      </c>
      <c r="Q67" s="0" t="n">
        <v>465548.297955675</v>
      </c>
    </row>
    <row r="68" customFormat="false" ht="12.8" hidden="false" customHeight="false" outlineLevel="0" collapsed="false">
      <c r="A68" s="0" t="n">
        <v>115</v>
      </c>
      <c r="B68" s="0" t="n">
        <v>33664704.0654877</v>
      </c>
      <c r="C68" s="0" t="n">
        <v>32292814.3920636</v>
      </c>
      <c r="D68" s="0" t="n">
        <v>33821567.0963794</v>
      </c>
      <c r="E68" s="0" t="n">
        <v>32440259.7734358</v>
      </c>
      <c r="F68" s="0" t="n">
        <v>23923362.3635297</v>
      </c>
      <c r="G68" s="0" t="n">
        <v>8369452.02853386</v>
      </c>
      <c r="H68" s="0" t="n">
        <v>24071060.2992509</v>
      </c>
      <c r="I68" s="0" t="n">
        <v>8369199.47418489</v>
      </c>
      <c r="J68" s="0" t="n">
        <v>2996694.37677691</v>
      </c>
      <c r="K68" s="0" t="n">
        <v>2906793.5454736</v>
      </c>
      <c r="L68" s="0" t="n">
        <v>0</v>
      </c>
      <c r="M68" s="0" t="n">
        <v>0</v>
      </c>
      <c r="N68" s="0" t="n">
        <v>0</v>
      </c>
      <c r="O68" s="0" t="n">
        <v>0</v>
      </c>
      <c r="P68" s="0" t="n">
        <v>0</v>
      </c>
      <c r="Q68" s="0" t="n">
        <v>0</v>
      </c>
    </row>
    <row r="69" customFormat="false" ht="12.8" hidden="false" customHeight="false" outlineLevel="0" collapsed="false">
      <c r="A69" s="0" t="n">
        <v>116</v>
      </c>
      <c r="B69" s="0" t="n">
        <v>33835685.9895399</v>
      </c>
      <c r="C69" s="0" t="n">
        <v>32456537.0428829</v>
      </c>
      <c r="D69" s="0" t="n">
        <v>33993473.0649809</v>
      </c>
      <c r="E69" s="0" t="n">
        <v>32604860.5542138</v>
      </c>
      <c r="F69" s="0" t="n">
        <v>24032781.1602189</v>
      </c>
      <c r="G69" s="0" t="n">
        <v>8423755.88266409</v>
      </c>
      <c r="H69" s="0" t="n">
        <v>24181087.5791605</v>
      </c>
      <c r="I69" s="0" t="n">
        <v>8423772.97505331</v>
      </c>
      <c r="J69" s="0" t="n">
        <v>3062036.6032725</v>
      </c>
      <c r="K69" s="0" t="n">
        <v>2970175.50517432</v>
      </c>
      <c r="L69" s="0" t="n">
        <v>5641745.24751898</v>
      </c>
      <c r="M69" s="0" t="n">
        <v>5330626.56880342</v>
      </c>
      <c r="N69" s="0" t="n">
        <v>5668043.74777782</v>
      </c>
      <c r="O69" s="0" t="n">
        <v>5355347.85755778</v>
      </c>
      <c r="P69" s="0" t="n">
        <v>510339.433878749</v>
      </c>
      <c r="Q69" s="0" t="n">
        <v>495029.250862387</v>
      </c>
    </row>
    <row r="70" customFormat="false" ht="12.8" hidden="false" customHeight="false" outlineLevel="0" collapsed="false">
      <c r="A70" s="0" t="n">
        <v>117</v>
      </c>
      <c r="B70" s="0" t="n">
        <v>33982828.9808793</v>
      </c>
      <c r="C70" s="0" t="n">
        <v>32598411.2196338</v>
      </c>
      <c r="D70" s="0" t="n">
        <v>34139079.9425055</v>
      </c>
      <c r="E70" s="0" t="n">
        <v>32745291.1794188</v>
      </c>
      <c r="F70" s="0" t="n">
        <v>24118631.17931</v>
      </c>
      <c r="G70" s="0" t="n">
        <v>8479780.04032375</v>
      </c>
      <c r="H70" s="0" t="n">
        <v>24265493.978344</v>
      </c>
      <c r="I70" s="0" t="n">
        <v>8479797.20107476</v>
      </c>
      <c r="J70" s="0" t="n">
        <v>3138196.15438446</v>
      </c>
      <c r="K70" s="0" t="n">
        <v>3044050.26975292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</row>
    <row r="71" customFormat="false" ht="12.8" hidden="false" customHeight="false" outlineLevel="0" collapsed="false">
      <c r="A71" s="0" t="n">
        <v>118</v>
      </c>
      <c r="B71" s="0" t="n">
        <v>34267362.8175964</v>
      </c>
      <c r="C71" s="0" t="n">
        <v>32870802.4392451</v>
      </c>
      <c r="D71" s="0" t="n">
        <v>34424019.5574046</v>
      </c>
      <c r="E71" s="0" t="n">
        <v>33018063.4499023</v>
      </c>
      <c r="F71" s="0" t="n">
        <v>24333341.1555172</v>
      </c>
      <c r="G71" s="0" t="n">
        <v>8537461.28372793</v>
      </c>
      <c r="H71" s="0" t="n">
        <v>24480602.5812526</v>
      </c>
      <c r="I71" s="0" t="n">
        <v>8537460.86864963</v>
      </c>
      <c r="J71" s="0" t="n">
        <v>3223099.5441864</v>
      </c>
      <c r="K71" s="0" t="n">
        <v>3126406.5578608</v>
      </c>
      <c r="L71" s="0" t="n">
        <v>5713942.84811816</v>
      </c>
      <c r="M71" s="0" t="n">
        <v>5399403.06616389</v>
      </c>
      <c r="N71" s="0" t="n">
        <v>5740052.96177472</v>
      </c>
      <c r="O71" s="0" t="n">
        <v>5423947.3425881</v>
      </c>
      <c r="P71" s="0" t="n">
        <v>537183.257364399</v>
      </c>
      <c r="Q71" s="0" t="n">
        <v>521067.759643467</v>
      </c>
    </row>
    <row r="72" customFormat="false" ht="12.8" hidden="false" customHeight="false" outlineLevel="0" collapsed="false">
      <c r="A72" s="0" t="n">
        <v>119</v>
      </c>
      <c r="B72" s="0" t="n">
        <v>34488203.7809242</v>
      </c>
      <c r="C72" s="0" t="n">
        <v>33082490.9093296</v>
      </c>
      <c r="D72" s="0" t="n">
        <v>34645526.562925</v>
      </c>
      <c r="E72" s="0" t="n">
        <v>33230377.4962728</v>
      </c>
      <c r="F72" s="0" t="n">
        <v>24484318.5167405</v>
      </c>
      <c r="G72" s="0" t="n">
        <v>8598172.39258908</v>
      </c>
      <c r="H72" s="0" t="n">
        <v>24632205.5205053</v>
      </c>
      <c r="I72" s="0" t="n">
        <v>8598171.97576753</v>
      </c>
      <c r="J72" s="0" t="n">
        <v>3332346.95382826</v>
      </c>
      <c r="K72" s="0" t="n">
        <v>3232376.54521341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</row>
    <row r="73" customFormat="false" ht="12.8" hidden="false" customHeight="false" outlineLevel="0" collapsed="false">
      <c r="A73" s="0" t="n">
        <v>120</v>
      </c>
      <c r="B73" s="0" t="n">
        <v>34766920.0585079</v>
      </c>
      <c r="C73" s="0" t="n">
        <v>33350406.1386868</v>
      </c>
      <c r="D73" s="0" t="n">
        <v>34924879.4147427</v>
      </c>
      <c r="E73" s="0" t="n">
        <v>33498891.1162793</v>
      </c>
      <c r="F73" s="0" t="n">
        <v>24687745.8846004</v>
      </c>
      <c r="G73" s="0" t="n">
        <v>8662660.25408635</v>
      </c>
      <c r="H73" s="0" t="n">
        <v>24836231.2821745</v>
      </c>
      <c r="I73" s="0" t="n">
        <v>8662659.83410479</v>
      </c>
      <c r="J73" s="0" t="n">
        <v>3450770.57024792</v>
      </c>
      <c r="K73" s="0" t="n">
        <v>3347247.45314049</v>
      </c>
      <c r="L73" s="0" t="n">
        <v>5798767.54879755</v>
      </c>
      <c r="M73" s="0" t="n">
        <v>5481170.38117623</v>
      </c>
      <c r="N73" s="0" t="n">
        <v>5825094.67790941</v>
      </c>
      <c r="O73" s="0" t="n">
        <v>5505918.65801267</v>
      </c>
      <c r="P73" s="0" t="n">
        <v>575128.428374654</v>
      </c>
      <c r="Q73" s="0" t="n">
        <v>557874.575523414</v>
      </c>
    </row>
    <row r="74" customFormat="false" ht="12.8" hidden="false" customHeight="false" outlineLevel="0" collapsed="false">
      <c r="A74" s="0" t="n">
        <v>121</v>
      </c>
      <c r="B74" s="0" t="n">
        <v>34840947.6860069</v>
      </c>
      <c r="C74" s="0" t="n">
        <v>33422732.8919697</v>
      </c>
      <c r="D74" s="0" t="n">
        <v>34996300.0134724</v>
      </c>
      <c r="E74" s="0" t="n">
        <v>33568767.8654469</v>
      </c>
      <c r="F74" s="0" t="n">
        <v>24698820.6496398</v>
      </c>
      <c r="G74" s="0" t="n">
        <v>8723912.24232984</v>
      </c>
      <c r="H74" s="0" t="n">
        <v>24844856.0443066</v>
      </c>
      <c r="I74" s="0" t="n">
        <v>8723911.82114028</v>
      </c>
      <c r="J74" s="0" t="n">
        <v>3538511.01016901</v>
      </c>
      <c r="K74" s="0" t="n">
        <v>3432355.67986394</v>
      </c>
      <c r="L74" s="0" t="n">
        <v>0</v>
      </c>
      <c r="M74" s="0" t="n">
        <v>0</v>
      </c>
      <c r="N74" s="0" t="n">
        <v>0</v>
      </c>
      <c r="O74" s="0" t="n">
        <v>0</v>
      </c>
      <c r="P74" s="0" t="n">
        <v>0</v>
      </c>
      <c r="Q74" s="0" t="n">
        <v>0</v>
      </c>
    </row>
    <row r="75" customFormat="false" ht="12.8" hidden="false" customHeight="false" outlineLevel="0" collapsed="false">
      <c r="A75" s="0" t="n">
        <v>122</v>
      </c>
      <c r="B75" s="0" t="n">
        <v>35031587.2151019</v>
      </c>
      <c r="C75" s="0" t="n">
        <v>33605622.2384929</v>
      </c>
      <c r="D75" s="0" t="n">
        <v>35187478.8089138</v>
      </c>
      <c r="E75" s="0" t="n">
        <v>33752164.1328136</v>
      </c>
      <c r="F75" s="0" t="n">
        <v>24809592.4035971</v>
      </c>
      <c r="G75" s="0" t="n">
        <v>8796029.83489584</v>
      </c>
      <c r="H75" s="0" t="n">
        <v>24956134.7315739</v>
      </c>
      <c r="I75" s="0" t="n">
        <v>8796029.4012397</v>
      </c>
      <c r="J75" s="0" t="n">
        <v>3587876.48549252</v>
      </c>
      <c r="K75" s="0" t="n">
        <v>3480240.19092775</v>
      </c>
      <c r="L75" s="0" t="n">
        <v>5843190.07158575</v>
      </c>
      <c r="M75" s="0" t="n">
        <v>5524044.30739934</v>
      </c>
      <c r="N75" s="0" t="n">
        <v>5869172.68241777</v>
      </c>
      <c r="O75" s="0" t="n">
        <v>5548468.74143782</v>
      </c>
      <c r="P75" s="0" t="n">
        <v>597979.414248754</v>
      </c>
      <c r="Q75" s="0" t="n">
        <v>580040.031821291</v>
      </c>
    </row>
    <row r="76" customFormat="false" ht="12.8" hidden="false" customHeight="false" outlineLevel="0" collapsed="false">
      <c r="A76" s="0" t="n">
        <v>123</v>
      </c>
      <c r="B76" s="0" t="n">
        <v>35264915.2460295</v>
      </c>
      <c r="C76" s="0" t="n">
        <v>33828924.8064232</v>
      </c>
      <c r="D76" s="0" t="n">
        <v>35419725.428664</v>
      </c>
      <c r="E76" s="0" t="n">
        <v>33974450.2113683</v>
      </c>
      <c r="F76" s="0" t="n">
        <v>24914913.1361678</v>
      </c>
      <c r="G76" s="0" t="n">
        <v>8914011.67025538</v>
      </c>
      <c r="H76" s="0" t="n">
        <v>25060438.9763075</v>
      </c>
      <c r="I76" s="0" t="n">
        <v>8914011.23506074</v>
      </c>
      <c r="J76" s="0" t="n">
        <v>3636057.5448476</v>
      </c>
      <c r="K76" s="0" t="n">
        <v>3526975.81850217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</row>
    <row r="77" customFormat="false" ht="12.8" hidden="false" customHeight="false" outlineLevel="0" collapsed="false">
      <c r="A77" s="0" t="n">
        <v>124</v>
      </c>
      <c r="B77" s="0" t="n">
        <v>35613457.0280225</v>
      </c>
      <c r="C77" s="0" t="n">
        <v>34163203.6445409</v>
      </c>
      <c r="D77" s="0" t="n">
        <v>35768964.8814961</v>
      </c>
      <c r="E77" s="0" t="n">
        <v>34309384.9533851</v>
      </c>
      <c r="F77" s="0" t="n">
        <v>25124513.330903</v>
      </c>
      <c r="G77" s="0" t="n">
        <v>9038690.31363789</v>
      </c>
      <c r="H77" s="0" t="n">
        <v>25270695.0767323</v>
      </c>
      <c r="I77" s="0" t="n">
        <v>9038689.87665284</v>
      </c>
      <c r="J77" s="0" t="n">
        <v>3711226.73295282</v>
      </c>
      <c r="K77" s="0" t="n">
        <v>3599889.93096423</v>
      </c>
      <c r="L77" s="0" t="n">
        <v>5938078.13079124</v>
      </c>
      <c r="M77" s="0" t="n">
        <v>5613356.72207442</v>
      </c>
      <c r="N77" s="0" t="n">
        <v>5963996.80807</v>
      </c>
      <c r="O77" s="0" t="n">
        <v>5637721.06455932</v>
      </c>
      <c r="P77" s="0" t="n">
        <v>618537.78882547</v>
      </c>
      <c r="Q77" s="0" t="n">
        <v>599981.655160706</v>
      </c>
    </row>
    <row r="78" customFormat="false" ht="12.8" hidden="false" customHeight="false" outlineLevel="0" collapsed="false">
      <c r="A78" s="0" t="n">
        <v>125</v>
      </c>
      <c r="B78" s="0" t="n">
        <v>35848226.148175</v>
      </c>
      <c r="C78" s="0" t="n">
        <v>34389687.2047564</v>
      </c>
      <c r="D78" s="0" t="n">
        <v>36004284.3664963</v>
      </c>
      <c r="E78" s="0" t="n">
        <v>34536385.8746264</v>
      </c>
      <c r="F78" s="0" t="n">
        <v>25322982.0769672</v>
      </c>
      <c r="G78" s="0" t="n">
        <v>9066705.12778921</v>
      </c>
      <c r="H78" s="0" t="n">
        <v>25469681.1856691</v>
      </c>
      <c r="I78" s="0" t="n">
        <v>9066704.68895729</v>
      </c>
      <c r="J78" s="0" t="n">
        <v>3770294.67417119</v>
      </c>
      <c r="K78" s="0" t="n">
        <v>3657185.83394605</v>
      </c>
      <c r="L78" s="0" t="n">
        <v>0</v>
      </c>
      <c r="M78" s="0" t="n">
        <v>0</v>
      </c>
      <c r="N78" s="0" t="n">
        <v>0</v>
      </c>
      <c r="O78" s="0" t="n">
        <v>0</v>
      </c>
      <c r="P78" s="0" t="n">
        <v>0</v>
      </c>
      <c r="Q78" s="0" t="n">
        <v>0</v>
      </c>
    </row>
    <row r="79" customFormat="false" ht="12.8" hidden="false" customHeight="false" outlineLevel="0" collapsed="false">
      <c r="A79" s="0" t="n">
        <v>126</v>
      </c>
      <c r="B79" s="0" t="n">
        <v>36044098.1719477</v>
      </c>
      <c r="C79" s="0" t="n">
        <v>34578223.3385176</v>
      </c>
      <c r="D79" s="0" t="n">
        <v>36199594.5486763</v>
      </c>
      <c r="E79" s="0" t="n">
        <v>34724394.3164098</v>
      </c>
      <c r="F79" s="0" t="n">
        <v>25432705.1936058</v>
      </c>
      <c r="G79" s="0" t="n">
        <v>9145518.14491188</v>
      </c>
      <c r="H79" s="0" t="n">
        <v>25578876.6120654</v>
      </c>
      <c r="I79" s="0" t="n">
        <v>9145517.70434445</v>
      </c>
      <c r="J79" s="0" t="n">
        <v>3821107.56486603</v>
      </c>
      <c r="K79" s="0" t="n">
        <v>3706474.33792005</v>
      </c>
      <c r="L79" s="0" t="n">
        <v>6009025.17199272</v>
      </c>
      <c r="M79" s="0" t="n">
        <v>5680453.78516489</v>
      </c>
      <c r="N79" s="0" t="n">
        <v>6034942.01758747</v>
      </c>
      <c r="O79" s="0" t="n">
        <v>5704816.44491484</v>
      </c>
      <c r="P79" s="0" t="n">
        <v>636851.260811005</v>
      </c>
      <c r="Q79" s="0" t="n">
        <v>617745.722986674</v>
      </c>
    </row>
    <row r="80" customFormat="false" ht="12.8" hidden="false" customHeight="false" outlineLevel="0" collapsed="false">
      <c r="A80" s="0" t="n">
        <v>127</v>
      </c>
      <c r="B80" s="0" t="n">
        <v>36234002.0945821</v>
      </c>
      <c r="C80" s="0" t="n">
        <v>34760994.4671957</v>
      </c>
      <c r="D80" s="0" t="n">
        <v>36388822.7573796</v>
      </c>
      <c r="E80" s="0" t="n">
        <v>34906530.2956828</v>
      </c>
      <c r="F80" s="0" t="n">
        <v>25550562.5701219</v>
      </c>
      <c r="G80" s="0" t="n">
        <v>9210431.89707375</v>
      </c>
      <c r="H80" s="0" t="n">
        <v>25696098.8413564</v>
      </c>
      <c r="I80" s="0" t="n">
        <v>9210431.45432645</v>
      </c>
      <c r="J80" s="0" t="n">
        <v>3895626.83735035</v>
      </c>
      <c r="K80" s="0" t="n">
        <v>3778758.03222984</v>
      </c>
      <c r="L80" s="0" t="n">
        <v>0</v>
      </c>
      <c r="M80" s="0" t="n">
        <v>0</v>
      </c>
      <c r="N80" s="0" t="n">
        <v>0</v>
      </c>
      <c r="O80" s="0" t="n">
        <v>0</v>
      </c>
      <c r="P80" s="0" t="n">
        <v>0</v>
      </c>
      <c r="Q80" s="0" t="n">
        <v>0</v>
      </c>
    </row>
    <row r="81" customFormat="false" ht="12.8" hidden="false" customHeight="false" outlineLevel="0" collapsed="false">
      <c r="A81" s="0" t="n">
        <v>128</v>
      </c>
      <c r="B81" s="0" t="n">
        <v>36467205.7547642</v>
      </c>
      <c r="C81" s="0" t="n">
        <v>34985452.8689392</v>
      </c>
      <c r="D81" s="0" t="n">
        <v>36622322.4962588</v>
      </c>
      <c r="E81" s="0" t="n">
        <v>35131266.8329776</v>
      </c>
      <c r="F81" s="0" t="n">
        <v>25703654.8801881</v>
      </c>
      <c r="G81" s="0" t="n">
        <v>9281797.9887511</v>
      </c>
      <c r="H81" s="0" t="n">
        <v>25849469.2719289</v>
      </c>
      <c r="I81" s="0" t="n">
        <v>9281797.56104869</v>
      </c>
      <c r="J81" s="0" t="n">
        <v>3992003.30704951</v>
      </c>
      <c r="K81" s="0" t="n">
        <v>3872243.20783803</v>
      </c>
      <c r="L81" s="0" t="n">
        <v>6080859.55240239</v>
      </c>
      <c r="M81" s="0" t="n">
        <v>5749818.46768913</v>
      </c>
      <c r="N81" s="0" t="n">
        <v>6106713.09772544</v>
      </c>
      <c r="O81" s="0" t="n">
        <v>5774121.63366335</v>
      </c>
      <c r="P81" s="0" t="n">
        <v>665333.884508252</v>
      </c>
      <c r="Q81" s="0" t="n">
        <v>645373.867973005</v>
      </c>
    </row>
    <row r="82" customFormat="false" ht="12.8" hidden="false" customHeight="false" outlineLevel="0" collapsed="false">
      <c r="A82" s="0" t="n">
        <v>129</v>
      </c>
      <c r="B82" s="0" t="n">
        <v>36601489.01214</v>
      </c>
      <c r="C82" s="0" t="n">
        <v>35116270.4066237</v>
      </c>
      <c r="D82" s="0" t="n">
        <v>36753357.9910593</v>
      </c>
      <c r="E82" s="0" t="n">
        <v>35259031.4221211</v>
      </c>
      <c r="F82" s="0" t="n">
        <v>25745710.6967194</v>
      </c>
      <c r="G82" s="0" t="n">
        <v>9370559.70990425</v>
      </c>
      <c r="H82" s="0" t="n">
        <v>25888472.142077</v>
      </c>
      <c r="I82" s="0" t="n">
        <v>9370559.28004403</v>
      </c>
      <c r="J82" s="0" t="n">
        <v>4083554.77281582</v>
      </c>
      <c r="K82" s="0" t="n">
        <v>3961048.12963134</v>
      </c>
      <c r="L82" s="0" t="n">
        <v>0</v>
      </c>
      <c r="M82" s="0" t="n">
        <v>0</v>
      </c>
      <c r="N82" s="0" t="n">
        <v>0</v>
      </c>
      <c r="O82" s="0" t="n">
        <v>0</v>
      </c>
      <c r="P82" s="0" t="n">
        <v>0</v>
      </c>
      <c r="Q82" s="0" t="n">
        <v>0</v>
      </c>
    </row>
    <row r="83" customFormat="false" ht="12.8" hidden="false" customHeight="false" outlineLevel="0" collapsed="false">
      <c r="A83" s="0" t="n">
        <v>130</v>
      </c>
      <c r="B83" s="0" t="n">
        <v>36894297.2623197</v>
      </c>
      <c r="C83" s="0" t="n">
        <v>35397481.1794975</v>
      </c>
      <c r="D83" s="0" t="n">
        <v>37043904.4936043</v>
      </c>
      <c r="E83" s="0" t="n">
        <v>35538116.456098</v>
      </c>
      <c r="F83" s="0" t="n">
        <v>25925471.6947338</v>
      </c>
      <c r="G83" s="0" t="n">
        <v>9472009.4847637</v>
      </c>
      <c r="H83" s="0" t="n">
        <v>26066107.403364</v>
      </c>
      <c r="I83" s="0" t="n">
        <v>9472009.05273406</v>
      </c>
      <c r="J83" s="0" t="n">
        <v>4177094.43960454</v>
      </c>
      <c r="K83" s="0" t="n">
        <v>4051781.6064164</v>
      </c>
      <c r="L83" s="0" t="n">
        <v>6152620.5320603</v>
      </c>
      <c r="M83" s="0" t="n">
        <v>5818872.0845076</v>
      </c>
      <c r="N83" s="0" t="n">
        <v>6177555.87044748</v>
      </c>
      <c r="O83" s="0" t="n">
        <v>5842313.31143541</v>
      </c>
      <c r="P83" s="0" t="n">
        <v>696182.406600757</v>
      </c>
      <c r="Q83" s="0" t="n">
        <v>675296.934402734</v>
      </c>
    </row>
    <row r="84" customFormat="false" ht="12.8" hidden="false" customHeight="false" outlineLevel="0" collapsed="false">
      <c r="A84" s="0" t="n">
        <v>131</v>
      </c>
      <c r="B84" s="0" t="n">
        <v>37141249.939628</v>
      </c>
      <c r="C84" s="0" t="n">
        <v>35635756.6973897</v>
      </c>
      <c r="D84" s="0" t="n">
        <v>37289989.3726861</v>
      </c>
      <c r="E84" s="0" t="n">
        <v>35775576.3271964</v>
      </c>
      <c r="F84" s="0" t="n">
        <v>26053048.5950449</v>
      </c>
      <c r="G84" s="0" t="n">
        <v>9582708.1023448</v>
      </c>
      <c r="H84" s="0" t="n">
        <v>26192868.6588515</v>
      </c>
      <c r="I84" s="0" t="n">
        <v>9582707.66834498</v>
      </c>
      <c r="J84" s="0" t="n">
        <v>4299621.88238078</v>
      </c>
      <c r="K84" s="0" t="n">
        <v>4170633.22590936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</row>
    <row r="85" customFormat="false" ht="12.8" hidden="false" customHeight="false" outlineLevel="0" collapsed="false">
      <c r="A85" s="0" t="n">
        <v>132</v>
      </c>
      <c r="B85" s="0" t="n">
        <v>37424931.1755282</v>
      </c>
      <c r="C85" s="0" t="n">
        <v>35907581.7767426</v>
      </c>
      <c r="D85" s="0" t="n">
        <v>37574367.2158641</v>
      </c>
      <c r="E85" s="0" t="n">
        <v>36048056.2360612</v>
      </c>
      <c r="F85" s="0" t="n">
        <v>26255862.4993049</v>
      </c>
      <c r="G85" s="0" t="n">
        <v>9651719.27743774</v>
      </c>
      <c r="H85" s="0" t="n">
        <v>26396337.3890305</v>
      </c>
      <c r="I85" s="0" t="n">
        <v>9651718.84703069</v>
      </c>
      <c r="J85" s="0" t="n">
        <v>4406398.83118338</v>
      </c>
      <c r="K85" s="0" t="n">
        <v>4274206.86624788</v>
      </c>
      <c r="L85" s="0" t="n">
        <v>6242201.35962908</v>
      </c>
      <c r="M85" s="0" t="n">
        <v>5905124.48135351</v>
      </c>
      <c r="N85" s="0" t="n">
        <v>6267108.18436265</v>
      </c>
      <c r="O85" s="0" t="n">
        <v>5928538.9948377</v>
      </c>
      <c r="P85" s="0" t="n">
        <v>734399.80519723</v>
      </c>
      <c r="Q85" s="0" t="n">
        <v>712367.811041313</v>
      </c>
    </row>
    <row r="86" customFormat="false" ht="12.8" hidden="false" customHeight="false" outlineLevel="0" collapsed="false">
      <c r="A86" s="0" t="n">
        <v>133</v>
      </c>
      <c r="B86" s="0" t="n">
        <v>37632080.4067023</v>
      </c>
      <c r="C86" s="0" t="n">
        <v>36108607.394319</v>
      </c>
      <c r="D86" s="0" t="n">
        <v>37781593.0836336</v>
      </c>
      <c r="E86" s="0" t="n">
        <v>36249154.1058246</v>
      </c>
      <c r="F86" s="0" t="n">
        <v>26406169.4548483</v>
      </c>
      <c r="G86" s="0" t="n">
        <v>9702437.9394707</v>
      </c>
      <c r="H86" s="0" t="n">
        <v>26546716.5985407</v>
      </c>
      <c r="I86" s="0" t="n">
        <v>9702437.50728391</v>
      </c>
      <c r="J86" s="0" t="n">
        <v>4524647.14229487</v>
      </c>
      <c r="K86" s="0" t="n">
        <v>4388907.72802603</v>
      </c>
      <c r="L86" s="0" t="n">
        <v>0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</row>
    <row r="87" customFormat="false" ht="12.8" hidden="false" customHeight="false" outlineLevel="0" collapsed="false">
      <c r="A87" s="0" t="n">
        <v>134</v>
      </c>
      <c r="B87" s="0" t="n">
        <v>37888602.3975382</v>
      </c>
      <c r="C87" s="0" t="n">
        <v>36354906.3394344</v>
      </c>
      <c r="D87" s="0" t="n">
        <v>38038367.5690437</v>
      </c>
      <c r="E87" s="0" t="n">
        <v>36495690.4163518</v>
      </c>
      <c r="F87" s="0" t="n">
        <v>26596280.8850223</v>
      </c>
      <c r="G87" s="0" t="n">
        <v>9758625.4544121</v>
      </c>
      <c r="H87" s="0" t="n">
        <v>26737065.3959753</v>
      </c>
      <c r="I87" s="0" t="n">
        <v>9758625.02037659</v>
      </c>
      <c r="J87" s="0" t="n">
        <v>4617199.98041555</v>
      </c>
      <c r="K87" s="0" t="n">
        <v>4478683.98100308</v>
      </c>
      <c r="L87" s="0" t="n">
        <v>6319469.02443839</v>
      </c>
      <c r="M87" s="0" t="n">
        <v>5978963.11072857</v>
      </c>
      <c r="N87" s="0" t="n">
        <v>6344430.74595742</v>
      </c>
      <c r="O87" s="0" t="n">
        <v>6002429.63611767</v>
      </c>
      <c r="P87" s="0" t="n">
        <v>769533.330069258</v>
      </c>
      <c r="Q87" s="0" t="n">
        <v>746447.33016718</v>
      </c>
    </row>
    <row r="88" customFormat="false" ht="12.8" hidden="false" customHeight="false" outlineLevel="0" collapsed="false">
      <c r="A88" s="0" t="n">
        <v>135</v>
      </c>
      <c r="B88" s="0" t="n">
        <v>38149029.1421426</v>
      </c>
      <c r="C88" s="0" t="n">
        <v>36606201.1906508</v>
      </c>
      <c r="D88" s="0" t="n">
        <v>38297986.7414153</v>
      </c>
      <c r="E88" s="0" t="n">
        <v>36746216.8203845</v>
      </c>
      <c r="F88" s="0" t="n">
        <v>26788266.1011621</v>
      </c>
      <c r="G88" s="0" t="n">
        <v>9817935.08948866</v>
      </c>
      <c r="H88" s="0" t="n">
        <v>26928282.1681909</v>
      </c>
      <c r="I88" s="0" t="n">
        <v>9817934.65219362</v>
      </c>
      <c r="J88" s="0" t="n">
        <v>4703154.97842532</v>
      </c>
      <c r="K88" s="0" t="n">
        <v>4562060.32907256</v>
      </c>
      <c r="L88" s="0" t="n">
        <v>0</v>
      </c>
      <c r="M88" s="0" t="n">
        <v>0</v>
      </c>
      <c r="N88" s="0" t="n">
        <v>0</v>
      </c>
      <c r="O88" s="0" t="n">
        <v>0</v>
      </c>
      <c r="P88" s="0" t="n">
        <v>0</v>
      </c>
      <c r="Q88" s="0" t="n">
        <v>0</v>
      </c>
    </row>
    <row r="89" customFormat="false" ht="12.8" hidden="false" customHeight="false" outlineLevel="0" collapsed="false">
      <c r="A89" s="0" t="n">
        <v>136</v>
      </c>
      <c r="B89" s="0" t="n">
        <v>38539615.1501007</v>
      </c>
      <c r="C89" s="0" t="n">
        <v>36981529.6847098</v>
      </c>
      <c r="D89" s="0" t="n">
        <v>38687355.7327197</v>
      </c>
      <c r="E89" s="0" t="n">
        <v>37120401.4649709</v>
      </c>
      <c r="F89" s="0" t="n">
        <v>27025730.1035295</v>
      </c>
      <c r="G89" s="0" t="n">
        <v>9955799.58118029</v>
      </c>
      <c r="H89" s="0" t="n">
        <v>27164602.397169</v>
      </c>
      <c r="I89" s="0" t="n">
        <v>9955799.06780189</v>
      </c>
      <c r="J89" s="0" t="n">
        <v>4887547.68368221</v>
      </c>
      <c r="K89" s="0" t="n">
        <v>4740921.25317174</v>
      </c>
      <c r="L89" s="0" t="n">
        <v>6426790.13876201</v>
      </c>
      <c r="M89" s="0" t="n">
        <v>6081176.93472111</v>
      </c>
      <c r="N89" s="0" t="n">
        <v>6451412.80066018</v>
      </c>
      <c r="O89" s="0" t="n">
        <v>6104324.69298495</v>
      </c>
      <c r="P89" s="0" t="n">
        <v>814591.280613701</v>
      </c>
      <c r="Q89" s="0" t="n">
        <v>790153.54219529</v>
      </c>
    </row>
    <row r="90" customFormat="false" ht="12.8" hidden="false" customHeight="false" outlineLevel="0" collapsed="false">
      <c r="A90" s="0" t="n">
        <v>137</v>
      </c>
      <c r="B90" s="0" t="n">
        <v>38606147.536445</v>
      </c>
      <c r="C90" s="0" t="n">
        <v>37045637.3785136</v>
      </c>
      <c r="D90" s="0" t="n">
        <v>38751675.388815</v>
      </c>
      <c r="E90" s="0" t="n">
        <v>37182429.1936808</v>
      </c>
      <c r="F90" s="0" t="n">
        <v>27050110.7904185</v>
      </c>
      <c r="G90" s="0" t="n">
        <v>9995526.58809514</v>
      </c>
      <c r="H90" s="0" t="n">
        <v>27186903.1188065</v>
      </c>
      <c r="I90" s="0" t="n">
        <v>9995526.07487426</v>
      </c>
      <c r="J90" s="0" t="n">
        <v>4931272.39418465</v>
      </c>
      <c r="K90" s="0" t="n">
        <v>4783334.22235911</v>
      </c>
      <c r="L90" s="0" t="n">
        <v>0</v>
      </c>
      <c r="M90" s="0" t="n">
        <v>0</v>
      </c>
      <c r="N90" s="0" t="n">
        <v>0</v>
      </c>
      <c r="O90" s="0" t="n">
        <v>0</v>
      </c>
      <c r="P90" s="0" t="n">
        <v>0</v>
      </c>
      <c r="Q90" s="0" t="n">
        <v>0</v>
      </c>
    </row>
    <row r="91" customFormat="false" ht="12.8" hidden="false" customHeight="false" outlineLevel="0" collapsed="false">
      <c r="A91" s="0" t="n">
        <v>138</v>
      </c>
      <c r="B91" s="0" t="n">
        <v>38922119.4041688</v>
      </c>
      <c r="C91" s="0" t="n">
        <v>37349504.4015699</v>
      </c>
      <c r="D91" s="0" t="n">
        <v>39065368.5599145</v>
      </c>
      <c r="E91" s="0" t="n">
        <v>37484154.2244736</v>
      </c>
      <c r="F91" s="0" t="n">
        <v>27277167.355105</v>
      </c>
      <c r="G91" s="0" t="n">
        <v>10072337.0464649</v>
      </c>
      <c r="H91" s="0" t="n">
        <v>27411817.6691152</v>
      </c>
      <c r="I91" s="0" t="n">
        <v>10072336.5553584</v>
      </c>
      <c r="J91" s="0" t="n">
        <v>5066078.1179409</v>
      </c>
      <c r="K91" s="0" t="n">
        <v>4914095.77440267</v>
      </c>
      <c r="L91" s="0" t="n">
        <v>6487817.54185688</v>
      </c>
      <c r="M91" s="0" t="n">
        <v>6138438.44449799</v>
      </c>
      <c r="N91" s="0" t="n">
        <v>6511691.62977697</v>
      </c>
      <c r="O91" s="0" t="n">
        <v>6160882.55227456</v>
      </c>
      <c r="P91" s="0" t="n">
        <v>844346.352990151</v>
      </c>
      <c r="Q91" s="0" t="n">
        <v>819015.962400446</v>
      </c>
    </row>
    <row r="92" customFormat="false" ht="12.8" hidden="false" customHeight="false" outlineLevel="0" collapsed="false">
      <c r="A92" s="0" t="n">
        <v>139</v>
      </c>
      <c r="B92" s="0" t="n">
        <v>39218776.109725</v>
      </c>
      <c r="C92" s="0" t="n">
        <v>37633967.4784101</v>
      </c>
      <c r="D92" s="0" t="n">
        <v>39361594.5589714</v>
      </c>
      <c r="E92" s="0" t="n">
        <v>37768209.6938595</v>
      </c>
      <c r="F92" s="0" t="n">
        <v>27497676.5829631</v>
      </c>
      <c r="G92" s="0" t="n">
        <v>10136290.895447</v>
      </c>
      <c r="H92" s="0" t="n">
        <v>27631919.2917371</v>
      </c>
      <c r="I92" s="0" t="n">
        <v>10136290.4021225</v>
      </c>
      <c r="J92" s="0" t="n">
        <v>5200085.22861868</v>
      </c>
      <c r="K92" s="0" t="n">
        <v>5044082.67176012</v>
      </c>
      <c r="L92" s="0" t="n">
        <v>0</v>
      </c>
      <c r="M92" s="0" t="n">
        <v>0</v>
      </c>
      <c r="N92" s="0" t="n">
        <v>0</v>
      </c>
      <c r="O92" s="0" t="n">
        <v>0</v>
      </c>
      <c r="P92" s="0" t="n">
        <v>0</v>
      </c>
      <c r="Q92" s="0" t="n">
        <v>0</v>
      </c>
    </row>
    <row r="93" customFormat="false" ht="12.8" hidden="false" customHeight="false" outlineLevel="0" collapsed="false">
      <c r="A93" s="0" t="n">
        <v>140</v>
      </c>
      <c r="B93" s="0" t="n">
        <v>39572713.0736544</v>
      </c>
      <c r="C93" s="0" t="n">
        <v>37974380.9366144</v>
      </c>
      <c r="D93" s="0" t="n">
        <v>39715793.5493037</v>
      </c>
      <c r="E93" s="0" t="n">
        <v>38108870.107822</v>
      </c>
      <c r="F93" s="0" t="n">
        <v>27778719.002801</v>
      </c>
      <c r="G93" s="0" t="n">
        <v>10195661.9338134</v>
      </c>
      <c r="H93" s="0" t="n">
        <v>27913208.6694524</v>
      </c>
      <c r="I93" s="0" t="n">
        <v>10195661.4383696</v>
      </c>
      <c r="J93" s="0" t="n">
        <v>5324666.607751</v>
      </c>
      <c r="K93" s="0" t="n">
        <v>5164926.60951847</v>
      </c>
      <c r="L93" s="0" t="n">
        <v>6600144.02491391</v>
      </c>
      <c r="M93" s="0" t="n">
        <v>6247359.15179538</v>
      </c>
      <c r="N93" s="0" t="n">
        <v>6623989.62854233</v>
      </c>
      <c r="O93" s="0" t="n">
        <v>6269776.56916645</v>
      </c>
      <c r="P93" s="0" t="n">
        <v>887444.434625166</v>
      </c>
      <c r="Q93" s="0" t="n">
        <v>860821.101586411</v>
      </c>
    </row>
    <row r="94" customFormat="false" ht="12.8" hidden="false" customHeight="false" outlineLevel="0" collapsed="false">
      <c r="A94" s="0" t="n">
        <v>141</v>
      </c>
      <c r="B94" s="0" t="n">
        <v>39726981.9553816</v>
      </c>
      <c r="C94" s="0" t="n">
        <v>38123411.34286</v>
      </c>
      <c r="D94" s="0" t="n">
        <v>39868721.5815905</v>
      </c>
      <c r="E94" s="0" t="n">
        <v>38256640.0928644</v>
      </c>
      <c r="F94" s="0" t="n">
        <v>27881640.849425</v>
      </c>
      <c r="G94" s="0" t="n">
        <v>10241770.4934351</v>
      </c>
      <c r="H94" s="0" t="n">
        <v>28014870.0966121</v>
      </c>
      <c r="I94" s="0" t="n">
        <v>10241769.9962523</v>
      </c>
      <c r="J94" s="0" t="n">
        <v>5367110.41578931</v>
      </c>
      <c r="K94" s="0" t="n">
        <v>5206097.10331563</v>
      </c>
      <c r="L94" s="0" t="n">
        <v>0</v>
      </c>
      <c r="M94" s="0" t="n">
        <v>0</v>
      </c>
      <c r="N94" s="0" t="n">
        <v>0</v>
      </c>
      <c r="O94" s="0" t="n">
        <v>0</v>
      </c>
      <c r="P94" s="0" t="n">
        <v>0</v>
      </c>
      <c r="Q94" s="0" t="n">
        <v>0</v>
      </c>
    </row>
    <row r="95" customFormat="false" ht="12.8" hidden="false" customHeight="false" outlineLevel="0" collapsed="false">
      <c r="A95" s="0" t="n">
        <v>142</v>
      </c>
      <c r="B95" s="0" t="n">
        <v>39966507.9520011</v>
      </c>
      <c r="C95" s="0" t="n">
        <v>38353915.961189</v>
      </c>
      <c r="D95" s="0" t="n">
        <v>40107357.2235364</v>
      </c>
      <c r="E95" s="0" t="n">
        <v>38486306.5638743</v>
      </c>
      <c r="F95" s="0" t="n">
        <v>28017794.1462638</v>
      </c>
      <c r="G95" s="0" t="n">
        <v>10336121.8149251</v>
      </c>
      <c r="H95" s="0" t="n">
        <v>28150185.2478762</v>
      </c>
      <c r="I95" s="0" t="n">
        <v>10336121.315998</v>
      </c>
      <c r="J95" s="0" t="n">
        <v>5507852.10247459</v>
      </c>
      <c r="K95" s="0" t="n">
        <v>5342616.53940035</v>
      </c>
      <c r="L95" s="0" t="n">
        <v>6666201.94238499</v>
      </c>
      <c r="M95" s="0" t="n">
        <v>6310998.05562844</v>
      </c>
      <c r="N95" s="0" t="n">
        <v>6689675.45943745</v>
      </c>
      <c r="O95" s="0" t="n">
        <v>6333065.72954599</v>
      </c>
      <c r="P95" s="0" t="n">
        <v>917975.350412432</v>
      </c>
      <c r="Q95" s="0" t="n">
        <v>890436.089900059</v>
      </c>
    </row>
    <row r="96" customFormat="false" ht="12.8" hidden="false" customHeight="false" outlineLevel="0" collapsed="false">
      <c r="A96" s="0" t="n">
        <v>143</v>
      </c>
      <c r="B96" s="0" t="n">
        <v>40156755.5901266</v>
      </c>
      <c r="C96" s="0" t="n">
        <v>38537208.9942888</v>
      </c>
      <c r="D96" s="0" t="n">
        <v>40296791.6011217</v>
      </c>
      <c r="E96" s="0" t="n">
        <v>38668835.1460582</v>
      </c>
      <c r="F96" s="0" t="n">
        <v>28178843.6104757</v>
      </c>
      <c r="G96" s="0" t="n">
        <v>10358365.3838131</v>
      </c>
      <c r="H96" s="0" t="n">
        <v>28310470.2627987</v>
      </c>
      <c r="I96" s="0" t="n">
        <v>10358364.8832595</v>
      </c>
      <c r="J96" s="0" t="n">
        <v>5606006.6156433</v>
      </c>
      <c r="K96" s="0" t="n">
        <v>5437826.417174</v>
      </c>
      <c r="L96" s="0" t="n">
        <v>0</v>
      </c>
      <c r="M96" s="0" t="n">
        <v>0</v>
      </c>
      <c r="N96" s="0" t="n">
        <v>0</v>
      </c>
      <c r="O96" s="0" t="n">
        <v>0</v>
      </c>
      <c r="P96" s="0" t="n">
        <v>0</v>
      </c>
      <c r="Q96" s="0" t="n">
        <v>0</v>
      </c>
    </row>
    <row r="97" customFormat="false" ht="12.8" hidden="false" customHeight="false" outlineLevel="0" collapsed="false">
      <c r="A97" s="0" t="n">
        <v>144</v>
      </c>
      <c r="B97" s="0" t="n">
        <v>40467553.6170189</v>
      </c>
      <c r="C97" s="0" t="n">
        <v>38835935.5435072</v>
      </c>
      <c r="D97" s="0" t="n">
        <v>40605988.3511207</v>
      </c>
      <c r="E97" s="0" t="n">
        <v>38966057.4963901</v>
      </c>
      <c r="F97" s="0" t="n">
        <v>28401544.4341858</v>
      </c>
      <c r="G97" s="0" t="n">
        <v>10434391.1093214</v>
      </c>
      <c r="H97" s="0" t="n">
        <v>28531666.8895432</v>
      </c>
      <c r="I97" s="0" t="n">
        <v>10434390.6068469</v>
      </c>
      <c r="J97" s="0" t="n">
        <v>5712089.02172245</v>
      </c>
      <c r="K97" s="0" t="n">
        <v>5540726.35107077</v>
      </c>
      <c r="L97" s="0" t="n">
        <v>6748963.3370271</v>
      </c>
      <c r="M97" s="0" t="n">
        <v>6389787.2046864</v>
      </c>
      <c r="N97" s="0" t="n">
        <v>6772034.61124901</v>
      </c>
      <c r="O97" s="0" t="n">
        <v>6411476.7934967</v>
      </c>
      <c r="P97" s="0" t="n">
        <v>952014.836953741</v>
      </c>
      <c r="Q97" s="0" t="n">
        <v>923454.391845129</v>
      </c>
    </row>
    <row r="98" customFormat="false" ht="12.8" hidden="false" customHeight="false" outlineLevel="0" collapsed="false">
      <c r="A98" s="0" t="n">
        <v>145</v>
      </c>
      <c r="B98" s="0" t="n">
        <v>40720030.3725012</v>
      </c>
      <c r="C98" s="0" t="n">
        <v>39080583.0243726</v>
      </c>
      <c r="D98" s="0" t="n">
        <v>40857155.4369083</v>
      </c>
      <c r="E98" s="0" t="n">
        <v>39209474.2109631</v>
      </c>
      <c r="F98" s="0" t="n">
        <v>28659263.5216182</v>
      </c>
      <c r="G98" s="0" t="n">
        <v>10421319.5027545</v>
      </c>
      <c r="H98" s="0" t="n">
        <v>28788155.2411858</v>
      </c>
      <c r="I98" s="0" t="n">
        <v>10421318.9697774</v>
      </c>
      <c r="J98" s="0" t="n">
        <v>5827394.22924405</v>
      </c>
      <c r="K98" s="0" t="n">
        <v>5652572.40236673</v>
      </c>
      <c r="L98" s="0" t="n">
        <v>0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</row>
    <row r="99" customFormat="false" ht="12.8" hidden="false" customHeight="false" outlineLevel="0" collapsed="false">
      <c r="A99" s="0" t="n">
        <v>146</v>
      </c>
      <c r="B99" s="0" t="n">
        <v>40969293.1093485</v>
      </c>
      <c r="C99" s="0" t="n">
        <v>39320071.9740847</v>
      </c>
      <c r="D99" s="0" t="n">
        <v>41105334.2064676</v>
      </c>
      <c r="E99" s="0" t="n">
        <v>39447944.6386132</v>
      </c>
      <c r="F99" s="0" t="n">
        <v>28869158.2897065</v>
      </c>
      <c r="G99" s="0" t="n">
        <v>10450913.6843782</v>
      </c>
      <c r="H99" s="0" t="n">
        <v>28997031.4893404</v>
      </c>
      <c r="I99" s="0" t="n">
        <v>10450913.1492728</v>
      </c>
      <c r="J99" s="0" t="n">
        <v>5911691.4102691</v>
      </c>
      <c r="K99" s="0" t="n">
        <v>5734340.66796103</v>
      </c>
      <c r="L99" s="0" t="n">
        <v>6830533.69538717</v>
      </c>
      <c r="M99" s="0" t="n">
        <v>6466777.68847798</v>
      </c>
      <c r="N99" s="0" t="n">
        <v>6853206.15966436</v>
      </c>
      <c r="O99" s="0" t="n">
        <v>6488094.03335165</v>
      </c>
      <c r="P99" s="0" t="n">
        <v>985281.901711517</v>
      </c>
      <c r="Q99" s="0" t="n">
        <v>955723.444660172</v>
      </c>
    </row>
    <row r="100" customFormat="false" ht="12.8" hidden="false" customHeight="false" outlineLevel="0" collapsed="false">
      <c r="A100" s="0" t="n">
        <v>147</v>
      </c>
      <c r="B100" s="0" t="n">
        <v>41229537.6968825</v>
      </c>
      <c r="C100" s="0" t="n">
        <v>39570266.1887437</v>
      </c>
      <c r="D100" s="0" t="n">
        <v>41363908.2223431</v>
      </c>
      <c r="E100" s="0" t="n">
        <v>39696568.4868225</v>
      </c>
      <c r="F100" s="0" t="n">
        <v>29040423.4812555</v>
      </c>
      <c r="G100" s="0" t="n">
        <v>10529842.7074882</v>
      </c>
      <c r="H100" s="0" t="n">
        <v>29166726.3170487</v>
      </c>
      <c r="I100" s="0" t="n">
        <v>10529842.1697738</v>
      </c>
      <c r="J100" s="0" t="n">
        <v>6090821.09508623</v>
      </c>
      <c r="K100" s="0" t="n">
        <v>5908096.46223364</v>
      </c>
      <c r="L100" s="0" t="n">
        <v>0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41594286.0471728</v>
      </c>
      <c r="C101" s="0" t="n">
        <v>39921471.1406263</v>
      </c>
      <c r="D101" s="0" t="n">
        <v>41728166.979482</v>
      </c>
      <c r="E101" s="0" t="n">
        <v>40047314.219289</v>
      </c>
      <c r="F101" s="0" t="n">
        <v>29326970.4010879</v>
      </c>
      <c r="G101" s="0" t="n">
        <v>10594500.7395384</v>
      </c>
      <c r="H101" s="0" t="n">
        <v>29452814.019636</v>
      </c>
      <c r="I101" s="0" t="n">
        <v>10594500.1996531</v>
      </c>
      <c r="J101" s="0" t="n">
        <v>6126746.38866267</v>
      </c>
      <c r="K101" s="0" t="n">
        <v>5942943.99700279</v>
      </c>
      <c r="L101" s="0" t="n">
        <v>6931773.41253258</v>
      </c>
      <c r="M101" s="0" t="n">
        <v>6561869.74643779</v>
      </c>
      <c r="N101" s="0" t="n">
        <v>6954086.02121366</v>
      </c>
      <c r="O101" s="0" t="n">
        <v>6582848.01780115</v>
      </c>
      <c r="P101" s="0" t="n">
        <v>1021124.39811044</v>
      </c>
      <c r="Q101" s="0" t="n">
        <v>990490.666167131</v>
      </c>
    </row>
    <row r="102" customFormat="false" ht="12.8" hidden="false" customHeight="false" outlineLevel="0" collapsed="false">
      <c r="A102" s="0" t="n">
        <v>149</v>
      </c>
      <c r="B102" s="0" t="n">
        <v>41791368.6724939</v>
      </c>
      <c r="C102" s="0" t="n">
        <v>40110470.4298979</v>
      </c>
      <c r="D102" s="0" t="n">
        <v>41924895.2873488</v>
      </c>
      <c r="E102" s="0" t="n">
        <v>40235980.2818743</v>
      </c>
      <c r="F102" s="0" t="n">
        <v>29482941.0103993</v>
      </c>
      <c r="G102" s="0" t="n">
        <v>10627529.4194986</v>
      </c>
      <c r="H102" s="0" t="n">
        <v>29608451.402792</v>
      </c>
      <c r="I102" s="0" t="n">
        <v>10627528.8790824</v>
      </c>
      <c r="J102" s="0" t="n">
        <v>6251974.2334709</v>
      </c>
      <c r="K102" s="0" t="n">
        <v>6064415.00646677</v>
      </c>
      <c r="L102" s="0" t="n">
        <v>0</v>
      </c>
      <c r="M102" s="0" t="n">
        <v>0</v>
      </c>
      <c r="N102" s="0" t="n">
        <v>0</v>
      </c>
      <c r="O102" s="0" t="n">
        <v>0</v>
      </c>
      <c r="P102" s="0" t="n">
        <v>0</v>
      </c>
      <c r="Q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42115279.969372</v>
      </c>
      <c r="C103" s="0" t="n">
        <v>40424176.6494212</v>
      </c>
      <c r="D103" s="0" t="n">
        <v>42246378.6886546</v>
      </c>
      <c r="E103" s="0" t="n">
        <v>40547404.261461</v>
      </c>
      <c r="F103" s="0" t="n">
        <v>29771667.8616417</v>
      </c>
      <c r="G103" s="0" t="n">
        <v>10652508.7877795</v>
      </c>
      <c r="H103" s="0" t="n">
        <v>29894895.9815384</v>
      </c>
      <c r="I103" s="0" t="n">
        <v>10652508.2799226</v>
      </c>
      <c r="J103" s="0" t="n">
        <v>6378731.0541332</v>
      </c>
      <c r="K103" s="0" t="n">
        <v>6187369.12250921</v>
      </c>
      <c r="L103" s="0" t="n">
        <v>7019911.97391696</v>
      </c>
      <c r="M103" s="0" t="n">
        <v>6646779.23198028</v>
      </c>
      <c r="N103" s="0" t="n">
        <v>7041760.8412999</v>
      </c>
      <c r="O103" s="0" t="n">
        <v>6667321.60641476</v>
      </c>
      <c r="P103" s="0" t="n">
        <v>1063121.84235553</v>
      </c>
      <c r="Q103" s="0" t="n">
        <v>1031228.18708487</v>
      </c>
    </row>
    <row r="104" customFormat="false" ht="12.8" hidden="false" customHeight="false" outlineLevel="0" collapsed="false">
      <c r="A104" s="0" t="n">
        <v>151</v>
      </c>
      <c r="B104" s="0" t="n">
        <v>42240893.1571182</v>
      </c>
      <c r="C104" s="0" t="n">
        <v>40545908.8648296</v>
      </c>
      <c r="D104" s="0" t="n">
        <v>42370358.4705455</v>
      </c>
      <c r="E104" s="0" t="n">
        <v>40667601.3678058</v>
      </c>
      <c r="F104" s="0" t="n">
        <v>29862153.697348</v>
      </c>
      <c r="G104" s="0" t="n">
        <v>10683755.1674816</v>
      </c>
      <c r="H104" s="0" t="n">
        <v>29983846.7101613</v>
      </c>
      <c r="I104" s="0" t="n">
        <v>10683754.6576444</v>
      </c>
      <c r="J104" s="0" t="n">
        <v>6441406.16357948</v>
      </c>
      <c r="K104" s="0" t="n">
        <v>6248163.9786721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42697366.8513144</v>
      </c>
      <c r="C105" s="0" t="n">
        <v>40983846.6612267</v>
      </c>
      <c r="D105" s="0" t="n">
        <v>42825980.4336172</v>
      </c>
      <c r="E105" s="0" t="n">
        <v>41104738.1315354</v>
      </c>
      <c r="F105" s="0" t="n">
        <v>30230479.5946289</v>
      </c>
      <c r="G105" s="0" t="n">
        <v>10753367.0665978</v>
      </c>
      <c r="H105" s="0" t="n">
        <v>30351371.5311936</v>
      </c>
      <c r="I105" s="0" t="n">
        <v>10753366.6003418</v>
      </c>
      <c r="J105" s="0" t="n">
        <v>6544834.19351472</v>
      </c>
      <c r="K105" s="0" t="n">
        <v>6348489.16770928</v>
      </c>
      <c r="L105" s="0" t="n">
        <v>7111139.29271542</v>
      </c>
      <c r="M105" s="0" t="n">
        <v>6731205.55618329</v>
      </c>
      <c r="N105" s="0" t="n">
        <v>7132573.95057157</v>
      </c>
      <c r="O105" s="0" t="n">
        <v>6751358.60985409</v>
      </c>
      <c r="P105" s="0" t="n">
        <v>1090805.69891912</v>
      </c>
      <c r="Q105" s="0" t="n">
        <v>1058081.52795155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94140625" defaultRowHeight="12.8" zeroHeight="false" outlineLevelRow="0" outlineLevelCol="0"/>
  <sheetData>
    <row r="1" customFormat="false" ht="12.8" hidden="false" customHeight="false" outlineLevel="0" collapsed="false">
      <c r="A1" s="0" t="s">
        <v>237</v>
      </c>
      <c r="B1" s="0" t="s">
        <v>254</v>
      </c>
      <c r="C1" s="0" t="s">
        <v>255</v>
      </c>
      <c r="D1" s="0" t="s">
        <v>256</v>
      </c>
      <c r="E1" s="0" t="s">
        <v>257</v>
      </c>
      <c r="F1" s="0" t="s">
        <v>258</v>
      </c>
      <c r="G1" s="0" t="s">
        <v>259</v>
      </c>
      <c r="H1" s="0" t="s">
        <v>260</v>
      </c>
      <c r="I1" s="0" t="s">
        <v>261</v>
      </c>
      <c r="J1" s="0" t="s">
        <v>262</v>
      </c>
    </row>
    <row r="2" customFormat="false" ht="12.8" hidden="false" customHeight="false" outlineLevel="0" collapsed="false">
      <c r="A2" s="0" t="n">
        <v>49</v>
      </c>
      <c r="B2" s="0" t="n">
        <v>2787358.86100631</v>
      </c>
      <c r="C2" s="0" t="n">
        <v>775095.09496103</v>
      </c>
      <c r="D2" s="0" t="n">
        <v>1398729.04448285</v>
      </c>
      <c r="E2" s="0" t="n">
        <v>183412.062248337</v>
      </c>
      <c r="F2" s="0" t="n">
        <v>340240.960376739</v>
      </c>
      <c r="G2" s="0" t="n">
        <v>24930.0281906161</v>
      </c>
      <c r="H2" s="0" t="n">
        <v>27399.0449287134</v>
      </c>
      <c r="I2" s="0" t="n">
        <v>29569.1035769464</v>
      </c>
      <c r="J2" s="0" t="n">
        <v>8738.87790546963</v>
      </c>
    </row>
    <row r="3" customFormat="false" ht="12.8" hidden="false" customHeight="false" outlineLevel="0" collapsed="false">
      <c r="A3" s="0" t="n">
        <v>50</v>
      </c>
      <c r="B3" s="0" t="n">
        <v>2502643.98793689</v>
      </c>
      <c r="C3" s="0" t="n">
        <v>690611.898625936</v>
      </c>
      <c r="D3" s="0" t="n">
        <v>1290732.44846469</v>
      </c>
      <c r="E3" s="0" t="n">
        <v>181992.46044066</v>
      </c>
      <c r="F3" s="0" t="n">
        <v>249986.77406109</v>
      </c>
      <c r="G3" s="0" t="n">
        <v>17575.407611417</v>
      </c>
      <c r="H3" s="0" t="n">
        <v>23213.5241702553</v>
      </c>
      <c r="I3" s="0" t="n">
        <v>39615.8738067099</v>
      </c>
      <c r="J3" s="0" t="n">
        <v>9671.67401101647</v>
      </c>
    </row>
    <row r="4" customFormat="false" ht="12.8" hidden="false" customHeight="false" outlineLevel="0" collapsed="false">
      <c r="A4" s="0" t="n">
        <v>51</v>
      </c>
      <c r="B4" s="0" t="n">
        <v>2962793.4200645</v>
      </c>
      <c r="C4" s="0" t="n">
        <v>907876.532769009</v>
      </c>
      <c r="D4" s="0" t="n">
        <v>1604273.26063243</v>
      </c>
      <c r="E4" s="0" t="n">
        <v>348895.173780538</v>
      </c>
      <c r="F4" s="0" t="n">
        <v>0</v>
      </c>
      <c r="G4" s="0" t="n">
        <v>6803.32829928245</v>
      </c>
      <c r="H4" s="0" t="n">
        <v>28870.8218845441</v>
      </c>
      <c r="I4" s="0" t="n">
        <v>57517.8750050794</v>
      </c>
      <c r="J4" s="0" t="n">
        <v>9843.72577602194</v>
      </c>
    </row>
    <row r="5" customFormat="false" ht="12.8" hidden="false" customHeight="false" outlineLevel="0" collapsed="false">
      <c r="A5" s="0" t="n">
        <v>52</v>
      </c>
      <c r="B5" s="0" t="n">
        <v>2821865.23415215</v>
      </c>
      <c r="C5" s="0" t="n">
        <v>873658.405455222</v>
      </c>
      <c r="D5" s="0" t="n">
        <v>1517317.34643265</v>
      </c>
      <c r="E5" s="0" t="n">
        <v>327834.785061086</v>
      </c>
      <c r="F5" s="0" t="n">
        <v>0</v>
      </c>
      <c r="G5" s="0" t="n">
        <v>8958.17779195341</v>
      </c>
      <c r="H5" s="0" t="n">
        <v>30981.6833872151</v>
      </c>
      <c r="I5" s="0" t="n">
        <v>55451.6317055903</v>
      </c>
      <c r="J5" s="0" t="n">
        <v>9090.21148861102</v>
      </c>
    </row>
    <row r="6" customFormat="false" ht="12.8" hidden="false" customHeight="false" outlineLevel="0" collapsed="false">
      <c r="A6" s="0" t="n">
        <v>53</v>
      </c>
      <c r="B6" s="0" t="n">
        <v>2815452.66766096</v>
      </c>
      <c r="C6" s="0" t="n">
        <v>599954.157426935</v>
      </c>
      <c r="D6" s="0" t="n">
        <v>1331681.61491237</v>
      </c>
      <c r="E6" s="0" t="n">
        <v>284421.962516335</v>
      </c>
      <c r="F6" s="0" t="n">
        <v>528068.26470207</v>
      </c>
      <c r="G6" s="0" t="n">
        <v>4221.82889103952</v>
      </c>
      <c r="H6" s="0" t="n">
        <v>21411.0407237738</v>
      </c>
      <c r="I6" s="0" t="n">
        <v>39505.6579046911</v>
      </c>
      <c r="J6" s="0" t="n">
        <v>7205.97383817535</v>
      </c>
    </row>
    <row r="7" customFormat="false" ht="12.8" hidden="false" customHeight="false" outlineLevel="0" collapsed="false">
      <c r="A7" s="0" t="n">
        <v>54</v>
      </c>
      <c r="B7" s="0" t="n">
        <v>2799672.68759958</v>
      </c>
      <c r="C7" s="0" t="n">
        <v>1144922.08117164</v>
      </c>
      <c r="D7" s="0" t="n">
        <v>1287954.65748606</v>
      </c>
      <c r="E7" s="0" t="n">
        <v>283775.887308353</v>
      </c>
      <c r="F7" s="0" t="n">
        <v>0</v>
      </c>
      <c r="G7" s="0" t="n">
        <v>2618.20333140827</v>
      </c>
      <c r="H7" s="0" t="n">
        <v>36542.7237513816</v>
      </c>
      <c r="I7" s="0" t="n">
        <v>38964.2661641675</v>
      </c>
      <c r="J7" s="0" t="n">
        <v>6759.80141466061</v>
      </c>
    </row>
    <row r="8" customFormat="false" ht="12.8" hidden="false" customHeight="false" outlineLevel="0" collapsed="false">
      <c r="A8" s="0" t="n">
        <v>55</v>
      </c>
      <c r="B8" s="0" t="n">
        <v>2449612.32391085</v>
      </c>
      <c r="C8" s="0" t="n">
        <v>884713.114519032</v>
      </c>
      <c r="D8" s="0" t="n">
        <v>1218747.79209035</v>
      </c>
      <c r="E8" s="0" t="n">
        <v>264733.598222652</v>
      </c>
      <c r="F8" s="0" t="n">
        <v>0</v>
      </c>
      <c r="G8" s="0" t="n">
        <v>2518.35219994178</v>
      </c>
      <c r="H8" s="0" t="n">
        <v>36902.8230355177</v>
      </c>
      <c r="I8" s="0" t="n">
        <v>37345.6551413699</v>
      </c>
      <c r="J8" s="0" t="n">
        <v>5194.80639432578</v>
      </c>
    </row>
    <row r="9" customFormat="false" ht="12.8" hidden="false" customHeight="false" outlineLevel="0" collapsed="false">
      <c r="A9" s="0" t="n">
        <v>56</v>
      </c>
      <c r="B9" s="0" t="n">
        <v>3892020.02759105</v>
      </c>
      <c r="C9" s="0" t="n">
        <v>2097312.42001285</v>
      </c>
      <c r="D9" s="0" t="n">
        <v>1313539.69935471</v>
      </c>
      <c r="E9" s="0" t="n">
        <v>340587.183917911</v>
      </c>
      <c r="F9" s="0" t="n">
        <v>0</v>
      </c>
      <c r="G9" s="0" t="n">
        <v>7999.06667673819</v>
      </c>
      <c r="H9" s="0" t="n">
        <v>84761.0213534524</v>
      </c>
      <c r="I9" s="0" t="n">
        <v>36552.130725336</v>
      </c>
      <c r="J9" s="0" t="n">
        <v>12187.1677746789</v>
      </c>
    </row>
    <row r="10" customFormat="false" ht="12.8" hidden="false" customHeight="false" outlineLevel="0" collapsed="false">
      <c r="A10" s="0" t="n">
        <v>57</v>
      </c>
      <c r="B10" s="0" t="n">
        <v>4221401.70003828</v>
      </c>
      <c r="C10" s="0" t="n">
        <v>1781099.77766058</v>
      </c>
      <c r="D10" s="0" t="n">
        <v>1253913.8656701</v>
      </c>
      <c r="E10" s="0" t="n">
        <v>318778.588520519</v>
      </c>
      <c r="F10" s="0" t="n">
        <v>749708.311741293</v>
      </c>
      <c r="G10" s="0" t="n">
        <v>7636.28806997039</v>
      </c>
      <c r="H10" s="0" t="n">
        <v>57830.9948162657</v>
      </c>
      <c r="I10" s="0" t="n">
        <v>45467.6230776791</v>
      </c>
      <c r="J10" s="0" t="n">
        <v>7980.4798493973</v>
      </c>
    </row>
    <row r="11" customFormat="false" ht="12.8" hidden="false" customHeight="false" outlineLevel="0" collapsed="false">
      <c r="A11" s="0" t="n">
        <v>58</v>
      </c>
      <c r="B11" s="0" t="n">
        <v>3866438.98553997</v>
      </c>
      <c r="C11" s="0" t="n">
        <v>2164948.83470769</v>
      </c>
      <c r="D11" s="0" t="n">
        <v>1213888.29359725</v>
      </c>
      <c r="E11" s="0" t="n">
        <v>348017.350997872</v>
      </c>
      <c r="F11" s="0" t="n">
        <v>0</v>
      </c>
      <c r="G11" s="0" t="n">
        <v>11352.3240265817</v>
      </c>
      <c r="H11" s="0" t="n">
        <v>73904.0017316265</v>
      </c>
      <c r="I11" s="0" t="n">
        <v>42680.519906777</v>
      </c>
      <c r="J11" s="0" t="n">
        <v>12575.4241372484</v>
      </c>
    </row>
    <row r="12" customFormat="false" ht="12.8" hidden="false" customHeight="false" outlineLevel="0" collapsed="false">
      <c r="A12" s="0" t="n">
        <v>59</v>
      </c>
      <c r="B12" s="0" t="n">
        <v>3510870.42223416</v>
      </c>
      <c r="C12" s="0" t="n">
        <v>1875581.06035871</v>
      </c>
      <c r="D12" s="0" t="n">
        <v>1161814.44803712</v>
      </c>
      <c r="E12" s="0" t="n">
        <v>330579.177457988</v>
      </c>
      <c r="F12" s="0" t="n">
        <v>0</v>
      </c>
      <c r="G12" s="0" t="n">
        <v>9889.46024836833</v>
      </c>
      <c r="H12" s="0" t="n">
        <v>73939.5054818167</v>
      </c>
      <c r="I12" s="0" t="n">
        <v>48695.2366159341</v>
      </c>
      <c r="J12" s="0" t="n">
        <v>10371.5340342201</v>
      </c>
    </row>
    <row r="13" customFormat="false" ht="12.8" hidden="false" customHeight="false" outlineLevel="0" collapsed="false">
      <c r="A13" s="0" t="n">
        <v>60</v>
      </c>
      <c r="B13" s="0" t="n">
        <v>3990190.2937854</v>
      </c>
      <c r="C13" s="0" t="n">
        <v>2288208.33717249</v>
      </c>
      <c r="D13" s="0" t="n">
        <v>1191253.80169531</v>
      </c>
      <c r="E13" s="0" t="n">
        <v>351567.576702355</v>
      </c>
      <c r="F13" s="0" t="n">
        <v>0</v>
      </c>
      <c r="G13" s="0" t="n">
        <v>11728.8890083682</v>
      </c>
      <c r="H13" s="0" t="n">
        <v>85351.3560926168</v>
      </c>
      <c r="I13" s="0" t="n">
        <v>51492.5747550666</v>
      </c>
      <c r="J13" s="0" t="n">
        <v>11133.2335279283</v>
      </c>
    </row>
    <row r="14" customFormat="false" ht="12.8" hidden="false" customHeight="false" outlineLevel="0" collapsed="false">
      <c r="A14" s="0" t="n">
        <v>61</v>
      </c>
      <c r="B14" s="0" t="n">
        <v>4233928.89780723</v>
      </c>
      <c r="C14" s="0" t="n">
        <v>1902877.52364319</v>
      </c>
      <c r="D14" s="0" t="n">
        <v>1131440.41356218</v>
      </c>
      <c r="E14" s="0" t="n">
        <v>329248.389812646</v>
      </c>
      <c r="F14" s="0" t="n">
        <v>751043.237650709</v>
      </c>
      <c r="G14" s="0" t="n">
        <v>8598.23793885988</v>
      </c>
      <c r="H14" s="0" t="n">
        <v>74303.0923384209</v>
      </c>
      <c r="I14" s="0" t="n">
        <v>25399.9724034743</v>
      </c>
      <c r="J14" s="0" t="n">
        <v>11031.2207440697</v>
      </c>
    </row>
    <row r="15" customFormat="false" ht="12.8" hidden="false" customHeight="false" outlineLevel="0" collapsed="false">
      <c r="A15" s="0" t="n">
        <v>62</v>
      </c>
      <c r="B15" s="0" t="n">
        <v>3588595.99995165</v>
      </c>
      <c r="C15" s="0" t="n">
        <v>1932075.88155794</v>
      </c>
      <c r="D15" s="0" t="n">
        <v>1213614.01898315</v>
      </c>
      <c r="E15" s="0" t="n">
        <v>324340.085406731</v>
      </c>
      <c r="F15" s="0" t="n">
        <v>0</v>
      </c>
      <c r="G15" s="0" t="n">
        <v>7128.25675138514</v>
      </c>
      <c r="H15" s="0" t="n">
        <v>66331.048843053</v>
      </c>
      <c r="I15" s="0" t="n">
        <v>36482.6913570081</v>
      </c>
      <c r="J15" s="0" t="n">
        <v>8637.0090797373</v>
      </c>
    </row>
    <row r="16" customFormat="false" ht="12.8" hidden="false" customHeight="false" outlineLevel="0" collapsed="false">
      <c r="A16" s="0" t="n">
        <v>63</v>
      </c>
      <c r="B16" s="0" t="n">
        <v>3273402.42746215</v>
      </c>
      <c r="C16" s="0" t="n">
        <v>1732348.29528777</v>
      </c>
      <c r="D16" s="0" t="n">
        <v>1102338.21484059</v>
      </c>
      <c r="E16" s="0" t="n">
        <v>309718.368769039</v>
      </c>
      <c r="F16" s="0" t="n">
        <v>0</v>
      </c>
      <c r="G16" s="0" t="n">
        <v>7376.73385103044</v>
      </c>
      <c r="H16" s="0" t="n">
        <v>70401.7485907089</v>
      </c>
      <c r="I16" s="0" t="n">
        <v>43047.7018620193</v>
      </c>
      <c r="J16" s="0" t="n">
        <v>8183.72207765781</v>
      </c>
    </row>
    <row r="17" customFormat="false" ht="12.8" hidden="false" customHeight="false" outlineLevel="0" collapsed="false">
      <c r="A17" s="0" t="n">
        <v>64</v>
      </c>
      <c r="B17" s="0" t="n">
        <v>3038125.44366606</v>
      </c>
      <c r="C17" s="0" t="n">
        <v>1629068.67237062</v>
      </c>
      <c r="D17" s="0" t="n">
        <v>1010314.79333698</v>
      </c>
      <c r="E17" s="0" t="n">
        <v>284731.925287276</v>
      </c>
      <c r="F17" s="0" t="n">
        <v>0</v>
      </c>
      <c r="G17" s="0" t="n">
        <v>7298.70540881187</v>
      </c>
      <c r="H17" s="0" t="n">
        <v>65756.9927223348</v>
      </c>
      <c r="I17" s="0" t="n">
        <v>31933.1243935793</v>
      </c>
      <c r="J17" s="0" t="n">
        <v>9021.23014645538</v>
      </c>
    </row>
    <row r="18" customFormat="false" ht="12.8" hidden="false" customHeight="false" outlineLevel="0" collapsed="false">
      <c r="A18" s="0" t="n">
        <v>65</v>
      </c>
      <c r="B18" s="0" t="n">
        <v>3559515.16025304</v>
      </c>
      <c r="C18" s="0" t="n">
        <v>1542915.25823762</v>
      </c>
      <c r="D18" s="0" t="n">
        <v>989721.787839889</v>
      </c>
      <c r="E18" s="0" t="n">
        <v>278598.136129824</v>
      </c>
      <c r="F18" s="0" t="n">
        <v>630864.575043249</v>
      </c>
      <c r="G18" s="0" t="n">
        <v>6070.62642893557</v>
      </c>
      <c r="H18" s="0" t="n">
        <v>65871.6976243046</v>
      </c>
      <c r="I18" s="0" t="n">
        <v>36389.5710394912</v>
      </c>
      <c r="J18" s="0" t="n">
        <v>9083.50790972956</v>
      </c>
    </row>
    <row r="19" customFormat="false" ht="12.8" hidden="false" customHeight="false" outlineLevel="0" collapsed="false">
      <c r="A19" s="0" t="n">
        <v>66</v>
      </c>
      <c r="B19" s="0" t="n">
        <v>3292886.12995688</v>
      </c>
      <c r="C19" s="0" t="n">
        <v>1630566.42220544</v>
      </c>
      <c r="D19" s="0" t="n">
        <v>1276365.0385</v>
      </c>
      <c r="E19" s="0" t="n">
        <v>282917.466466682</v>
      </c>
      <c r="F19" s="0" t="n">
        <v>0</v>
      </c>
      <c r="G19" s="0" t="n">
        <v>6169.55732468686</v>
      </c>
      <c r="H19" s="0" t="n">
        <v>66263.832710901</v>
      </c>
      <c r="I19" s="0" t="n">
        <v>23027.3596069175</v>
      </c>
      <c r="J19" s="0" t="n">
        <v>7576.45314225501</v>
      </c>
    </row>
    <row r="20" customFormat="false" ht="12.8" hidden="false" customHeight="false" outlineLevel="0" collapsed="false">
      <c r="A20" s="0" t="n">
        <v>67</v>
      </c>
      <c r="B20" s="0" t="n">
        <v>3221614.34784742</v>
      </c>
      <c r="C20" s="0" t="n">
        <v>1582563.94126643</v>
      </c>
      <c r="D20" s="0" t="n">
        <v>1231637.93122</v>
      </c>
      <c r="E20" s="0" t="n">
        <v>291326.15502078</v>
      </c>
      <c r="F20" s="0" t="n">
        <v>0</v>
      </c>
      <c r="G20" s="0" t="n">
        <v>4079.48990495748</v>
      </c>
      <c r="H20" s="0" t="n">
        <v>70708.0303002219</v>
      </c>
      <c r="I20" s="0" t="n">
        <v>31672.2551045451</v>
      </c>
      <c r="J20" s="0" t="n">
        <v>10145.4554704791</v>
      </c>
    </row>
    <row r="21" customFormat="false" ht="12.8" hidden="false" customHeight="false" outlineLevel="0" collapsed="false">
      <c r="A21" s="0" t="n">
        <v>68</v>
      </c>
      <c r="B21" s="0" t="n">
        <v>3291561.62498713</v>
      </c>
      <c r="C21" s="0" t="n">
        <v>1605425.21323976</v>
      </c>
      <c r="D21" s="0" t="n">
        <v>1286241.00282</v>
      </c>
      <c r="E21" s="0" t="n">
        <v>287859.829175188</v>
      </c>
      <c r="F21" s="0" t="n">
        <v>0</v>
      </c>
      <c r="G21" s="0" t="n">
        <v>5040.12910267519</v>
      </c>
      <c r="H21" s="0" t="n">
        <v>68609.7857900671</v>
      </c>
      <c r="I21" s="0" t="n">
        <v>29486.6750191008</v>
      </c>
      <c r="J21" s="0" t="n">
        <v>9473.29388034306</v>
      </c>
    </row>
    <row r="22" customFormat="false" ht="12.8" hidden="false" customHeight="false" outlineLevel="0" collapsed="false">
      <c r="A22" s="0" t="n">
        <v>69</v>
      </c>
      <c r="B22" s="0" t="n">
        <v>3802606.59626758</v>
      </c>
      <c r="C22" s="0" t="n">
        <v>1541859.35776799</v>
      </c>
      <c r="D22" s="0" t="n">
        <v>1235200.19818634</v>
      </c>
      <c r="E22" s="0" t="n">
        <v>284266.217057393</v>
      </c>
      <c r="F22" s="0" t="n">
        <v>633854.255475025</v>
      </c>
      <c r="G22" s="0" t="n">
        <v>5402.69725035066</v>
      </c>
      <c r="H22" s="0" t="n">
        <v>62893.6549052519</v>
      </c>
      <c r="I22" s="0" t="n">
        <v>30386.1044057427</v>
      </c>
      <c r="J22" s="0" t="n">
        <v>9040.41732226735</v>
      </c>
    </row>
    <row r="23" customFormat="false" ht="12.8" hidden="false" customHeight="false" outlineLevel="0" collapsed="false">
      <c r="A23" s="0" t="n">
        <v>70</v>
      </c>
      <c r="B23" s="0" t="n">
        <v>2966127.70886977</v>
      </c>
      <c r="C23" s="0" t="n">
        <v>1836426.78278486</v>
      </c>
      <c r="D23" s="0" t="n">
        <v>719857.148076304</v>
      </c>
      <c r="E23" s="0" t="n">
        <v>306462.110817964</v>
      </c>
      <c r="F23" s="0" t="n">
        <v>0</v>
      </c>
      <c r="G23" s="0" t="n">
        <v>7095.31541276765</v>
      </c>
      <c r="H23" s="0" t="n">
        <v>57625.9843715954</v>
      </c>
      <c r="I23" s="0" t="n">
        <v>29056.4208447742</v>
      </c>
      <c r="J23" s="0" t="n">
        <v>9603.94656150742</v>
      </c>
    </row>
    <row r="24" customFormat="false" ht="12.8" hidden="false" customHeight="false" outlineLevel="0" collapsed="false">
      <c r="A24" s="0" t="n">
        <v>71</v>
      </c>
      <c r="B24" s="0" t="n">
        <v>2954844.67502405</v>
      </c>
      <c r="C24" s="0" t="n">
        <v>1709253.68196235</v>
      </c>
      <c r="D24" s="0" t="n">
        <v>834734.44473787</v>
      </c>
      <c r="E24" s="0" t="n">
        <v>300335.605347862</v>
      </c>
      <c r="F24" s="0" t="n">
        <v>0</v>
      </c>
      <c r="G24" s="0" t="n">
        <v>4445.98311320324</v>
      </c>
      <c r="H24" s="0" t="n">
        <v>72435.7014906851</v>
      </c>
      <c r="I24" s="0" t="n">
        <v>24283.9084677291</v>
      </c>
      <c r="J24" s="0" t="n">
        <v>10016.8343738997</v>
      </c>
    </row>
    <row r="25" customFormat="false" ht="12.8" hidden="false" customHeight="false" outlineLevel="0" collapsed="false">
      <c r="A25" s="0" t="n">
        <v>72</v>
      </c>
      <c r="B25" s="0" t="n">
        <v>2939816.35511559</v>
      </c>
      <c r="C25" s="0" t="n">
        <v>1678474.05542686</v>
      </c>
      <c r="D25" s="0" t="n">
        <v>861786.718651364</v>
      </c>
      <c r="E25" s="0" t="n">
        <v>289811.94451296</v>
      </c>
      <c r="F25" s="0" t="n">
        <v>0</v>
      </c>
      <c r="G25" s="0" t="n">
        <v>5696.1062089161</v>
      </c>
      <c r="H25" s="0" t="n">
        <v>59425.5702275244</v>
      </c>
      <c r="I25" s="0" t="n">
        <v>36063.5564107224</v>
      </c>
      <c r="J25" s="0" t="n">
        <v>8558.40367724768</v>
      </c>
    </row>
    <row r="26" customFormat="false" ht="12.8" hidden="false" customHeight="false" outlineLevel="0" collapsed="false">
      <c r="A26" s="0" t="n">
        <v>73</v>
      </c>
      <c r="B26" s="0" t="n">
        <v>3357311.81673445</v>
      </c>
      <c r="C26" s="0" t="n">
        <v>1528822.09094778</v>
      </c>
      <c r="D26" s="0" t="n">
        <v>863042.125563904</v>
      </c>
      <c r="E26" s="0" t="n">
        <v>276244.513132807</v>
      </c>
      <c r="F26" s="0" t="n">
        <v>598779.653179577</v>
      </c>
      <c r="G26" s="0" t="n">
        <v>4324.16389548158</v>
      </c>
      <c r="H26" s="0" t="n">
        <v>48122.3046679161</v>
      </c>
      <c r="I26" s="0" t="n">
        <v>31167.9233893387</v>
      </c>
      <c r="J26" s="0" t="n">
        <v>6809.04195764095</v>
      </c>
    </row>
    <row r="27" customFormat="false" ht="12.8" hidden="false" customHeight="false" outlineLevel="0" collapsed="false">
      <c r="A27" s="0" t="n">
        <v>74</v>
      </c>
      <c r="B27" s="0" t="n">
        <v>2931027.79098353</v>
      </c>
      <c r="C27" s="0" t="n">
        <v>1615716.90528942</v>
      </c>
      <c r="D27" s="0" t="n">
        <v>930549.693763727</v>
      </c>
      <c r="E27" s="0" t="n">
        <v>283975.612900824</v>
      </c>
      <c r="F27" s="0" t="n">
        <v>0</v>
      </c>
      <c r="G27" s="0" t="n">
        <v>7894.16708667637</v>
      </c>
      <c r="H27" s="0" t="n">
        <v>54237.3029986469</v>
      </c>
      <c r="I27" s="0" t="n">
        <v>30652.7444578488</v>
      </c>
      <c r="J27" s="0" t="n">
        <v>8001.36448638438</v>
      </c>
    </row>
    <row r="28" customFormat="false" ht="12.8" hidden="false" customHeight="false" outlineLevel="0" collapsed="false">
      <c r="A28" s="0" t="n">
        <v>75</v>
      </c>
      <c r="B28" s="0" t="n">
        <v>3049245.65256754</v>
      </c>
      <c r="C28" s="0" t="n">
        <v>1645402.58646635</v>
      </c>
      <c r="D28" s="0" t="n">
        <v>1002340.75872566</v>
      </c>
      <c r="E28" s="0" t="n">
        <v>291454.257615068</v>
      </c>
      <c r="F28" s="0" t="n">
        <v>0</v>
      </c>
      <c r="G28" s="0" t="n">
        <v>10517.749786323</v>
      </c>
      <c r="H28" s="0" t="n">
        <v>61414.216321168</v>
      </c>
      <c r="I28" s="0" t="n">
        <v>29019.7470722151</v>
      </c>
      <c r="J28" s="0" t="n">
        <v>9255.65906281758</v>
      </c>
    </row>
    <row r="29" customFormat="false" ht="12.8" hidden="false" customHeight="false" outlineLevel="0" collapsed="false">
      <c r="A29" s="0" t="n">
        <v>76</v>
      </c>
      <c r="B29" s="0" t="n">
        <v>3132024.30587325</v>
      </c>
      <c r="C29" s="0" t="n">
        <v>1713943.74332525</v>
      </c>
      <c r="D29" s="0" t="n">
        <v>998363.795901776</v>
      </c>
      <c r="E29" s="0" t="n">
        <v>299103.490513796</v>
      </c>
      <c r="F29" s="0" t="n">
        <v>0</v>
      </c>
      <c r="G29" s="0" t="n">
        <v>8858.83691368504</v>
      </c>
      <c r="H29" s="0" t="n">
        <v>65041.2089030743</v>
      </c>
      <c r="I29" s="0" t="n">
        <v>36947.493084442</v>
      </c>
      <c r="J29" s="0" t="n">
        <v>9976.03430003174</v>
      </c>
    </row>
    <row r="30" customFormat="false" ht="12.8" hidden="false" customHeight="false" outlineLevel="0" collapsed="false">
      <c r="A30" s="0" t="n">
        <v>77</v>
      </c>
      <c r="B30" s="0" t="n">
        <v>3851217.24338175</v>
      </c>
      <c r="C30" s="0" t="n">
        <v>1804115.2564442</v>
      </c>
      <c r="D30" s="0" t="n">
        <v>949450.522114734</v>
      </c>
      <c r="E30" s="0" t="n">
        <v>306375.263729426</v>
      </c>
      <c r="F30" s="0" t="n">
        <v>688197.148046706</v>
      </c>
      <c r="G30" s="0" t="n">
        <v>9637.97579012849</v>
      </c>
      <c r="H30" s="0" t="n">
        <v>49096.1140740209</v>
      </c>
      <c r="I30" s="0" t="n">
        <v>38252.579488161</v>
      </c>
      <c r="J30" s="0" t="n">
        <v>6953.77553656007</v>
      </c>
    </row>
    <row r="31" customFormat="false" ht="12.8" hidden="false" customHeight="false" outlineLevel="0" collapsed="false">
      <c r="A31" s="0" t="n">
        <v>78</v>
      </c>
      <c r="B31" s="0" t="n">
        <v>3231297.98452044</v>
      </c>
      <c r="C31" s="0" t="n">
        <v>1894970.09978451</v>
      </c>
      <c r="D31" s="0" t="n">
        <v>910682.807868234</v>
      </c>
      <c r="E31" s="0" t="n">
        <v>310388.668245178</v>
      </c>
      <c r="F31" s="0" t="n">
        <v>0</v>
      </c>
      <c r="G31" s="0" t="n">
        <v>9790.09724028467</v>
      </c>
      <c r="H31" s="0" t="n">
        <v>53460.9096055901</v>
      </c>
      <c r="I31" s="0" t="n">
        <v>43550.8791588565</v>
      </c>
      <c r="J31" s="0" t="n">
        <v>8063.43388448614</v>
      </c>
    </row>
    <row r="32" customFormat="false" ht="12.8" hidden="false" customHeight="false" outlineLevel="0" collapsed="false">
      <c r="A32" s="0" t="n">
        <v>79</v>
      </c>
      <c r="B32" s="0" t="n">
        <v>3303064.42624886</v>
      </c>
      <c r="C32" s="0" t="n">
        <v>1916357.85810911</v>
      </c>
      <c r="D32" s="0" t="n">
        <v>967891.51670441</v>
      </c>
      <c r="E32" s="0" t="n">
        <v>314922.516046517</v>
      </c>
      <c r="F32" s="0" t="n">
        <v>0</v>
      </c>
      <c r="G32" s="0" t="n">
        <v>6827.05667021049</v>
      </c>
      <c r="H32" s="0" t="n">
        <v>53015.05271374</v>
      </c>
      <c r="I32" s="0" t="n">
        <v>34858.2822400061</v>
      </c>
      <c r="J32" s="0" t="n">
        <v>8469.0613230786</v>
      </c>
    </row>
    <row r="33" customFormat="false" ht="12.8" hidden="false" customHeight="false" outlineLevel="0" collapsed="false">
      <c r="A33" s="0" t="n">
        <v>80</v>
      </c>
      <c r="B33" s="0" t="n">
        <v>3373252.21817487</v>
      </c>
      <c r="C33" s="0" t="n">
        <v>1994166.54445895</v>
      </c>
      <c r="D33" s="0" t="n">
        <v>937854.667225531</v>
      </c>
      <c r="E33" s="0" t="n">
        <v>318477.910448499</v>
      </c>
      <c r="F33" s="0" t="n">
        <v>0</v>
      </c>
      <c r="G33" s="0" t="n">
        <v>11653.4682601439</v>
      </c>
      <c r="H33" s="0" t="n">
        <v>66432.7960783134</v>
      </c>
      <c r="I33" s="0" t="n">
        <v>35131.4467619157</v>
      </c>
      <c r="J33" s="0" t="n">
        <v>9235.39737826621</v>
      </c>
    </row>
    <row r="34" customFormat="false" ht="12.8" hidden="false" customHeight="false" outlineLevel="0" collapsed="false">
      <c r="A34" s="0" t="n">
        <v>81</v>
      </c>
      <c r="B34" s="0" t="n">
        <v>4163460.79783245</v>
      </c>
      <c r="C34" s="0" t="n">
        <v>1975699.69130187</v>
      </c>
      <c r="D34" s="0" t="n">
        <v>996207.287286657</v>
      </c>
      <c r="E34" s="0" t="n">
        <v>323291.680160187</v>
      </c>
      <c r="F34" s="0" t="n">
        <v>744176.241884109</v>
      </c>
      <c r="G34" s="0" t="n">
        <v>9208.54337176793</v>
      </c>
      <c r="H34" s="0" t="n">
        <v>76393.4993220335</v>
      </c>
      <c r="I34" s="0" t="n">
        <v>26090.1938000111</v>
      </c>
      <c r="J34" s="0" t="n">
        <v>11593.938243503</v>
      </c>
    </row>
    <row r="35" customFormat="false" ht="12.8" hidden="false" customHeight="false" outlineLevel="0" collapsed="false">
      <c r="A35" s="0" t="n">
        <v>82</v>
      </c>
      <c r="B35" s="0" t="n">
        <v>3479409.1933592</v>
      </c>
      <c r="C35" s="0" t="n">
        <v>2006738.7708435</v>
      </c>
      <c r="D35" s="0" t="n">
        <v>1027313.60798732</v>
      </c>
      <c r="E35" s="0" t="n">
        <v>326142.764091611</v>
      </c>
      <c r="F35" s="0" t="n">
        <v>0</v>
      </c>
      <c r="G35" s="0" t="n">
        <v>9945.08130030319</v>
      </c>
      <c r="H35" s="0" t="n">
        <v>61953.3609124748</v>
      </c>
      <c r="I35" s="0" t="n">
        <v>37160.478340834</v>
      </c>
      <c r="J35" s="0" t="n">
        <v>10155.1298831503</v>
      </c>
    </row>
    <row r="36" customFormat="false" ht="12.8" hidden="false" customHeight="false" outlineLevel="0" collapsed="false">
      <c r="A36" s="0" t="n">
        <v>83</v>
      </c>
      <c r="B36" s="0" t="n">
        <v>3517177.68645729</v>
      </c>
      <c r="C36" s="0" t="n">
        <v>2049805.76025515</v>
      </c>
      <c r="D36" s="0" t="n">
        <v>1012139.93750991</v>
      </c>
      <c r="E36" s="0" t="n">
        <v>328366.608504338</v>
      </c>
      <c r="F36" s="0" t="n">
        <v>0</v>
      </c>
      <c r="G36" s="0" t="n">
        <v>12127.2409244305</v>
      </c>
      <c r="H36" s="0" t="n">
        <v>70328.0421901774</v>
      </c>
      <c r="I36" s="0" t="n">
        <v>32670.9035079239</v>
      </c>
      <c r="J36" s="0" t="n">
        <v>10968.1748513513</v>
      </c>
    </row>
    <row r="37" customFormat="false" ht="12.8" hidden="false" customHeight="false" outlineLevel="0" collapsed="false">
      <c r="A37" s="0" t="n">
        <v>84</v>
      </c>
      <c r="B37" s="0" t="n">
        <v>3564802.62857876</v>
      </c>
      <c r="C37" s="0" t="n">
        <v>2080619.12663493</v>
      </c>
      <c r="D37" s="0" t="n">
        <v>1015163.98519589</v>
      </c>
      <c r="E37" s="0" t="n">
        <v>330322.213692032</v>
      </c>
      <c r="F37" s="0" t="n">
        <v>0</v>
      </c>
      <c r="G37" s="0" t="n">
        <v>10779.6289219849</v>
      </c>
      <c r="H37" s="0" t="n">
        <v>83159.0568363425</v>
      </c>
      <c r="I37" s="0" t="n">
        <v>33371.8763734875</v>
      </c>
      <c r="J37" s="0" t="n">
        <v>11386.7409240944</v>
      </c>
    </row>
    <row r="38" customFormat="false" ht="12.8" hidden="false" customHeight="false" outlineLevel="0" collapsed="false">
      <c r="A38" s="0" t="n">
        <v>85</v>
      </c>
      <c r="B38" s="0" t="n">
        <v>4489287.06253723</v>
      </c>
      <c r="C38" s="0" t="n">
        <v>2194331.82213093</v>
      </c>
      <c r="D38" s="0" t="n">
        <v>998255.821693402</v>
      </c>
      <c r="E38" s="0" t="n">
        <v>335295.55990456</v>
      </c>
      <c r="F38" s="0" t="n">
        <v>787559.914878005</v>
      </c>
      <c r="G38" s="0" t="n">
        <v>12118.3652532751</v>
      </c>
      <c r="H38" s="0" t="n">
        <v>90242.9124776021</v>
      </c>
      <c r="I38" s="0" t="n">
        <v>57026.8028843446</v>
      </c>
      <c r="J38" s="0" t="n">
        <v>14592.8482521256</v>
      </c>
    </row>
    <row r="39" customFormat="false" ht="12.8" hidden="false" customHeight="false" outlineLevel="0" collapsed="false">
      <c r="A39" s="0" t="n">
        <v>86</v>
      </c>
      <c r="B39" s="0" t="n">
        <v>3728658.82428131</v>
      </c>
      <c r="C39" s="0" t="n">
        <v>2199627.64943431</v>
      </c>
      <c r="D39" s="0" t="n">
        <v>1048655.79896509</v>
      </c>
      <c r="E39" s="0" t="n">
        <v>336520.111135118</v>
      </c>
      <c r="F39" s="0" t="n">
        <v>0</v>
      </c>
      <c r="G39" s="0" t="n">
        <v>9900.06328896524</v>
      </c>
      <c r="H39" s="0" t="n">
        <v>73921.4653724512</v>
      </c>
      <c r="I39" s="0" t="n">
        <v>50487.9259608364</v>
      </c>
      <c r="J39" s="0" t="n">
        <v>10369.1893636785</v>
      </c>
    </row>
    <row r="40" customFormat="false" ht="12.8" hidden="false" customHeight="false" outlineLevel="0" collapsed="false">
      <c r="A40" s="0" t="n">
        <v>87</v>
      </c>
      <c r="B40" s="0" t="n">
        <v>3750984.34855833</v>
      </c>
      <c r="C40" s="0" t="n">
        <v>2218188.09589705</v>
      </c>
      <c r="D40" s="0" t="n">
        <v>1035380.33793699</v>
      </c>
      <c r="E40" s="0" t="n">
        <v>342449.986146014</v>
      </c>
      <c r="F40" s="0" t="n">
        <v>0</v>
      </c>
      <c r="G40" s="0" t="n">
        <v>12148.212623747</v>
      </c>
      <c r="H40" s="0" t="n">
        <v>83199.0470953639</v>
      </c>
      <c r="I40" s="0" t="n">
        <v>48904.3460721355</v>
      </c>
      <c r="J40" s="0" t="n">
        <v>11546.7553537225</v>
      </c>
    </row>
    <row r="41" customFormat="false" ht="12.8" hidden="false" customHeight="false" outlineLevel="0" collapsed="false">
      <c r="A41" s="0" t="n">
        <v>88</v>
      </c>
      <c r="B41" s="0" t="n">
        <v>3803219.47686878</v>
      </c>
      <c r="C41" s="0" t="n">
        <v>2286403.96165301</v>
      </c>
      <c r="D41" s="0" t="n">
        <v>1017556.5507672</v>
      </c>
      <c r="E41" s="0" t="n">
        <v>344170.184306966</v>
      </c>
      <c r="F41" s="0" t="n">
        <v>0</v>
      </c>
      <c r="G41" s="0" t="n">
        <v>10323.4224103359</v>
      </c>
      <c r="H41" s="0" t="n">
        <v>99014.173760094</v>
      </c>
      <c r="I41" s="0" t="n">
        <v>31865.3385489754</v>
      </c>
      <c r="J41" s="0" t="n">
        <v>14727.4736244253</v>
      </c>
    </row>
    <row r="42" customFormat="false" ht="12.8" hidden="false" customHeight="false" outlineLevel="0" collapsed="false">
      <c r="A42" s="0" t="n">
        <v>89</v>
      </c>
      <c r="B42" s="0" t="n">
        <v>4636681.25590222</v>
      </c>
      <c r="C42" s="0" t="n">
        <v>2285994.53595233</v>
      </c>
      <c r="D42" s="0" t="n">
        <v>1031489.51674152</v>
      </c>
      <c r="E42" s="0" t="n">
        <v>344715.193319748</v>
      </c>
      <c r="F42" s="0" t="n">
        <v>818298.260649071</v>
      </c>
      <c r="G42" s="0" t="n">
        <v>12288.3308091852</v>
      </c>
      <c r="H42" s="0" t="n">
        <v>97978.8612145526</v>
      </c>
      <c r="I42" s="0" t="n">
        <v>31938.3396886416</v>
      </c>
      <c r="J42" s="0" t="n">
        <v>15064.8664814955</v>
      </c>
    </row>
    <row r="43" customFormat="false" ht="12.8" hidden="false" customHeight="false" outlineLevel="0" collapsed="false">
      <c r="A43" s="0" t="n">
        <v>90</v>
      </c>
      <c r="B43" s="0" t="n">
        <v>3891505.07636209</v>
      </c>
      <c r="C43" s="0" t="n">
        <v>2355873.84464263</v>
      </c>
      <c r="D43" s="0" t="n">
        <v>1019831.35456555</v>
      </c>
      <c r="E43" s="0" t="n">
        <v>349519.306091823</v>
      </c>
      <c r="F43" s="0" t="n">
        <v>0</v>
      </c>
      <c r="G43" s="0" t="n">
        <v>9323.24447805953</v>
      </c>
      <c r="H43" s="0" t="n">
        <v>96989.8641759078</v>
      </c>
      <c r="I43" s="0" t="n">
        <v>46842.0547535674</v>
      </c>
      <c r="J43" s="0" t="n">
        <v>14396.1455914986</v>
      </c>
    </row>
    <row r="44" customFormat="false" ht="12.8" hidden="false" customHeight="false" outlineLevel="0" collapsed="false">
      <c r="A44" s="0" t="n">
        <v>91</v>
      </c>
      <c r="B44" s="0" t="n">
        <v>3936012.75310557</v>
      </c>
      <c r="C44" s="0" t="n">
        <v>2409811.35478157</v>
      </c>
      <c r="D44" s="0" t="n">
        <v>1012570.73430356</v>
      </c>
      <c r="E44" s="0" t="n">
        <v>354979.048345836</v>
      </c>
      <c r="F44" s="0" t="n">
        <v>0</v>
      </c>
      <c r="G44" s="0" t="n">
        <v>10606.3198772322</v>
      </c>
      <c r="H44" s="0" t="n">
        <v>86479.2604178291</v>
      </c>
      <c r="I44" s="0" t="n">
        <v>48349.7395070659</v>
      </c>
      <c r="J44" s="0" t="n">
        <v>14082.1818258946</v>
      </c>
    </row>
    <row r="45" customFormat="false" ht="12.8" hidden="false" customHeight="false" outlineLevel="0" collapsed="false">
      <c r="A45" s="0" t="n">
        <v>92</v>
      </c>
      <c r="B45" s="0" t="n">
        <v>3991280.27361804</v>
      </c>
      <c r="C45" s="0" t="n">
        <v>2510322.9310421</v>
      </c>
      <c r="D45" s="0" t="n">
        <v>982255.568881063</v>
      </c>
      <c r="E45" s="0" t="n">
        <v>356809.211810391</v>
      </c>
      <c r="F45" s="0" t="n">
        <v>0</v>
      </c>
      <c r="G45" s="0" t="n">
        <v>12339.1077988757</v>
      </c>
      <c r="H45" s="0" t="n">
        <v>80141.4900389041</v>
      </c>
      <c r="I45" s="0" t="n">
        <v>36816.4366209283</v>
      </c>
      <c r="J45" s="0" t="n">
        <v>13038.3791452068</v>
      </c>
    </row>
    <row r="46" customFormat="false" ht="12.8" hidden="false" customHeight="false" outlineLevel="0" collapsed="false">
      <c r="A46" s="0" t="n">
        <v>93</v>
      </c>
      <c r="B46" s="0" t="n">
        <v>4821725.79915</v>
      </c>
      <c r="C46" s="0" t="n">
        <v>2514595.40633287</v>
      </c>
      <c r="D46" s="0" t="n">
        <v>965585.745025265</v>
      </c>
      <c r="E46" s="0" t="n">
        <v>364108.239037991</v>
      </c>
      <c r="F46" s="0" t="n">
        <v>844379.097845891</v>
      </c>
      <c r="G46" s="0" t="n">
        <v>15885.8986620424</v>
      </c>
      <c r="H46" s="0" t="n">
        <v>87972.7176003815</v>
      </c>
      <c r="I46" s="0" t="n">
        <v>18712.7409552117</v>
      </c>
      <c r="J46" s="0" t="n">
        <v>11616.1488577765</v>
      </c>
    </row>
    <row r="47" customFormat="false" ht="12.8" hidden="false" customHeight="false" outlineLevel="0" collapsed="false">
      <c r="A47" s="0" t="n">
        <v>94</v>
      </c>
      <c r="B47" s="0" t="n">
        <v>4034034.8751655</v>
      </c>
      <c r="C47" s="0" t="n">
        <v>2563882.20577021</v>
      </c>
      <c r="D47" s="0" t="n">
        <v>961069.682637123</v>
      </c>
      <c r="E47" s="0" t="n">
        <v>368537.794670425</v>
      </c>
      <c r="F47" s="0" t="n">
        <v>0</v>
      </c>
      <c r="G47" s="0" t="n">
        <v>7308.77958125118</v>
      </c>
      <c r="H47" s="0" t="n">
        <v>85674.4588596618</v>
      </c>
      <c r="I47" s="0" t="n">
        <v>36781.6820494214</v>
      </c>
      <c r="J47" s="0" t="n">
        <v>10803.2544029884</v>
      </c>
    </row>
    <row r="48" customFormat="false" ht="12.8" hidden="false" customHeight="false" outlineLevel="0" collapsed="false">
      <c r="A48" s="0" t="n">
        <v>95</v>
      </c>
      <c r="B48" s="0" t="n">
        <v>4174903.67376725</v>
      </c>
      <c r="C48" s="0" t="n">
        <v>2616758.12764567</v>
      </c>
      <c r="D48" s="0" t="n">
        <v>993545.36385039</v>
      </c>
      <c r="E48" s="0" t="n">
        <v>376313.343744921</v>
      </c>
      <c r="F48" s="0" t="n">
        <v>0</v>
      </c>
      <c r="G48" s="0" t="n">
        <v>13519.5687516222</v>
      </c>
      <c r="H48" s="0" t="n">
        <v>122529.343527855</v>
      </c>
      <c r="I48" s="0" t="n">
        <v>36505.2449264664</v>
      </c>
      <c r="J48" s="0" t="n">
        <v>16643.0365553987</v>
      </c>
    </row>
    <row r="49" customFormat="false" ht="12.8" hidden="false" customHeight="false" outlineLevel="0" collapsed="false">
      <c r="A49" s="0" t="n">
        <v>96</v>
      </c>
      <c r="B49" s="0" t="n">
        <v>4173639.97838638</v>
      </c>
      <c r="C49" s="0" t="n">
        <v>2681591.88341757</v>
      </c>
      <c r="D49" s="0" t="n">
        <v>952441.287523961</v>
      </c>
      <c r="E49" s="0" t="n">
        <v>384518.756743319</v>
      </c>
      <c r="F49" s="0" t="n">
        <v>0</v>
      </c>
      <c r="G49" s="0" t="n">
        <v>9395.82482082592</v>
      </c>
      <c r="H49" s="0" t="n">
        <v>102028.795034787</v>
      </c>
      <c r="I49" s="0" t="n">
        <v>31711.4047470858</v>
      </c>
      <c r="J49" s="0" t="n">
        <v>14545.9769088509</v>
      </c>
    </row>
    <row r="50" customFormat="false" ht="12.8" hidden="false" customHeight="false" outlineLevel="0" collapsed="false">
      <c r="A50" s="0" t="n">
        <v>97</v>
      </c>
      <c r="B50" s="0" t="n">
        <v>4952902.4313528</v>
      </c>
      <c r="C50" s="0" t="n">
        <v>2621743.77949416</v>
      </c>
      <c r="D50" s="0" t="n">
        <v>923804.719508907</v>
      </c>
      <c r="E50" s="0" t="n">
        <v>379274.910675279</v>
      </c>
      <c r="F50" s="0" t="n">
        <v>866335.583400493</v>
      </c>
      <c r="G50" s="0" t="n">
        <v>12039.3116638647</v>
      </c>
      <c r="H50" s="0" t="n">
        <v>100419.26911529</v>
      </c>
      <c r="I50" s="0" t="n">
        <v>39516.4269737518</v>
      </c>
      <c r="J50" s="0" t="n">
        <v>13609.0992943984</v>
      </c>
    </row>
    <row r="51" customFormat="false" ht="12.8" hidden="false" customHeight="false" outlineLevel="0" collapsed="false">
      <c r="A51" s="0" t="n">
        <v>98</v>
      </c>
      <c r="B51" s="0" t="n">
        <v>4153644.04894725</v>
      </c>
      <c r="C51" s="0" t="n">
        <v>2615400.339448</v>
      </c>
      <c r="D51" s="0" t="n">
        <v>986341.271836587</v>
      </c>
      <c r="E51" s="0" t="n">
        <v>383683.847984797</v>
      </c>
      <c r="F51" s="0" t="n">
        <v>0</v>
      </c>
      <c r="G51" s="0" t="n">
        <v>13013.4121518755</v>
      </c>
      <c r="H51" s="0" t="n">
        <v>97837.2570491411</v>
      </c>
      <c r="I51" s="0" t="n">
        <v>47598.9909032219</v>
      </c>
      <c r="J51" s="0" t="n">
        <v>12693.4631363715</v>
      </c>
    </row>
    <row r="52" customFormat="false" ht="12.8" hidden="false" customHeight="false" outlineLevel="0" collapsed="false">
      <c r="A52" s="0" t="n">
        <v>99</v>
      </c>
      <c r="B52" s="0" t="n">
        <v>4164310.11444416</v>
      </c>
      <c r="C52" s="0" t="n">
        <v>2653260.01043437</v>
      </c>
      <c r="D52" s="0" t="n">
        <v>962282.998257052</v>
      </c>
      <c r="E52" s="0" t="n">
        <v>389167.455412953</v>
      </c>
      <c r="F52" s="0" t="n">
        <v>0</v>
      </c>
      <c r="G52" s="0" t="n">
        <v>13135.1990357277</v>
      </c>
      <c r="H52" s="0" t="n">
        <v>97394.703118218</v>
      </c>
      <c r="I52" s="0" t="n">
        <v>39802.2024314926</v>
      </c>
      <c r="J52" s="0" t="n">
        <v>16079.4669112963</v>
      </c>
    </row>
    <row r="53" customFormat="false" ht="12.8" hidden="false" customHeight="false" outlineLevel="0" collapsed="false">
      <c r="A53" s="0" t="n">
        <v>100</v>
      </c>
      <c r="B53" s="0" t="n">
        <v>4230637.03472733</v>
      </c>
      <c r="C53" s="0" t="n">
        <v>2659724.20584417</v>
      </c>
      <c r="D53" s="0" t="n">
        <v>1004276.99428248</v>
      </c>
      <c r="E53" s="0" t="n">
        <v>394739.773658473</v>
      </c>
      <c r="F53" s="0" t="n">
        <v>0</v>
      </c>
      <c r="G53" s="0" t="n">
        <v>16742.9256240556</v>
      </c>
      <c r="H53" s="0" t="n">
        <v>114463.08626627</v>
      </c>
      <c r="I53" s="0" t="n">
        <v>35648.549910078</v>
      </c>
      <c r="J53" s="0" t="n">
        <v>16330.1095801478</v>
      </c>
    </row>
    <row r="54" customFormat="false" ht="12.8" hidden="false" customHeight="false" outlineLevel="0" collapsed="false">
      <c r="A54" s="0" t="n">
        <v>101</v>
      </c>
      <c r="B54" s="0" t="n">
        <v>5112233.4302593</v>
      </c>
      <c r="C54" s="0" t="n">
        <v>2694762.61841769</v>
      </c>
      <c r="D54" s="0" t="n">
        <v>977427.75645118</v>
      </c>
      <c r="E54" s="0" t="n">
        <v>392214.834406118</v>
      </c>
      <c r="F54" s="0" t="n">
        <v>883596.631230318</v>
      </c>
      <c r="G54" s="0" t="n">
        <v>9865.6428850057</v>
      </c>
      <c r="H54" s="0" t="n">
        <v>97267.1920630264</v>
      </c>
      <c r="I54" s="0" t="n">
        <v>50373.792086849</v>
      </c>
      <c r="J54" s="0" t="n">
        <v>15093.6432954847</v>
      </c>
    </row>
    <row r="55" customFormat="false" ht="12.8" hidden="false" customHeight="false" outlineLevel="0" collapsed="false">
      <c r="A55" s="0" t="n">
        <v>102</v>
      </c>
      <c r="B55" s="0" t="n">
        <v>4244365.63578906</v>
      </c>
      <c r="C55" s="0" t="n">
        <v>2790089.07828922</v>
      </c>
      <c r="D55" s="0" t="n">
        <v>910247.950353723</v>
      </c>
      <c r="E55" s="0" t="n">
        <v>391878.662267971</v>
      </c>
      <c r="F55" s="0" t="n">
        <v>0</v>
      </c>
      <c r="G55" s="0" t="n">
        <v>16460.4248267043</v>
      </c>
      <c r="H55" s="0" t="n">
        <v>81253.0418649549</v>
      </c>
      <c r="I55" s="0" t="n">
        <v>50984.9203617087</v>
      </c>
      <c r="J55" s="0" t="n">
        <v>12775.430955705</v>
      </c>
    </row>
    <row r="56" customFormat="false" ht="12.8" hidden="false" customHeight="false" outlineLevel="0" collapsed="false">
      <c r="A56" s="0" t="n">
        <v>103</v>
      </c>
      <c r="B56" s="0" t="n">
        <v>4232946.29819004</v>
      </c>
      <c r="C56" s="0" t="n">
        <v>2723367.45874362</v>
      </c>
      <c r="D56" s="0" t="n">
        <v>944012.731628604</v>
      </c>
      <c r="E56" s="0" t="n">
        <v>390854.739182852</v>
      </c>
      <c r="F56" s="0" t="n">
        <v>0</v>
      </c>
      <c r="G56" s="0" t="n">
        <v>14934.3567884365</v>
      </c>
      <c r="H56" s="0" t="n">
        <v>110223.29840154</v>
      </c>
      <c r="I56" s="0" t="n">
        <v>43680.1613657619</v>
      </c>
      <c r="J56" s="0" t="n">
        <v>14056.0953624338</v>
      </c>
    </row>
    <row r="57" customFormat="false" ht="12.8" hidden="false" customHeight="false" outlineLevel="0" collapsed="false">
      <c r="A57" s="0" t="n">
        <v>104</v>
      </c>
      <c r="B57" s="0" t="n">
        <v>4272075.16356055</v>
      </c>
      <c r="C57" s="0" t="n">
        <v>2757040.50315926</v>
      </c>
      <c r="D57" s="0" t="n">
        <v>970841.207299675</v>
      </c>
      <c r="E57" s="0" t="n">
        <v>392990.321628924</v>
      </c>
      <c r="F57" s="0" t="n">
        <v>0</v>
      </c>
      <c r="G57" s="0" t="n">
        <v>11368.0279406173</v>
      </c>
      <c r="H57" s="0" t="n">
        <v>94155.9595655815</v>
      </c>
      <c r="I57" s="0" t="n">
        <v>43127.2719908887</v>
      </c>
      <c r="J57" s="0" t="n">
        <v>12575.78136122</v>
      </c>
    </row>
    <row r="58" customFormat="false" ht="12.8" hidden="false" customHeight="false" outlineLevel="0" collapsed="false">
      <c r="A58" s="0" t="n">
        <v>105</v>
      </c>
      <c r="B58" s="0" t="n">
        <v>5159030.58937842</v>
      </c>
      <c r="C58" s="0" t="n">
        <v>2682241.63059636</v>
      </c>
      <c r="D58" s="0" t="n">
        <v>1044351.55408665</v>
      </c>
      <c r="E58" s="0" t="n">
        <v>391776.527926233</v>
      </c>
      <c r="F58" s="0" t="n">
        <v>900796.653119684</v>
      </c>
      <c r="G58" s="0" t="n">
        <v>15668.7328334634</v>
      </c>
      <c r="H58" s="0" t="n">
        <v>81533.1843871922</v>
      </c>
      <c r="I58" s="0" t="n">
        <v>38465.5742351478</v>
      </c>
      <c r="J58" s="0" t="n">
        <v>11163.475358044</v>
      </c>
    </row>
    <row r="59" customFormat="false" ht="12.8" hidden="false" customHeight="false" outlineLevel="0" collapsed="false">
      <c r="A59" s="0" t="n">
        <v>106</v>
      </c>
      <c r="B59" s="0" t="n">
        <v>4307689.00251053</v>
      </c>
      <c r="C59" s="0" t="n">
        <v>2707417.75003946</v>
      </c>
      <c r="D59" s="0" t="n">
        <v>1058400.05332119</v>
      </c>
      <c r="E59" s="0" t="n">
        <v>390457.950383355</v>
      </c>
      <c r="F59" s="0" t="n">
        <v>0</v>
      </c>
      <c r="G59" s="0" t="n">
        <v>16467.8606133061</v>
      </c>
      <c r="H59" s="0" t="n">
        <v>95782.2839759911</v>
      </c>
      <c r="I59" s="0" t="n">
        <v>33568.9830379963</v>
      </c>
      <c r="J59" s="0" t="n">
        <v>14745.0812308513</v>
      </c>
    </row>
    <row r="60" customFormat="false" ht="12.8" hidden="false" customHeight="false" outlineLevel="0" collapsed="false">
      <c r="A60" s="0" t="n">
        <v>107</v>
      </c>
      <c r="B60" s="0" t="n">
        <v>4342521.09530511</v>
      </c>
      <c r="C60" s="0" t="n">
        <v>2745376.1360007</v>
      </c>
      <c r="D60" s="0" t="n">
        <v>1031641.63043576</v>
      </c>
      <c r="E60" s="0" t="n">
        <v>391294.666233245</v>
      </c>
      <c r="F60" s="0" t="n">
        <v>0</v>
      </c>
      <c r="G60" s="0" t="n">
        <v>17035.0443519754</v>
      </c>
      <c r="H60" s="0" t="n">
        <v>99253.0714721862</v>
      </c>
      <c r="I60" s="0" t="n">
        <v>48447.1754384666</v>
      </c>
      <c r="J60" s="0" t="n">
        <v>14862.9862382331</v>
      </c>
    </row>
    <row r="61" customFormat="false" ht="12.8" hidden="false" customHeight="false" outlineLevel="0" collapsed="false">
      <c r="A61" s="0" t="n">
        <v>108</v>
      </c>
      <c r="B61" s="0" t="n">
        <v>4336529.28575525</v>
      </c>
      <c r="C61" s="0" t="n">
        <v>2692102.57981046</v>
      </c>
      <c r="D61" s="0" t="n">
        <v>1095987.38616236</v>
      </c>
      <c r="E61" s="0" t="n">
        <v>388296.11718927</v>
      </c>
      <c r="F61" s="0" t="n">
        <v>0</v>
      </c>
      <c r="G61" s="0" t="n">
        <v>14301.6497053454</v>
      </c>
      <c r="H61" s="0" t="n">
        <v>97249.865749527</v>
      </c>
      <c r="I61" s="0" t="n">
        <v>43919.9800801814</v>
      </c>
      <c r="J61" s="0" t="n">
        <v>15197.8193239496</v>
      </c>
    </row>
    <row r="62" customFormat="false" ht="12.8" hidden="false" customHeight="false" outlineLevel="0" collapsed="false">
      <c r="A62" s="0" t="n">
        <v>109</v>
      </c>
      <c r="B62" s="0" t="n">
        <v>5178975.23073594</v>
      </c>
      <c r="C62" s="0" t="n">
        <v>2630792.11062608</v>
      </c>
      <c r="D62" s="0" t="n">
        <v>1089521.90439246</v>
      </c>
      <c r="E62" s="0" t="n">
        <v>389344.070353214</v>
      </c>
      <c r="F62" s="0" t="n">
        <v>914276.951652841</v>
      </c>
      <c r="G62" s="0" t="n">
        <v>14420.6271161274</v>
      </c>
      <c r="H62" s="0" t="n">
        <v>103201.219093569</v>
      </c>
      <c r="I62" s="0" t="n">
        <v>28494.9188609956</v>
      </c>
      <c r="J62" s="0" t="n">
        <v>16229.426784652</v>
      </c>
    </row>
    <row r="63" customFormat="false" ht="12.8" hidden="false" customHeight="false" outlineLevel="0" collapsed="false">
      <c r="A63" s="0" t="n">
        <v>110</v>
      </c>
      <c r="B63" s="0" t="n">
        <v>4223307.16197611</v>
      </c>
      <c r="C63" s="0" t="n">
        <v>2648301.12636504</v>
      </c>
      <c r="D63" s="0" t="n">
        <v>1016503.23026373</v>
      </c>
      <c r="E63" s="0" t="n">
        <v>386718.386849441</v>
      </c>
      <c r="F63" s="0" t="n">
        <v>0</v>
      </c>
      <c r="G63" s="0" t="n">
        <v>14073.5274989295</v>
      </c>
      <c r="H63" s="0" t="n">
        <v>115416.460987229</v>
      </c>
      <c r="I63" s="0" t="n">
        <v>32143.3807479328</v>
      </c>
      <c r="J63" s="0" t="n">
        <v>16200.4958264426</v>
      </c>
    </row>
    <row r="64" customFormat="false" ht="12.8" hidden="false" customHeight="false" outlineLevel="0" collapsed="false">
      <c r="A64" s="0" t="n">
        <v>111</v>
      </c>
      <c r="B64" s="0" t="n">
        <v>4197398.89778496</v>
      </c>
      <c r="C64" s="0" t="n">
        <v>2737332.72555536</v>
      </c>
      <c r="D64" s="0" t="n">
        <v>926582.410758918</v>
      </c>
      <c r="E64" s="0" t="n">
        <v>385233.387338517</v>
      </c>
      <c r="F64" s="0" t="n">
        <v>0</v>
      </c>
      <c r="G64" s="0" t="n">
        <v>12986.3296050093</v>
      </c>
      <c r="H64" s="0" t="n">
        <v>93927.9738799377</v>
      </c>
      <c r="I64" s="0" t="n">
        <v>31372.6575996193</v>
      </c>
      <c r="J64" s="0" t="n">
        <v>15532.8912067875</v>
      </c>
    </row>
    <row r="65" customFormat="false" ht="12.8" hidden="false" customHeight="false" outlineLevel="0" collapsed="false">
      <c r="A65" s="0" t="n">
        <v>112</v>
      </c>
      <c r="B65" s="0" t="n">
        <v>4113508.13763491</v>
      </c>
      <c r="C65" s="0" t="n">
        <v>2602039.70046979</v>
      </c>
      <c r="D65" s="0" t="n">
        <v>969791.602865571</v>
      </c>
      <c r="E65" s="0" t="n">
        <v>387993.192038612</v>
      </c>
      <c r="F65" s="0" t="n">
        <v>0</v>
      </c>
      <c r="G65" s="0" t="n">
        <v>17211.6945073528</v>
      </c>
      <c r="H65" s="0" t="n">
        <v>113916.842638224</v>
      </c>
      <c r="I65" s="0" t="n">
        <v>24191.181626615</v>
      </c>
      <c r="J65" s="0" t="n">
        <v>19417.6499963362</v>
      </c>
    </row>
    <row r="66" customFormat="false" ht="12.8" hidden="false" customHeight="false" outlineLevel="0" collapsed="false">
      <c r="A66" s="0" t="n">
        <v>113</v>
      </c>
      <c r="B66" s="0" t="n">
        <v>5048663.47615146</v>
      </c>
      <c r="C66" s="0" t="n">
        <v>2646160.32422315</v>
      </c>
      <c r="D66" s="0" t="n">
        <v>966365.043877113</v>
      </c>
      <c r="E66" s="0" t="n">
        <v>390188.190826809</v>
      </c>
      <c r="F66" s="0" t="n">
        <v>888124.302404038</v>
      </c>
      <c r="G66" s="0" t="n">
        <v>16522.1676189122</v>
      </c>
      <c r="H66" s="0" t="n">
        <v>102746.351626642</v>
      </c>
      <c r="I66" s="0" t="n">
        <v>28373.4930979745</v>
      </c>
      <c r="J66" s="0" t="n">
        <v>16987.9005966286</v>
      </c>
    </row>
    <row r="67" customFormat="false" ht="12.8" hidden="false" customHeight="false" outlineLevel="0" collapsed="false">
      <c r="A67" s="0" t="n">
        <v>114</v>
      </c>
      <c r="B67" s="0" t="n">
        <v>4179679.67976199</v>
      </c>
      <c r="C67" s="0" t="n">
        <v>2711607.04104815</v>
      </c>
      <c r="D67" s="0" t="n">
        <v>936339.178947477</v>
      </c>
      <c r="E67" s="0" t="n">
        <v>388664.862621483</v>
      </c>
      <c r="F67" s="0" t="n">
        <v>0</v>
      </c>
      <c r="G67" s="0" t="n">
        <v>13092.0936494718</v>
      </c>
      <c r="H67" s="0" t="n">
        <v>100897.95436831</v>
      </c>
      <c r="I67" s="0" t="n">
        <v>35684.5625991378</v>
      </c>
      <c r="J67" s="0" t="n">
        <v>15485.6484147613</v>
      </c>
    </row>
    <row r="68" customFormat="false" ht="12.8" hidden="false" customHeight="false" outlineLevel="0" collapsed="false">
      <c r="A68" s="0" t="n">
        <v>115</v>
      </c>
      <c r="B68" s="0" t="n">
        <v>4202560.65389226</v>
      </c>
      <c r="C68" s="0" t="n">
        <v>2686448.97058768</v>
      </c>
      <c r="D68" s="0" t="n">
        <v>936772.073152867</v>
      </c>
      <c r="E68" s="0" t="n">
        <v>391904.450543614</v>
      </c>
      <c r="F68" s="0" t="n">
        <v>0</v>
      </c>
      <c r="G68" s="0" t="n">
        <v>16544.0588265589</v>
      </c>
      <c r="H68" s="0" t="n">
        <v>133091.323721279</v>
      </c>
      <c r="I68" s="0" t="n">
        <v>25023.8682737656</v>
      </c>
      <c r="J68" s="0" t="n">
        <v>19820.6912368082</v>
      </c>
    </row>
    <row r="69" customFormat="false" ht="12.8" hidden="false" customHeight="false" outlineLevel="0" collapsed="false">
      <c r="A69" s="0" t="n">
        <v>116</v>
      </c>
      <c r="B69" s="0" t="n">
        <v>4172855.53748171</v>
      </c>
      <c r="C69" s="0" t="n">
        <v>2821521.67130452</v>
      </c>
      <c r="D69" s="0" t="n">
        <v>830764.327194374</v>
      </c>
      <c r="E69" s="0" t="n">
        <v>387512.591359534</v>
      </c>
      <c r="F69" s="0" t="n">
        <v>0</v>
      </c>
      <c r="G69" s="0" t="n">
        <v>11633.2470650146</v>
      </c>
      <c r="H69" s="0" t="n">
        <v>105618.873992879</v>
      </c>
      <c r="I69" s="0" t="n">
        <v>24523.713762715</v>
      </c>
      <c r="J69" s="0" t="n">
        <v>15197.2977230913</v>
      </c>
    </row>
    <row r="70" customFormat="false" ht="12.8" hidden="false" customHeight="false" outlineLevel="0" collapsed="false">
      <c r="A70" s="0" t="n">
        <v>117</v>
      </c>
      <c r="B70" s="0" t="n">
        <v>5071384.39070432</v>
      </c>
      <c r="C70" s="0" t="n">
        <v>2770126.53709602</v>
      </c>
      <c r="D70" s="0" t="n">
        <v>886181.538575128</v>
      </c>
      <c r="E70" s="0" t="n">
        <v>383182.086698576</v>
      </c>
      <c r="F70" s="0" t="n">
        <v>888184.401178483</v>
      </c>
      <c r="G70" s="0" t="n">
        <v>15862.7256795921</v>
      </c>
      <c r="H70" s="0" t="n">
        <v>98790.3454095336</v>
      </c>
      <c r="I70" s="0" t="n">
        <v>32200.2030925924</v>
      </c>
      <c r="J70" s="0" t="n">
        <v>13895.9334507246</v>
      </c>
    </row>
    <row r="71" customFormat="false" ht="12.8" hidden="false" customHeight="false" outlineLevel="0" collapsed="false">
      <c r="A71" s="0" t="n">
        <v>118</v>
      </c>
      <c r="B71" s="0" t="n">
        <v>4247538.81192953</v>
      </c>
      <c r="C71" s="0" t="n">
        <v>2891347.44583303</v>
      </c>
      <c r="D71" s="0" t="n">
        <v>824199.130865282</v>
      </c>
      <c r="E71" s="0" t="n">
        <v>384487.990851924</v>
      </c>
      <c r="F71" s="0" t="n">
        <v>0</v>
      </c>
      <c r="G71" s="0" t="n">
        <v>16492.8800659763</v>
      </c>
      <c r="H71" s="0" t="n">
        <v>104390.643555221</v>
      </c>
      <c r="I71" s="0" t="n">
        <v>41528.1611316381</v>
      </c>
      <c r="J71" s="0" t="n">
        <v>13102.8576310335</v>
      </c>
    </row>
    <row r="72" customFormat="false" ht="12.8" hidden="false" customHeight="false" outlineLevel="0" collapsed="false">
      <c r="A72" s="0" t="n">
        <v>119</v>
      </c>
      <c r="B72" s="0" t="n">
        <v>4142608.05216755</v>
      </c>
      <c r="C72" s="0" t="n">
        <v>2808763.92392463</v>
      </c>
      <c r="D72" s="0" t="n">
        <v>794489.277921421</v>
      </c>
      <c r="E72" s="0" t="n">
        <v>383854.463805958</v>
      </c>
      <c r="F72" s="0" t="n">
        <v>0</v>
      </c>
      <c r="G72" s="0" t="n">
        <v>16028.315123166</v>
      </c>
      <c r="H72" s="0" t="n">
        <v>106203.987197004</v>
      </c>
      <c r="I72" s="0" t="n">
        <v>22857.7818286186</v>
      </c>
      <c r="J72" s="0" t="n">
        <v>16834.3678471172</v>
      </c>
    </row>
    <row r="73" customFormat="false" ht="12.8" hidden="false" customHeight="false" outlineLevel="0" collapsed="false">
      <c r="A73" s="0" t="n">
        <v>120</v>
      </c>
      <c r="B73" s="0" t="n">
        <v>4097804.09068529</v>
      </c>
      <c r="C73" s="0" t="n">
        <v>2731293.56119081</v>
      </c>
      <c r="D73" s="0" t="n">
        <v>839377.68313702</v>
      </c>
      <c r="E73" s="0" t="n">
        <v>385985.252433312</v>
      </c>
      <c r="F73" s="0" t="n">
        <v>0</v>
      </c>
      <c r="G73" s="0" t="n">
        <v>13256.6611837451</v>
      </c>
      <c r="H73" s="0" t="n">
        <v>102804.254035339</v>
      </c>
      <c r="I73" s="0" t="n">
        <v>25680.796580419</v>
      </c>
      <c r="J73" s="0" t="n">
        <v>18503.395861056</v>
      </c>
    </row>
    <row r="74" customFormat="false" ht="12.8" hidden="false" customHeight="false" outlineLevel="0" collapsed="false">
      <c r="A74" s="0" t="n">
        <v>121</v>
      </c>
      <c r="B74" s="0" t="n">
        <v>5047304.81409142</v>
      </c>
      <c r="C74" s="0" t="n">
        <v>2765519.1331607</v>
      </c>
      <c r="D74" s="0" t="n">
        <v>860154.167204523</v>
      </c>
      <c r="E74" s="0" t="n">
        <v>387544.903133256</v>
      </c>
      <c r="F74" s="0" t="n">
        <v>899487.802977948</v>
      </c>
      <c r="G74" s="0" t="n">
        <v>12129.0539246233</v>
      </c>
      <c r="H74" s="0" t="n">
        <v>109153.943185398</v>
      </c>
      <c r="I74" s="0" t="n">
        <v>28079.2193694063</v>
      </c>
      <c r="J74" s="0" t="n">
        <v>15523.0093909227</v>
      </c>
    </row>
    <row r="75" customFormat="false" ht="12.8" hidden="false" customHeight="false" outlineLevel="0" collapsed="false">
      <c r="A75" s="0" t="n">
        <v>122</v>
      </c>
      <c r="B75" s="0" t="n">
        <v>4135164.83782794</v>
      </c>
      <c r="C75" s="0" t="n">
        <v>2735867.86228353</v>
      </c>
      <c r="D75" s="0" t="n">
        <v>861599.306664388</v>
      </c>
      <c r="E75" s="0" t="n">
        <v>384100.27663473</v>
      </c>
      <c r="F75" s="0" t="n">
        <v>0</v>
      </c>
      <c r="G75" s="0" t="n">
        <v>11713.8027626474</v>
      </c>
      <c r="H75" s="0" t="n">
        <v>114899.900099895</v>
      </c>
      <c r="I75" s="0" t="n">
        <v>30414.9542496331</v>
      </c>
      <c r="J75" s="0" t="n">
        <v>16882.8431645444</v>
      </c>
    </row>
    <row r="76" customFormat="false" ht="12.8" hidden="false" customHeight="false" outlineLevel="0" collapsed="false">
      <c r="A76" s="0" t="n">
        <v>123</v>
      </c>
      <c r="B76" s="0" t="n">
        <v>4152436.52687404</v>
      </c>
      <c r="C76" s="0" t="n">
        <v>2792532.61093632</v>
      </c>
      <c r="D76" s="0" t="n">
        <v>807992.583351501</v>
      </c>
      <c r="E76" s="0" t="n">
        <v>381270.778487018</v>
      </c>
      <c r="F76" s="0" t="n">
        <v>0</v>
      </c>
      <c r="G76" s="0" t="n">
        <v>11687.1416642761</v>
      </c>
      <c r="H76" s="0" t="n">
        <v>123270.570152006</v>
      </c>
      <c r="I76" s="0" t="n">
        <v>29755.8533304634</v>
      </c>
      <c r="J76" s="0" t="n">
        <v>18493.5895527648</v>
      </c>
    </row>
    <row r="77" customFormat="false" ht="12.8" hidden="false" customHeight="false" outlineLevel="0" collapsed="false">
      <c r="A77" s="0" t="n">
        <v>124</v>
      </c>
      <c r="B77" s="0" t="n">
        <v>4189371.69467562</v>
      </c>
      <c r="C77" s="0" t="n">
        <v>2800684.11327549</v>
      </c>
      <c r="D77" s="0" t="n">
        <v>841133.190617554</v>
      </c>
      <c r="E77" s="0" t="n">
        <v>377933.850525468</v>
      </c>
      <c r="F77" s="0" t="n">
        <v>0</v>
      </c>
      <c r="G77" s="0" t="n">
        <v>15099.5112234634</v>
      </c>
      <c r="H77" s="0" t="n">
        <v>109996.074058104</v>
      </c>
      <c r="I77" s="0" t="n">
        <v>36891.8450489739</v>
      </c>
      <c r="J77" s="0" t="n">
        <v>19807.7338854443</v>
      </c>
    </row>
    <row r="78" customFormat="false" ht="12.8" hidden="false" customHeight="false" outlineLevel="0" collapsed="false">
      <c r="A78" s="0" t="n">
        <v>125</v>
      </c>
      <c r="B78" s="0" t="n">
        <v>4988384.08226355</v>
      </c>
      <c r="C78" s="0" t="n">
        <v>2747879.14470474</v>
      </c>
      <c r="D78" s="0" t="n">
        <v>824484.008753325</v>
      </c>
      <c r="E78" s="0" t="n">
        <v>379696.648600923</v>
      </c>
      <c r="F78" s="0" t="n">
        <v>888593.869434481</v>
      </c>
      <c r="G78" s="0" t="n">
        <v>13494.8296917767</v>
      </c>
      <c r="H78" s="0" t="n">
        <v>97501.3389964292</v>
      </c>
      <c r="I78" s="0" t="n">
        <v>37059.7192348705</v>
      </c>
      <c r="J78" s="0" t="n">
        <v>16694.09188814</v>
      </c>
    </row>
    <row r="79" customFormat="false" ht="12.8" hidden="false" customHeight="false" outlineLevel="0" collapsed="false">
      <c r="A79" s="0" t="n">
        <v>126</v>
      </c>
      <c r="B79" s="0" t="n">
        <v>4189529.02963798</v>
      </c>
      <c r="C79" s="0" t="n">
        <v>2833479.40870227</v>
      </c>
      <c r="D79" s="0" t="n">
        <v>805303.075812605</v>
      </c>
      <c r="E79" s="0" t="n">
        <v>378797.204949641</v>
      </c>
      <c r="F79" s="0" t="n">
        <v>0</v>
      </c>
      <c r="G79" s="0" t="n">
        <v>21711.246134688</v>
      </c>
      <c r="H79" s="0" t="n">
        <v>101498.358438691</v>
      </c>
      <c r="I79" s="0" t="n">
        <v>43036.872223561</v>
      </c>
      <c r="J79" s="0" t="n">
        <v>16244.8427134739</v>
      </c>
    </row>
    <row r="80" customFormat="false" ht="12.8" hidden="false" customHeight="false" outlineLevel="0" collapsed="false">
      <c r="A80" s="0" t="n">
        <v>127</v>
      </c>
      <c r="B80" s="0" t="n">
        <v>4227988.30186293</v>
      </c>
      <c r="C80" s="0" t="n">
        <v>2861402.36635344</v>
      </c>
      <c r="D80" s="0" t="n">
        <v>820014.388262501</v>
      </c>
      <c r="E80" s="0" t="n">
        <v>379940.903093704</v>
      </c>
      <c r="F80" s="0" t="n">
        <v>0</v>
      </c>
      <c r="G80" s="0" t="n">
        <v>14946.1275951413</v>
      </c>
      <c r="H80" s="0" t="n">
        <v>118859.177272658</v>
      </c>
      <c r="I80" s="0" t="n">
        <v>27757.1993593115</v>
      </c>
      <c r="J80" s="0" t="n">
        <v>17805.0301401933</v>
      </c>
    </row>
    <row r="81" customFormat="false" ht="12.8" hidden="false" customHeight="false" outlineLevel="0" collapsed="false">
      <c r="A81" s="0" t="n">
        <v>128</v>
      </c>
      <c r="B81" s="0" t="n">
        <v>4155821.19251057</v>
      </c>
      <c r="C81" s="0" t="n">
        <v>2797241.3077216</v>
      </c>
      <c r="D81" s="0" t="n">
        <v>811783.826991144</v>
      </c>
      <c r="E81" s="0" t="n">
        <v>383056.336849621</v>
      </c>
      <c r="F81" s="0" t="n">
        <v>0</v>
      </c>
      <c r="G81" s="0" t="n">
        <v>18085.9982672374</v>
      </c>
      <c r="H81" s="0" t="n">
        <v>101696.066345698</v>
      </c>
      <c r="I81" s="0" t="n">
        <v>37084.8943344088</v>
      </c>
      <c r="J81" s="0" t="n">
        <v>13720.6285224187</v>
      </c>
    </row>
    <row r="82" customFormat="false" ht="12.8" hidden="false" customHeight="false" outlineLevel="0" collapsed="false">
      <c r="A82" s="0" t="n">
        <v>129</v>
      </c>
      <c r="B82" s="0" t="n">
        <v>5075162.46458642</v>
      </c>
      <c r="C82" s="0" t="n">
        <v>2795674.8388173</v>
      </c>
      <c r="D82" s="0" t="n">
        <v>854922.192300648</v>
      </c>
      <c r="E82" s="0" t="n">
        <v>386428.823298846</v>
      </c>
      <c r="F82" s="0" t="n">
        <v>894367.384575018</v>
      </c>
      <c r="G82" s="0" t="n">
        <v>17455.8800749276</v>
      </c>
      <c r="H82" s="0" t="n">
        <v>112216.840459713</v>
      </c>
      <c r="I82" s="0" t="n">
        <v>26744.2800775628</v>
      </c>
      <c r="J82" s="0" t="n">
        <v>15684.5513092396</v>
      </c>
    </row>
    <row r="83" customFormat="false" ht="12.8" hidden="false" customHeight="false" outlineLevel="0" collapsed="false">
      <c r="A83" s="0" t="n">
        <v>130</v>
      </c>
      <c r="B83" s="0" t="n">
        <v>4131144.8022188</v>
      </c>
      <c r="C83" s="0" t="n">
        <v>2772076.66912864</v>
      </c>
      <c r="D83" s="0" t="n">
        <v>822450.393995843</v>
      </c>
      <c r="E83" s="0" t="n">
        <v>387301.763606644</v>
      </c>
      <c r="F83" s="0" t="n">
        <v>0</v>
      </c>
      <c r="G83" s="0" t="n">
        <v>16113.6428214408</v>
      </c>
      <c r="H83" s="0" t="n">
        <v>89229.7219461797</v>
      </c>
      <c r="I83" s="0" t="n">
        <v>35532.2962154986</v>
      </c>
      <c r="J83" s="0" t="n">
        <v>14282.3619068115</v>
      </c>
    </row>
    <row r="84" customFormat="false" ht="12.8" hidden="false" customHeight="false" outlineLevel="0" collapsed="false">
      <c r="A84" s="0" t="n">
        <v>131</v>
      </c>
      <c r="B84" s="0" t="n">
        <v>4184196.98089964</v>
      </c>
      <c r="C84" s="0" t="n">
        <v>2893163.36779079</v>
      </c>
      <c r="D84" s="0" t="n">
        <v>761576.664550561</v>
      </c>
      <c r="E84" s="0" t="n">
        <v>385851.78325613</v>
      </c>
      <c r="F84" s="0" t="n">
        <v>0</v>
      </c>
      <c r="G84" s="0" t="n">
        <v>17580.2030768088</v>
      </c>
      <c r="H84" s="0" t="n">
        <v>92585.8150222643</v>
      </c>
      <c r="I84" s="0" t="n">
        <v>37692.0209458204</v>
      </c>
      <c r="J84" s="0" t="n">
        <v>15233.1597341832</v>
      </c>
    </row>
    <row r="85" customFormat="false" ht="12.8" hidden="false" customHeight="false" outlineLevel="0" collapsed="false">
      <c r="A85" s="0" t="n">
        <v>132</v>
      </c>
      <c r="B85" s="0" t="n">
        <v>4126356.46587809</v>
      </c>
      <c r="C85" s="0" t="n">
        <v>2820858.96070901</v>
      </c>
      <c r="D85" s="0" t="n">
        <v>761656.712010459</v>
      </c>
      <c r="E85" s="0" t="n">
        <v>384963.347251486</v>
      </c>
      <c r="F85" s="0" t="n">
        <v>0</v>
      </c>
      <c r="G85" s="0" t="n">
        <v>16463.7712175983</v>
      </c>
      <c r="H85" s="0" t="n">
        <v>104515.590854924</v>
      </c>
      <c r="I85" s="0" t="n">
        <v>30310.9109018504</v>
      </c>
      <c r="J85" s="0" t="n">
        <v>16727.9968194528</v>
      </c>
    </row>
    <row r="86" customFormat="false" ht="12.8" hidden="false" customHeight="false" outlineLevel="0" collapsed="false">
      <c r="A86" s="0" t="n">
        <v>133</v>
      </c>
      <c r="B86" s="0" t="n">
        <v>5071552.04268172</v>
      </c>
      <c r="C86" s="0" t="n">
        <v>2906162.63919848</v>
      </c>
      <c r="D86" s="0" t="n">
        <v>752390.459553343</v>
      </c>
      <c r="E86" s="0" t="n">
        <v>382933.125722285</v>
      </c>
      <c r="F86" s="0" t="n">
        <v>903506.991032174</v>
      </c>
      <c r="G86" s="0" t="n">
        <v>15723.4930085895</v>
      </c>
      <c r="H86" s="0" t="n">
        <v>88663.0396330983</v>
      </c>
      <c r="I86" s="0" t="n">
        <v>23275.1321927269</v>
      </c>
      <c r="J86" s="0" t="n">
        <v>12785.1778031801</v>
      </c>
    </row>
    <row r="87" customFormat="false" ht="12.8" hidden="false" customHeight="false" outlineLevel="0" collapsed="false">
      <c r="A87" s="0" t="n">
        <v>134</v>
      </c>
      <c r="B87" s="0" t="n">
        <v>4223618.52462667</v>
      </c>
      <c r="C87" s="0" t="n">
        <v>2892526.59799942</v>
      </c>
      <c r="D87" s="0" t="n">
        <v>760059.184097434</v>
      </c>
      <c r="E87" s="0" t="n">
        <v>388924.028145777</v>
      </c>
      <c r="F87" s="0" t="n">
        <v>0</v>
      </c>
      <c r="G87" s="0" t="n">
        <v>25479.7771828019</v>
      </c>
      <c r="H87" s="0" t="n">
        <v>114110.204517615</v>
      </c>
      <c r="I87" s="0" t="n">
        <v>29259.5370315011</v>
      </c>
      <c r="J87" s="0" t="n">
        <v>18539.2730331372</v>
      </c>
    </row>
    <row r="88" customFormat="false" ht="12.8" hidden="false" customHeight="false" outlineLevel="0" collapsed="false">
      <c r="A88" s="0" t="n">
        <v>135</v>
      </c>
      <c r="B88" s="0" t="n">
        <v>4213628.19384234</v>
      </c>
      <c r="C88" s="0" t="n">
        <v>2970154.60243695</v>
      </c>
      <c r="D88" s="0" t="n">
        <v>701510.195479861</v>
      </c>
      <c r="E88" s="0" t="n">
        <v>392408.989076915</v>
      </c>
      <c r="F88" s="0" t="n">
        <v>0</v>
      </c>
      <c r="G88" s="0" t="n">
        <v>20184.5255987217</v>
      </c>
      <c r="H88" s="0" t="n">
        <v>101620.241930464</v>
      </c>
      <c r="I88" s="0" t="n">
        <v>24666.9041656259</v>
      </c>
      <c r="J88" s="0" t="n">
        <v>17157.6819025747</v>
      </c>
    </row>
    <row r="89" customFormat="false" ht="12.8" hidden="false" customHeight="false" outlineLevel="0" collapsed="false">
      <c r="A89" s="0" t="n">
        <v>136</v>
      </c>
      <c r="B89" s="0" t="n">
        <v>4304318.42324824</v>
      </c>
      <c r="C89" s="0" t="n">
        <v>3010066.130962</v>
      </c>
      <c r="D89" s="0" t="n">
        <v>722707.811997851</v>
      </c>
      <c r="E89" s="0" t="n">
        <v>396011.296510708</v>
      </c>
      <c r="F89" s="0" t="n">
        <v>0</v>
      </c>
      <c r="G89" s="0" t="n">
        <v>21037.8905208003</v>
      </c>
      <c r="H89" s="0" t="n">
        <v>127156.973996569</v>
      </c>
      <c r="I89" s="0" t="n">
        <v>25663.8155323562</v>
      </c>
      <c r="J89" s="0" t="n">
        <v>20501.0260970977</v>
      </c>
    </row>
    <row r="90" customFormat="false" ht="12.8" hidden="false" customHeight="false" outlineLevel="0" collapsed="false">
      <c r="A90" s="0" t="n">
        <v>137</v>
      </c>
      <c r="B90" s="0" t="n">
        <v>5090077.40058117</v>
      </c>
      <c r="C90" s="0" t="n">
        <v>2938218.13150957</v>
      </c>
      <c r="D90" s="0" t="n">
        <v>685363.0928216</v>
      </c>
      <c r="E90" s="0" t="n">
        <v>395467.142583249</v>
      </c>
      <c r="F90" s="0" t="n">
        <v>903856.382842499</v>
      </c>
      <c r="G90" s="0" t="n">
        <v>22448.1785960232</v>
      </c>
      <c r="H90" s="0" t="n">
        <v>112230.601404751</v>
      </c>
      <c r="I90" s="0" t="n">
        <v>29696.5071806645</v>
      </c>
      <c r="J90" s="0" t="n">
        <v>16033.3627801961</v>
      </c>
    </row>
    <row r="91" customFormat="false" ht="12.8" hidden="false" customHeight="false" outlineLevel="0" collapsed="false">
      <c r="A91" s="0" t="n">
        <v>138</v>
      </c>
      <c r="B91" s="0" t="n">
        <v>4135012.71064299</v>
      </c>
      <c r="C91" s="0" t="n">
        <v>2897115.74735035</v>
      </c>
      <c r="D91" s="0" t="n">
        <v>696852.051832313</v>
      </c>
      <c r="E91" s="0" t="n">
        <v>397202.473659024</v>
      </c>
      <c r="F91" s="0" t="n">
        <v>0</v>
      </c>
      <c r="G91" s="0" t="n">
        <v>15848.4533016315</v>
      </c>
      <c r="H91" s="0" t="n">
        <v>107282.100647837</v>
      </c>
      <c r="I91" s="0" t="n">
        <v>12647.1987592506</v>
      </c>
      <c r="J91" s="0" t="n">
        <v>18244.7564566045</v>
      </c>
    </row>
    <row r="92" customFormat="false" ht="12.8" hidden="false" customHeight="false" outlineLevel="0" collapsed="false">
      <c r="A92" s="0" t="n">
        <v>139</v>
      </c>
      <c r="B92" s="0" t="n">
        <v>4211698.12305236</v>
      </c>
      <c r="C92" s="0" t="n">
        <v>3000564.13257031</v>
      </c>
      <c r="D92" s="0" t="n">
        <v>635215.073391157</v>
      </c>
      <c r="E92" s="0" t="n">
        <v>399149.294202367</v>
      </c>
      <c r="F92" s="0" t="n">
        <v>0</v>
      </c>
      <c r="G92" s="0" t="n">
        <v>15105.3659839851</v>
      </c>
      <c r="H92" s="0" t="n">
        <v>132631.030624015</v>
      </c>
      <c r="I92" s="0" t="n">
        <v>24834.9000521028</v>
      </c>
      <c r="J92" s="0" t="n">
        <v>18437.590518639</v>
      </c>
    </row>
    <row r="93" customFormat="false" ht="12.8" hidden="false" customHeight="false" outlineLevel="0" collapsed="false">
      <c r="A93" s="0" t="n">
        <v>140</v>
      </c>
      <c r="B93" s="0" t="n">
        <v>4136322.51574155</v>
      </c>
      <c r="C93" s="0" t="n">
        <v>2863036.63572149</v>
      </c>
      <c r="D93" s="0" t="n">
        <v>701153.312893455</v>
      </c>
      <c r="E93" s="0" t="n">
        <v>402473.627963477</v>
      </c>
      <c r="F93" s="0" t="n">
        <v>0</v>
      </c>
      <c r="G93" s="0" t="n">
        <v>15457.7894073879</v>
      </c>
      <c r="H93" s="0" t="n">
        <v>130502.273138738</v>
      </c>
      <c r="I93" s="0" t="n">
        <v>18365.9371150463</v>
      </c>
      <c r="J93" s="0" t="n">
        <v>17033.5999182558</v>
      </c>
    </row>
    <row r="94" customFormat="false" ht="12.8" hidden="false" customHeight="false" outlineLevel="0" collapsed="false">
      <c r="A94" s="0" t="n">
        <v>141</v>
      </c>
      <c r="B94" s="0" t="n">
        <v>5084374.41629173</v>
      </c>
      <c r="C94" s="0" t="n">
        <v>2933645.00992678</v>
      </c>
      <c r="D94" s="0" t="n">
        <v>662900.280526878</v>
      </c>
      <c r="E94" s="0" t="n">
        <v>403358.148448721</v>
      </c>
      <c r="F94" s="0" t="n">
        <v>915819.249515629</v>
      </c>
      <c r="G94" s="0" t="n">
        <v>13928.8099479561</v>
      </c>
      <c r="H94" s="0" t="n">
        <v>121753.150813241</v>
      </c>
      <c r="I94" s="0" t="n">
        <v>33862.9803568191</v>
      </c>
      <c r="J94" s="0" t="n">
        <v>16648.745459098</v>
      </c>
    </row>
    <row r="95" customFormat="false" ht="12.8" hidden="false" customHeight="false" outlineLevel="0" collapsed="false">
      <c r="A95" s="0" t="n">
        <v>142</v>
      </c>
      <c r="B95" s="0" t="n">
        <v>4126254.20482305</v>
      </c>
      <c r="C95" s="0" t="n">
        <v>2957364.27262546</v>
      </c>
      <c r="D95" s="0" t="n">
        <v>616582.649336742</v>
      </c>
      <c r="E95" s="0" t="n">
        <v>403254.699755472</v>
      </c>
      <c r="F95" s="0" t="n">
        <v>0</v>
      </c>
      <c r="G95" s="0" t="n">
        <v>23116.8509673893</v>
      </c>
      <c r="H95" s="0" t="n">
        <v>109732.193100926</v>
      </c>
      <c r="I95" s="0" t="n">
        <v>12541.5094416728</v>
      </c>
      <c r="J95" s="0" t="n">
        <v>20123.473641894</v>
      </c>
    </row>
    <row r="96" customFormat="false" ht="12.8" hidden="false" customHeight="false" outlineLevel="0" collapsed="false">
      <c r="A96" s="0" t="n">
        <v>143</v>
      </c>
      <c r="B96" s="0" t="n">
        <v>4149426.96529143</v>
      </c>
      <c r="C96" s="0" t="n">
        <v>3047815.39670947</v>
      </c>
      <c r="D96" s="0" t="n">
        <v>528548.190055925</v>
      </c>
      <c r="E96" s="0" t="n">
        <v>405380.268197115</v>
      </c>
      <c r="F96" s="0" t="n">
        <v>0</v>
      </c>
      <c r="G96" s="0" t="n">
        <v>17422.0155850204</v>
      </c>
      <c r="H96" s="0" t="n">
        <v>129492.699489418</v>
      </c>
      <c r="I96" s="0" t="n">
        <v>8899.75385952254</v>
      </c>
      <c r="J96" s="0" t="n">
        <v>22011.3617914575</v>
      </c>
    </row>
    <row r="97" customFormat="false" ht="12.8" hidden="false" customHeight="false" outlineLevel="0" collapsed="false">
      <c r="A97" s="0" t="n">
        <v>144</v>
      </c>
      <c r="B97" s="0" t="n">
        <v>4141852.45020282</v>
      </c>
      <c r="C97" s="0" t="n">
        <v>3012087.97653589</v>
      </c>
      <c r="D97" s="0" t="n">
        <v>541897.174369516</v>
      </c>
      <c r="E97" s="0" t="n">
        <v>406276.693605448</v>
      </c>
      <c r="F97" s="0" t="n">
        <v>0</v>
      </c>
      <c r="G97" s="0" t="n">
        <v>19328.725581359</v>
      </c>
      <c r="H97" s="0" t="n">
        <v>129800.864032161</v>
      </c>
      <c r="I97" s="0" t="n">
        <v>27087.7154803786</v>
      </c>
      <c r="J97" s="0" t="n">
        <v>18700.1358713612</v>
      </c>
    </row>
    <row r="98" customFormat="false" ht="12.8" hidden="false" customHeight="false" outlineLevel="0" collapsed="false">
      <c r="A98" s="0" t="n">
        <v>145</v>
      </c>
      <c r="B98" s="0" t="n">
        <v>5127276.44331506</v>
      </c>
      <c r="C98" s="0" t="n">
        <v>3030597.71843441</v>
      </c>
      <c r="D98" s="0" t="n">
        <v>581630.439274696</v>
      </c>
      <c r="E98" s="0" t="n">
        <v>404446.809526645</v>
      </c>
      <c r="F98" s="0" t="n">
        <v>930595.064258959</v>
      </c>
      <c r="G98" s="0" t="n">
        <v>18328.885696923</v>
      </c>
      <c r="H98" s="0" t="n">
        <v>133332.702827181</v>
      </c>
      <c r="I98" s="0" t="n">
        <v>17573.0252822566</v>
      </c>
      <c r="J98" s="0" t="n">
        <v>21255.2940220874</v>
      </c>
    </row>
    <row r="99" customFormat="false" ht="12.8" hidden="false" customHeight="false" outlineLevel="0" collapsed="false">
      <c r="A99" s="0" t="n">
        <v>146</v>
      </c>
      <c r="B99" s="0" t="n">
        <v>4130036.05710331</v>
      </c>
      <c r="C99" s="0" t="n">
        <v>2985844.39548838</v>
      </c>
      <c r="D99" s="0" t="n">
        <v>588503.317736965</v>
      </c>
      <c r="E99" s="0" t="n">
        <v>403198.444043828</v>
      </c>
      <c r="F99" s="0" t="n">
        <v>0</v>
      </c>
      <c r="G99" s="0" t="n">
        <v>20418.4418259908</v>
      </c>
      <c r="H99" s="0" t="n">
        <v>105279.575211322</v>
      </c>
      <c r="I99" s="0" t="n">
        <v>14343.637520472</v>
      </c>
      <c r="J99" s="0" t="n">
        <v>18944.9179042951</v>
      </c>
    </row>
    <row r="100" customFormat="false" ht="12.8" hidden="false" customHeight="false" outlineLevel="0" collapsed="false">
      <c r="A100" s="0" t="n">
        <v>147</v>
      </c>
      <c r="B100" s="0" t="n">
        <v>4183948.38163438</v>
      </c>
      <c r="C100" s="0" t="n">
        <v>3091134.81355758</v>
      </c>
      <c r="D100" s="0" t="n">
        <v>528261.367199589</v>
      </c>
      <c r="E100" s="0" t="n">
        <v>404525.824637521</v>
      </c>
      <c r="F100" s="0" t="n">
        <v>0</v>
      </c>
      <c r="G100" s="0" t="n">
        <v>23229.1346964273</v>
      </c>
      <c r="H100" s="0" t="n">
        <v>121605.280426962</v>
      </c>
      <c r="I100" s="0" t="n">
        <v>12341.0333585617</v>
      </c>
      <c r="J100" s="0" t="n">
        <v>19292.5895137161</v>
      </c>
    </row>
    <row r="101" customFormat="false" ht="12.8" hidden="false" customHeight="false" outlineLevel="0" collapsed="false">
      <c r="A101" s="0" t="n">
        <v>148</v>
      </c>
      <c r="B101" s="0" t="n">
        <v>4164907.2593792</v>
      </c>
      <c r="C101" s="0" t="n">
        <v>3080575.61740129</v>
      </c>
      <c r="D101" s="0" t="n">
        <v>526991.463509392</v>
      </c>
      <c r="E101" s="0" t="n">
        <v>403772.240253006</v>
      </c>
      <c r="F101" s="0" t="n">
        <v>0</v>
      </c>
      <c r="G101" s="0" t="n">
        <v>17909.7231903092</v>
      </c>
      <c r="H101" s="0" t="n">
        <v>106130.466798787</v>
      </c>
      <c r="I101" s="0" t="n">
        <v>19926.008152859</v>
      </c>
      <c r="J101" s="0" t="n">
        <v>17198.6780232682</v>
      </c>
    </row>
    <row r="102" customFormat="false" ht="12.8" hidden="false" customHeight="false" outlineLevel="0" collapsed="false">
      <c r="A102" s="0" t="n">
        <v>149</v>
      </c>
      <c r="B102" s="0" t="n">
        <v>4999511.64972699</v>
      </c>
      <c r="C102" s="0" t="n">
        <v>2978385.23635399</v>
      </c>
      <c r="D102" s="0" t="n">
        <v>549272.0159346</v>
      </c>
      <c r="E102" s="0" t="n">
        <v>403671.102582586</v>
      </c>
      <c r="F102" s="0" t="n">
        <v>931532.178652672</v>
      </c>
      <c r="G102" s="0" t="n">
        <v>19435.6891163413</v>
      </c>
      <c r="H102" s="0" t="n">
        <v>85433.2605100349</v>
      </c>
      <c r="I102" s="0" t="n">
        <v>34283.5900512997</v>
      </c>
      <c r="J102" s="0" t="n">
        <v>16334.3792030002</v>
      </c>
    </row>
    <row r="103" customFormat="false" ht="12.8" hidden="false" customHeight="false" outlineLevel="0" collapsed="false">
      <c r="A103" s="0" t="n">
        <v>150</v>
      </c>
      <c r="B103" s="0" t="n">
        <v>4115556.60658081</v>
      </c>
      <c r="C103" s="0" t="n">
        <v>2973427.29937269</v>
      </c>
      <c r="D103" s="0" t="n">
        <v>589357.470719694</v>
      </c>
      <c r="E103" s="0" t="n">
        <v>405695.948459865</v>
      </c>
      <c r="F103" s="0" t="n">
        <v>0</v>
      </c>
      <c r="G103" s="0" t="n">
        <v>23883.8811861037</v>
      </c>
      <c r="H103" s="0" t="n">
        <v>94298.392629899</v>
      </c>
      <c r="I103" s="0" t="n">
        <v>31280.0031718978</v>
      </c>
      <c r="J103" s="0" t="n">
        <v>16492.8068646941</v>
      </c>
    </row>
    <row r="104" customFormat="false" ht="12.8" hidden="false" customHeight="false" outlineLevel="0" collapsed="false">
      <c r="A104" s="0" t="n">
        <v>151</v>
      </c>
      <c r="B104" s="0" t="n">
        <v>4076747.04483787</v>
      </c>
      <c r="C104" s="0" t="n">
        <v>2946314.60802618</v>
      </c>
      <c r="D104" s="0" t="n">
        <v>594267.120089716</v>
      </c>
      <c r="E104" s="0" t="n">
        <v>409843.595464408</v>
      </c>
      <c r="F104" s="0" t="n">
        <v>0</v>
      </c>
      <c r="G104" s="0" t="n">
        <v>17337.4563837716</v>
      </c>
      <c r="H104" s="0" t="n">
        <v>92198.5394560742</v>
      </c>
      <c r="I104" s="0" t="n">
        <v>13871.1205602495</v>
      </c>
      <c r="J104" s="0" t="n">
        <v>17391.2939791041</v>
      </c>
    </row>
    <row r="105" customFormat="false" ht="12.8" hidden="false" customHeight="false" outlineLevel="0" collapsed="false">
      <c r="A105" s="0" t="n">
        <v>152</v>
      </c>
      <c r="B105" s="0" t="n">
        <v>4138110.47030299</v>
      </c>
      <c r="C105" s="0" t="n">
        <v>3080161.47416674</v>
      </c>
      <c r="D105" s="0" t="n">
        <v>519017.932776093</v>
      </c>
      <c r="E105" s="0" t="n">
        <v>406505.751565027</v>
      </c>
      <c r="F105" s="0" t="n">
        <v>0</v>
      </c>
      <c r="G105" s="0" t="n">
        <v>17378.66115336</v>
      </c>
      <c r="H105" s="0" t="n">
        <v>96953.3219675181</v>
      </c>
      <c r="I105" s="0" t="n">
        <v>20610.9153601484</v>
      </c>
      <c r="J105" s="0" t="n">
        <v>16551.2235461368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94140625" defaultRowHeight="12.8" zeroHeight="false" outlineLevelRow="0" outlineLevelCol="0"/>
  <sheetData>
    <row r="1" customFormat="false" ht="12.8" hidden="false" customHeight="false" outlineLevel="0" collapsed="false">
      <c r="A1" s="0" t="s">
        <v>237</v>
      </c>
      <c r="B1" s="0" t="s">
        <v>254</v>
      </c>
      <c r="C1" s="0" t="s">
        <v>255</v>
      </c>
      <c r="D1" s="0" t="s">
        <v>256</v>
      </c>
      <c r="E1" s="0" t="s">
        <v>257</v>
      </c>
      <c r="F1" s="0" t="s">
        <v>258</v>
      </c>
      <c r="G1" s="0" t="s">
        <v>259</v>
      </c>
      <c r="H1" s="0" t="s">
        <v>260</v>
      </c>
      <c r="I1" s="0" t="s">
        <v>261</v>
      </c>
      <c r="J1" s="0" t="s">
        <v>262</v>
      </c>
    </row>
    <row r="2" customFormat="false" ht="12.8" hidden="false" customHeight="false" outlineLevel="0" collapsed="false">
      <c r="A2" s="0" t="n">
        <v>49</v>
      </c>
      <c r="B2" s="0" t="n">
        <v>2787358.86100631</v>
      </c>
      <c r="C2" s="0" t="n">
        <v>775095.09496103</v>
      </c>
      <c r="D2" s="0" t="n">
        <v>1398729.04448285</v>
      </c>
      <c r="E2" s="0" t="n">
        <v>183412.062248337</v>
      </c>
      <c r="F2" s="0" t="n">
        <v>340240.960376739</v>
      </c>
      <c r="G2" s="0" t="n">
        <v>24930.0281906161</v>
      </c>
      <c r="H2" s="0" t="n">
        <v>27399.0449287134</v>
      </c>
      <c r="I2" s="0" t="n">
        <v>29569.1035769464</v>
      </c>
      <c r="J2" s="0" t="n">
        <v>8738.87790546963</v>
      </c>
    </row>
    <row r="3" customFormat="false" ht="12.8" hidden="false" customHeight="false" outlineLevel="0" collapsed="false">
      <c r="A3" s="0" t="n">
        <v>50</v>
      </c>
      <c r="B3" s="0" t="n">
        <v>2502643.98793689</v>
      </c>
      <c r="C3" s="0" t="n">
        <v>690611.898625936</v>
      </c>
      <c r="D3" s="0" t="n">
        <v>1290732.44846469</v>
      </c>
      <c r="E3" s="0" t="n">
        <v>181992.46044066</v>
      </c>
      <c r="F3" s="0" t="n">
        <v>249986.77406109</v>
      </c>
      <c r="G3" s="0" t="n">
        <v>17575.407611417</v>
      </c>
      <c r="H3" s="0" t="n">
        <v>23213.5241702553</v>
      </c>
      <c r="I3" s="0" t="n">
        <v>39615.8738067099</v>
      </c>
      <c r="J3" s="0" t="n">
        <v>9671.67401101647</v>
      </c>
    </row>
    <row r="4" customFormat="false" ht="12.8" hidden="false" customHeight="false" outlineLevel="0" collapsed="false">
      <c r="A4" s="0" t="n">
        <v>51</v>
      </c>
      <c r="B4" s="0" t="n">
        <v>2962793.4200645</v>
      </c>
      <c r="C4" s="0" t="n">
        <v>907876.532769009</v>
      </c>
      <c r="D4" s="0" t="n">
        <v>1604273.26063243</v>
      </c>
      <c r="E4" s="0" t="n">
        <v>348895.173780538</v>
      </c>
      <c r="F4" s="0" t="n">
        <v>0</v>
      </c>
      <c r="G4" s="0" t="n">
        <v>6803.32829928245</v>
      </c>
      <c r="H4" s="0" t="n">
        <v>28870.8218845441</v>
      </c>
      <c r="I4" s="0" t="n">
        <v>57517.8750050794</v>
      </c>
      <c r="J4" s="0" t="n">
        <v>9843.72577602194</v>
      </c>
    </row>
    <row r="5" customFormat="false" ht="12.8" hidden="false" customHeight="false" outlineLevel="0" collapsed="false">
      <c r="A5" s="0" t="n">
        <v>52</v>
      </c>
      <c r="B5" s="0" t="n">
        <v>2821865.23415215</v>
      </c>
      <c r="C5" s="0" t="n">
        <v>873658.405455222</v>
      </c>
      <c r="D5" s="0" t="n">
        <v>1517317.34643265</v>
      </c>
      <c r="E5" s="0" t="n">
        <v>327834.785061086</v>
      </c>
      <c r="F5" s="0" t="n">
        <v>0</v>
      </c>
      <c r="G5" s="0" t="n">
        <v>8958.17779195341</v>
      </c>
      <c r="H5" s="0" t="n">
        <v>30981.6833872151</v>
      </c>
      <c r="I5" s="0" t="n">
        <v>55451.6317055903</v>
      </c>
      <c r="J5" s="0" t="n">
        <v>9090.21148861102</v>
      </c>
    </row>
    <row r="6" customFormat="false" ht="12.8" hidden="false" customHeight="false" outlineLevel="0" collapsed="false">
      <c r="A6" s="0" t="n">
        <v>53</v>
      </c>
      <c r="B6" s="0" t="n">
        <v>2815452.66766096</v>
      </c>
      <c r="C6" s="0" t="n">
        <v>599954.157426935</v>
      </c>
      <c r="D6" s="0" t="n">
        <v>1331681.61491237</v>
      </c>
      <c r="E6" s="0" t="n">
        <v>284421.962516335</v>
      </c>
      <c r="F6" s="0" t="n">
        <v>528068.26470207</v>
      </c>
      <c r="G6" s="0" t="n">
        <v>4221.82889103952</v>
      </c>
      <c r="H6" s="0" t="n">
        <v>21411.0407237738</v>
      </c>
      <c r="I6" s="0" t="n">
        <v>39505.6579046911</v>
      </c>
      <c r="J6" s="0" t="n">
        <v>7205.97383817535</v>
      </c>
    </row>
    <row r="7" customFormat="false" ht="12.8" hidden="false" customHeight="false" outlineLevel="0" collapsed="false">
      <c r="A7" s="0" t="n">
        <v>54</v>
      </c>
      <c r="B7" s="0" t="n">
        <v>2799672.68759958</v>
      </c>
      <c r="C7" s="0" t="n">
        <v>1144922.08117164</v>
      </c>
      <c r="D7" s="0" t="n">
        <v>1287954.65748606</v>
      </c>
      <c r="E7" s="0" t="n">
        <v>283775.887308353</v>
      </c>
      <c r="F7" s="0" t="n">
        <v>0</v>
      </c>
      <c r="G7" s="0" t="n">
        <v>2618.20333140827</v>
      </c>
      <c r="H7" s="0" t="n">
        <v>36542.7237513816</v>
      </c>
      <c r="I7" s="0" t="n">
        <v>38964.2661641675</v>
      </c>
      <c r="J7" s="0" t="n">
        <v>6759.80141466061</v>
      </c>
    </row>
    <row r="8" customFormat="false" ht="12.8" hidden="false" customHeight="false" outlineLevel="0" collapsed="false">
      <c r="A8" s="0" t="n">
        <v>55</v>
      </c>
      <c r="B8" s="0" t="n">
        <v>2449612.32391085</v>
      </c>
      <c r="C8" s="0" t="n">
        <v>884713.114519032</v>
      </c>
      <c r="D8" s="0" t="n">
        <v>1218747.79209035</v>
      </c>
      <c r="E8" s="0" t="n">
        <v>264733.598222652</v>
      </c>
      <c r="F8" s="0" t="n">
        <v>0</v>
      </c>
      <c r="G8" s="0" t="n">
        <v>2518.35219994178</v>
      </c>
      <c r="H8" s="0" t="n">
        <v>36902.8230355177</v>
      </c>
      <c r="I8" s="0" t="n">
        <v>37345.6551413699</v>
      </c>
      <c r="J8" s="0" t="n">
        <v>5194.80639432578</v>
      </c>
    </row>
    <row r="9" customFormat="false" ht="12.8" hidden="false" customHeight="false" outlineLevel="0" collapsed="false">
      <c r="A9" s="0" t="n">
        <v>56</v>
      </c>
      <c r="B9" s="0" t="n">
        <v>3892020.02759105</v>
      </c>
      <c r="C9" s="0" t="n">
        <v>2097312.42001285</v>
      </c>
      <c r="D9" s="0" t="n">
        <v>1313539.69935471</v>
      </c>
      <c r="E9" s="0" t="n">
        <v>340587.183917911</v>
      </c>
      <c r="F9" s="0" t="n">
        <v>0</v>
      </c>
      <c r="G9" s="0" t="n">
        <v>7999.06667673819</v>
      </c>
      <c r="H9" s="0" t="n">
        <v>84761.0213534524</v>
      </c>
      <c r="I9" s="0" t="n">
        <v>36552.130725336</v>
      </c>
      <c r="J9" s="0" t="n">
        <v>12187.1677746789</v>
      </c>
    </row>
    <row r="10" customFormat="false" ht="12.8" hidden="false" customHeight="false" outlineLevel="0" collapsed="false">
      <c r="A10" s="0" t="n">
        <v>57</v>
      </c>
      <c r="B10" s="0" t="n">
        <v>4221401.70003828</v>
      </c>
      <c r="C10" s="0" t="n">
        <v>1781099.77766058</v>
      </c>
      <c r="D10" s="0" t="n">
        <v>1253913.8656701</v>
      </c>
      <c r="E10" s="0" t="n">
        <v>318778.588520519</v>
      </c>
      <c r="F10" s="0" t="n">
        <v>749708.311741293</v>
      </c>
      <c r="G10" s="0" t="n">
        <v>7636.28806997039</v>
      </c>
      <c r="H10" s="0" t="n">
        <v>57830.9948162657</v>
      </c>
      <c r="I10" s="0" t="n">
        <v>45467.6230776791</v>
      </c>
      <c r="J10" s="0" t="n">
        <v>7980.4798493973</v>
      </c>
    </row>
    <row r="11" customFormat="false" ht="12.8" hidden="false" customHeight="false" outlineLevel="0" collapsed="false">
      <c r="A11" s="0" t="n">
        <v>58</v>
      </c>
      <c r="B11" s="0" t="n">
        <v>3866438.98553997</v>
      </c>
      <c r="C11" s="0" t="n">
        <v>2164948.83470769</v>
      </c>
      <c r="D11" s="0" t="n">
        <v>1213888.29359725</v>
      </c>
      <c r="E11" s="0" t="n">
        <v>348017.350997872</v>
      </c>
      <c r="F11" s="0" t="n">
        <v>0</v>
      </c>
      <c r="G11" s="0" t="n">
        <v>11352.3240265817</v>
      </c>
      <c r="H11" s="0" t="n">
        <v>73904.0017316265</v>
      </c>
      <c r="I11" s="0" t="n">
        <v>42680.519906777</v>
      </c>
      <c r="J11" s="0" t="n">
        <v>12575.4241372484</v>
      </c>
    </row>
    <row r="12" customFormat="false" ht="12.8" hidden="false" customHeight="false" outlineLevel="0" collapsed="false">
      <c r="A12" s="0" t="n">
        <v>59</v>
      </c>
      <c r="B12" s="0" t="n">
        <v>3510870.42223416</v>
      </c>
      <c r="C12" s="0" t="n">
        <v>1875581.06035871</v>
      </c>
      <c r="D12" s="0" t="n">
        <v>1161814.44803712</v>
      </c>
      <c r="E12" s="0" t="n">
        <v>330579.177457988</v>
      </c>
      <c r="F12" s="0" t="n">
        <v>0</v>
      </c>
      <c r="G12" s="0" t="n">
        <v>9889.46024836833</v>
      </c>
      <c r="H12" s="0" t="n">
        <v>73939.5054818167</v>
      </c>
      <c r="I12" s="0" t="n">
        <v>48695.2366159341</v>
      </c>
      <c r="J12" s="0" t="n">
        <v>10371.5340342201</v>
      </c>
    </row>
    <row r="13" customFormat="false" ht="12.8" hidden="false" customHeight="false" outlineLevel="0" collapsed="false">
      <c r="A13" s="0" t="n">
        <v>60</v>
      </c>
      <c r="B13" s="0" t="n">
        <v>3990190.2937854</v>
      </c>
      <c r="C13" s="0" t="n">
        <v>2288208.33717249</v>
      </c>
      <c r="D13" s="0" t="n">
        <v>1191253.80169531</v>
      </c>
      <c r="E13" s="0" t="n">
        <v>351567.576702355</v>
      </c>
      <c r="F13" s="0" t="n">
        <v>0</v>
      </c>
      <c r="G13" s="0" t="n">
        <v>11728.8890083682</v>
      </c>
      <c r="H13" s="0" t="n">
        <v>85351.3560926168</v>
      </c>
      <c r="I13" s="0" t="n">
        <v>51492.5747550666</v>
      </c>
      <c r="J13" s="0" t="n">
        <v>11133.2335279283</v>
      </c>
    </row>
    <row r="14" customFormat="false" ht="12.8" hidden="false" customHeight="false" outlineLevel="0" collapsed="false">
      <c r="A14" s="0" t="n">
        <v>61</v>
      </c>
      <c r="B14" s="0" t="n">
        <v>4233928.89780723</v>
      </c>
      <c r="C14" s="0" t="n">
        <v>1902877.52364319</v>
      </c>
      <c r="D14" s="0" t="n">
        <v>1131440.41356218</v>
      </c>
      <c r="E14" s="0" t="n">
        <v>329248.389812646</v>
      </c>
      <c r="F14" s="0" t="n">
        <v>751043.237650709</v>
      </c>
      <c r="G14" s="0" t="n">
        <v>8598.23793885988</v>
      </c>
      <c r="H14" s="0" t="n">
        <v>74303.0923384209</v>
      </c>
      <c r="I14" s="0" t="n">
        <v>25399.9724034743</v>
      </c>
      <c r="J14" s="0" t="n">
        <v>11031.2207440697</v>
      </c>
    </row>
    <row r="15" customFormat="false" ht="12.8" hidden="false" customHeight="false" outlineLevel="0" collapsed="false">
      <c r="A15" s="0" t="n">
        <v>62</v>
      </c>
      <c r="B15" s="0" t="n">
        <v>3588595.99995165</v>
      </c>
      <c r="C15" s="0" t="n">
        <v>1932075.88155794</v>
      </c>
      <c r="D15" s="0" t="n">
        <v>1213614.01898315</v>
      </c>
      <c r="E15" s="0" t="n">
        <v>324340.085406731</v>
      </c>
      <c r="F15" s="0" t="n">
        <v>0</v>
      </c>
      <c r="G15" s="0" t="n">
        <v>7128.25675138514</v>
      </c>
      <c r="H15" s="0" t="n">
        <v>66331.048843053</v>
      </c>
      <c r="I15" s="0" t="n">
        <v>36482.6913570081</v>
      </c>
      <c r="J15" s="0" t="n">
        <v>8637.0090797373</v>
      </c>
    </row>
    <row r="16" customFormat="false" ht="12.8" hidden="false" customHeight="false" outlineLevel="0" collapsed="false">
      <c r="A16" s="0" t="n">
        <v>63</v>
      </c>
      <c r="B16" s="0" t="n">
        <v>3273402.42746215</v>
      </c>
      <c r="C16" s="0" t="n">
        <v>1732348.29528777</v>
      </c>
      <c r="D16" s="0" t="n">
        <v>1102338.21484059</v>
      </c>
      <c r="E16" s="0" t="n">
        <v>309718.368769039</v>
      </c>
      <c r="F16" s="0" t="n">
        <v>0</v>
      </c>
      <c r="G16" s="0" t="n">
        <v>7376.73385103044</v>
      </c>
      <c r="H16" s="0" t="n">
        <v>70401.7485907089</v>
      </c>
      <c r="I16" s="0" t="n">
        <v>43047.7018620193</v>
      </c>
      <c r="J16" s="0" t="n">
        <v>8183.72207765781</v>
      </c>
    </row>
    <row r="17" customFormat="false" ht="12.8" hidden="false" customHeight="false" outlineLevel="0" collapsed="false">
      <c r="A17" s="0" t="n">
        <v>64</v>
      </c>
      <c r="B17" s="0" t="n">
        <v>3038125.44366606</v>
      </c>
      <c r="C17" s="0" t="n">
        <v>1629068.67237062</v>
      </c>
      <c r="D17" s="0" t="n">
        <v>1010314.79333698</v>
      </c>
      <c r="E17" s="0" t="n">
        <v>284731.925287276</v>
      </c>
      <c r="F17" s="0" t="n">
        <v>0</v>
      </c>
      <c r="G17" s="0" t="n">
        <v>7298.70540881187</v>
      </c>
      <c r="H17" s="0" t="n">
        <v>65756.9927223348</v>
      </c>
      <c r="I17" s="0" t="n">
        <v>31933.1243935793</v>
      </c>
      <c r="J17" s="0" t="n">
        <v>9021.23014645538</v>
      </c>
    </row>
    <row r="18" customFormat="false" ht="12.8" hidden="false" customHeight="false" outlineLevel="0" collapsed="false">
      <c r="A18" s="0" t="n">
        <v>65</v>
      </c>
      <c r="B18" s="0" t="n">
        <v>3559515.16025304</v>
      </c>
      <c r="C18" s="0" t="n">
        <v>1542915.25823762</v>
      </c>
      <c r="D18" s="0" t="n">
        <v>989721.787839889</v>
      </c>
      <c r="E18" s="0" t="n">
        <v>278598.136129824</v>
      </c>
      <c r="F18" s="0" t="n">
        <v>630864.575043249</v>
      </c>
      <c r="G18" s="0" t="n">
        <v>6070.62642893557</v>
      </c>
      <c r="H18" s="0" t="n">
        <v>65871.6976243046</v>
      </c>
      <c r="I18" s="0" t="n">
        <v>36389.5710394912</v>
      </c>
      <c r="J18" s="0" t="n">
        <v>9083.50790972956</v>
      </c>
    </row>
    <row r="19" customFormat="false" ht="12.8" hidden="false" customHeight="false" outlineLevel="0" collapsed="false">
      <c r="A19" s="0" t="n">
        <v>66</v>
      </c>
      <c r="B19" s="0" t="n">
        <v>3292886.12995688</v>
      </c>
      <c r="C19" s="0" t="n">
        <v>1630566.42220544</v>
      </c>
      <c r="D19" s="0" t="n">
        <v>1276365.0385</v>
      </c>
      <c r="E19" s="0" t="n">
        <v>282917.466466682</v>
      </c>
      <c r="F19" s="0" t="n">
        <v>0</v>
      </c>
      <c r="G19" s="0" t="n">
        <v>6169.55732468686</v>
      </c>
      <c r="H19" s="0" t="n">
        <v>66263.832710901</v>
      </c>
      <c r="I19" s="0" t="n">
        <v>23027.3596069175</v>
      </c>
      <c r="J19" s="0" t="n">
        <v>7576.45314225501</v>
      </c>
    </row>
    <row r="20" customFormat="false" ht="12.8" hidden="false" customHeight="false" outlineLevel="0" collapsed="false">
      <c r="A20" s="0" t="n">
        <v>67</v>
      </c>
      <c r="B20" s="0" t="n">
        <v>3221614.34784742</v>
      </c>
      <c r="C20" s="0" t="n">
        <v>1582563.94126643</v>
      </c>
      <c r="D20" s="0" t="n">
        <v>1231637.93122</v>
      </c>
      <c r="E20" s="0" t="n">
        <v>291326.15502078</v>
      </c>
      <c r="F20" s="0" t="n">
        <v>0</v>
      </c>
      <c r="G20" s="0" t="n">
        <v>4079.48990495748</v>
      </c>
      <c r="H20" s="0" t="n">
        <v>70708.0303002219</v>
      </c>
      <c r="I20" s="0" t="n">
        <v>31672.2551045451</v>
      </c>
      <c r="J20" s="0" t="n">
        <v>10145.4554704791</v>
      </c>
    </row>
    <row r="21" customFormat="false" ht="12.8" hidden="false" customHeight="false" outlineLevel="0" collapsed="false">
      <c r="A21" s="0" t="n">
        <v>68</v>
      </c>
      <c r="B21" s="0" t="n">
        <v>3290736.09522659</v>
      </c>
      <c r="C21" s="0" t="n">
        <v>1605258.35026263</v>
      </c>
      <c r="D21" s="0" t="n">
        <v>1286241.00282</v>
      </c>
      <c r="E21" s="0" t="n">
        <v>287208.176995778</v>
      </c>
      <c r="F21" s="0" t="n">
        <v>0</v>
      </c>
      <c r="G21" s="0" t="n">
        <v>5040.12910267519</v>
      </c>
      <c r="H21" s="0" t="n">
        <v>68602.7711860604</v>
      </c>
      <c r="I21" s="0" t="n">
        <v>29486.6750191008</v>
      </c>
      <c r="J21" s="0" t="n">
        <v>9473.29388034306</v>
      </c>
    </row>
    <row r="22" customFormat="false" ht="12.8" hidden="false" customHeight="false" outlineLevel="0" collapsed="false">
      <c r="A22" s="0" t="n">
        <v>69</v>
      </c>
      <c r="B22" s="0" t="n">
        <v>3800356.942017</v>
      </c>
      <c r="C22" s="0" t="n">
        <v>1541696.62729598</v>
      </c>
      <c r="D22" s="0" t="n">
        <v>1235200.19818634</v>
      </c>
      <c r="E22" s="0" t="n">
        <v>283622.7000359</v>
      </c>
      <c r="F22" s="0" t="n">
        <v>632419.347005187</v>
      </c>
      <c r="G22" s="0" t="n">
        <v>5402.69725035066</v>
      </c>
      <c r="H22" s="0" t="n">
        <v>62885.0345009627</v>
      </c>
      <c r="I22" s="0" t="n">
        <v>30386.1044057427</v>
      </c>
      <c r="J22" s="0" t="n">
        <v>9040.41732226735</v>
      </c>
    </row>
    <row r="23" customFormat="false" ht="12.8" hidden="false" customHeight="false" outlineLevel="0" collapsed="false">
      <c r="A23" s="0" t="n">
        <v>70</v>
      </c>
      <c r="B23" s="0" t="n">
        <v>2966221.31103035</v>
      </c>
      <c r="C23" s="0" t="n">
        <v>1836550.60090689</v>
      </c>
      <c r="D23" s="0" t="n">
        <v>719857.148076304</v>
      </c>
      <c r="E23" s="0" t="n">
        <v>306431.894856518</v>
      </c>
      <c r="F23" s="0" t="n">
        <v>0</v>
      </c>
      <c r="G23" s="0" t="n">
        <v>7095.31541276765</v>
      </c>
      <c r="H23" s="0" t="n">
        <v>57625.9843715954</v>
      </c>
      <c r="I23" s="0" t="n">
        <v>29056.4208447742</v>
      </c>
      <c r="J23" s="0" t="n">
        <v>9603.94656150742</v>
      </c>
    </row>
    <row r="24" customFormat="false" ht="12.8" hidden="false" customHeight="false" outlineLevel="0" collapsed="false">
      <c r="A24" s="0" t="n">
        <v>71</v>
      </c>
      <c r="B24" s="0" t="n">
        <v>2954671.97897548</v>
      </c>
      <c r="C24" s="0" t="n">
        <v>1709249.47154704</v>
      </c>
      <c r="D24" s="0" t="n">
        <v>834595.898525439</v>
      </c>
      <c r="E24" s="0" t="n">
        <v>300305.665927032</v>
      </c>
      <c r="F24" s="0" t="n">
        <v>0</v>
      </c>
      <c r="G24" s="0" t="n">
        <v>4445.98311320319</v>
      </c>
      <c r="H24" s="0" t="n">
        <v>72435.7014906848</v>
      </c>
      <c r="I24" s="0" t="n">
        <v>24283.9084677291</v>
      </c>
      <c r="J24" s="0" t="n">
        <v>10016.8343738997</v>
      </c>
    </row>
    <row r="25" customFormat="false" ht="12.8" hidden="false" customHeight="false" outlineLevel="0" collapsed="false">
      <c r="A25" s="0" t="n">
        <v>72</v>
      </c>
      <c r="B25" s="0" t="n">
        <v>2960820.97546663</v>
      </c>
      <c r="C25" s="0" t="n">
        <v>1693930.6204331</v>
      </c>
      <c r="D25" s="0" t="n">
        <v>865679.861903181</v>
      </c>
      <c r="E25" s="0" t="n">
        <v>290630.316053688</v>
      </c>
      <c r="F25" s="0" t="n">
        <v>0</v>
      </c>
      <c r="G25" s="0" t="n">
        <v>5696.10620891605</v>
      </c>
      <c r="H25" s="0" t="n">
        <v>60239.3455063377</v>
      </c>
      <c r="I25" s="0" t="n">
        <v>36063.5564107223</v>
      </c>
      <c r="J25" s="0" t="n">
        <v>8581.16895068112</v>
      </c>
    </row>
    <row r="26" customFormat="false" ht="12.8" hidden="false" customHeight="false" outlineLevel="0" collapsed="false">
      <c r="A26" s="0" t="n">
        <v>73</v>
      </c>
      <c r="B26" s="0" t="n">
        <v>3374021.94996532</v>
      </c>
      <c r="C26" s="0" t="n">
        <v>1543973.49164132</v>
      </c>
      <c r="D26" s="0" t="n">
        <v>860786.189321412</v>
      </c>
      <c r="E26" s="0" t="n">
        <v>276561.525611554</v>
      </c>
      <c r="F26" s="0" t="n">
        <v>601244.863603436</v>
      </c>
      <c r="G26" s="0" t="n">
        <v>4692.73776819094</v>
      </c>
      <c r="H26" s="0" t="n">
        <v>48854.5230514595</v>
      </c>
      <c r="I26" s="0" t="n">
        <v>31083.7053334245</v>
      </c>
      <c r="J26" s="0" t="n">
        <v>6824.91363451913</v>
      </c>
    </row>
    <row r="27" customFormat="false" ht="12.8" hidden="false" customHeight="false" outlineLevel="0" collapsed="false">
      <c r="A27" s="0" t="n">
        <v>74</v>
      </c>
      <c r="B27" s="0" t="n">
        <v>2881391.23445495</v>
      </c>
      <c r="C27" s="0" t="n">
        <v>1585843.99617766</v>
      </c>
      <c r="D27" s="0" t="n">
        <v>916935.799312165</v>
      </c>
      <c r="E27" s="0" t="n">
        <v>279415.624545273</v>
      </c>
      <c r="F27" s="0" t="n">
        <v>0</v>
      </c>
      <c r="G27" s="0" t="n">
        <v>7734.55702505828</v>
      </c>
      <c r="H27" s="0" t="n">
        <v>53560.6618529595</v>
      </c>
      <c r="I27" s="0" t="n">
        <v>30002.1370687689</v>
      </c>
      <c r="J27" s="0" t="n">
        <v>7898.45847306503</v>
      </c>
    </row>
    <row r="28" customFormat="false" ht="12.8" hidden="false" customHeight="false" outlineLevel="0" collapsed="false">
      <c r="A28" s="0" t="n">
        <v>75</v>
      </c>
      <c r="B28" s="0" t="n">
        <v>2999049.57827503</v>
      </c>
      <c r="C28" s="0" t="n">
        <v>1616492.81067209</v>
      </c>
      <c r="D28" s="0" t="n">
        <v>986889.039505125</v>
      </c>
      <c r="E28" s="0" t="n">
        <v>287253.394719729</v>
      </c>
      <c r="F28" s="0" t="n">
        <v>0</v>
      </c>
      <c r="G28" s="0" t="n">
        <v>10364.2815454091</v>
      </c>
      <c r="H28" s="0" t="n">
        <v>60643.0683179495</v>
      </c>
      <c r="I28" s="0" t="n">
        <v>28420.6184894294</v>
      </c>
      <c r="J28" s="0" t="n">
        <v>9143.36277616133</v>
      </c>
    </row>
    <row r="29" customFormat="false" ht="12.8" hidden="false" customHeight="false" outlineLevel="0" collapsed="false">
      <c r="A29" s="0" t="n">
        <v>76</v>
      </c>
      <c r="B29" s="0" t="n">
        <v>3081948.60707414</v>
      </c>
      <c r="C29" s="0" t="n">
        <v>1677181.82363734</v>
      </c>
      <c r="D29" s="0" t="n">
        <v>992099.159335437</v>
      </c>
      <c r="E29" s="0" t="n">
        <v>293985.552089627</v>
      </c>
      <c r="F29" s="0" t="n">
        <v>0</v>
      </c>
      <c r="G29" s="0" t="n">
        <v>8732.49665193957</v>
      </c>
      <c r="H29" s="0" t="n">
        <v>63666.8740970172</v>
      </c>
      <c r="I29" s="0" t="n">
        <v>36691.3054166736</v>
      </c>
      <c r="J29" s="0" t="n">
        <v>9798.69376423591</v>
      </c>
    </row>
    <row r="30" customFormat="false" ht="12.8" hidden="false" customHeight="false" outlineLevel="0" collapsed="false">
      <c r="A30" s="0" t="n">
        <v>77</v>
      </c>
      <c r="B30" s="0" t="n">
        <v>3791837.42933914</v>
      </c>
      <c r="C30" s="0" t="n">
        <v>1766485.4898568</v>
      </c>
      <c r="D30" s="0" t="n">
        <v>944765.602893974</v>
      </c>
      <c r="E30" s="0" t="n">
        <v>301532.083831174</v>
      </c>
      <c r="F30" s="0" t="n">
        <v>677451.427303215</v>
      </c>
      <c r="G30" s="0" t="n">
        <v>9488.79596919222</v>
      </c>
      <c r="H30" s="0" t="n">
        <v>48336.1879582353</v>
      </c>
      <c r="I30" s="0" t="n">
        <v>37779.7577897991</v>
      </c>
      <c r="J30" s="0" t="n">
        <v>6846.14266717296</v>
      </c>
    </row>
    <row r="31" customFormat="false" ht="12.8" hidden="false" customHeight="false" outlineLevel="0" collapsed="false">
      <c r="A31" s="0" t="n">
        <v>78</v>
      </c>
      <c r="B31" s="0" t="n">
        <v>3177628.98987532</v>
      </c>
      <c r="C31" s="0" t="n">
        <v>1856445.79044083</v>
      </c>
      <c r="D31" s="0" t="n">
        <v>902883.890773574</v>
      </c>
      <c r="E31" s="0" t="n">
        <v>304923.135598493</v>
      </c>
      <c r="F31" s="0" t="n">
        <v>0</v>
      </c>
      <c r="G31" s="0" t="n">
        <v>9371.57827780286</v>
      </c>
      <c r="H31" s="0" t="n">
        <v>52866.9972706116</v>
      </c>
      <c r="I31" s="0" t="n">
        <v>42913.0492496268</v>
      </c>
      <c r="J31" s="0" t="n">
        <v>7840.27656030308</v>
      </c>
    </row>
    <row r="32" customFormat="false" ht="12.8" hidden="false" customHeight="false" outlineLevel="0" collapsed="false">
      <c r="A32" s="0" t="n">
        <v>79</v>
      </c>
      <c r="B32" s="0" t="n">
        <v>3229935.150911</v>
      </c>
      <c r="C32" s="0" t="n">
        <v>1854558.68788774</v>
      </c>
      <c r="D32" s="0" t="n">
        <v>965772.710248597</v>
      </c>
      <c r="E32" s="0" t="n">
        <v>308946.24384736</v>
      </c>
      <c r="F32" s="0" t="n">
        <v>0</v>
      </c>
      <c r="G32" s="0" t="n">
        <v>6507.47018052222</v>
      </c>
      <c r="H32" s="0" t="n">
        <v>50551.8859901798</v>
      </c>
      <c r="I32" s="0" t="n">
        <v>34580.2434563123</v>
      </c>
      <c r="J32" s="0" t="n">
        <v>8308.53268004764</v>
      </c>
    </row>
    <row r="33" customFormat="false" ht="12.8" hidden="false" customHeight="false" outlineLevel="0" collapsed="false">
      <c r="A33" s="0" t="n">
        <v>80</v>
      </c>
      <c r="B33" s="0" t="n">
        <v>3323587.37684975</v>
      </c>
      <c r="C33" s="0" t="n">
        <v>1900931.57471945</v>
      </c>
      <c r="D33" s="0" t="n">
        <v>986184.4369314</v>
      </c>
      <c r="E33" s="0" t="n">
        <v>311096.773580557</v>
      </c>
      <c r="F33" s="0" t="n">
        <v>0</v>
      </c>
      <c r="G33" s="0" t="n">
        <v>8688.45601457033</v>
      </c>
      <c r="H33" s="0" t="n">
        <v>67565.7500972275</v>
      </c>
      <c r="I33" s="0" t="n">
        <v>39403.3958182239</v>
      </c>
      <c r="J33" s="0" t="n">
        <v>9423.14670771442</v>
      </c>
    </row>
    <row r="34" customFormat="false" ht="12.8" hidden="false" customHeight="false" outlineLevel="0" collapsed="false">
      <c r="A34" s="0" t="n">
        <v>81</v>
      </c>
      <c r="B34" s="0" t="n">
        <v>4093865.32152876</v>
      </c>
      <c r="C34" s="0" t="n">
        <v>1925935.69801833</v>
      </c>
      <c r="D34" s="0" t="n">
        <v>1015370.913079</v>
      </c>
      <c r="E34" s="0" t="n">
        <v>310263.181822556</v>
      </c>
      <c r="F34" s="0" t="n">
        <v>721632.245081822</v>
      </c>
      <c r="G34" s="0" t="n">
        <v>6525.71310629325</v>
      </c>
      <c r="H34" s="0" t="n">
        <v>66931.8095299245</v>
      </c>
      <c r="I34" s="0" t="n">
        <v>37823.8131112989</v>
      </c>
      <c r="J34" s="0" t="n">
        <v>9934.94592012157</v>
      </c>
    </row>
    <row r="35" customFormat="false" ht="12.8" hidden="false" customHeight="false" outlineLevel="0" collapsed="false">
      <c r="A35" s="0" t="n">
        <v>82</v>
      </c>
      <c r="B35" s="0" t="n">
        <v>3396419.7960555</v>
      </c>
      <c r="C35" s="0" t="n">
        <v>1963467.94504063</v>
      </c>
      <c r="D35" s="0" t="n">
        <v>995124.848250106</v>
      </c>
      <c r="E35" s="0" t="n">
        <v>316093.98988994</v>
      </c>
      <c r="F35" s="0" t="n">
        <v>0</v>
      </c>
      <c r="G35" s="0" t="n">
        <v>8482.69775806921</v>
      </c>
      <c r="H35" s="0" t="n">
        <v>62651.934047329</v>
      </c>
      <c r="I35" s="0" t="n">
        <v>42071.8610979444</v>
      </c>
      <c r="J35" s="0" t="n">
        <v>7786.4011243415</v>
      </c>
    </row>
    <row r="36" customFormat="false" ht="12.8" hidden="false" customHeight="false" outlineLevel="0" collapsed="false">
      <c r="A36" s="0" t="n">
        <v>83</v>
      </c>
      <c r="B36" s="0" t="n">
        <v>3400963.37109855</v>
      </c>
      <c r="C36" s="0" t="n">
        <v>1965952.23255219</v>
      </c>
      <c r="D36" s="0" t="n">
        <v>991275.789527185</v>
      </c>
      <c r="E36" s="0" t="n">
        <v>319172.273623463</v>
      </c>
      <c r="F36" s="0" t="n">
        <v>0</v>
      </c>
      <c r="G36" s="0" t="n">
        <v>9921.87755010643</v>
      </c>
      <c r="H36" s="0" t="n">
        <v>60212.9282861871</v>
      </c>
      <c r="I36" s="0" t="n">
        <v>46223.2529032005</v>
      </c>
      <c r="J36" s="0" t="n">
        <v>7455.85534497835</v>
      </c>
    </row>
    <row r="37" customFormat="false" ht="12.8" hidden="false" customHeight="false" outlineLevel="0" collapsed="false">
      <c r="A37" s="0" t="n">
        <v>84</v>
      </c>
      <c r="B37" s="0" t="n">
        <v>3502419.57552309</v>
      </c>
      <c r="C37" s="0" t="n">
        <v>1997927.04224964</v>
      </c>
      <c r="D37" s="0" t="n">
        <v>1035624.59579646</v>
      </c>
      <c r="E37" s="0" t="n">
        <v>319440.507533577</v>
      </c>
      <c r="F37" s="0" t="n">
        <v>0</v>
      </c>
      <c r="G37" s="0" t="n">
        <v>9484.36163289828</v>
      </c>
      <c r="H37" s="0" t="n">
        <v>89148.8198517793</v>
      </c>
      <c r="I37" s="0" t="n">
        <v>39755.3330047813</v>
      </c>
      <c r="J37" s="0" t="n">
        <v>10653.1673461687</v>
      </c>
    </row>
    <row r="38" customFormat="false" ht="12.8" hidden="false" customHeight="false" outlineLevel="0" collapsed="false">
      <c r="A38" s="0" t="n">
        <v>85</v>
      </c>
      <c r="B38" s="0" t="n">
        <v>4275880.03586911</v>
      </c>
      <c r="C38" s="0" t="n">
        <v>1961791.09737358</v>
      </c>
      <c r="D38" s="0" t="n">
        <v>1124673.68620947</v>
      </c>
      <c r="E38" s="0" t="n">
        <v>319797.032705398</v>
      </c>
      <c r="F38" s="0" t="n">
        <v>749605.14067409</v>
      </c>
      <c r="G38" s="0" t="n">
        <v>7770.64764253012</v>
      </c>
      <c r="H38" s="0" t="n">
        <v>63325.8619286595</v>
      </c>
      <c r="I38" s="0" t="n">
        <v>38963.7716573853</v>
      </c>
      <c r="J38" s="0" t="n">
        <v>9603.54171506353</v>
      </c>
    </row>
    <row r="39" customFormat="false" ht="12.8" hidden="false" customHeight="false" outlineLevel="0" collapsed="false">
      <c r="A39" s="0" t="n">
        <v>86</v>
      </c>
      <c r="B39" s="0" t="n">
        <v>3635368.61516722</v>
      </c>
      <c r="C39" s="0" t="n">
        <v>2074872.13779732</v>
      </c>
      <c r="D39" s="0" t="n">
        <v>1102189.77017507</v>
      </c>
      <c r="E39" s="0" t="n">
        <v>319357.811309144</v>
      </c>
      <c r="F39" s="0" t="n">
        <v>0</v>
      </c>
      <c r="G39" s="0" t="n">
        <v>11963.535635609</v>
      </c>
      <c r="H39" s="0" t="n">
        <v>73962.5392774754</v>
      </c>
      <c r="I39" s="0" t="n">
        <v>43988.6631042284</v>
      </c>
      <c r="J39" s="0" t="n">
        <v>8258.30769526906</v>
      </c>
    </row>
    <row r="40" customFormat="false" ht="12.8" hidden="false" customHeight="false" outlineLevel="0" collapsed="false">
      <c r="A40" s="0" t="n">
        <v>87</v>
      </c>
      <c r="B40" s="0" t="n">
        <v>3607180.4231372</v>
      </c>
      <c r="C40" s="0" t="n">
        <v>2118004.45055008</v>
      </c>
      <c r="D40" s="0" t="n">
        <v>1038733.93405069</v>
      </c>
      <c r="E40" s="0" t="n">
        <v>322504.502383281</v>
      </c>
      <c r="F40" s="0" t="n">
        <v>0</v>
      </c>
      <c r="G40" s="0" t="n">
        <v>12164.0883822582</v>
      </c>
      <c r="H40" s="0" t="n">
        <v>76250.1853320686</v>
      </c>
      <c r="I40" s="0" t="n">
        <v>27523.559758551</v>
      </c>
      <c r="J40" s="0" t="n">
        <v>11108.9925625231</v>
      </c>
    </row>
    <row r="41" customFormat="false" ht="12.8" hidden="false" customHeight="false" outlineLevel="0" collapsed="false">
      <c r="A41" s="0" t="n">
        <v>88</v>
      </c>
      <c r="B41" s="0" t="n">
        <v>3616902.5966591</v>
      </c>
      <c r="C41" s="0" t="n">
        <v>2108539.28617033</v>
      </c>
      <c r="D41" s="0" t="n">
        <v>1056097.94845951</v>
      </c>
      <c r="E41" s="0" t="n">
        <v>322840.66129635</v>
      </c>
      <c r="F41" s="0" t="n">
        <v>0</v>
      </c>
      <c r="G41" s="0" t="n">
        <v>7274.02180236119</v>
      </c>
      <c r="H41" s="0" t="n">
        <v>75170.4096521122</v>
      </c>
      <c r="I41" s="0" t="n">
        <v>37416.7658209366</v>
      </c>
      <c r="J41" s="0" t="n">
        <v>8901.51027577797</v>
      </c>
    </row>
    <row r="42" customFormat="false" ht="12.8" hidden="false" customHeight="false" outlineLevel="0" collapsed="false">
      <c r="A42" s="0" t="n">
        <v>89</v>
      </c>
      <c r="B42" s="0" t="n">
        <v>4441530.06148165</v>
      </c>
      <c r="C42" s="0" t="n">
        <v>2139494.60054389</v>
      </c>
      <c r="D42" s="0" t="n">
        <v>1073593.27455412</v>
      </c>
      <c r="E42" s="0" t="n">
        <v>328148.181468073</v>
      </c>
      <c r="F42" s="0" t="n">
        <v>781156.872282289</v>
      </c>
      <c r="G42" s="0" t="n">
        <v>8868.4923068325</v>
      </c>
      <c r="H42" s="0" t="n">
        <v>73994.6006570332</v>
      </c>
      <c r="I42" s="0" t="n">
        <v>30408.7479672024</v>
      </c>
      <c r="J42" s="0" t="n">
        <v>10059.9669367292</v>
      </c>
    </row>
    <row r="43" customFormat="false" ht="12.8" hidden="false" customHeight="false" outlineLevel="0" collapsed="false">
      <c r="A43" s="0" t="n">
        <v>90</v>
      </c>
      <c r="B43" s="0" t="n">
        <v>3720236.08332712</v>
      </c>
      <c r="C43" s="0" t="n">
        <v>2202311.67317899</v>
      </c>
      <c r="D43" s="0" t="n">
        <v>1043815.56155959</v>
      </c>
      <c r="E43" s="0" t="n">
        <v>330576.898643672</v>
      </c>
      <c r="F43" s="0" t="n">
        <v>0</v>
      </c>
      <c r="G43" s="0" t="n">
        <v>11499.4993120368</v>
      </c>
      <c r="H43" s="0" t="n">
        <v>69112.3918784491</v>
      </c>
      <c r="I43" s="0" t="n">
        <v>53313.3264534365</v>
      </c>
      <c r="J43" s="0" t="n">
        <v>9087.9959018356</v>
      </c>
    </row>
    <row r="44" customFormat="false" ht="12.8" hidden="false" customHeight="false" outlineLevel="0" collapsed="false">
      <c r="A44" s="0" t="n">
        <v>91</v>
      </c>
      <c r="B44" s="0" t="n">
        <v>3647786.84946144</v>
      </c>
      <c r="C44" s="0" t="n">
        <v>2162553.93791659</v>
      </c>
      <c r="D44" s="0" t="n">
        <v>1012128.13404189</v>
      </c>
      <c r="E44" s="0" t="n">
        <v>330765.631384747</v>
      </c>
      <c r="F44" s="0" t="n">
        <v>0</v>
      </c>
      <c r="G44" s="0" t="n">
        <v>11953.4932469939</v>
      </c>
      <c r="H44" s="0" t="n">
        <v>75237.6079988242</v>
      </c>
      <c r="I44" s="0" t="n">
        <v>48107.6831722692</v>
      </c>
      <c r="J44" s="0" t="n">
        <v>11254.8447205338</v>
      </c>
    </row>
    <row r="45" customFormat="false" ht="12.8" hidden="false" customHeight="false" outlineLevel="0" collapsed="false">
      <c r="A45" s="0" t="n">
        <v>92</v>
      </c>
      <c r="B45" s="0" t="n">
        <v>3644022.69233598</v>
      </c>
      <c r="C45" s="0" t="n">
        <v>2179655.08511146</v>
      </c>
      <c r="D45" s="0" t="n">
        <v>999727.654979057</v>
      </c>
      <c r="E45" s="0" t="n">
        <v>332259.615869549</v>
      </c>
      <c r="F45" s="0" t="n">
        <v>0</v>
      </c>
      <c r="G45" s="0" t="n">
        <v>10655.5342844429</v>
      </c>
      <c r="H45" s="0" t="n">
        <v>70005.4421157103</v>
      </c>
      <c r="I45" s="0" t="n">
        <v>41001.1488519241</v>
      </c>
      <c r="J45" s="0" t="n">
        <v>10152.6145710799</v>
      </c>
    </row>
    <row r="46" customFormat="false" ht="12.8" hidden="false" customHeight="false" outlineLevel="0" collapsed="false">
      <c r="A46" s="0" t="n">
        <v>93</v>
      </c>
      <c r="B46" s="0" t="n">
        <v>4533508.56100894</v>
      </c>
      <c r="C46" s="0" t="n">
        <v>2219491.39428953</v>
      </c>
      <c r="D46" s="0" t="n">
        <v>1049502.57785349</v>
      </c>
      <c r="E46" s="0" t="n">
        <v>338461.38076442</v>
      </c>
      <c r="F46" s="0" t="n">
        <v>799311.251419837</v>
      </c>
      <c r="G46" s="0" t="n">
        <v>10825.3953890459</v>
      </c>
      <c r="H46" s="0" t="n">
        <v>79441.8658317987</v>
      </c>
      <c r="I46" s="0" t="n">
        <v>31530.0162755931</v>
      </c>
      <c r="J46" s="0" t="n">
        <v>11207.3480887733</v>
      </c>
    </row>
    <row r="47" customFormat="false" ht="12.8" hidden="false" customHeight="false" outlineLevel="0" collapsed="false">
      <c r="A47" s="0" t="n">
        <v>94</v>
      </c>
      <c r="B47" s="0" t="n">
        <v>3827594.1031318</v>
      </c>
      <c r="C47" s="0" t="n">
        <v>2266973.38328151</v>
      </c>
      <c r="D47" s="0" t="n">
        <v>1069988.45094676</v>
      </c>
      <c r="E47" s="0" t="n">
        <v>340157.798718635</v>
      </c>
      <c r="F47" s="0" t="n">
        <v>0</v>
      </c>
      <c r="G47" s="0" t="n">
        <v>11481.2715109396</v>
      </c>
      <c r="H47" s="0" t="n">
        <v>81226.5738467294</v>
      </c>
      <c r="I47" s="0" t="n">
        <v>45552.2678791713</v>
      </c>
      <c r="J47" s="0" t="n">
        <v>12099.7355647028</v>
      </c>
    </row>
    <row r="48" customFormat="false" ht="12.8" hidden="false" customHeight="false" outlineLevel="0" collapsed="false">
      <c r="A48" s="0" t="n">
        <v>95</v>
      </c>
      <c r="B48" s="0" t="n">
        <v>3802244.63777395</v>
      </c>
      <c r="C48" s="0" t="n">
        <v>2196569.92800735</v>
      </c>
      <c r="D48" s="0" t="n">
        <v>1116244.84244792</v>
      </c>
      <c r="E48" s="0" t="n">
        <v>343923.582490841</v>
      </c>
      <c r="F48" s="0" t="n">
        <v>0</v>
      </c>
      <c r="G48" s="0" t="n">
        <v>9660.62013223745</v>
      </c>
      <c r="H48" s="0" t="n">
        <v>98327.527509154</v>
      </c>
      <c r="I48" s="0" t="n">
        <v>28631.5028077263</v>
      </c>
      <c r="J48" s="0" t="n">
        <v>12776.2921848107</v>
      </c>
    </row>
    <row r="49" customFormat="false" ht="12.8" hidden="false" customHeight="false" outlineLevel="0" collapsed="false">
      <c r="A49" s="0" t="n">
        <v>96</v>
      </c>
      <c r="B49" s="0" t="n">
        <v>3887690.2704996</v>
      </c>
      <c r="C49" s="0" t="n">
        <v>2237058.7365689</v>
      </c>
      <c r="D49" s="0" t="n">
        <v>1159704.9529217</v>
      </c>
      <c r="E49" s="0" t="n">
        <v>345716.284428374</v>
      </c>
      <c r="F49" s="0" t="n">
        <v>0</v>
      </c>
      <c r="G49" s="0" t="n">
        <v>8106.34624604637</v>
      </c>
      <c r="H49" s="0" t="n">
        <v>80512.2173991158</v>
      </c>
      <c r="I49" s="0" t="n">
        <v>45290.9794604396</v>
      </c>
      <c r="J49" s="0" t="n">
        <v>10655.035955423</v>
      </c>
    </row>
    <row r="50" customFormat="false" ht="12.8" hidden="false" customHeight="false" outlineLevel="0" collapsed="false">
      <c r="A50" s="0" t="n">
        <v>97</v>
      </c>
      <c r="B50" s="0" t="n">
        <v>4669522.57257681</v>
      </c>
      <c r="C50" s="0" t="n">
        <v>2263667.61550477</v>
      </c>
      <c r="D50" s="0" t="n">
        <v>1099423.89968716</v>
      </c>
      <c r="E50" s="0" t="n">
        <v>346102.859113029</v>
      </c>
      <c r="F50" s="0" t="n">
        <v>813983.903759641</v>
      </c>
      <c r="G50" s="0" t="n">
        <v>10584.9232374453</v>
      </c>
      <c r="H50" s="0" t="n">
        <v>86500.8642177886</v>
      </c>
      <c r="I50" s="0" t="n">
        <v>42710.0608201725</v>
      </c>
      <c r="J50" s="0" t="n">
        <v>12211.8915012711</v>
      </c>
    </row>
    <row r="51" customFormat="false" ht="12.8" hidden="false" customHeight="false" outlineLevel="0" collapsed="false">
      <c r="A51" s="0" t="n">
        <v>98</v>
      </c>
      <c r="B51" s="0" t="n">
        <v>3935149.47714233</v>
      </c>
      <c r="C51" s="0" t="n">
        <v>2284095.98377317</v>
      </c>
      <c r="D51" s="0" t="n">
        <v>1130477.27374959</v>
      </c>
      <c r="E51" s="0" t="n">
        <v>344229.664976371</v>
      </c>
      <c r="F51" s="0" t="n">
        <v>0</v>
      </c>
      <c r="G51" s="0" t="n">
        <v>11090.3714865961</v>
      </c>
      <c r="H51" s="0" t="n">
        <v>102831.471875544</v>
      </c>
      <c r="I51" s="0" t="n">
        <v>47665.425500576</v>
      </c>
      <c r="J51" s="0" t="n">
        <v>13909.1815136721</v>
      </c>
    </row>
    <row r="52" customFormat="false" ht="12.8" hidden="false" customHeight="false" outlineLevel="0" collapsed="false">
      <c r="A52" s="0" t="n">
        <v>99</v>
      </c>
      <c r="B52" s="0" t="n">
        <v>3847528.57182465</v>
      </c>
      <c r="C52" s="0" t="n">
        <v>2351408.90509431</v>
      </c>
      <c r="D52" s="0" t="n">
        <v>1034967.38337834</v>
      </c>
      <c r="E52" s="0" t="n">
        <v>342350.363024902</v>
      </c>
      <c r="F52" s="0" t="n">
        <v>0</v>
      </c>
      <c r="G52" s="0" t="n">
        <v>13582.7394532198</v>
      </c>
      <c r="H52" s="0" t="n">
        <v>64563.3322954127</v>
      </c>
      <c r="I52" s="0" t="n">
        <v>36735.2319810565</v>
      </c>
      <c r="J52" s="0" t="n">
        <v>8566.72060715325</v>
      </c>
    </row>
    <row r="53" customFormat="false" ht="12.8" hidden="false" customHeight="false" outlineLevel="0" collapsed="false">
      <c r="A53" s="0" t="n">
        <v>100</v>
      </c>
      <c r="B53" s="0" t="n">
        <v>3948348.68152819</v>
      </c>
      <c r="C53" s="0" t="n">
        <v>2442389.43022226</v>
      </c>
      <c r="D53" s="0" t="n">
        <v>1008167.29011496</v>
      </c>
      <c r="E53" s="0" t="n">
        <v>344904.205511115</v>
      </c>
      <c r="F53" s="0" t="n">
        <v>0</v>
      </c>
      <c r="G53" s="0" t="n">
        <v>10559.3598408746</v>
      </c>
      <c r="H53" s="0" t="n">
        <v>94058.4093161295</v>
      </c>
      <c r="I53" s="0" t="n">
        <v>36317.7414486063</v>
      </c>
      <c r="J53" s="0" t="n">
        <v>12013.8768768211</v>
      </c>
    </row>
    <row r="54" customFormat="false" ht="12.8" hidden="false" customHeight="false" outlineLevel="0" collapsed="false">
      <c r="A54" s="0" t="n">
        <v>101</v>
      </c>
      <c r="B54" s="0" t="n">
        <v>4699841.78184024</v>
      </c>
      <c r="C54" s="0" t="n">
        <v>2428134.87002464</v>
      </c>
      <c r="D54" s="0" t="n">
        <v>983977.367947545</v>
      </c>
      <c r="E54" s="0" t="n">
        <v>343945.452822285</v>
      </c>
      <c r="F54" s="0" t="n">
        <v>817090.822888904</v>
      </c>
      <c r="G54" s="0" t="n">
        <v>7851.06260890356</v>
      </c>
      <c r="H54" s="0" t="n">
        <v>77061.392260257</v>
      </c>
      <c r="I54" s="0" t="n">
        <v>40137.7135357302</v>
      </c>
      <c r="J54" s="0" t="n">
        <v>12686.8097468005</v>
      </c>
    </row>
    <row r="55" customFormat="false" ht="12.8" hidden="false" customHeight="false" outlineLevel="0" collapsed="false">
      <c r="A55" s="0" t="n">
        <v>102</v>
      </c>
      <c r="B55" s="0" t="n">
        <v>4010580.40601202</v>
      </c>
      <c r="C55" s="0" t="n">
        <v>2448263.65743125</v>
      </c>
      <c r="D55" s="0" t="n">
        <v>1037886.58970777</v>
      </c>
      <c r="E55" s="0" t="n">
        <v>347338.879425057</v>
      </c>
      <c r="F55" s="0" t="n">
        <v>0</v>
      </c>
      <c r="G55" s="0" t="n">
        <v>16510.6235300043</v>
      </c>
      <c r="H55" s="0" t="n">
        <v>103610.487940145</v>
      </c>
      <c r="I55" s="0" t="n">
        <v>48009.1762490137</v>
      </c>
      <c r="J55" s="0" t="n">
        <v>12059.3316447473</v>
      </c>
    </row>
    <row r="56" customFormat="false" ht="12.8" hidden="false" customHeight="false" outlineLevel="0" collapsed="false">
      <c r="A56" s="0" t="n">
        <v>103</v>
      </c>
      <c r="B56" s="0" t="n">
        <v>3948631.40689795</v>
      </c>
      <c r="C56" s="0" t="n">
        <v>2396960.35698764</v>
      </c>
      <c r="D56" s="0" t="n">
        <v>1039519.21166169</v>
      </c>
      <c r="E56" s="0" t="n">
        <v>350180.751734372</v>
      </c>
      <c r="F56" s="0" t="n">
        <v>0</v>
      </c>
      <c r="G56" s="0" t="n">
        <v>13030.021034673</v>
      </c>
      <c r="H56" s="0" t="n">
        <v>93162.6424837782</v>
      </c>
      <c r="I56" s="0" t="n">
        <v>53283.7419552821</v>
      </c>
      <c r="J56" s="0" t="n">
        <v>10867.25966508</v>
      </c>
    </row>
    <row r="57" customFormat="false" ht="12.8" hidden="false" customHeight="false" outlineLevel="0" collapsed="false">
      <c r="A57" s="0" t="n">
        <v>104</v>
      </c>
      <c r="B57" s="0" t="n">
        <v>3981226.19529024</v>
      </c>
      <c r="C57" s="0" t="n">
        <v>2463486.98409842</v>
      </c>
      <c r="D57" s="0" t="n">
        <v>1009800.88411439</v>
      </c>
      <c r="E57" s="0" t="n">
        <v>353565.388729986</v>
      </c>
      <c r="F57" s="0" t="n">
        <v>0</v>
      </c>
      <c r="G57" s="0" t="n">
        <v>14675.6339707421</v>
      </c>
      <c r="H57" s="0" t="n">
        <v>83763.593132616</v>
      </c>
      <c r="I57" s="0" t="n">
        <v>49616.252614619</v>
      </c>
      <c r="J57" s="0" t="n">
        <v>10611.7399248746</v>
      </c>
    </row>
    <row r="58" customFormat="false" ht="12.8" hidden="false" customHeight="false" outlineLevel="0" collapsed="false">
      <c r="A58" s="0" t="n">
        <v>105</v>
      </c>
      <c r="B58" s="0" t="n">
        <v>4737564.23789106</v>
      </c>
      <c r="C58" s="0" t="n">
        <v>2402845.10655482</v>
      </c>
      <c r="D58" s="0" t="n">
        <v>1028509.07172409</v>
      </c>
      <c r="E58" s="0" t="n">
        <v>351357.86115411</v>
      </c>
      <c r="F58" s="0" t="n">
        <v>827664.861380042</v>
      </c>
      <c r="G58" s="0" t="n">
        <v>9140.20559150566</v>
      </c>
      <c r="H58" s="0" t="n">
        <v>87499.7924159422</v>
      </c>
      <c r="I58" s="0" t="n">
        <v>29136.4953213921</v>
      </c>
      <c r="J58" s="0" t="n">
        <v>12473.2486026148</v>
      </c>
    </row>
    <row r="59" customFormat="false" ht="12.8" hidden="false" customHeight="false" outlineLevel="0" collapsed="false">
      <c r="A59" s="0" t="n">
        <v>106</v>
      </c>
      <c r="B59" s="0" t="n">
        <v>3929932.98222937</v>
      </c>
      <c r="C59" s="0" t="n">
        <v>2445526.29405149</v>
      </c>
      <c r="D59" s="0" t="n">
        <v>963974.23302889</v>
      </c>
      <c r="E59" s="0" t="n">
        <v>351087.417001829</v>
      </c>
      <c r="F59" s="0" t="n">
        <v>0</v>
      </c>
      <c r="G59" s="0" t="n">
        <v>15949.7944622725</v>
      </c>
      <c r="H59" s="0" t="n">
        <v>103840.034015792</v>
      </c>
      <c r="I59" s="0" t="n">
        <v>38292.5741690889</v>
      </c>
      <c r="J59" s="0" t="n">
        <v>14955.0461608112</v>
      </c>
    </row>
    <row r="60" customFormat="false" ht="12.8" hidden="false" customHeight="false" outlineLevel="0" collapsed="false">
      <c r="A60" s="0" t="n">
        <v>107</v>
      </c>
      <c r="B60" s="0" t="n">
        <v>3915016.52837259</v>
      </c>
      <c r="C60" s="0" t="n">
        <v>2452992.05974292</v>
      </c>
      <c r="D60" s="0" t="n">
        <v>959194.593593667</v>
      </c>
      <c r="E60" s="0" t="n">
        <v>349545.324781646</v>
      </c>
      <c r="F60" s="0" t="n">
        <v>0</v>
      </c>
      <c r="G60" s="0" t="n">
        <v>15933.2169361515</v>
      </c>
      <c r="H60" s="0" t="n">
        <v>96115.3303864712</v>
      </c>
      <c r="I60" s="0" t="n">
        <v>35037.3189777016</v>
      </c>
      <c r="J60" s="0" t="n">
        <v>15178.0485103333</v>
      </c>
    </row>
    <row r="61" customFormat="false" ht="12.8" hidden="false" customHeight="false" outlineLevel="0" collapsed="false">
      <c r="A61" s="0" t="n">
        <v>108</v>
      </c>
      <c r="B61" s="0" t="n">
        <v>3893066.22255685</v>
      </c>
      <c r="C61" s="0" t="n">
        <v>2439899.6905232</v>
      </c>
      <c r="D61" s="0" t="n">
        <v>976659.788314016</v>
      </c>
      <c r="E61" s="0" t="n">
        <v>350329.602863963</v>
      </c>
      <c r="F61" s="0" t="n">
        <v>0</v>
      </c>
      <c r="G61" s="0" t="n">
        <v>10062.79111642</v>
      </c>
      <c r="H61" s="0" t="n">
        <v>76247.4894722663</v>
      </c>
      <c r="I61" s="0" t="n">
        <v>37747.3587658953</v>
      </c>
      <c r="J61" s="0" t="n">
        <v>12547.9099250408</v>
      </c>
    </row>
    <row r="62" customFormat="false" ht="12.8" hidden="false" customHeight="false" outlineLevel="0" collapsed="false">
      <c r="A62" s="0" t="n">
        <v>109</v>
      </c>
      <c r="B62" s="0" t="n">
        <v>4718204.21935593</v>
      </c>
      <c r="C62" s="0" t="n">
        <v>2441966.85090698</v>
      </c>
      <c r="D62" s="0" t="n">
        <v>955100.692825224</v>
      </c>
      <c r="E62" s="0" t="n">
        <v>349419.123641086</v>
      </c>
      <c r="F62" s="0" t="n">
        <v>820109.606288461</v>
      </c>
      <c r="G62" s="0" t="n">
        <v>16129.2878430997</v>
      </c>
      <c r="H62" s="0" t="n">
        <v>104305.072304184</v>
      </c>
      <c r="I62" s="0" t="n">
        <v>25275.4504929296</v>
      </c>
      <c r="J62" s="0" t="n">
        <v>15309.6054736392</v>
      </c>
    </row>
    <row r="63" customFormat="false" ht="12.8" hidden="false" customHeight="false" outlineLevel="0" collapsed="false">
      <c r="A63" s="0" t="n">
        <v>110</v>
      </c>
      <c r="B63" s="0" t="n">
        <v>3791838.80713815</v>
      </c>
      <c r="C63" s="0" t="n">
        <v>2501179.43850515</v>
      </c>
      <c r="D63" s="0" t="n">
        <v>816659.194801202</v>
      </c>
      <c r="E63" s="0" t="n">
        <v>348339.647182542</v>
      </c>
      <c r="F63" s="0" t="n">
        <v>0</v>
      </c>
      <c r="G63" s="0" t="n">
        <v>12432.8154990046</v>
      </c>
      <c r="H63" s="0" t="n">
        <v>92074.17529513</v>
      </c>
      <c r="I63" s="0" t="n">
        <v>17738.4388419351</v>
      </c>
      <c r="J63" s="0" t="n">
        <v>13317.7505554688</v>
      </c>
    </row>
    <row r="64" customFormat="false" ht="12.8" hidden="false" customHeight="false" outlineLevel="0" collapsed="false">
      <c r="A64" s="0" t="n">
        <v>111</v>
      </c>
      <c r="B64" s="0" t="n">
        <v>3830610.81113436</v>
      </c>
      <c r="C64" s="0" t="n">
        <v>2468325.29008083</v>
      </c>
      <c r="D64" s="0" t="n">
        <v>864871.298197184</v>
      </c>
      <c r="E64" s="0" t="n">
        <v>348190.053215112</v>
      </c>
      <c r="F64" s="0" t="n">
        <v>0</v>
      </c>
      <c r="G64" s="0" t="n">
        <v>13009.9639362029</v>
      </c>
      <c r="H64" s="0" t="n">
        <v>100486.593634422</v>
      </c>
      <c r="I64" s="0" t="n">
        <v>28775.7676583003</v>
      </c>
      <c r="J64" s="0" t="n">
        <v>15643.8254409314</v>
      </c>
    </row>
    <row r="65" customFormat="false" ht="12.8" hidden="false" customHeight="false" outlineLevel="0" collapsed="false">
      <c r="A65" s="0" t="n">
        <v>112</v>
      </c>
      <c r="B65" s="0" t="n">
        <v>3864467.35099461</v>
      </c>
      <c r="C65" s="0" t="n">
        <v>2469748.65963099</v>
      </c>
      <c r="D65" s="0" t="n">
        <v>906647.028896015</v>
      </c>
      <c r="E65" s="0" t="n">
        <v>350468.791131819</v>
      </c>
      <c r="F65" s="0" t="n">
        <v>0</v>
      </c>
      <c r="G65" s="0" t="n">
        <v>10229.5535913287</v>
      </c>
      <c r="H65" s="0" t="n">
        <v>87355.9922625661</v>
      </c>
      <c r="I65" s="0" t="n">
        <v>30811.5491618919</v>
      </c>
      <c r="J65" s="0" t="n">
        <v>12993.5575278467</v>
      </c>
    </row>
    <row r="66" customFormat="false" ht="12.8" hidden="false" customHeight="false" outlineLevel="0" collapsed="false">
      <c r="A66" s="0" t="n">
        <v>113</v>
      </c>
      <c r="B66" s="0" t="n">
        <v>4661781.82117872</v>
      </c>
      <c r="C66" s="0" t="n">
        <v>2497320.97802372</v>
      </c>
      <c r="D66" s="0" t="n">
        <v>866974.187583543</v>
      </c>
      <c r="E66" s="0" t="n">
        <v>345168.17010725</v>
      </c>
      <c r="F66" s="0" t="n">
        <v>798597.489830285</v>
      </c>
      <c r="G66" s="0" t="n">
        <v>13874.5061911409</v>
      </c>
      <c r="H66" s="0" t="n">
        <v>86781.326196702</v>
      </c>
      <c r="I66" s="0" t="n">
        <v>42389.355864428</v>
      </c>
      <c r="J66" s="0" t="n">
        <v>11927.7569820143</v>
      </c>
    </row>
    <row r="67" customFormat="false" ht="12.8" hidden="false" customHeight="false" outlineLevel="0" collapsed="false">
      <c r="A67" s="0" t="n">
        <v>114</v>
      </c>
      <c r="B67" s="0" t="n">
        <v>3798263.26084902</v>
      </c>
      <c r="C67" s="0" t="n">
        <v>2444389.26337062</v>
      </c>
      <c r="D67" s="0" t="n">
        <v>876175.257106959</v>
      </c>
      <c r="E67" s="0" t="n">
        <v>344621.483013146</v>
      </c>
      <c r="F67" s="0" t="n">
        <v>0</v>
      </c>
      <c r="G67" s="0" t="n">
        <v>10510.143461599</v>
      </c>
      <c r="H67" s="0" t="n">
        <v>81764.5828600776</v>
      </c>
      <c r="I67" s="0" t="n">
        <v>32200.9612673498</v>
      </c>
      <c r="J67" s="0" t="n">
        <v>12433.5896023062</v>
      </c>
    </row>
    <row r="68" customFormat="false" ht="12.8" hidden="false" customHeight="false" outlineLevel="0" collapsed="false">
      <c r="A68" s="0" t="n">
        <v>115</v>
      </c>
      <c r="B68" s="0" t="n">
        <v>3721864.76139962</v>
      </c>
      <c r="C68" s="0" t="n">
        <v>2381651.15307412</v>
      </c>
      <c r="D68" s="0" t="n">
        <v>871852.598817553</v>
      </c>
      <c r="E68" s="0" t="n">
        <v>344129.646256916</v>
      </c>
      <c r="F68" s="0" t="n">
        <v>0</v>
      </c>
      <c r="G68" s="0" t="n">
        <v>13361.0237307868</v>
      </c>
      <c r="H68" s="0" t="n">
        <v>68216.4888788553</v>
      </c>
      <c r="I68" s="0" t="n">
        <v>31776.9469041878</v>
      </c>
      <c r="J68" s="0" t="n">
        <v>12417.4245891055</v>
      </c>
    </row>
    <row r="69" customFormat="false" ht="12.8" hidden="false" customHeight="false" outlineLevel="0" collapsed="false">
      <c r="A69" s="0" t="n">
        <v>116</v>
      </c>
      <c r="B69" s="0" t="n">
        <v>3757494.11254661</v>
      </c>
      <c r="C69" s="0" t="n">
        <v>2329532.48020994</v>
      </c>
      <c r="D69" s="0" t="n">
        <v>934342.355810228</v>
      </c>
      <c r="E69" s="0" t="n">
        <v>343768.557021311</v>
      </c>
      <c r="F69" s="0" t="n">
        <v>0</v>
      </c>
      <c r="G69" s="0" t="n">
        <v>11277.649861197</v>
      </c>
      <c r="H69" s="0" t="n">
        <v>105003.693719789</v>
      </c>
      <c r="I69" s="0" t="n">
        <v>26584.7123280603</v>
      </c>
      <c r="J69" s="0" t="n">
        <v>15755.0402922296</v>
      </c>
    </row>
    <row r="70" customFormat="false" ht="12.8" hidden="false" customHeight="false" outlineLevel="0" collapsed="false">
      <c r="A70" s="0" t="n">
        <v>117</v>
      </c>
      <c r="B70" s="0" t="n">
        <v>4543871.86018405</v>
      </c>
      <c r="C70" s="0" t="n">
        <v>2382126.38782466</v>
      </c>
      <c r="D70" s="0" t="n">
        <v>894105.368851097</v>
      </c>
      <c r="E70" s="0" t="n">
        <v>345551.036793824</v>
      </c>
      <c r="F70" s="0" t="n">
        <v>779704.956602815</v>
      </c>
      <c r="G70" s="0" t="n">
        <v>9570.46886363205</v>
      </c>
      <c r="H70" s="0" t="n">
        <v>109994.274888302</v>
      </c>
      <c r="I70" s="0" t="n">
        <v>20263.86084545</v>
      </c>
      <c r="J70" s="0" t="n">
        <v>16426.6507483921</v>
      </c>
    </row>
    <row r="71" customFormat="false" ht="12.8" hidden="false" customHeight="false" outlineLevel="0" collapsed="false">
      <c r="A71" s="0" t="n">
        <v>118</v>
      </c>
      <c r="B71" s="0" t="n">
        <v>3809985.56344547</v>
      </c>
      <c r="C71" s="0" t="n">
        <v>2426411.9938606</v>
      </c>
      <c r="D71" s="0" t="n">
        <v>889210.057201945</v>
      </c>
      <c r="E71" s="0" t="n">
        <v>342640.607147518</v>
      </c>
      <c r="F71" s="0" t="n">
        <v>0</v>
      </c>
      <c r="G71" s="0" t="n">
        <v>10204.2838933278</v>
      </c>
      <c r="H71" s="0" t="n">
        <v>105519.063584194</v>
      </c>
      <c r="I71" s="0" t="n">
        <v>24001.7656085679</v>
      </c>
      <c r="J71" s="0" t="n">
        <v>16958.5083700974</v>
      </c>
    </row>
    <row r="72" customFormat="false" ht="12.8" hidden="false" customHeight="false" outlineLevel="0" collapsed="false">
      <c r="A72" s="0" t="n">
        <v>119</v>
      </c>
      <c r="B72" s="0" t="n">
        <v>3745205.48186621</v>
      </c>
      <c r="C72" s="0" t="n">
        <v>2393326.62570765</v>
      </c>
      <c r="D72" s="0" t="n">
        <v>885221.792177743</v>
      </c>
      <c r="E72" s="0" t="n">
        <v>340748.915702287</v>
      </c>
      <c r="F72" s="0" t="n">
        <v>0</v>
      </c>
      <c r="G72" s="0" t="n">
        <v>12900.5688765133</v>
      </c>
      <c r="H72" s="0" t="n">
        <v>73540.6002363531</v>
      </c>
      <c r="I72" s="0" t="n">
        <v>38974.5400106084</v>
      </c>
      <c r="J72" s="0" t="n">
        <v>11399.8317489612</v>
      </c>
    </row>
    <row r="73" customFormat="false" ht="12.8" hidden="false" customHeight="false" outlineLevel="0" collapsed="false">
      <c r="A73" s="0" t="n">
        <v>120</v>
      </c>
      <c r="B73" s="0" t="n">
        <v>3774473.15337678</v>
      </c>
      <c r="C73" s="0" t="n">
        <v>2368040.94146183</v>
      </c>
      <c r="D73" s="0" t="n">
        <v>917094.491081353</v>
      </c>
      <c r="E73" s="0" t="n">
        <v>341760.546448273</v>
      </c>
      <c r="F73" s="0" t="n">
        <v>0</v>
      </c>
      <c r="G73" s="0" t="n">
        <v>9027.56000975791</v>
      </c>
      <c r="H73" s="0" t="n">
        <v>88909.9611903445</v>
      </c>
      <c r="I73" s="0" t="n">
        <v>34996.7011400917</v>
      </c>
      <c r="J73" s="0" t="n">
        <v>16092.645888078</v>
      </c>
    </row>
    <row r="74" customFormat="false" ht="12.8" hidden="false" customHeight="false" outlineLevel="0" collapsed="false">
      <c r="A74" s="0" t="n">
        <v>121</v>
      </c>
      <c r="B74" s="0" t="n">
        <v>4579503.70623425</v>
      </c>
      <c r="C74" s="0" t="n">
        <v>2370596.70855901</v>
      </c>
      <c r="D74" s="0" t="n">
        <v>925837.661189206</v>
      </c>
      <c r="E74" s="0" t="n">
        <v>340502.853589601</v>
      </c>
      <c r="F74" s="0" t="n">
        <v>776045.164459172</v>
      </c>
      <c r="G74" s="0" t="n">
        <v>11568.0327152658</v>
      </c>
      <c r="H74" s="0" t="n">
        <v>108750.068127029</v>
      </c>
      <c r="I74" s="0" t="n">
        <v>39647.9896749468</v>
      </c>
      <c r="J74" s="0" t="n">
        <v>16577.5631657555</v>
      </c>
    </row>
    <row r="75" customFormat="false" ht="12.8" hidden="false" customHeight="false" outlineLevel="0" collapsed="false">
      <c r="A75" s="0" t="n">
        <v>122</v>
      </c>
      <c r="B75" s="0" t="n">
        <v>3791308.35721615</v>
      </c>
      <c r="C75" s="0" t="n">
        <v>2351001.60315374</v>
      </c>
      <c r="D75" s="0" t="n">
        <v>930742.516940859</v>
      </c>
      <c r="E75" s="0" t="n">
        <v>338407.731248347</v>
      </c>
      <c r="F75" s="0" t="n">
        <v>0</v>
      </c>
      <c r="G75" s="0" t="n">
        <v>12480.5742683296</v>
      </c>
      <c r="H75" s="0" t="n">
        <v>107728.21752451</v>
      </c>
      <c r="I75" s="0" t="n">
        <v>33567.1113512725</v>
      </c>
      <c r="J75" s="0" t="n">
        <v>17342.5523068038</v>
      </c>
    </row>
    <row r="76" customFormat="false" ht="12.8" hidden="false" customHeight="false" outlineLevel="0" collapsed="false">
      <c r="A76" s="0" t="n">
        <v>123</v>
      </c>
      <c r="B76" s="0" t="n">
        <v>3775253.93491893</v>
      </c>
      <c r="C76" s="0" t="n">
        <v>2447493.00244668</v>
      </c>
      <c r="D76" s="0" t="n">
        <v>843448.397645324</v>
      </c>
      <c r="E76" s="0" t="n">
        <v>339863.433333953</v>
      </c>
      <c r="F76" s="0" t="n">
        <v>0</v>
      </c>
      <c r="G76" s="0" t="n">
        <v>13702.1271350241</v>
      </c>
      <c r="H76" s="0" t="n">
        <v>86521.0489189871</v>
      </c>
      <c r="I76" s="0" t="n">
        <v>39031.8365046733</v>
      </c>
      <c r="J76" s="0" t="n">
        <v>12886.479683058</v>
      </c>
    </row>
    <row r="77" customFormat="false" ht="12.8" hidden="false" customHeight="false" outlineLevel="0" collapsed="false">
      <c r="A77" s="0" t="n">
        <v>124</v>
      </c>
      <c r="B77" s="0" t="n">
        <v>3748511.62120593</v>
      </c>
      <c r="C77" s="0" t="n">
        <v>2418664.39390722</v>
      </c>
      <c r="D77" s="0" t="n">
        <v>830402.554374211</v>
      </c>
      <c r="E77" s="0" t="n">
        <v>338047.986077047</v>
      </c>
      <c r="F77" s="0" t="n">
        <v>0</v>
      </c>
      <c r="G77" s="0" t="n">
        <v>9175.53673894279</v>
      </c>
      <c r="H77" s="0" t="n">
        <v>93213.2603348743</v>
      </c>
      <c r="I77" s="0" t="n">
        <v>45685.8219198631</v>
      </c>
      <c r="J77" s="0" t="n">
        <v>13196.5915600783</v>
      </c>
    </row>
    <row r="78" customFormat="false" ht="12.8" hidden="false" customHeight="false" outlineLevel="0" collapsed="false">
      <c r="A78" s="0" t="n">
        <v>125</v>
      </c>
      <c r="B78" s="0" t="n">
        <v>4530604.44548117</v>
      </c>
      <c r="C78" s="0" t="n">
        <v>2459866.26709584</v>
      </c>
      <c r="D78" s="0" t="n">
        <v>802334.616431839</v>
      </c>
      <c r="E78" s="0" t="n">
        <v>332316.988677321</v>
      </c>
      <c r="F78" s="0" t="n">
        <v>772782.921665553</v>
      </c>
      <c r="G78" s="0" t="n">
        <v>15753.4836482729</v>
      </c>
      <c r="H78" s="0" t="n">
        <v>102267.48642172</v>
      </c>
      <c r="I78" s="0" t="n">
        <v>37945.0289930884</v>
      </c>
      <c r="J78" s="0" t="n">
        <v>13515.2162725522</v>
      </c>
    </row>
    <row r="79" customFormat="false" ht="12.8" hidden="false" customHeight="false" outlineLevel="0" collapsed="false">
      <c r="A79" s="0" t="n">
        <v>126</v>
      </c>
      <c r="B79" s="0" t="n">
        <v>3765424.5981681</v>
      </c>
      <c r="C79" s="0" t="n">
        <v>2466932.51739177</v>
      </c>
      <c r="D79" s="0" t="n">
        <v>786602.868215694</v>
      </c>
      <c r="E79" s="0" t="n">
        <v>331096.394637231</v>
      </c>
      <c r="F79" s="0" t="n">
        <v>0</v>
      </c>
      <c r="G79" s="0" t="n">
        <v>9591.50073664251</v>
      </c>
      <c r="H79" s="0" t="n">
        <v>105407.304977205</v>
      </c>
      <c r="I79" s="0" t="n">
        <v>49829.4507347982</v>
      </c>
      <c r="J79" s="0" t="n">
        <v>14156.4527475504</v>
      </c>
    </row>
    <row r="80" customFormat="false" ht="12.8" hidden="false" customHeight="false" outlineLevel="0" collapsed="false">
      <c r="A80" s="0" t="n">
        <v>127</v>
      </c>
      <c r="B80" s="0" t="n">
        <v>3767633.96642911</v>
      </c>
      <c r="C80" s="0" t="n">
        <v>2463307.44418839</v>
      </c>
      <c r="D80" s="0" t="n">
        <v>819796.768217429</v>
      </c>
      <c r="E80" s="0" t="n">
        <v>324973.304157453</v>
      </c>
      <c r="F80" s="0" t="n">
        <v>0</v>
      </c>
      <c r="G80" s="0" t="n">
        <v>8442.18728504867</v>
      </c>
      <c r="H80" s="0" t="n">
        <v>86340.7762055534</v>
      </c>
      <c r="I80" s="0" t="n">
        <v>57763.5306572033</v>
      </c>
      <c r="J80" s="0" t="n">
        <v>11404.5987516804</v>
      </c>
    </row>
    <row r="81" customFormat="false" ht="12.8" hidden="false" customHeight="false" outlineLevel="0" collapsed="false">
      <c r="A81" s="0" t="n">
        <v>128</v>
      </c>
      <c r="B81" s="0" t="n">
        <v>3821447.95839574</v>
      </c>
      <c r="C81" s="0" t="n">
        <v>2614511.50039328</v>
      </c>
      <c r="D81" s="0" t="n">
        <v>702087.498350031</v>
      </c>
      <c r="E81" s="0" t="n">
        <v>326121.763902446</v>
      </c>
      <c r="F81" s="0" t="n">
        <v>0</v>
      </c>
      <c r="G81" s="0" t="n">
        <v>11890.398879523</v>
      </c>
      <c r="H81" s="0" t="n">
        <v>112836.793526262</v>
      </c>
      <c r="I81" s="0" t="n">
        <v>36838.8427297946</v>
      </c>
      <c r="J81" s="0" t="n">
        <v>13962.8138281178</v>
      </c>
    </row>
    <row r="82" customFormat="false" ht="12.8" hidden="false" customHeight="false" outlineLevel="0" collapsed="false">
      <c r="A82" s="0" t="n">
        <v>129</v>
      </c>
      <c r="B82" s="0" t="n">
        <v>4603093.51562567</v>
      </c>
      <c r="C82" s="0" t="n">
        <v>2581793.28907986</v>
      </c>
      <c r="D82" s="0" t="n">
        <v>760084.640396365</v>
      </c>
      <c r="E82" s="0" t="n">
        <v>325599.478085347</v>
      </c>
      <c r="F82" s="0" t="n">
        <v>781401.557095734</v>
      </c>
      <c r="G82" s="0" t="n">
        <v>12592.7087041082</v>
      </c>
      <c r="H82" s="0" t="n">
        <v>96242.3488585138</v>
      </c>
      <c r="I82" s="0" t="n">
        <v>40972.5451099198</v>
      </c>
      <c r="J82" s="0" t="n">
        <v>13945.2434239129</v>
      </c>
    </row>
    <row r="83" customFormat="false" ht="12.8" hidden="false" customHeight="false" outlineLevel="0" collapsed="false">
      <c r="A83" s="0" t="n">
        <v>130</v>
      </c>
      <c r="B83" s="0" t="n">
        <v>3840260.31911832</v>
      </c>
      <c r="C83" s="0" t="n">
        <v>2626338.24442346</v>
      </c>
      <c r="D83" s="0" t="n">
        <v>747332.065981462</v>
      </c>
      <c r="E83" s="0" t="n">
        <v>322307.659900418</v>
      </c>
      <c r="F83" s="0" t="n">
        <v>0</v>
      </c>
      <c r="G83" s="0" t="n">
        <v>11980.8636147618</v>
      </c>
      <c r="H83" s="0" t="n">
        <v>84657.9631661006</v>
      </c>
      <c r="I83" s="0" t="n">
        <v>33568.4619640279</v>
      </c>
      <c r="J83" s="0" t="n">
        <v>12051.0076155602</v>
      </c>
    </row>
    <row r="84" customFormat="false" ht="12.8" hidden="false" customHeight="false" outlineLevel="0" collapsed="false">
      <c r="A84" s="0" t="n">
        <v>131</v>
      </c>
      <c r="B84" s="0" t="n">
        <v>3767655.99575343</v>
      </c>
      <c r="C84" s="0" t="n">
        <v>2579755.73930778</v>
      </c>
      <c r="D84" s="0" t="n">
        <v>732059.175848642</v>
      </c>
      <c r="E84" s="0" t="n">
        <v>322333.600963742</v>
      </c>
      <c r="F84" s="0" t="n">
        <v>0</v>
      </c>
      <c r="G84" s="0" t="n">
        <v>11693.2627878545</v>
      </c>
      <c r="H84" s="0" t="n">
        <v>83037.2839974393</v>
      </c>
      <c r="I84" s="0" t="n">
        <v>39679.7707703848</v>
      </c>
      <c r="J84" s="0" t="n">
        <v>11398.9690626898</v>
      </c>
    </row>
    <row r="85" customFormat="false" ht="12.8" hidden="false" customHeight="false" outlineLevel="0" collapsed="false">
      <c r="A85" s="0" t="n">
        <v>132</v>
      </c>
      <c r="B85" s="0" t="n">
        <v>3805728.10144284</v>
      </c>
      <c r="C85" s="0" t="n">
        <v>2591759.03940919</v>
      </c>
      <c r="D85" s="0" t="n">
        <v>741821.716486948</v>
      </c>
      <c r="E85" s="0" t="n">
        <v>322609.241851653</v>
      </c>
      <c r="F85" s="0" t="n">
        <v>0</v>
      </c>
      <c r="G85" s="0" t="n">
        <v>11492.9036735076</v>
      </c>
      <c r="H85" s="0" t="n">
        <v>92400.6141243282</v>
      </c>
      <c r="I85" s="0" t="n">
        <v>29677.6499789525</v>
      </c>
      <c r="J85" s="0" t="n">
        <v>11936.988472567</v>
      </c>
    </row>
    <row r="86" customFormat="false" ht="12.8" hidden="false" customHeight="false" outlineLevel="0" collapsed="false">
      <c r="A86" s="0" t="n">
        <v>133</v>
      </c>
      <c r="B86" s="0" t="n">
        <v>4591996.94510725</v>
      </c>
      <c r="C86" s="0" t="n">
        <v>2594435.72759351</v>
      </c>
      <c r="D86" s="0" t="n">
        <v>719192.220966203</v>
      </c>
      <c r="E86" s="0" t="n">
        <v>322897.228956354</v>
      </c>
      <c r="F86" s="0" t="n">
        <v>781468.501617282</v>
      </c>
      <c r="G86" s="0" t="n">
        <v>16407.8634138789</v>
      </c>
      <c r="H86" s="0" t="n">
        <v>111141.719458663</v>
      </c>
      <c r="I86" s="0" t="n">
        <v>43255.3249926258</v>
      </c>
      <c r="J86" s="0" t="n">
        <v>14073.3367698496</v>
      </c>
    </row>
    <row r="87" customFormat="false" ht="12.8" hidden="false" customHeight="false" outlineLevel="0" collapsed="false">
      <c r="A87" s="0" t="n">
        <v>134</v>
      </c>
      <c r="B87" s="0" t="n">
        <v>3777115.69955124</v>
      </c>
      <c r="C87" s="0" t="n">
        <v>2521043.61234162</v>
      </c>
      <c r="D87" s="0" t="n">
        <v>792492.48420245</v>
      </c>
      <c r="E87" s="0" t="n">
        <v>323500.610730432</v>
      </c>
      <c r="F87" s="0" t="n">
        <v>0</v>
      </c>
      <c r="G87" s="0" t="n">
        <v>15048.4421407098</v>
      </c>
      <c r="H87" s="0" t="n">
        <v>76219.1793786601</v>
      </c>
      <c r="I87" s="0" t="n">
        <v>34864.1126101831</v>
      </c>
      <c r="J87" s="0" t="n">
        <v>11671.9470188091</v>
      </c>
    </row>
    <row r="88" customFormat="false" ht="12.8" hidden="false" customHeight="false" outlineLevel="0" collapsed="false">
      <c r="A88" s="0" t="n">
        <v>135</v>
      </c>
      <c r="B88" s="0" t="n">
        <v>3744231.33153675</v>
      </c>
      <c r="C88" s="0" t="n">
        <v>2475589.34799189</v>
      </c>
      <c r="D88" s="0" t="n">
        <v>786653.255002843</v>
      </c>
      <c r="E88" s="0" t="n">
        <v>322042.635521493</v>
      </c>
      <c r="F88" s="0" t="n">
        <v>0</v>
      </c>
      <c r="G88" s="0" t="n">
        <v>14611.5220608673</v>
      </c>
      <c r="H88" s="0" t="n">
        <v>96887.0671896841</v>
      </c>
      <c r="I88" s="0" t="n">
        <v>37229.0957653661</v>
      </c>
      <c r="J88" s="0" t="n">
        <v>13736.8014793541</v>
      </c>
    </row>
    <row r="89" customFormat="false" ht="12.8" hidden="false" customHeight="false" outlineLevel="0" collapsed="false">
      <c r="A89" s="0" t="n">
        <v>136</v>
      </c>
      <c r="B89" s="0" t="n">
        <v>3679493.42357347</v>
      </c>
      <c r="C89" s="0" t="n">
        <v>2412897.22924557</v>
      </c>
      <c r="D89" s="0" t="n">
        <v>788103.448873128</v>
      </c>
      <c r="E89" s="0" t="n">
        <v>319241.77107174</v>
      </c>
      <c r="F89" s="0" t="n">
        <v>0</v>
      </c>
      <c r="G89" s="0" t="n">
        <v>10203.555865342</v>
      </c>
      <c r="H89" s="0" t="n">
        <v>91178.3409033742</v>
      </c>
      <c r="I89" s="0" t="n">
        <v>43537.0423341644</v>
      </c>
      <c r="J89" s="0" t="n">
        <v>13446.0614393408</v>
      </c>
    </row>
    <row r="90" customFormat="false" ht="12.8" hidden="false" customHeight="false" outlineLevel="0" collapsed="false">
      <c r="A90" s="0" t="n">
        <v>137</v>
      </c>
      <c r="B90" s="0" t="n">
        <v>4547051.0224423</v>
      </c>
      <c r="C90" s="0" t="n">
        <v>2458826.6564437</v>
      </c>
      <c r="D90" s="0" t="n">
        <v>823814.281456563</v>
      </c>
      <c r="E90" s="0" t="n">
        <v>317641.873590658</v>
      </c>
      <c r="F90" s="0" t="n">
        <v>789106.512546597</v>
      </c>
      <c r="G90" s="0" t="n">
        <v>15268.6135719319</v>
      </c>
      <c r="H90" s="0" t="n">
        <v>89406.2502684371</v>
      </c>
      <c r="I90" s="0" t="n">
        <v>46061.6325186535</v>
      </c>
      <c r="J90" s="0" t="n">
        <v>12415.3219013128</v>
      </c>
    </row>
    <row r="91" customFormat="false" ht="12.8" hidden="false" customHeight="false" outlineLevel="0" collapsed="false">
      <c r="A91" s="0" t="n">
        <v>138</v>
      </c>
      <c r="B91" s="0" t="n">
        <v>3746148.71181491</v>
      </c>
      <c r="C91" s="0" t="n">
        <v>2496942.70668692</v>
      </c>
      <c r="D91" s="0" t="n">
        <v>788243.146122846</v>
      </c>
      <c r="E91" s="0" t="n">
        <v>318568.797569242</v>
      </c>
      <c r="F91" s="0" t="n">
        <v>0</v>
      </c>
      <c r="G91" s="0" t="n">
        <v>11355.4721645806</v>
      </c>
      <c r="H91" s="0" t="n">
        <v>83962.6111697002</v>
      </c>
      <c r="I91" s="0" t="n">
        <v>38253.803601039</v>
      </c>
      <c r="J91" s="0" t="n">
        <v>12707.4909123358</v>
      </c>
    </row>
    <row r="92" customFormat="false" ht="12.8" hidden="false" customHeight="false" outlineLevel="0" collapsed="false">
      <c r="A92" s="0" t="n">
        <v>139</v>
      </c>
      <c r="B92" s="0" t="n">
        <v>3749618.42339601</v>
      </c>
      <c r="C92" s="0" t="n">
        <v>2465536.76604683</v>
      </c>
      <c r="D92" s="0" t="n">
        <v>816005.958523208</v>
      </c>
      <c r="E92" s="0" t="n">
        <v>318623.13759242</v>
      </c>
      <c r="F92" s="0" t="n">
        <v>0</v>
      </c>
      <c r="G92" s="0" t="n">
        <v>13616.3922335606</v>
      </c>
      <c r="H92" s="0" t="n">
        <v>98501.3267475705</v>
      </c>
      <c r="I92" s="0" t="n">
        <v>26645.5968490387</v>
      </c>
      <c r="J92" s="0" t="n">
        <v>13916.6653618004</v>
      </c>
    </row>
    <row r="93" customFormat="false" ht="12.8" hidden="false" customHeight="false" outlineLevel="0" collapsed="false">
      <c r="A93" s="0" t="n">
        <v>140</v>
      </c>
      <c r="B93" s="0" t="n">
        <v>3762369.57677144</v>
      </c>
      <c r="C93" s="0" t="n">
        <v>2480789.7644974</v>
      </c>
      <c r="D93" s="0" t="n">
        <v>808616.249185383</v>
      </c>
      <c r="E93" s="0" t="n">
        <v>322743.489185221</v>
      </c>
      <c r="F93" s="0" t="n">
        <v>0</v>
      </c>
      <c r="G93" s="0" t="n">
        <v>16332.9588444955</v>
      </c>
      <c r="H93" s="0" t="n">
        <v>86841.8503474116</v>
      </c>
      <c r="I93" s="0" t="n">
        <v>39363.9130164593</v>
      </c>
      <c r="J93" s="0" t="n">
        <v>12193.8639614836</v>
      </c>
    </row>
    <row r="94" customFormat="false" ht="12.8" hidden="false" customHeight="false" outlineLevel="0" collapsed="false">
      <c r="A94" s="0" t="n">
        <v>141</v>
      </c>
      <c r="B94" s="0" t="n">
        <v>4572466.86972065</v>
      </c>
      <c r="C94" s="0" t="n">
        <v>2475150.85274491</v>
      </c>
      <c r="D94" s="0" t="n">
        <v>834820.177077616</v>
      </c>
      <c r="E94" s="0" t="n">
        <v>324349.210403911</v>
      </c>
      <c r="F94" s="0" t="n">
        <v>790402.661073904</v>
      </c>
      <c r="G94" s="0" t="n">
        <v>17885.2108063988</v>
      </c>
      <c r="H94" s="0" t="n">
        <v>89178.1926287765</v>
      </c>
      <c r="I94" s="0" t="n">
        <v>40806.8371995</v>
      </c>
      <c r="J94" s="0" t="n">
        <v>13407.1440931551</v>
      </c>
    </row>
    <row r="95" customFormat="false" ht="12.8" hidden="false" customHeight="false" outlineLevel="0" collapsed="false">
      <c r="A95" s="0" t="n">
        <v>142</v>
      </c>
      <c r="B95" s="0" t="n">
        <v>3706407.27692019</v>
      </c>
      <c r="C95" s="0" t="n">
        <v>2427673.99440642</v>
      </c>
      <c r="D95" s="0" t="n">
        <v>810817.83794742</v>
      </c>
      <c r="E95" s="0" t="n">
        <v>324590.677701639</v>
      </c>
      <c r="F95" s="0" t="n">
        <v>0</v>
      </c>
      <c r="G95" s="0" t="n">
        <v>19312.765648534</v>
      </c>
      <c r="H95" s="0" t="n">
        <v>85524.5185659125</v>
      </c>
      <c r="I95" s="0" t="n">
        <v>36588.7775671131</v>
      </c>
      <c r="J95" s="0" t="n">
        <v>11962.6497904091</v>
      </c>
    </row>
    <row r="96" customFormat="false" ht="12.8" hidden="false" customHeight="false" outlineLevel="0" collapsed="false">
      <c r="A96" s="0" t="n">
        <v>143</v>
      </c>
      <c r="B96" s="0" t="n">
        <v>3728567.71339437</v>
      </c>
      <c r="C96" s="0" t="n">
        <v>2422426.28537651</v>
      </c>
      <c r="D96" s="0" t="n">
        <v>850314.079718782</v>
      </c>
      <c r="E96" s="0" t="n">
        <v>326035.603077537</v>
      </c>
      <c r="F96" s="0" t="n">
        <v>0</v>
      </c>
      <c r="G96" s="0" t="n">
        <v>16642.7379909957</v>
      </c>
      <c r="H96" s="0" t="n">
        <v>89407.8417021863</v>
      </c>
      <c r="I96" s="0" t="n">
        <v>21867.8158858392</v>
      </c>
      <c r="J96" s="0" t="n">
        <v>13545.3475011808</v>
      </c>
    </row>
    <row r="97" customFormat="false" ht="12.8" hidden="false" customHeight="false" outlineLevel="0" collapsed="false">
      <c r="A97" s="0" t="n">
        <v>144</v>
      </c>
      <c r="B97" s="0" t="n">
        <v>3751497.97422621</v>
      </c>
      <c r="C97" s="0" t="n">
        <v>2414151.78609</v>
      </c>
      <c r="D97" s="0" t="n">
        <v>867627.637293577</v>
      </c>
      <c r="E97" s="0" t="n">
        <v>325122.978577755</v>
      </c>
      <c r="F97" s="0" t="n">
        <v>0</v>
      </c>
      <c r="G97" s="0" t="n">
        <v>12034.3286667021</v>
      </c>
      <c r="H97" s="0" t="n">
        <v>88599.7699575035</v>
      </c>
      <c r="I97" s="0" t="n">
        <v>31720.7277988954</v>
      </c>
      <c r="J97" s="0" t="n">
        <v>13840.809060811</v>
      </c>
    </row>
    <row r="98" customFormat="false" ht="12.8" hidden="false" customHeight="false" outlineLevel="0" collapsed="false">
      <c r="A98" s="0" t="n">
        <v>145</v>
      </c>
      <c r="B98" s="0" t="n">
        <v>4535527.23415926</v>
      </c>
      <c r="C98" s="0" t="n">
        <v>2452468.5349219</v>
      </c>
      <c r="D98" s="0" t="n">
        <v>824528.763048848</v>
      </c>
      <c r="E98" s="0" t="n">
        <v>327507.334457238</v>
      </c>
      <c r="F98" s="0" t="n">
        <v>799281.697923882</v>
      </c>
      <c r="G98" s="0" t="n">
        <v>13466.3992493571</v>
      </c>
      <c r="H98" s="0" t="n">
        <v>73826.5336377836</v>
      </c>
      <c r="I98" s="0" t="n">
        <v>35262.1634137684</v>
      </c>
      <c r="J98" s="0" t="n">
        <v>10588.0379890717</v>
      </c>
    </row>
    <row r="99" customFormat="false" ht="12.8" hidden="false" customHeight="false" outlineLevel="0" collapsed="false">
      <c r="A99" s="0" t="n">
        <v>146</v>
      </c>
      <c r="B99" s="0" t="n">
        <v>3688161.54708574</v>
      </c>
      <c r="C99" s="0" t="n">
        <v>2479320.30833799</v>
      </c>
      <c r="D99" s="0" t="n">
        <v>752449.169687153</v>
      </c>
      <c r="E99" s="0" t="n">
        <v>325372.722891211</v>
      </c>
      <c r="F99" s="0" t="n">
        <v>0</v>
      </c>
      <c r="G99" s="0" t="n">
        <v>13088.8770351164</v>
      </c>
      <c r="H99" s="0" t="n">
        <v>76455.9096643988</v>
      </c>
      <c r="I99" s="0" t="n">
        <v>30288.0835508652</v>
      </c>
      <c r="J99" s="0" t="n">
        <v>12013.2028586569</v>
      </c>
    </row>
    <row r="100" customFormat="false" ht="12.8" hidden="false" customHeight="false" outlineLevel="0" collapsed="false">
      <c r="A100" s="0" t="n">
        <v>147</v>
      </c>
      <c r="B100" s="0" t="n">
        <v>3764252.00173514</v>
      </c>
      <c r="C100" s="0" t="n">
        <v>2568865.04049822</v>
      </c>
      <c r="D100" s="0" t="n">
        <v>725326.737408119</v>
      </c>
      <c r="E100" s="0" t="n">
        <v>323632.128663541</v>
      </c>
      <c r="F100" s="0" t="n">
        <v>0</v>
      </c>
      <c r="G100" s="0" t="n">
        <v>16924.6522236395</v>
      </c>
      <c r="H100" s="0" t="n">
        <v>88424.4544109936</v>
      </c>
      <c r="I100" s="0" t="n">
        <v>32919.3544900358</v>
      </c>
      <c r="J100" s="0" t="n">
        <v>14074.0586902182</v>
      </c>
    </row>
    <row r="101" customFormat="false" ht="12.8" hidden="false" customHeight="false" outlineLevel="0" collapsed="false">
      <c r="A101" s="0" t="n">
        <v>148</v>
      </c>
      <c r="B101" s="0" t="n">
        <v>3689557.02037158</v>
      </c>
      <c r="C101" s="0" t="n">
        <v>2457332.81727336</v>
      </c>
      <c r="D101" s="0" t="n">
        <v>760784.895730533</v>
      </c>
      <c r="E101" s="0" t="n">
        <v>323181.289209221</v>
      </c>
      <c r="F101" s="0" t="n">
        <v>0</v>
      </c>
      <c r="G101" s="0" t="n">
        <v>13593.8104223988</v>
      </c>
      <c r="H101" s="0" t="n">
        <v>84581.4672437733</v>
      </c>
      <c r="I101" s="0" t="n">
        <v>31003.3559615243</v>
      </c>
      <c r="J101" s="0" t="n">
        <v>13814.5493545682</v>
      </c>
    </row>
    <row r="102" customFormat="false" ht="12.8" hidden="false" customHeight="false" outlineLevel="0" collapsed="false">
      <c r="A102" s="0" t="n">
        <v>149</v>
      </c>
      <c r="B102" s="0" t="n">
        <v>4587989.75244744</v>
      </c>
      <c r="C102" s="0" t="n">
        <v>2617699.1984684</v>
      </c>
      <c r="D102" s="0" t="n">
        <v>703490.516502478</v>
      </c>
      <c r="E102" s="0" t="n">
        <v>320096.656361984</v>
      </c>
      <c r="F102" s="0" t="n">
        <v>823328.254621331</v>
      </c>
      <c r="G102" s="0" t="n">
        <v>16276.000474382</v>
      </c>
      <c r="H102" s="0" t="n">
        <v>70622.4067353194</v>
      </c>
      <c r="I102" s="0" t="n">
        <v>34688.4788880574</v>
      </c>
      <c r="J102" s="0" t="n">
        <v>9435.89606091671</v>
      </c>
    </row>
    <row r="103" customFormat="false" ht="12.8" hidden="false" customHeight="false" outlineLevel="0" collapsed="false">
      <c r="A103" s="0" t="n">
        <v>150</v>
      </c>
      <c r="B103" s="0" t="n">
        <v>3719561.44182927</v>
      </c>
      <c r="C103" s="0" t="n">
        <v>2558618.89583108</v>
      </c>
      <c r="D103" s="0" t="n">
        <v>690181.527047582</v>
      </c>
      <c r="E103" s="0" t="n">
        <v>319579.661402469</v>
      </c>
      <c r="F103" s="0" t="n">
        <v>0</v>
      </c>
      <c r="G103" s="0" t="n">
        <v>16454.5738760468</v>
      </c>
      <c r="H103" s="0" t="n">
        <v>90491.6404312918</v>
      </c>
      <c r="I103" s="0" t="n">
        <v>36330.3929704363</v>
      </c>
      <c r="J103" s="0" t="n">
        <v>13211.0633048892</v>
      </c>
    </row>
    <row r="104" customFormat="false" ht="12.8" hidden="false" customHeight="false" outlineLevel="0" collapsed="false">
      <c r="A104" s="0" t="n">
        <v>151</v>
      </c>
      <c r="B104" s="0" t="n">
        <v>3683180.61763605</v>
      </c>
      <c r="C104" s="0" t="n">
        <v>2474595.11941035</v>
      </c>
      <c r="D104" s="0" t="n">
        <v>755974.729856253</v>
      </c>
      <c r="E104" s="0" t="n">
        <v>318570.889725962</v>
      </c>
      <c r="F104" s="0" t="n">
        <v>0</v>
      </c>
      <c r="G104" s="0" t="n">
        <v>12271.2353836693</v>
      </c>
      <c r="H104" s="0" t="n">
        <v>78890.7312735536</v>
      </c>
      <c r="I104" s="0" t="n">
        <v>34051.5279204109</v>
      </c>
      <c r="J104" s="0" t="n">
        <v>12944.7793756098</v>
      </c>
    </row>
    <row r="105" customFormat="false" ht="12.8" hidden="false" customHeight="false" outlineLevel="0" collapsed="false">
      <c r="A105" s="0" t="n">
        <v>152</v>
      </c>
      <c r="B105" s="0" t="n">
        <v>3654737.72288528</v>
      </c>
      <c r="C105" s="0" t="n">
        <v>2476758.80685184</v>
      </c>
      <c r="D105" s="0" t="n">
        <v>695220.948304975</v>
      </c>
      <c r="E105" s="0" t="n">
        <v>317955.417947919</v>
      </c>
      <c r="F105" s="0" t="n">
        <v>0</v>
      </c>
      <c r="G105" s="0" t="n">
        <v>16238.8868597268</v>
      </c>
      <c r="H105" s="0" t="n">
        <v>104174.542389531</v>
      </c>
      <c r="I105" s="0" t="n">
        <v>36778.4388244511</v>
      </c>
      <c r="J105" s="0" t="n">
        <v>13441.3938295168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94140625" defaultRowHeight="12.8" zeroHeight="false" outlineLevelRow="0" outlineLevelCol="0"/>
  <cols>
    <col collapsed="false" customWidth="true" hidden="false" outlineLevel="0" max="1" min="1" style="0" width="6.42"/>
    <col collapsed="false" customWidth="true" hidden="false" outlineLevel="0" max="2" min="2" style="0" width="18.43"/>
    <col collapsed="false" customWidth="true" hidden="false" outlineLevel="0" max="3" min="3" style="0" width="27.77"/>
    <col collapsed="false" customWidth="true" hidden="false" outlineLevel="0" max="4" min="4" style="0" width="18.96"/>
    <col collapsed="false" customWidth="true" hidden="false" outlineLevel="0" max="5" min="5" style="0" width="18.63"/>
    <col collapsed="false" customWidth="true" hidden="false" outlineLevel="0" max="6" min="6" style="0" width="18.96"/>
    <col collapsed="false" customWidth="true" hidden="false" outlineLevel="0" max="7" min="7" style="0" width="19.43"/>
    <col collapsed="false" customWidth="true" hidden="false" outlineLevel="0" max="8" min="8" style="0" width="19.31"/>
    <col collapsed="false" customWidth="true" hidden="false" outlineLevel="0" max="9" min="9" style="0" width="21.24"/>
    <col collapsed="false" customWidth="true" hidden="false" outlineLevel="0" max="10" min="10" style="0" width="16.3"/>
  </cols>
  <sheetData>
    <row r="1" customFormat="false" ht="12.8" hidden="false" customHeight="false" outlineLevel="0" collapsed="false">
      <c r="A1" s="0" t="s">
        <v>237</v>
      </c>
      <c r="B1" s="0" t="s">
        <v>254</v>
      </c>
      <c r="C1" s="0" t="s">
        <v>255</v>
      </c>
      <c r="D1" s="0" t="s">
        <v>256</v>
      </c>
      <c r="E1" s="0" t="s">
        <v>257</v>
      </c>
      <c r="F1" s="0" t="s">
        <v>258</v>
      </c>
      <c r="G1" s="0" t="s">
        <v>259</v>
      </c>
      <c r="H1" s="0" t="s">
        <v>260</v>
      </c>
      <c r="I1" s="0" t="s">
        <v>261</v>
      </c>
      <c r="J1" s="0" t="s">
        <v>262</v>
      </c>
    </row>
    <row r="2" customFormat="false" ht="12.8" hidden="false" customHeight="false" outlineLevel="0" collapsed="false">
      <c r="A2" s="0" t="n">
        <v>49</v>
      </c>
      <c r="B2" s="0" t="n">
        <v>2787358.86100631</v>
      </c>
      <c r="C2" s="0" t="n">
        <v>775095.09496103</v>
      </c>
      <c r="D2" s="0" t="n">
        <v>1398729.04448285</v>
      </c>
      <c r="E2" s="0" t="n">
        <v>183412.062248337</v>
      </c>
      <c r="F2" s="0" t="n">
        <v>340240.960376739</v>
      </c>
      <c r="G2" s="0" t="n">
        <v>24930.0281906161</v>
      </c>
      <c r="H2" s="0" t="n">
        <v>27399.0449287134</v>
      </c>
      <c r="I2" s="0" t="n">
        <v>29569.1035769464</v>
      </c>
      <c r="J2" s="0" t="n">
        <v>8738.87790546963</v>
      </c>
    </row>
    <row r="3" customFormat="false" ht="12.8" hidden="false" customHeight="false" outlineLevel="0" collapsed="false">
      <c r="A3" s="0" t="n">
        <v>50</v>
      </c>
      <c r="B3" s="0" t="n">
        <v>2502643.98793689</v>
      </c>
      <c r="C3" s="0" t="n">
        <v>690611.898625936</v>
      </c>
      <c r="D3" s="0" t="n">
        <v>1290732.44846469</v>
      </c>
      <c r="E3" s="0" t="n">
        <v>181992.46044066</v>
      </c>
      <c r="F3" s="0" t="n">
        <v>249986.77406109</v>
      </c>
      <c r="G3" s="0" t="n">
        <v>17575.407611417</v>
      </c>
      <c r="H3" s="0" t="n">
        <v>23213.5241702553</v>
      </c>
      <c r="I3" s="0" t="n">
        <v>39615.8738067099</v>
      </c>
      <c r="J3" s="0" t="n">
        <v>9671.67401101647</v>
      </c>
    </row>
    <row r="4" customFormat="false" ht="12.8" hidden="false" customHeight="false" outlineLevel="0" collapsed="false">
      <c r="A4" s="0" t="n">
        <v>51</v>
      </c>
      <c r="B4" s="0" t="n">
        <v>2962793.4200645</v>
      </c>
      <c r="C4" s="0" t="n">
        <v>907876.532769009</v>
      </c>
      <c r="D4" s="0" t="n">
        <v>1604273.26063243</v>
      </c>
      <c r="E4" s="0" t="n">
        <v>348895.173780538</v>
      </c>
      <c r="F4" s="0" t="n">
        <v>0</v>
      </c>
      <c r="G4" s="0" t="n">
        <v>6803.32829928245</v>
      </c>
      <c r="H4" s="0" t="n">
        <v>28870.8218845441</v>
      </c>
      <c r="I4" s="0" t="n">
        <v>57517.8750050794</v>
      </c>
      <c r="J4" s="0" t="n">
        <v>9843.72577602194</v>
      </c>
    </row>
    <row r="5" customFormat="false" ht="12.8" hidden="false" customHeight="false" outlineLevel="0" collapsed="false">
      <c r="A5" s="0" t="n">
        <v>52</v>
      </c>
      <c r="B5" s="0" t="n">
        <v>2821865.23415215</v>
      </c>
      <c r="C5" s="0" t="n">
        <v>873658.405455222</v>
      </c>
      <c r="D5" s="0" t="n">
        <v>1517317.34643265</v>
      </c>
      <c r="E5" s="0" t="n">
        <v>327834.785061086</v>
      </c>
      <c r="F5" s="0" t="n">
        <v>0</v>
      </c>
      <c r="G5" s="0" t="n">
        <v>8958.17779195341</v>
      </c>
      <c r="H5" s="0" t="n">
        <v>30981.6833872151</v>
      </c>
      <c r="I5" s="0" t="n">
        <v>55451.6317055903</v>
      </c>
      <c r="J5" s="0" t="n">
        <v>9090.21148861102</v>
      </c>
    </row>
    <row r="6" customFormat="false" ht="12.8" hidden="false" customHeight="false" outlineLevel="0" collapsed="false">
      <c r="A6" s="0" t="n">
        <v>53</v>
      </c>
      <c r="B6" s="0" t="n">
        <v>2815452.66766096</v>
      </c>
      <c r="C6" s="0" t="n">
        <v>599954.157426935</v>
      </c>
      <c r="D6" s="0" t="n">
        <v>1331681.61491237</v>
      </c>
      <c r="E6" s="0" t="n">
        <v>284421.962516335</v>
      </c>
      <c r="F6" s="0" t="n">
        <v>528068.26470207</v>
      </c>
      <c r="G6" s="0" t="n">
        <v>4221.82889103952</v>
      </c>
      <c r="H6" s="0" t="n">
        <v>21411.0407237738</v>
      </c>
      <c r="I6" s="0" t="n">
        <v>39505.6579046911</v>
      </c>
      <c r="J6" s="0" t="n">
        <v>7205.97383817535</v>
      </c>
    </row>
    <row r="7" customFormat="false" ht="12.8" hidden="false" customHeight="false" outlineLevel="0" collapsed="false">
      <c r="A7" s="0" t="n">
        <v>54</v>
      </c>
      <c r="B7" s="0" t="n">
        <v>2799672.68759958</v>
      </c>
      <c r="C7" s="0" t="n">
        <v>1144922.08117164</v>
      </c>
      <c r="D7" s="0" t="n">
        <v>1287954.65748606</v>
      </c>
      <c r="E7" s="0" t="n">
        <v>283775.887308353</v>
      </c>
      <c r="F7" s="0" t="n">
        <v>0</v>
      </c>
      <c r="G7" s="0" t="n">
        <v>2618.20333140827</v>
      </c>
      <c r="H7" s="0" t="n">
        <v>36542.7237513816</v>
      </c>
      <c r="I7" s="0" t="n">
        <v>38964.2661641675</v>
      </c>
      <c r="J7" s="0" t="n">
        <v>6759.80141466061</v>
      </c>
    </row>
    <row r="8" customFormat="false" ht="12.8" hidden="false" customHeight="false" outlineLevel="0" collapsed="false">
      <c r="A8" s="0" t="n">
        <v>55</v>
      </c>
      <c r="B8" s="0" t="n">
        <v>2449612.32391085</v>
      </c>
      <c r="C8" s="0" t="n">
        <v>884713.114519032</v>
      </c>
      <c r="D8" s="0" t="n">
        <v>1218747.79209035</v>
      </c>
      <c r="E8" s="0" t="n">
        <v>264733.598222652</v>
      </c>
      <c r="F8" s="0" t="n">
        <v>0</v>
      </c>
      <c r="G8" s="0" t="n">
        <v>2518.35219994178</v>
      </c>
      <c r="H8" s="0" t="n">
        <v>36902.8230355177</v>
      </c>
      <c r="I8" s="0" t="n">
        <v>37345.6551413699</v>
      </c>
      <c r="J8" s="0" t="n">
        <v>5194.80639432578</v>
      </c>
    </row>
    <row r="9" customFormat="false" ht="12.8" hidden="false" customHeight="false" outlineLevel="0" collapsed="false">
      <c r="A9" s="0" t="n">
        <v>56</v>
      </c>
      <c r="B9" s="0" t="n">
        <v>3892020.02759105</v>
      </c>
      <c r="C9" s="0" t="n">
        <v>2097312.42001285</v>
      </c>
      <c r="D9" s="0" t="n">
        <v>1313539.69935471</v>
      </c>
      <c r="E9" s="0" t="n">
        <v>340587.183917911</v>
      </c>
      <c r="F9" s="0" t="n">
        <v>0</v>
      </c>
      <c r="G9" s="0" t="n">
        <v>7999.06667673819</v>
      </c>
      <c r="H9" s="0" t="n">
        <v>84761.0213534524</v>
      </c>
      <c r="I9" s="0" t="n">
        <v>36552.130725336</v>
      </c>
      <c r="J9" s="0" t="n">
        <v>12187.1677746789</v>
      </c>
    </row>
    <row r="10" customFormat="false" ht="12.8" hidden="false" customHeight="false" outlineLevel="0" collapsed="false">
      <c r="A10" s="0" t="n">
        <v>57</v>
      </c>
      <c r="B10" s="0" t="n">
        <v>4221401.70003828</v>
      </c>
      <c r="C10" s="0" t="n">
        <v>1781099.77766058</v>
      </c>
      <c r="D10" s="0" t="n">
        <v>1253913.8656701</v>
      </c>
      <c r="E10" s="0" t="n">
        <v>318778.588520519</v>
      </c>
      <c r="F10" s="0" t="n">
        <v>749708.311741293</v>
      </c>
      <c r="G10" s="0" t="n">
        <v>7636.28806997039</v>
      </c>
      <c r="H10" s="0" t="n">
        <v>57830.9948162657</v>
      </c>
      <c r="I10" s="0" t="n">
        <v>45467.6230776791</v>
      </c>
      <c r="J10" s="0" t="n">
        <v>7980.4798493973</v>
      </c>
    </row>
    <row r="11" customFormat="false" ht="12.8" hidden="false" customHeight="false" outlineLevel="0" collapsed="false">
      <c r="A11" s="0" t="n">
        <v>58</v>
      </c>
      <c r="B11" s="0" t="n">
        <v>3866438.98553997</v>
      </c>
      <c r="C11" s="0" t="n">
        <v>2164948.83470769</v>
      </c>
      <c r="D11" s="0" t="n">
        <v>1213888.29359725</v>
      </c>
      <c r="E11" s="0" t="n">
        <v>348017.350997872</v>
      </c>
      <c r="F11" s="0" t="n">
        <v>0</v>
      </c>
      <c r="G11" s="0" t="n">
        <v>11352.3240265817</v>
      </c>
      <c r="H11" s="0" t="n">
        <v>73904.0017316265</v>
      </c>
      <c r="I11" s="0" t="n">
        <v>42680.519906777</v>
      </c>
      <c r="J11" s="0" t="n">
        <v>12575.4241372484</v>
      </c>
    </row>
    <row r="12" customFormat="false" ht="12.8" hidden="false" customHeight="false" outlineLevel="0" collapsed="false">
      <c r="A12" s="0" t="n">
        <v>59</v>
      </c>
      <c r="B12" s="0" t="n">
        <v>3510870.42223416</v>
      </c>
      <c r="C12" s="0" t="n">
        <v>1875581.06035871</v>
      </c>
      <c r="D12" s="0" t="n">
        <v>1161814.44803712</v>
      </c>
      <c r="E12" s="0" t="n">
        <v>330579.177457988</v>
      </c>
      <c r="F12" s="0" t="n">
        <v>0</v>
      </c>
      <c r="G12" s="0" t="n">
        <v>9889.46024836833</v>
      </c>
      <c r="H12" s="0" t="n">
        <v>73939.5054818167</v>
      </c>
      <c r="I12" s="0" t="n">
        <v>48695.2366159341</v>
      </c>
      <c r="J12" s="0" t="n">
        <v>10371.5340342201</v>
      </c>
    </row>
    <row r="13" customFormat="false" ht="12.8" hidden="false" customHeight="false" outlineLevel="0" collapsed="false">
      <c r="A13" s="0" t="n">
        <v>60</v>
      </c>
      <c r="B13" s="0" t="n">
        <v>3990190.2937854</v>
      </c>
      <c r="C13" s="0" t="n">
        <v>2288208.33717249</v>
      </c>
      <c r="D13" s="0" t="n">
        <v>1191253.80169531</v>
      </c>
      <c r="E13" s="0" t="n">
        <v>351567.576702355</v>
      </c>
      <c r="F13" s="0" t="n">
        <v>0</v>
      </c>
      <c r="G13" s="0" t="n">
        <v>11728.8890083682</v>
      </c>
      <c r="H13" s="0" t="n">
        <v>85351.3560926168</v>
      </c>
      <c r="I13" s="0" t="n">
        <v>51492.5747550666</v>
      </c>
      <c r="J13" s="0" t="n">
        <v>11133.2335279283</v>
      </c>
    </row>
    <row r="14" customFormat="false" ht="12.8" hidden="false" customHeight="false" outlineLevel="0" collapsed="false">
      <c r="A14" s="0" t="n">
        <v>61</v>
      </c>
      <c r="B14" s="0" t="n">
        <v>4233928.89780723</v>
      </c>
      <c r="C14" s="0" t="n">
        <v>1902877.52364319</v>
      </c>
      <c r="D14" s="0" t="n">
        <v>1131440.41356218</v>
      </c>
      <c r="E14" s="0" t="n">
        <v>329248.389812646</v>
      </c>
      <c r="F14" s="0" t="n">
        <v>751043.237650709</v>
      </c>
      <c r="G14" s="0" t="n">
        <v>8598.23793885988</v>
      </c>
      <c r="H14" s="0" t="n">
        <v>74303.0923384209</v>
      </c>
      <c r="I14" s="0" t="n">
        <v>25399.9724034743</v>
      </c>
      <c r="J14" s="0" t="n">
        <v>11031.2207440697</v>
      </c>
    </row>
    <row r="15" customFormat="false" ht="12.8" hidden="false" customHeight="false" outlineLevel="0" collapsed="false">
      <c r="A15" s="0" t="n">
        <v>62</v>
      </c>
      <c r="B15" s="0" t="n">
        <v>3588595.99995165</v>
      </c>
      <c r="C15" s="0" t="n">
        <v>1932075.88155794</v>
      </c>
      <c r="D15" s="0" t="n">
        <v>1213614.01898315</v>
      </c>
      <c r="E15" s="0" t="n">
        <v>324340.085406731</v>
      </c>
      <c r="F15" s="0" t="n">
        <v>0</v>
      </c>
      <c r="G15" s="0" t="n">
        <v>7128.25675138514</v>
      </c>
      <c r="H15" s="0" t="n">
        <v>66331.048843053</v>
      </c>
      <c r="I15" s="0" t="n">
        <v>36482.6913570081</v>
      </c>
      <c r="J15" s="0" t="n">
        <v>8637.0090797373</v>
      </c>
    </row>
    <row r="16" customFormat="false" ht="12.8" hidden="false" customHeight="false" outlineLevel="0" collapsed="false">
      <c r="A16" s="0" t="n">
        <v>63</v>
      </c>
      <c r="B16" s="0" t="n">
        <v>3273402.42746215</v>
      </c>
      <c r="C16" s="0" t="n">
        <v>1732348.29528777</v>
      </c>
      <c r="D16" s="0" t="n">
        <v>1102338.21484059</v>
      </c>
      <c r="E16" s="0" t="n">
        <v>309718.368769039</v>
      </c>
      <c r="F16" s="0" t="n">
        <v>0</v>
      </c>
      <c r="G16" s="0" t="n">
        <v>7376.73385103044</v>
      </c>
      <c r="H16" s="0" t="n">
        <v>70401.7485907089</v>
      </c>
      <c r="I16" s="0" t="n">
        <v>43047.7018620193</v>
      </c>
      <c r="J16" s="0" t="n">
        <v>8183.72207765781</v>
      </c>
    </row>
    <row r="17" customFormat="false" ht="12.8" hidden="false" customHeight="false" outlineLevel="0" collapsed="false">
      <c r="A17" s="0" t="n">
        <v>64</v>
      </c>
      <c r="B17" s="0" t="n">
        <v>3038125.44366606</v>
      </c>
      <c r="C17" s="0" t="n">
        <v>1629068.67237062</v>
      </c>
      <c r="D17" s="0" t="n">
        <v>1010314.79333698</v>
      </c>
      <c r="E17" s="0" t="n">
        <v>284731.925287276</v>
      </c>
      <c r="F17" s="0" t="n">
        <v>0</v>
      </c>
      <c r="G17" s="0" t="n">
        <v>7298.70540881187</v>
      </c>
      <c r="H17" s="0" t="n">
        <v>65756.9927223348</v>
      </c>
      <c r="I17" s="0" t="n">
        <v>31933.1243935793</v>
      </c>
      <c r="J17" s="0" t="n">
        <v>9021.23014645538</v>
      </c>
    </row>
    <row r="18" customFormat="false" ht="12.8" hidden="false" customHeight="false" outlineLevel="0" collapsed="false">
      <c r="A18" s="0" t="n">
        <v>65</v>
      </c>
      <c r="B18" s="0" t="n">
        <v>3559515.16025304</v>
      </c>
      <c r="C18" s="0" t="n">
        <v>1542915.25823762</v>
      </c>
      <c r="D18" s="0" t="n">
        <v>989721.787839889</v>
      </c>
      <c r="E18" s="0" t="n">
        <v>278598.136129824</v>
      </c>
      <c r="F18" s="0" t="n">
        <v>630864.575043249</v>
      </c>
      <c r="G18" s="0" t="n">
        <v>6070.62642893557</v>
      </c>
      <c r="H18" s="0" t="n">
        <v>65871.6976243046</v>
      </c>
      <c r="I18" s="0" t="n">
        <v>36389.5710394912</v>
      </c>
      <c r="J18" s="0" t="n">
        <v>9083.50790972956</v>
      </c>
    </row>
    <row r="19" customFormat="false" ht="12.8" hidden="false" customHeight="false" outlineLevel="0" collapsed="false">
      <c r="A19" s="0" t="n">
        <v>66</v>
      </c>
      <c r="B19" s="0" t="n">
        <v>3292886.12995688</v>
      </c>
      <c r="C19" s="0" t="n">
        <v>1630566.42220544</v>
      </c>
      <c r="D19" s="0" t="n">
        <v>1276365.0385</v>
      </c>
      <c r="E19" s="0" t="n">
        <v>282917.466466682</v>
      </c>
      <c r="F19" s="0" t="n">
        <v>0</v>
      </c>
      <c r="G19" s="0" t="n">
        <v>6169.55732468686</v>
      </c>
      <c r="H19" s="0" t="n">
        <v>66263.832710901</v>
      </c>
      <c r="I19" s="0" t="n">
        <v>23027.3596069175</v>
      </c>
      <c r="J19" s="0" t="n">
        <v>7576.45314225501</v>
      </c>
    </row>
    <row r="20" customFormat="false" ht="12.8" hidden="false" customHeight="false" outlineLevel="0" collapsed="false">
      <c r="A20" s="0" t="n">
        <v>67</v>
      </c>
      <c r="B20" s="0" t="n">
        <v>3221614.34784742</v>
      </c>
      <c r="C20" s="0" t="n">
        <v>1582563.94126643</v>
      </c>
      <c r="D20" s="0" t="n">
        <v>1231637.93122</v>
      </c>
      <c r="E20" s="0" t="n">
        <v>291326.15502078</v>
      </c>
      <c r="F20" s="0" t="n">
        <v>0</v>
      </c>
      <c r="G20" s="0" t="n">
        <v>4079.48990495748</v>
      </c>
      <c r="H20" s="0" t="n">
        <v>70708.0303002219</v>
      </c>
      <c r="I20" s="0" t="n">
        <v>31672.2551045451</v>
      </c>
      <c r="J20" s="0" t="n">
        <v>10145.4554704791</v>
      </c>
    </row>
    <row r="21" customFormat="false" ht="12.8" hidden="false" customHeight="false" outlineLevel="0" collapsed="false">
      <c r="A21" s="0" t="n">
        <v>68</v>
      </c>
      <c r="B21" s="0" t="n">
        <v>3291561.62498713</v>
      </c>
      <c r="C21" s="0" t="n">
        <v>1605425.21323976</v>
      </c>
      <c r="D21" s="0" t="n">
        <v>1286241.00282</v>
      </c>
      <c r="E21" s="0" t="n">
        <v>287859.829175188</v>
      </c>
      <c r="F21" s="0" t="n">
        <v>0</v>
      </c>
      <c r="G21" s="0" t="n">
        <v>5040.12910267519</v>
      </c>
      <c r="H21" s="0" t="n">
        <v>68609.7857900671</v>
      </c>
      <c r="I21" s="0" t="n">
        <v>29486.6750191008</v>
      </c>
      <c r="J21" s="0" t="n">
        <v>9473.29388034306</v>
      </c>
    </row>
    <row r="22" customFormat="false" ht="12.8" hidden="false" customHeight="false" outlineLevel="0" collapsed="false">
      <c r="A22" s="0" t="n">
        <v>69</v>
      </c>
      <c r="B22" s="0" t="n">
        <v>3802606.59626758</v>
      </c>
      <c r="C22" s="0" t="n">
        <v>1541859.35776799</v>
      </c>
      <c r="D22" s="0" t="n">
        <v>1235200.19818634</v>
      </c>
      <c r="E22" s="0" t="n">
        <v>284266.217057393</v>
      </c>
      <c r="F22" s="0" t="n">
        <v>633854.255475025</v>
      </c>
      <c r="G22" s="0" t="n">
        <v>5402.69725035066</v>
      </c>
      <c r="H22" s="0" t="n">
        <v>62893.6549052519</v>
      </c>
      <c r="I22" s="0" t="n">
        <v>30386.1044057427</v>
      </c>
      <c r="J22" s="0" t="n">
        <v>9040.41732226735</v>
      </c>
    </row>
    <row r="23" customFormat="false" ht="12.8" hidden="false" customHeight="false" outlineLevel="0" collapsed="false">
      <c r="A23" s="0" t="n">
        <v>70</v>
      </c>
      <c r="B23" s="0" t="n">
        <v>2966127.70886977</v>
      </c>
      <c r="C23" s="0" t="n">
        <v>1836426.78278486</v>
      </c>
      <c r="D23" s="0" t="n">
        <v>719857.148076304</v>
      </c>
      <c r="E23" s="0" t="n">
        <v>306462.110817964</v>
      </c>
      <c r="F23" s="0" t="n">
        <v>0</v>
      </c>
      <c r="G23" s="0" t="n">
        <v>7095.31541276765</v>
      </c>
      <c r="H23" s="0" t="n">
        <v>57625.9843715954</v>
      </c>
      <c r="I23" s="0" t="n">
        <v>29056.4208447742</v>
      </c>
      <c r="J23" s="0" t="n">
        <v>9603.94656150742</v>
      </c>
    </row>
    <row r="24" customFormat="false" ht="12.8" hidden="false" customHeight="false" outlineLevel="0" collapsed="false">
      <c r="A24" s="0" t="n">
        <v>71</v>
      </c>
      <c r="B24" s="0" t="n">
        <v>2954844.67502405</v>
      </c>
      <c r="C24" s="0" t="n">
        <v>1709253.68196235</v>
      </c>
      <c r="D24" s="0" t="n">
        <v>834734.44473787</v>
      </c>
      <c r="E24" s="0" t="n">
        <v>300335.605347862</v>
      </c>
      <c r="F24" s="0" t="n">
        <v>0</v>
      </c>
      <c r="G24" s="0" t="n">
        <v>4445.98311320324</v>
      </c>
      <c r="H24" s="0" t="n">
        <v>72435.7014906851</v>
      </c>
      <c r="I24" s="0" t="n">
        <v>24283.9084677291</v>
      </c>
      <c r="J24" s="0" t="n">
        <v>10016.8343738997</v>
      </c>
    </row>
    <row r="25" customFormat="false" ht="12.8" hidden="false" customHeight="false" outlineLevel="0" collapsed="false">
      <c r="A25" s="0" t="n">
        <v>72</v>
      </c>
      <c r="B25" s="0" t="n">
        <v>2951808.46225217</v>
      </c>
      <c r="C25" s="0" t="n">
        <v>1689299.26031161</v>
      </c>
      <c r="D25" s="0" t="n">
        <v>861786.718651364</v>
      </c>
      <c r="E25" s="0" t="n">
        <v>290340.831567863</v>
      </c>
      <c r="F25" s="0" t="n">
        <v>0</v>
      </c>
      <c r="G25" s="0" t="n">
        <v>5696.1062089161</v>
      </c>
      <c r="H25" s="0" t="n">
        <v>60063.5854244469</v>
      </c>
      <c r="I25" s="0" t="n">
        <v>36063.5564107224</v>
      </c>
      <c r="J25" s="0" t="n">
        <v>8558.40367724768</v>
      </c>
    </row>
    <row r="26" customFormat="false" ht="12.8" hidden="false" customHeight="false" outlineLevel="0" collapsed="false">
      <c r="A26" s="0" t="n">
        <v>73</v>
      </c>
      <c r="B26" s="0" t="n">
        <v>3386475.78944687</v>
      </c>
      <c r="C26" s="0" t="n">
        <v>1547836.76340293</v>
      </c>
      <c r="D26" s="0" t="n">
        <v>865374.12981966</v>
      </c>
      <c r="E26" s="0" t="n">
        <v>277889.16642298</v>
      </c>
      <c r="F26" s="0" t="n">
        <v>603518.18378799</v>
      </c>
      <c r="G26" s="0" t="n">
        <v>4718.1667347516</v>
      </c>
      <c r="H26" s="0" t="n">
        <v>49025.3414161973</v>
      </c>
      <c r="I26" s="0" t="n">
        <v>31252.1414452529</v>
      </c>
      <c r="J26" s="0" t="n">
        <v>6861.89641710029</v>
      </c>
    </row>
    <row r="27" customFormat="false" ht="12.8" hidden="false" customHeight="false" outlineLevel="0" collapsed="false">
      <c r="A27" s="0" t="n">
        <v>74</v>
      </c>
      <c r="B27" s="0" t="n">
        <v>2920270.0300548</v>
      </c>
      <c r="C27" s="0" t="n">
        <v>1605281.31524081</v>
      </c>
      <c r="D27" s="0" t="n">
        <v>930597.714965305</v>
      </c>
      <c r="E27" s="0" t="n">
        <v>283714.44402503</v>
      </c>
      <c r="F27" s="0" t="n">
        <v>0</v>
      </c>
      <c r="G27" s="0" t="n">
        <v>7894.57446673515</v>
      </c>
      <c r="H27" s="0" t="n">
        <v>54125.8776597267</v>
      </c>
      <c r="I27" s="0" t="n">
        <v>30654.3262988084</v>
      </c>
      <c r="J27" s="0" t="n">
        <v>8001.77739838625</v>
      </c>
    </row>
    <row r="28" customFormat="false" ht="12.8" hidden="false" customHeight="false" outlineLevel="0" collapsed="false">
      <c r="A28" s="0" t="n">
        <v>75</v>
      </c>
      <c r="B28" s="0" t="n">
        <v>3036629.47734923</v>
      </c>
      <c r="C28" s="0" t="n">
        <v>1628793.9399645</v>
      </c>
      <c r="D28" s="0" t="n">
        <v>1007452.57603788</v>
      </c>
      <c r="E28" s="0" t="n">
        <v>292006.501502162</v>
      </c>
      <c r="F28" s="0" t="n">
        <v>0</v>
      </c>
      <c r="G28" s="0" t="n">
        <v>10128.868954237</v>
      </c>
      <c r="H28" s="0" t="n">
        <v>60130.090290522</v>
      </c>
      <c r="I28" s="0" t="n">
        <v>29167.7442919117</v>
      </c>
      <c r="J28" s="0" t="n">
        <v>9109.89131557505</v>
      </c>
    </row>
    <row r="29" customFormat="false" ht="12.8" hidden="false" customHeight="false" outlineLevel="0" collapsed="false">
      <c r="A29" s="0" t="n">
        <v>76</v>
      </c>
      <c r="B29" s="0" t="n">
        <v>3139533.08175377</v>
      </c>
      <c r="C29" s="0" t="n">
        <v>1704431.81982653</v>
      </c>
      <c r="D29" s="0" t="n">
        <v>1012419.68063133</v>
      </c>
      <c r="E29" s="0" t="n">
        <v>301429.342597411</v>
      </c>
      <c r="F29" s="0" t="n">
        <v>0</v>
      </c>
      <c r="G29" s="0" t="n">
        <v>8982.74680827991</v>
      </c>
      <c r="H29" s="0" t="n">
        <v>65072.4157228578</v>
      </c>
      <c r="I29" s="0" t="n">
        <v>37269.5170515979</v>
      </c>
      <c r="J29" s="0" t="n">
        <v>10140.7976415453</v>
      </c>
    </row>
    <row r="30" customFormat="false" ht="12.8" hidden="false" customHeight="false" outlineLevel="0" collapsed="false">
      <c r="A30" s="0" t="n">
        <v>77</v>
      </c>
      <c r="B30" s="0" t="n">
        <v>3888625.92767901</v>
      </c>
      <c r="C30" s="0" t="n">
        <v>1811039.57057576</v>
      </c>
      <c r="D30" s="0" t="n">
        <v>965738.497024837</v>
      </c>
      <c r="E30" s="0" t="n">
        <v>312238.713803059</v>
      </c>
      <c r="F30" s="0" t="n">
        <v>696070.357904408</v>
      </c>
      <c r="G30" s="0" t="n">
        <v>9586.84772004354</v>
      </c>
      <c r="H30" s="0" t="n">
        <v>48870.6200763502</v>
      </c>
      <c r="I30" s="0" t="n">
        <v>39164.0801207751</v>
      </c>
      <c r="J30" s="0" t="n">
        <v>6799.15794990572</v>
      </c>
    </row>
    <row r="31" customFormat="false" ht="12.8" hidden="false" customHeight="false" outlineLevel="0" collapsed="false">
      <c r="A31" s="0" t="n">
        <v>78</v>
      </c>
      <c r="B31" s="0" t="n">
        <v>3286423.80213978</v>
      </c>
      <c r="C31" s="0" t="n">
        <v>1928999.94944428</v>
      </c>
      <c r="D31" s="0" t="n">
        <v>922099.48369517</v>
      </c>
      <c r="E31" s="0" t="n">
        <v>319902.589433161</v>
      </c>
      <c r="F31" s="0" t="n">
        <v>0</v>
      </c>
      <c r="G31" s="0" t="n">
        <v>9862.51856841732</v>
      </c>
      <c r="H31" s="0" t="n">
        <v>56305.7174505339</v>
      </c>
      <c r="I31" s="0" t="n">
        <v>40182.5245915324</v>
      </c>
      <c r="J31" s="0" t="n">
        <v>8666.6167626834</v>
      </c>
    </row>
    <row r="32" customFormat="false" ht="12.8" hidden="false" customHeight="false" outlineLevel="0" collapsed="false">
      <c r="A32" s="0" t="n">
        <v>79</v>
      </c>
      <c r="B32" s="0" t="n">
        <v>3381848.22655878</v>
      </c>
      <c r="C32" s="0" t="n">
        <v>1965894.7622124</v>
      </c>
      <c r="D32" s="0" t="n">
        <v>980721.131383696</v>
      </c>
      <c r="E32" s="0" t="n">
        <v>327686.119029122</v>
      </c>
      <c r="F32" s="0" t="n">
        <v>0</v>
      </c>
      <c r="G32" s="0" t="n">
        <v>7052.08633102408</v>
      </c>
      <c r="H32" s="0" t="n">
        <v>58615.299441062</v>
      </c>
      <c r="I32" s="0" t="n">
        <v>31831.68799207</v>
      </c>
      <c r="J32" s="0" t="n">
        <v>9593.94998097391</v>
      </c>
    </row>
    <row r="33" customFormat="false" ht="12.8" hidden="false" customHeight="false" outlineLevel="0" collapsed="false">
      <c r="A33" s="0" t="n">
        <v>80</v>
      </c>
      <c r="B33" s="0" t="n">
        <v>3507419.01438772</v>
      </c>
      <c r="C33" s="0" t="n">
        <v>2023858.31877102</v>
      </c>
      <c r="D33" s="0" t="n">
        <v>1014047.92631836</v>
      </c>
      <c r="E33" s="0" t="n">
        <v>334071.100038837</v>
      </c>
      <c r="F33" s="0" t="n">
        <v>0</v>
      </c>
      <c r="G33" s="0" t="n">
        <v>8341.53797064622</v>
      </c>
      <c r="H33" s="0" t="n">
        <v>75721.1508635941</v>
      </c>
      <c r="I33" s="0" t="n">
        <v>39939.8052493656</v>
      </c>
      <c r="J33" s="0" t="n">
        <v>10974.8478153883</v>
      </c>
    </row>
    <row r="34" customFormat="false" ht="12.8" hidden="false" customHeight="false" outlineLevel="0" collapsed="false">
      <c r="A34" s="0" t="n">
        <v>81</v>
      </c>
      <c r="B34" s="0" t="n">
        <v>4370347.53627162</v>
      </c>
      <c r="C34" s="0" t="n">
        <v>2045480.99404178</v>
      </c>
      <c r="D34" s="0" t="n">
        <v>1077616.34866697</v>
      </c>
      <c r="E34" s="0" t="n">
        <v>337320.528889058</v>
      </c>
      <c r="F34" s="0" t="n">
        <v>772105.944712238</v>
      </c>
      <c r="G34" s="0" t="n">
        <v>9192.23518844238</v>
      </c>
      <c r="H34" s="0" t="n">
        <v>76143.5964102491</v>
      </c>
      <c r="I34" s="0" t="n">
        <v>40463.8208431188</v>
      </c>
      <c r="J34" s="0" t="n">
        <v>12342.9273774831</v>
      </c>
    </row>
    <row r="35" customFormat="false" ht="12.8" hidden="false" customHeight="false" outlineLevel="0" collapsed="false">
      <c r="A35" s="0" t="n">
        <v>82</v>
      </c>
      <c r="B35" s="0" t="n">
        <v>3677163.05227869</v>
      </c>
      <c r="C35" s="0" t="n">
        <v>2125395.1724762</v>
      </c>
      <c r="D35" s="0" t="n">
        <v>1055347.16721749</v>
      </c>
      <c r="E35" s="0" t="n">
        <v>342982.148006522</v>
      </c>
      <c r="F35" s="0" t="n">
        <v>0</v>
      </c>
      <c r="G35" s="0" t="n">
        <v>9687.65541547188</v>
      </c>
      <c r="H35" s="0" t="n">
        <v>71195.118969933</v>
      </c>
      <c r="I35" s="0" t="n">
        <v>63130.3197942759</v>
      </c>
      <c r="J35" s="0" t="n">
        <v>8621.45117696344</v>
      </c>
    </row>
    <row r="36" customFormat="false" ht="12.8" hidden="false" customHeight="false" outlineLevel="0" collapsed="false">
      <c r="A36" s="0" t="n">
        <v>83</v>
      </c>
      <c r="B36" s="0" t="n">
        <v>3786097.5900904</v>
      </c>
      <c r="C36" s="0" t="n">
        <v>2219872.21168442</v>
      </c>
      <c r="D36" s="0" t="n">
        <v>1055200.47914124</v>
      </c>
      <c r="E36" s="0" t="n">
        <v>344496.102625152</v>
      </c>
      <c r="F36" s="0" t="n">
        <v>0</v>
      </c>
      <c r="G36" s="0" t="n">
        <v>11917.4410670715</v>
      </c>
      <c r="H36" s="0" t="n">
        <v>93215.2218074934</v>
      </c>
      <c r="I36" s="0" t="n">
        <v>48860.9052425273</v>
      </c>
      <c r="J36" s="0" t="n">
        <v>12535.228522498</v>
      </c>
    </row>
    <row r="37" customFormat="false" ht="12.8" hidden="false" customHeight="false" outlineLevel="0" collapsed="false">
      <c r="A37" s="0" t="n">
        <v>84</v>
      </c>
      <c r="B37" s="0" t="n">
        <v>3796552.41496705</v>
      </c>
      <c r="C37" s="0" t="n">
        <v>2282213.40716221</v>
      </c>
      <c r="D37" s="0" t="n">
        <v>1013941.14865676</v>
      </c>
      <c r="E37" s="0" t="n">
        <v>351362.475895685</v>
      </c>
      <c r="F37" s="0" t="n">
        <v>0</v>
      </c>
      <c r="G37" s="0" t="n">
        <v>14265.8732209789</v>
      </c>
      <c r="H37" s="0" t="n">
        <v>80564.3911261691</v>
      </c>
      <c r="I37" s="0" t="n">
        <v>41562.250505159</v>
      </c>
      <c r="J37" s="0" t="n">
        <v>11814.3705145571</v>
      </c>
    </row>
    <row r="38" customFormat="false" ht="12.8" hidden="false" customHeight="false" outlineLevel="0" collapsed="false">
      <c r="A38" s="0" t="n">
        <v>85</v>
      </c>
      <c r="B38" s="0" t="n">
        <v>4694773.03030647</v>
      </c>
      <c r="C38" s="0" t="n">
        <v>2314844.22408342</v>
      </c>
      <c r="D38" s="0" t="n">
        <v>1049418.37055777</v>
      </c>
      <c r="E38" s="0" t="n">
        <v>353978.983553164</v>
      </c>
      <c r="F38" s="0" t="n">
        <v>828275.286088003</v>
      </c>
      <c r="G38" s="0" t="n">
        <v>12665.6429319284</v>
      </c>
      <c r="H38" s="0" t="n">
        <v>82140.4815702056</v>
      </c>
      <c r="I38" s="0" t="n">
        <v>40087.0192881701</v>
      </c>
      <c r="J38" s="0" t="n">
        <v>13363.0222338081</v>
      </c>
    </row>
    <row r="39" customFormat="false" ht="12.8" hidden="false" customHeight="false" outlineLevel="0" collapsed="false">
      <c r="A39" s="0" t="n">
        <v>86</v>
      </c>
      <c r="B39" s="0" t="n">
        <v>3954426.39263154</v>
      </c>
      <c r="C39" s="0" t="n">
        <v>2438442.22456275</v>
      </c>
      <c r="D39" s="0" t="n">
        <v>995121.355218292</v>
      </c>
      <c r="E39" s="0" t="n">
        <v>354835.831580139</v>
      </c>
      <c r="F39" s="0" t="n">
        <v>0</v>
      </c>
      <c r="G39" s="0" t="n">
        <v>11755.7458468638</v>
      </c>
      <c r="H39" s="0" t="n">
        <v>81990.3187569474</v>
      </c>
      <c r="I39" s="0" t="n">
        <v>59650.6248734822</v>
      </c>
      <c r="J39" s="0" t="n">
        <v>11624.7595182469</v>
      </c>
    </row>
    <row r="40" customFormat="false" ht="12.8" hidden="false" customHeight="false" outlineLevel="0" collapsed="false">
      <c r="A40" s="0" t="n">
        <v>87</v>
      </c>
      <c r="B40" s="0" t="n">
        <v>4006689.14995584</v>
      </c>
      <c r="C40" s="0" t="n">
        <v>2465765.35366823</v>
      </c>
      <c r="D40" s="0" t="n">
        <v>1016079.69909875</v>
      </c>
      <c r="E40" s="0" t="n">
        <v>358088.303591896</v>
      </c>
      <c r="F40" s="0" t="n">
        <v>0</v>
      </c>
      <c r="G40" s="0" t="n">
        <v>11720.6932028209</v>
      </c>
      <c r="H40" s="0" t="n">
        <v>87424.111610269</v>
      </c>
      <c r="I40" s="0" t="n">
        <v>56219.6937939767</v>
      </c>
      <c r="J40" s="0" t="n">
        <v>11235.626657545</v>
      </c>
    </row>
    <row r="41" customFormat="false" ht="12.8" hidden="false" customHeight="false" outlineLevel="0" collapsed="false">
      <c r="A41" s="0" t="n">
        <v>88</v>
      </c>
      <c r="B41" s="0" t="n">
        <v>4027734.67420314</v>
      </c>
      <c r="C41" s="0" t="n">
        <v>2522393.87993493</v>
      </c>
      <c r="D41" s="0" t="n">
        <v>968934.612214016</v>
      </c>
      <c r="E41" s="0" t="n">
        <v>367311.060267586</v>
      </c>
      <c r="F41" s="0" t="n">
        <v>0</v>
      </c>
      <c r="G41" s="0" t="n">
        <v>14472.7673928326</v>
      </c>
      <c r="H41" s="0" t="n">
        <v>98170.6321083447</v>
      </c>
      <c r="I41" s="0" t="n">
        <v>42700.3446807666</v>
      </c>
      <c r="J41" s="0" t="n">
        <v>12880.0355909932</v>
      </c>
    </row>
    <row r="42" customFormat="false" ht="12.8" hidden="false" customHeight="false" outlineLevel="0" collapsed="false">
      <c r="A42" s="0" t="n">
        <v>89</v>
      </c>
      <c r="B42" s="0" t="n">
        <v>5006305.86406394</v>
      </c>
      <c r="C42" s="0" t="n">
        <v>2598026.59729961</v>
      </c>
      <c r="D42" s="0" t="n">
        <v>984271.615255668</v>
      </c>
      <c r="E42" s="0" t="n">
        <v>373690.546015125</v>
      </c>
      <c r="F42" s="0" t="n">
        <v>871740.655351688</v>
      </c>
      <c r="G42" s="0" t="n">
        <v>13948.1644792924</v>
      </c>
      <c r="H42" s="0" t="n">
        <v>113974.752860508</v>
      </c>
      <c r="I42" s="0" t="n">
        <v>35799.4629306876</v>
      </c>
      <c r="J42" s="0" t="n">
        <v>14854.0698713564</v>
      </c>
    </row>
    <row r="43" customFormat="false" ht="12.8" hidden="false" customHeight="false" outlineLevel="0" collapsed="false">
      <c r="A43" s="0" t="n">
        <v>90</v>
      </c>
      <c r="B43" s="0" t="n">
        <v>4173555.9896702</v>
      </c>
      <c r="C43" s="0" t="n">
        <v>2622506.68800827</v>
      </c>
      <c r="D43" s="0" t="n">
        <v>999220.422983526</v>
      </c>
      <c r="E43" s="0" t="n">
        <v>373447.245346511</v>
      </c>
      <c r="F43" s="0" t="n">
        <v>0</v>
      </c>
      <c r="G43" s="0" t="n">
        <v>13564.6902577157</v>
      </c>
      <c r="H43" s="0" t="n">
        <v>116544.670289984</v>
      </c>
      <c r="I43" s="0" t="n">
        <v>32579.1440095595</v>
      </c>
      <c r="J43" s="0" t="n">
        <v>15764.6253933199</v>
      </c>
    </row>
    <row r="44" customFormat="false" ht="12.8" hidden="false" customHeight="false" outlineLevel="0" collapsed="false">
      <c r="A44" s="0" t="n">
        <v>91</v>
      </c>
      <c r="B44" s="0" t="n">
        <v>4181343.7220704</v>
      </c>
      <c r="C44" s="0" t="n">
        <v>2645646.83050585</v>
      </c>
      <c r="D44" s="0" t="n">
        <v>988168.945294681</v>
      </c>
      <c r="E44" s="0" t="n">
        <v>381702.190398392</v>
      </c>
      <c r="F44" s="0" t="n">
        <v>0</v>
      </c>
      <c r="G44" s="0" t="n">
        <v>12812.6033860413</v>
      </c>
      <c r="H44" s="0" t="n">
        <v>91959.3327036294</v>
      </c>
      <c r="I44" s="0" t="n">
        <v>47890.9138306208</v>
      </c>
      <c r="J44" s="0" t="n">
        <v>13525.356548698</v>
      </c>
    </row>
    <row r="45" customFormat="false" ht="12.8" hidden="false" customHeight="false" outlineLevel="0" collapsed="false">
      <c r="A45" s="0" t="n">
        <v>92</v>
      </c>
      <c r="B45" s="0" t="n">
        <v>4180260.7864749</v>
      </c>
      <c r="C45" s="0" t="n">
        <v>2710246.03192609</v>
      </c>
      <c r="D45" s="0" t="n">
        <v>924434.38472965</v>
      </c>
      <c r="E45" s="0" t="n">
        <v>384108.227972486</v>
      </c>
      <c r="F45" s="0" t="n">
        <v>0</v>
      </c>
      <c r="G45" s="0" t="n">
        <v>12450.5073966404</v>
      </c>
      <c r="H45" s="0" t="n">
        <v>98111.3593949697</v>
      </c>
      <c r="I45" s="0" t="n">
        <v>39320.204224212</v>
      </c>
      <c r="J45" s="0" t="n">
        <v>11662.8157389311</v>
      </c>
    </row>
    <row r="46" customFormat="false" ht="12.8" hidden="false" customHeight="false" outlineLevel="0" collapsed="false">
      <c r="A46" s="0" t="n">
        <v>93</v>
      </c>
      <c r="B46" s="0" t="n">
        <v>5151091.81089336</v>
      </c>
      <c r="C46" s="0" t="n">
        <v>2735246.39756741</v>
      </c>
      <c r="D46" s="0" t="n">
        <v>972882.175584783</v>
      </c>
      <c r="E46" s="0" t="n">
        <v>394017.936490859</v>
      </c>
      <c r="F46" s="0" t="n">
        <v>895822.482394494</v>
      </c>
      <c r="G46" s="0" t="n">
        <v>11224.1923962715</v>
      </c>
      <c r="H46" s="0" t="n">
        <v>85357.3034811375</v>
      </c>
      <c r="I46" s="0" t="n">
        <v>46870.5317071992</v>
      </c>
      <c r="J46" s="0" t="n">
        <v>11745.5718065405</v>
      </c>
    </row>
    <row r="47" customFormat="false" ht="12.8" hidden="false" customHeight="false" outlineLevel="0" collapsed="false">
      <c r="A47" s="0" t="n">
        <v>94</v>
      </c>
      <c r="B47" s="0" t="n">
        <v>4291198.7792955</v>
      </c>
      <c r="C47" s="0" t="n">
        <v>2748678.45355269</v>
      </c>
      <c r="D47" s="0" t="n">
        <v>1001520.56005928</v>
      </c>
      <c r="E47" s="0" t="n">
        <v>399586.82970202</v>
      </c>
      <c r="F47" s="0" t="n">
        <v>0</v>
      </c>
      <c r="G47" s="0" t="n">
        <v>11394.5784426136</v>
      </c>
      <c r="H47" s="0" t="n">
        <v>86773.4139450962</v>
      </c>
      <c r="I47" s="0" t="n">
        <v>32147.9457726686</v>
      </c>
      <c r="J47" s="0" t="n">
        <v>10000.1376180819</v>
      </c>
    </row>
    <row r="48" customFormat="false" ht="12.8" hidden="false" customHeight="false" outlineLevel="0" collapsed="false">
      <c r="A48" s="0" t="n">
        <v>95</v>
      </c>
      <c r="B48" s="0" t="n">
        <v>4391219.56375816</v>
      </c>
      <c r="C48" s="0" t="n">
        <v>2802655.34562252</v>
      </c>
      <c r="D48" s="0" t="n">
        <v>1023525.88629781</v>
      </c>
      <c r="E48" s="0" t="n">
        <v>403625.011107202</v>
      </c>
      <c r="F48" s="0" t="n">
        <v>0</v>
      </c>
      <c r="G48" s="0" t="n">
        <v>11063.6369139315</v>
      </c>
      <c r="H48" s="0" t="n">
        <v>96345.5851463568</v>
      </c>
      <c r="I48" s="0" t="n">
        <v>40843.6383824334</v>
      </c>
      <c r="J48" s="0" t="n">
        <v>13160.4602879088</v>
      </c>
    </row>
    <row r="49" customFormat="false" ht="12.8" hidden="false" customHeight="false" outlineLevel="0" collapsed="false">
      <c r="A49" s="0" t="n">
        <v>96</v>
      </c>
      <c r="B49" s="0" t="n">
        <v>4476013.40974489</v>
      </c>
      <c r="C49" s="0" t="n">
        <v>2925500.03804147</v>
      </c>
      <c r="D49" s="0" t="n">
        <v>965510.606469547</v>
      </c>
      <c r="E49" s="0" t="n">
        <v>407031.282348796</v>
      </c>
      <c r="F49" s="0" t="n">
        <v>0</v>
      </c>
      <c r="G49" s="0" t="n">
        <v>13703.5748431584</v>
      </c>
      <c r="H49" s="0" t="n">
        <v>104082.420588732</v>
      </c>
      <c r="I49" s="0" t="n">
        <v>43207.0078336094</v>
      </c>
      <c r="J49" s="0" t="n">
        <v>16017.0307130523</v>
      </c>
    </row>
    <row r="50" customFormat="false" ht="12.8" hidden="false" customHeight="false" outlineLevel="0" collapsed="false">
      <c r="A50" s="0" t="n">
        <v>97</v>
      </c>
      <c r="B50" s="0" t="n">
        <v>5357319.07029625</v>
      </c>
      <c r="C50" s="0" t="n">
        <v>2865849.69082415</v>
      </c>
      <c r="D50" s="0" t="n">
        <v>993517.14267659</v>
      </c>
      <c r="E50" s="0" t="n">
        <v>405806.599512038</v>
      </c>
      <c r="F50" s="0" t="n">
        <v>942771.719818788</v>
      </c>
      <c r="G50" s="0" t="n">
        <v>13301.0806040112</v>
      </c>
      <c r="H50" s="0" t="n">
        <v>100370.296655376</v>
      </c>
      <c r="I50" s="0" t="n">
        <v>22340.4630815276</v>
      </c>
      <c r="J50" s="0" t="n">
        <v>14659.8417994134</v>
      </c>
    </row>
    <row r="51" customFormat="false" ht="12.8" hidden="false" customHeight="false" outlineLevel="0" collapsed="false">
      <c r="A51" s="0" t="n">
        <v>98</v>
      </c>
      <c r="B51" s="0" t="n">
        <v>4494057.73261625</v>
      </c>
      <c r="C51" s="0" t="n">
        <v>2933648.81077359</v>
      </c>
      <c r="D51" s="0" t="n">
        <v>983194.032390218</v>
      </c>
      <c r="E51" s="0" t="n">
        <v>406574.770873504</v>
      </c>
      <c r="F51" s="0" t="n">
        <v>0</v>
      </c>
      <c r="G51" s="0" t="n">
        <v>12375.704610401</v>
      </c>
      <c r="H51" s="0" t="n">
        <v>95847.7926040185</v>
      </c>
      <c r="I51" s="0" t="n">
        <v>48945.9901421314</v>
      </c>
      <c r="J51" s="0" t="n">
        <v>13726.8614386782</v>
      </c>
    </row>
    <row r="52" customFormat="false" ht="12.8" hidden="false" customHeight="false" outlineLevel="0" collapsed="false">
      <c r="A52" s="0" t="n">
        <v>99</v>
      </c>
      <c r="B52" s="0" t="n">
        <v>4567876.59673269</v>
      </c>
      <c r="C52" s="0" t="n">
        <v>2940037.63048684</v>
      </c>
      <c r="D52" s="0" t="n">
        <v>1026705.17719488</v>
      </c>
      <c r="E52" s="0" t="n">
        <v>411683.206900967</v>
      </c>
      <c r="F52" s="0" t="n">
        <v>0</v>
      </c>
      <c r="G52" s="0" t="n">
        <v>22335.6910224068</v>
      </c>
      <c r="H52" s="0" t="n">
        <v>113679.179941514</v>
      </c>
      <c r="I52" s="0" t="n">
        <v>35587.3595469097</v>
      </c>
      <c r="J52" s="0" t="n">
        <v>17802.8452460509</v>
      </c>
    </row>
    <row r="53" customFormat="false" ht="12.8" hidden="false" customHeight="false" outlineLevel="0" collapsed="false">
      <c r="A53" s="0" t="n">
        <v>100</v>
      </c>
      <c r="B53" s="0" t="n">
        <v>4570137.53894811</v>
      </c>
      <c r="C53" s="0" t="n">
        <v>3005356.80329418</v>
      </c>
      <c r="D53" s="0" t="n">
        <v>992202.916094326</v>
      </c>
      <c r="E53" s="0" t="n">
        <v>413368.869723863</v>
      </c>
      <c r="F53" s="0" t="n">
        <v>0</v>
      </c>
      <c r="G53" s="0" t="n">
        <v>15823.5371001086</v>
      </c>
      <c r="H53" s="0" t="n">
        <v>98604.2958750899</v>
      </c>
      <c r="I53" s="0" t="n">
        <v>29117.1291926359</v>
      </c>
      <c r="J53" s="0" t="n">
        <v>15803.505399624</v>
      </c>
    </row>
    <row r="54" customFormat="false" ht="12.8" hidden="false" customHeight="false" outlineLevel="0" collapsed="false">
      <c r="A54" s="0" t="n">
        <v>101</v>
      </c>
      <c r="B54" s="0" t="n">
        <v>5547631.66103207</v>
      </c>
      <c r="C54" s="0" t="n">
        <v>3020716.06575577</v>
      </c>
      <c r="D54" s="0" t="n">
        <v>983448.84284853</v>
      </c>
      <c r="E54" s="0" t="n">
        <v>414803.130924408</v>
      </c>
      <c r="F54" s="0" t="n">
        <v>967724.291040357</v>
      </c>
      <c r="G54" s="0" t="n">
        <v>12161.5167566887</v>
      </c>
      <c r="H54" s="0" t="n">
        <v>103533.350301354</v>
      </c>
      <c r="I54" s="0" t="n">
        <v>30777.8210037902</v>
      </c>
      <c r="J54" s="0" t="n">
        <v>14527.3704154366</v>
      </c>
    </row>
    <row r="55" customFormat="false" ht="12.8" hidden="false" customHeight="false" outlineLevel="0" collapsed="false">
      <c r="A55" s="0" t="n">
        <v>102</v>
      </c>
      <c r="B55" s="0" t="n">
        <v>4545564.79118656</v>
      </c>
      <c r="C55" s="0" t="n">
        <v>2936562.76737983</v>
      </c>
      <c r="D55" s="0" t="n">
        <v>1008153.97601423</v>
      </c>
      <c r="E55" s="0" t="n">
        <v>417624.313490248</v>
      </c>
      <c r="F55" s="0" t="n">
        <v>0</v>
      </c>
      <c r="G55" s="0" t="n">
        <v>17993.9802034018</v>
      </c>
      <c r="H55" s="0" t="n">
        <v>114280.582504926</v>
      </c>
      <c r="I55" s="0" t="n">
        <v>35017.6754991371</v>
      </c>
      <c r="J55" s="0" t="n">
        <v>15748.9046261214</v>
      </c>
    </row>
    <row r="56" customFormat="false" ht="12.8" hidden="false" customHeight="false" outlineLevel="0" collapsed="false">
      <c r="A56" s="0" t="n">
        <v>103</v>
      </c>
      <c r="B56" s="0" t="n">
        <v>4521716.03768449</v>
      </c>
      <c r="C56" s="0" t="n">
        <v>2988087.77797827</v>
      </c>
      <c r="D56" s="0" t="n">
        <v>943014.249684521</v>
      </c>
      <c r="E56" s="0" t="n">
        <v>418654.583061225</v>
      </c>
      <c r="F56" s="0" t="n">
        <v>0</v>
      </c>
      <c r="G56" s="0" t="n">
        <v>25256.9455834803</v>
      </c>
      <c r="H56" s="0" t="n">
        <v>106233.247142066</v>
      </c>
      <c r="I56" s="0" t="n">
        <v>23863.5367038596</v>
      </c>
      <c r="J56" s="0" t="n">
        <v>16395.6941281937</v>
      </c>
    </row>
    <row r="57" customFormat="false" ht="12.8" hidden="false" customHeight="false" outlineLevel="0" collapsed="false">
      <c r="A57" s="0" t="n">
        <v>104</v>
      </c>
      <c r="B57" s="0" t="n">
        <v>4527996.82514695</v>
      </c>
      <c r="C57" s="0" t="n">
        <v>2969807.20621192</v>
      </c>
      <c r="D57" s="0" t="n">
        <v>965403.668900703</v>
      </c>
      <c r="E57" s="0" t="n">
        <v>422226.597344643</v>
      </c>
      <c r="F57" s="0" t="n">
        <v>0</v>
      </c>
      <c r="G57" s="0" t="n">
        <v>14814.7121224972</v>
      </c>
      <c r="H57" s="0" t="n">
        <v>111873.530390143</v>
      </c>
      <c r="I57" s="0" t="n">
        <v>25698.7441183972</v>
      </c>
      <c r="J57" s="0" t="n">
        <v>17322.6574872593</v>
      </c>
    </row>
    <row r="58" customFormat="false" ht="12.8" hidden="false" customHeight="false" outlineLevel="0" collapsed="false">
      <c r="A58" s="0" t="n">
        <v>105</v>
      </c>
      <c r="B58" s="0" t="n">
        <v>5544820.3318996</v>
      </c>
      <c r="C58" s="0" t="n">
        <v>3000169.95094573</v>
      </c>
      <c r="D58" s="0" t="n">
        <v>952707.683235616</v>
      </c>
      <c r="E58" s="0" t="n">
        <v>422464.971847662</v>
      </c>
      <c r="F58" s="0" t="n">
        <v>972542.406835696</v>
      </c>
      <c r="G58" s="0" t="n">
        <v>18672.5683917628</v>
      </c>
      <c r="H58" s="0" t="n">
        <v>125655.230006561</v>
      </c>
      <c r="I58" s="0" t="n">
        <v>34886.2253484831</v>
      </c>
      <c r="J58" s="0" t="n">
        <v>17783.5205105128</v>
      </c>
    </row>
    <row r="59" customFormat="false" ht="12.8" hidden="false" customHeight="false" outlineLevel="0" collapsed="false">
      <c r="A59" s="0" t="n">
        <v>106</v>
      </c>
      <c r="B59" s="0" t="n">
        <v>4651143.83950241</v>
      </c>
      <c r="C59" s="0" t="n">
        <v>3032302.73658307</v>
      </c>
      <c r="D59" s="0" t="n">
        <v>991745.695481669</v>
      </c>
      <c r="E59" s="0" t="n">
        <v>416815.096320474</v>
      </c>
      <c r="F59" s="0" t="n">
        <v>0</v>
      </c>
      <c r="G59" s="0" t="n">
        <v>15769.6166243374</v>
      </c>
      <c r="H59" s="0" t="n">
        <v>132089.388766128</v>
      </c>
      <c r="I59" s="0" t="n">
        <v>45329.2137849011</v>
      </c>
      <c r="J59" s="0" t="n">
        <v>16904.2298629494</v>
      </c>
    </row>
    <row r="60" customFormat="false" ht="12.8" hidden="false" customHeight="false" outlineLevel="0" collapsed="false">
      <c r="A60" s="0" t="n">
        <v>107</v>
      </c>
      <c r="B60" s="0" t="n">
        <v>4645221.46540601</v>
      </c>
      <c r="C60" s="0" t="n">
        <v>3098804.25321321</v>
      </c>
      <c r="D60" s="0" t="n">
        <v>919189.167358054</v>
      </c>
      <c r="E60" s="0" t="n">
        <v>424243.705138333</v>
      </c>
      <c r="F60" s="0" t="n">
        <v>0</v>
      </c>
      <c r="G60" s="0" t="n">
        <v>15912.4015315452</v>
      </c>
      <c r="H60" s="0" t="n">
        <v>117511.344418729</v>
      </c>
      <c r="I60" s="0" t="n">
        <v>50553.5533279254</v>
      </c>
      <c r="J60" s="0" t="n">
        <v>18856.2225930455</v>
      </c>
    </row>
    <row r="61" customFormat="false" ht="12.8" hidden="false" customHeight="false" outlineLevel="0" collapsed="false">
      <c r="A61" s="0" t="n">
        <v>108</v>
      </c>
      <c r="B61" s="0" t="n">
        <v>4655148.70012959</v>
      </c>
      <c r="C61" s="0" t="n">
        <v>3098355.93101924</v>
      </c>
      <c r="D61" s="0" t="n">
        <v>923041.965062166</v>
      </c>
      <c r="E61" s="0" t="n">
        <v>427104.697832736</v>
      </c>
      <c r="F61" s="0" t="n">
        <v>0</v>
      </c>
      <c r="G61" s="0" t="n">
        <v>12798.1348391997</v>
      </c>
      <c r="H61" s="0" t="n">
        <v>140032.755138852</v>
      </c>
      <c r="I61" s="0" t="n">
        <v>33292.1064949448</v>
      </c>
      <c r="J61" s="0" t="n">
        <v>20566.3245797047</v>
      </c>
    </row>
    <row r="62" customFormat="false" ht="12.8" hidden="false" customHeight="false" outlineLevel="0" collapsed="false">
      <c r="A62" s="0" t="n">
        <v>109</v>
      </c>
      <c r="B62" s="0" t="n">
        <v>5568997.39790334</v>
      </c>
      <c r="C62" s="0" t="n">
        <v>3027717.23419437</v>
      </c>
      <c r="D62" s="0" t="n">
        <v>952970.533832724</v>
      </c>
      <c r="E62" s="0" t="n">
        <v>425338.970658728</v>
      </c>
      <c r="F62" s="0" t="n">
        <v>990759.033736148</v>
      </c>
      <c r="G62" s="0" t="n">
        <v>10509.5082400045</v>
      </c>
      <c r="H62" s="0" t="n">
        <v>106278.077500521</v>
      </c>
      <c r="I62" s="0" t="n">
        <v>41077.100232569</v>
      </c>
      <c r="J62" s="0" t="n">
        <v>14418.8641010719</v>
      </c>
    </row>
    <row r="63" customFormat="false" ht="12.8" hidden="false" customHeight="false" outlineLevel="0" collapsed="false">
      <c r="A63" s="0" t="n">
        <v>110</v>
      </c>
      <c r="B63" s="0" t="n">
        <v>4664129.35472978</v>
      </c>
      <c r="C63" s="0" t="n">
        <v>3061755.83141237</v>
      </c>
      <c r="D63" s="0" t="n">
        <v>967670.088705489</v>
      </c>
      <c r="E63" s="0" t="n">
        <v>430064.431013717</v>
      </c>
      <c r="F63" s="0" t="n">
        <v>0</v>
      </c>
      <c r="G63" s="0" t="n">
        <v>19330.1571646418</v>
      </c>
      <c r="H63" s="0" t="n">
        <v>118799.455861566</v>
      </c>
      <c r="I63" s="0" t="n">
        <v>46508.9440605477</v>
      </c>
      <c r="J63" s="0" t="n">
        <v>19513.5024164574</v>
      </c>
    </row>
    <row r="64" customFormat="false" ht="12.8" hidden="false" customHeight="false" outlineLevel="0" collapsed="false">
      <c r="A64" s="0" t="n">
        <v>111</v>
      </c>
      <c r="B64" s="0" t="n">
        <v>4677930.72762134</v>
      </c>
      <c r="C64" s="0" t="n">
        <v>3233178.73403017</v>
      </c>
      <c r="D64" s="0" t="n">
        <v>821464.051117109</v>
      </c>
      <c r="E64" s="0" t="n">
        <v>429210.407880766</v>
      </c>
      <c r="F64" s="0" t="n">
        <v>0</v>
      </c>
      <c r="G64" s="0" t="n">
        <v>19540.5922330587</v>
      </c>
      <c r="H64" s="0" t="n">
        <v>123268.515259111</v>
      </c>
      <c r="I64" s="0" t="n">
        <v>32041.6102702824</v>
      </c>
      <c r="J64" s="0" t="n">
        <v>18905.0570802376</v>
      </c>
    </row>
    <row r="65" customFormat="false" ht="12.8" hidden="false" customHeight="false" outlineLevel="0" collapsed="false">
      <c r="A65" s="0" t="n">
        <v>112</v>
      </c>
      <c r="B65" s="0" t="n">
        <v>4657446.12536801</v>
      </c>
      <c r="C65" s="0" t="n">
        <v>3115652.37184848</v>
      </c>
      <c r="D65" s="0" t="n">
        <v>943017.57407967</v>
      </c>
      <c r="E65" s="0" t="n">
        <v>430672.840038189</v>
      </c>
      <c r="F65" s="0" t="n">
        <v>0</v>
      </c>
      <c r="G65" s="0" t="n">
        <v>19717.221613472</v>
      </c>
      <c r="H65" s="0" t="n">
        <v>107303.035346169</v>
      </c>
      <c r="I65" s="0" t="n">
        <v>25330.8813480754</v>
      </c>
      <c r="J65" s="0" t="n">
        <v>15478.6184211467</v>
      </c>
    </row>
    <row r="66" customFormat="false" ht="12.8" hidden="false" customHeight="false" outlineLevel="0" collapsed="false">
      <c r="A66" s="0" t="n">
        <v>113</v>
      </c>
      <c r="B66" s="0" t="n">
        <v>5602340.40000158</v>
      </c>
      <c r="C66" s="0" t="n">
        <v>3193537.14809808</v>
      </c>
      <c r="D66" s="0" t="n">
        <v>805933.905902837</v>
      </c>
      <c r="E66" s="0" t="n">
        <v>433061.06780152</v>
      </c>
      <c r="F66" s="0" t="n">
        <v>996337.516305215</v>
      </c>
      <c r="G66" s="0" t="n">
        <v>20464.57970245</v>
      </c>
      <c r="H66" s="0" t="n">
        <v>99985.3970393457</v>
      </c>
      <c r="I66" s="0" t="n">
        <v>37650.9857470917</v>
      </c>
      <c r="J66" s="0" t="n">
        <v>15195.0798651118</v>
      </c>
    </row>
    <row r="67" customFormat="false" ht="12.8" hidden="false" customHeight="false" outlineLevel="0" collapsed="false">
      <c r="A67" s="0" t="n">
        <v>114</v>
      </c>
      <c r="B67" s="0" t="n">
        <v>4641148.44663208</v>
      </c>
      <c r="C67" s="0" t="n">
        <v>3161488.06833278</v>
      </c>
      <c r="D67" s="0" t="n">
        <v>845614.316781914</v>
      </c>
      <c r="E67" s="0" t="n">
        <v>431850.766826829</v>
      </c>
      <c r="F67" s="0" t="n">
        <v>0</v>
      </c>
      <c r="G67" s="0" t="n">
        <v>19871.5138612094</v>
      </c>
      <c r="H67" s="0" t="n">
        <v>125186.035078044</v>
      </c>
      <c r="I67" s="0" t="n">
        <v>38057.7609097084</v>
      </c>
      <c r="J67" s="0" t="n">
        <v>19209.4035897705</v>
      </c>
    </row>
    <row r="68" customFormat="false" ht="12.8" hidden="false" customHeight="false" outlineLevel="0" collapsed="false">
      <c r="A68" s="0" t="n">
        <v>115</v>
      </c>
      <c r="B68" s="0" t="n">
        <v>4559058.26477545</v>
      </c>
      <c r="C68" s="0" t="n">
        <v>3134028.2350203</v>
      </c>
      <c r="D68" s="0" t="n">
        <v>809983.195145107</v>
      </c>
      <c r="E68" s="0" t="n">
        <v>435170.473464317</v>
      </c>
      <c r="F68" s="0" t="n">
        <v>0</v>
      </c>
      <c r="G68" s="0" t="n">
        <v>19690.8927723886</v>
      </c>
      <c r="H68" s="0" t="n">
        <v>112256.726774736</v>
      </c>
      <c r="I68" s="0" t="n">
        <v>30798.5187684634</v>
      </c>
      <c r="J68" s="0" t="n">
        <v>17369.8208961376</v>
      </c>
    </row>
    <row r="69" customFormat="false" ht="12.8" hidden="false" customHeight="false" outlineLevel="0" collapsed="false">
      <c r="A69" s="0" t="n">
        <v>116</v>
      </c>
      <c r="B69" s="0" t="n">
        <v>4666096.48403458</v>
      </c>
      <c r="C69" s="0" t="n">
        <v>3154371.12358613</v>
      </c>
      <c r="D69" s="0" t="n">
        <v>876511.554377622</v>
      </c>
      <c r="E69" s="0" t="n">
        <v>434764.556596412</v>
      </c>
      <c r="F69" s="0" t="n">
        <v>0</v>
      </c>
      <c r="G69" s="0" t="n">
        <v>24461.3114799102</v>
      </c>
      <c r="H69" s="0" t="n">
        <v>132321.383280247</v>
      </c>
      <c r="I69" s="0" t="n">
        <v>23293.9349343147</v>
      </c>
      <c r="J69" s="0" t="n">
        <v>21143.2209654845</v>
      </c>
    </row>
    <row r="70" customFormat="false" ht="12.8" hidden="false" customHeight="false" outlineLevel="0" collapsed="false">
      <c r="A70" s="0" t="n">
        <v>117</v>
      </c>
      <c r="B70" s="0" t="n">
        <v>5551278.70793212</v>
      </c>
      <c r="C70" s="0" t="n">
        <v>3101087.33515198</v>
      </c>
      <c r="D70" s="0" t="n">
        <v>843190.883861234</v>
      </c>
      <c r="E70" s="0" t="n">
        <v>433207.224683888</v>
      </c>
      <c r="F70" s="0" t="n">
        <v>982063.130863117</v>
      </c>
      <c r="G70" s="0" t="n">
        <v>23231.3393041869</v>
      </c>
      <c r="H70" s="0" t="n">
        <v>120350.750949051</v>
      </c>
      <c r="I70" s="0" t="n">
        <v>33103.3693446605</v>
      </c>
      <c r="J70" s="0" t="n">
        <v>16450.8291040874</v>
      </c>
    </row>
    <row r="71" customFormat="false" ht="12.8" hidden="false" customHeight="false" outlineLevel="0" collapsed="false">
      <c r="A71" s="0" t="n">
        <v>118</v>
      </c>
      <c r="B71" s="0" t="n">
        <v>4649480.31031942</v>
      </c>
      <c r="C71" s="0" t="n">
        <v>3188065.62705279</v>
      </c>
      <c r="D71" s="0" t="n">
        <v>820217.930368052</v>
      </c>
      <c r="E71" s="0" t="n">
        <v>432852.070850235</v>
      </c>
      <c r="F71" s="0" t="n">
        <v>0</v>
      </c>
      <c r="G71" s="0" t="n">
        <v>16362.5710551547</v>
      </c>
      <c r="H71" s="0" t="n">
        <v>146742.9156482</v>
      </c>
      <c r="I71" s="0" t="n">
        <v>24458.7121073182</v>
      </c>
      <c r="J71" s="0" t="n">
        <v>21971.5694207854</v>
      </c>
    </row>
    <row r="72" customFormat="false" ht="12.8" hidden="false" customHeight="false" outlineLevel="0" collapsed="false">
      <c r="A72" s="0" t="n">
        <v>119</v>
      </c>
      <c r="B72" s="0" t="n">
        <v>4563237.87874036</v>
      </c>
      <c r="C72" s="0" t="n">
        <v>3180865.01039651</v>
      </c>
      <c r="D72" s="0" t="n">
        <v>748882.100273355</v>
      </c>
      <c r="E72" s="0" t="n">
        <v>430873.545665663</v>
      </c>
      <c r="F72" s="0" t="n">
        <v>0</v>
      </c>
      <c r="G72" s="0" t="n">
        <v>21067.6937774044</v>
      </c>
      <c r="H72" s="0" t="n">
        <v>144602.841891213</v>
      </c>
      <c r="I72" s="0" t="n">
        <v>16441.5469193473</v>
      </c>
      <c r="J72" s="0" t="n">
        <v>21348.5080818227</v>
      </c>
    </row>
    <row r="73" customFormat="false" ht="12.8" hidden="false" customHeight="false" outlineLevel="0" collapsed="false">
      <c r="A73" s="0" t="n">
        <v>120</v>
      </c>
      <c r="B73" s="0" t="n">
        <v>4598952.35381809</v>
      </c>
      <c r="C73" s="0" t="n">
        <v>3258755.68423384</v>
      </c>
      <c r="D73" s="0" t="n">
        <v>715217.454617416</v>
      </c>
      <c r="E73" s="0" t="n">
        <v>432050.382053348</v>
      </c>
      <c r="F73" s="0" t="n">
        <v>0</v>
      </c>
      <c r="G73" s="0" t="n">
        <v>23897.2023785253</v>
      </c>
      <c r="H73" s="0" t="n">
        <v>120908.622317768</v>
      </c>
      <c r="I73" s="0" t="n">
        <v>29829.169063999</v>
      </c>
      <c r="J73" s="0" t="n">
        <v>20534.5131950932</v>
      </c>
    </row>
    <row r="74" customFormat="false" ht="12.8" hidden="false" customHeight="false" outlineLevel="0" collapsed="false">
      <c r="A74" s="0" t="n">
        <v>121</v>
      </c>
      <c r="B74" s="0" t="n">
        <v>5597972.41667307</v>
      </c>
      <c r="C74" s="0" t="n">
        <v>3230940.34706781</v>
      </c>
      <c r="D74" s="0" t="n">
        <v>763888.016635496</v>
      </c>
      <c r="E74" s="0" t="n">
        <v>427878.916795872</v>
      </c>
      <c r="F74" s="0" t="n">
        <v>1004136.6302466</v>
      </c>
      <c r="G74" s="0" t="n">
        <v>19787.0832489387</v>
      </c>
      <c r="H74" s="0" t="n">
        <v>116006.249037562</v>
      </c>
      <c r="I74" s="0" t="n">
        <v>24142.5653322207</v>
      </c>
      <c r="J74" s="0" t="n">
        <v>19373.6374153233</v>
      </c>
    </row>
    <row r="75" customFormat="false" ht="12.8" hidden="false" customHeight="false" outlineLevel="0" collapsed="false">
      <c r="A75" s="0" t="n">
        <v>122</v>
      </c>
      <c r="B75" s="0" t="n">
        <v>4642931.29566937</v>
      </c>
      <c r="C75" s="0" t="n">
        <v>3266838.22730532</v>
      </c>
      <c r="D75" s="0" t="n">
        <v>741410.47915378</v>
      </c>
      <c r="E75" s="0" t="n">
        <v>432654.684407665</v>
      </c>
      <c r="F75" s="0" t="n">
        <v>0</v>
      </c>
      <c r="G75" s="0" t="n">
        <v>23966.6255340719</v>
      </c>
      <c r="H75" s="0" t="n">
        <v>137783.015231332</v>
      </c>
      <c r="I75" s="0" t="n">
        <v>24963.1590944134</v>
      </c>
      <c r="J75" s="0" t="n">
        <v>18520.3431685412</v>
      </c>
    </row>
    <row r="76" customFormat="false" ht="12.8" hidden="false" customHeight="false" outlineLevel="0" collapsed="false">
      <c r="A76" s="0" t="n">
        <v>123</v>
      </c>
      <c r="B76" s="0" t="n">
        <v>4592255.20149838</v>
      </c>
      <c r="C76" s="0" t="n">
        <v>3233758.79584216</v>
      </c>
      <c r="D76" s="0" t="n">
        <v>739776.004056648</v>
      </c>
      <c r="E76" s="0" t="n">
        <v>433892.684017004</v>
      </c>
      <c r="F76" s="0" t="n">
        <v>0</v>
      </c>
      <c r="G76" s="0" t="n">
        <v>15465.9038692955</v>
      </c>
      <c r="H76" s="0" t="n">
        <v>126330.356454931</v>
      </c>
      <c r="I76" s="0" t="n">
        <v>30335.2940667362</v>
      </c>
      <c r="J76" s="0" t="n">
        <v>19908.2490488238</v>
      </c>
    </row>
    <row r="77" customFormat="false" ht="12.8" hidden="false" customHeight="false" outlineLevel="0" collapsed="false">
      <c r="A77" s="0" t="n">
        <v>124</v>
      </c>
      <c r="B77" s="0" t="n">
        <v>4562007.76694893</v>
      </c>
      <c r="C77" s="0" t="n">
        <v>3196835.50357108</v>
      </c>
      <c r="D77" s="0" t="n">
        <v>758598.614516404</v>
      </c>
      <c r="E77" s="0" t="n">
        <v>430407.60514371</v>
      </c>
      <c r="F77" s="0" t="n">
        <v>0</v>
      </c>
      <c r="G77" s="0" t="n">
        <v>21294.7338958005</v>
      </c>
      <c r="H77" s="0" t="n">
        <v>113957.044257764</v>
      </c>
      <c r="I77" s="0" t="n">
        <v>25022.8857233119</v>
      </c>
      <c r="J77" s="0" t="n">
        <v>18827.2808779974</v>
      </c>
    </row>
    <row r="78" customFormat="false" ht="12.8" hidden="false" customHeight="false" outlineLevel="0" collapsed="false">
      <c r="A78" s="0" t="n">
        <v>125</v>
      </c>
      <c r="B78" s="0" t="n">
        <v>5511476.86287751</v>
      </c>
      <c r="C78" s="0" t="n">
        <v>3223748.45782375</v>
      </c>
      <c r="D78" s="0" t="n">
        <v>715072.796474519</v>
      </c>
      <c r="E78" s="0" t="n">
        <v>435206.152370859</v>
      </c>
      <c r="F78" s="0" t="n">
        <v>974674.964523031</v>
      </c>
      <c r="G78" s="0" t="n">
        <v>23926.5235740478</v>
      </c>
      <c r="H78" s="0" t="n">
        <v>107731.893745536</v>
      </c>
      <c r="I78" s="0" t="n">
        <v>21228.5074822039</v>
      </c>
      <c r="J78" s="0" t="n">
        <v>16179.7302347833</v>
      </c>
    </row>
    <row r="79" customFormat="false" ht="12.8" hidden="false" customHeight="false" outlineLevel="0" collapsed="false">
      <c r="A79" s="0" t="n">
        <v>126</v>
      </c>
      <c r="B79" s="0" t="n">
        <v>4640005.20181366</v>
      </c>
      <c r="C79" s="0" t="n">
        <v>3308138.0393092</v>
      </c>
      <c r="D79" s="0" t="n">
        <v>659752.524433002</v>
      </c>
      <c r="E79" s="0" t="n">
        <v>438144.638326525</v>
      </c>
      <c r="F79" s="0" t="n">
        <v>0</v>
      </c>
      <c r="G79" s="0" t="n">
        <v>21915.449347323</v>
      </c>
      <c r="H79" s="0" t="n">
        <v>159562.626296222</v>
      </c>
      <c r="I79" s="0" t="n">
        <v>33469.9049151117</v>
      </c>
      <c r="J79" s="0" t="n">
        <v>22576.5410213415</v>
      </c>
    </row>
    <row r="80" customFormat="false" ht="12.8" hidden="false" customHeight="false" outlineLevel="0" collapsed="false">
      <c r="A80" s="0" t="n">
        <v>127</v>
      </c>
      <c r="B80" s="0" t="n">
        <v>4631618.73593643</v>
      </c>
      <c r="C80" s="0" t="n">
        <v>3351758.0239188</v>
      </c>
      <c r="D80" s="0" t="n">
        <v>653642.345002507</v>
      </c>
      <c r="E80" s="0" t="n">
        <v>437254.054423191</v>
      </c>
      <c r="F80" s="0" t="n">
        <v>0</v>
      </c>
      <c r="G80" s="0" t="n">
        <v>22917.7020290713</v>
      </c>
      <c r="H80" s="0" t="n">
        <v>126097.273870159</v>
      </c>
      <c r="I80" s="0" t="n">
        <v>27618.7742891391</v>
      </c>
      <c r="J80" s="0" t="n">
        <v>21040.3744076994</v>
      </c>
    </row>
    <row r="81" customFormat="false" ht="12.8" hidden="false" customHeight="false" outlineLevel="0" collapsed="false">
      <c r="A81" s="0" t="n">
        <v>128</v>
      </c>
      <c r="B81" s="0" t="n">
        <v>4736518.09086759</v>
      </c>
      <c r="C81" s="0" t="n">
        <v>3385315.10054132</v>
      </c>
      <c r="D81" s="0" t="n">
        <v>721516.882950612</v>
      </c>
      <c r="E81" s="0" t="n">
        <v>443278.223647781</v>
      </c>
      <c r="F81" s="0" t="n">
        <v>0</v>
      </c>
      <c r="G81" s="0" t="n">
        <v>26613.2588455238</v>
      </c>
      <c r="H81" s="0" t="n">
        <v>116337.880383782</v>
      </c>
      <c r="I81" s="0" t="n">
        <v>28344.4993154634</v>
      </c>
      <c r="J81" s="0" t="n">
        <v>18227.7945944515</v>
      </c>
    </row>
    <row r="82" customFormat="false" ht="12.8" hidden="false" customHeight="false" outlineLevel="0" collapsed="false">
      <c r="A82" s="0" t="n">
        <v>129</v>
      </c>
      <c r="B82" s="0" t="n">
        <v>5740355.54688276</v>
      </c>
      <c r="C82" s="0" t="n">
        <v>3423414.38358534</v>
      </c>
      <c r="D82" s="0" t="n">
        <v>673372.028985093</v>
      </c>
      <c r="E82" s="0" t="n">
        <v>446537.898770385</v>
      </c>
      <c r="F82" s="0" t="n">
        <v>1016963.43857521</v>
      </c>
      <c r="G82" s="0" t="n">
        <v>20780.4702420029</v>
      </c>
      <c r="H82" s="0" t="n">
        <v>116248.603740792</v>
      </c>
      <c r="I82" s="0" t="n">
        <v>18930.6555333756</v>
      </c>
      <c r="J82" s="0" t="n">
        <v>17320.5391410117</v>
      </c>
    </row>
    <row r="83" customFormat="false" ht="12.8" hidden="false" customHeight="false" outlineLevel="0" collapsed="false">
      <c r="A83" s="0" t="n">
        <v>130</v>
      </c>
      <c r="B83" s="0" t="n">
        <v>4777751.67831898</v>
      </c>
      <c r="C83" s="0" t="n">
        <v>3453919.94019974</v>
      </c>
      <c r="D83" s="0" t="n">
        <v>644057.856798668</v>
      </c>
      <c r="E83" s="0" t="n">
        <v>447367.415902039</v>
      </c>
      <c r="F83" s="0" t="n">
        <v>0</v>
      </c>
      <c r="G83" s="0" t="n">
        <v>16659.5872182084</v>
      </c>
      <c r="H83" s="0" t="n">
        <v>150183.894968053</v>
      </c>
      <c r="I83" s="0" t="n">
        <v>38601.2512893224</v>
      </c>
      <c r="J83" s="0" t="n">
        <v>22831.9714957991</v>
      </c>
    </row>
    <row r="84" customFormat="false" ht="12.8" hidden="false" customHeight="false" outlineLevel="0" collapsed="false">
      <c r="A84" s="0" t="n">
        <v>131</v>
      </c>
      <c r="B84" s="0" t="n">
        <v>4780502.91642121</v>
      </c>
      <c r="C84" s="0" t="n">
        <v>3445143.50342038</v>
      </c>
      <c r="D84" s="0" t="n">
        <v>678537.842444071</v>
      </c>
      <c r="E84" s="0" t="n">
        <v>447327.242634713</v>
      </c>
      <c r="F84" s="0" t="n">
        <v>0</v>
      </c>
      <c r="G84" s="0" t="n">
        <v>23210.9773878142</v>
      </c>
      <c r="H84" s="0" t="n">
        <v>131920.05913066</v>
      </c>
      <c r="I84" s="0" t="n">
        <v>29697.9465431792</v>
      </c>
      <c r="J84" s="0" t="n">
        <v>21355.5372296968</v>
      </c>
    </row>
    <row r="85" customFormat="false" ht="12.8" hidden="false" customHeight="false" outlineLevel="0" collapsed="false">
      <c r="A85" s="0" t="n">
        <v>132</v>
      </c>
      <c r="B85" s="0" t="n">
        <v>4847546.55292488</v>
      </c>
      <c r="C85" s="0" t="n">
        <v>3474739.09080303</v>
      </c>
      <c r="D85" s="0" t="n">
        <v>705126.070768023</v>
      </c>
      <c r="E85" s="0" t="n">
        <v>449220.659183449</v>
      </c>
      <c r="F85" s="0" t="n">
        <v>0</v>
      </c>
      <c r="G85" s="0" t="n">
        <v>26666.6281561374</v>
      </c>
      <c r="H85" s="0" t="n">
        <v>144988.234891385</v>
      </c>
      <c r="I85" s="0" t="n">
        <v>25721.1399366495</v>
      </c>
      <c r="J85" s="0" t="n">
        <v>22396.7711872079</v>
      </c>
    </row>
    <row r="86" customFormat="false" ht="12.8" hidden="false" customHeight="false" outlineLevel="0" collapsed="false">
      <c r="A86" s="0" t="n">
        <v>133</v>
      </c>
      <c r="B86" s="0" t="n">
        <v>5814888.17466152</v>
      </c>
      <c r="C86" s="0" t="n">
        <v>3485891.51343466</v>
      </c>
      <c r="D86" s="0" t="n">
        <v>662774.419574221</v>
      </c>
      <c r="E86" s="0" t="n">
        <v>447313.164109209</v>
      </c>
      <c r="F86" s="0" t="n">
        <v>1025925.47583853</v>
      </c>
      <c r="G86" s="0" t="n">
        <v>25727.8199573109</v>
      </c>
      <c r="H86" s="0" t="n">
        <v>112315.866418345</v>
      </c>
      <c r="I86" s="0" t="n">
        <v>30543.3975806229</v>
      </c>
      <c r="J86" s="0" t="n">
        <v>18685.9636951956</v>
      </c>
    </row>
    <row r="87" customFormat="false" ht="12.8" hidden="false" customHeight="false" outlineLevel="0" collapsed="false">
      <c r="A87" s="0" t="n">
        <v>134</v>
      </c>
      <c r="B87" s="0" t="n">
        <v>4799590.4507773</v>
      </c>
      <c r="C87" s="0" t="n">
        <v>3511407.42913708</v>
      </c>
      <c r="D87" s="0" t="n">
        <v>661058.501441272</v>
      </c>
      <c r="E87" s="0" t="n">
        <v>452505.630961828</v>
      </c>
      <c r="F87" s="0" t="n">
        <v>0</v>
      </c>
      <c r="G87" s="0" t="n">
        <v>18829.0050476452</v>
      </c>
      <c r="H87" s="0" t="n">
        <v>130893.140482183</v>
      </c>
      <c r="I87" s="0" t="n">
        <v>13306.4029897309</v>
      </c>
      <c r="J87" s="0" t="n">
        <v>21742.8993387081</v>
      </c>
    </row>
    <row r="88" customFormat="false" ht="12.8" hidden="false" customHeight="false" outlineLevel="0" collapsed="false">
      <c r="A88" s="0" t="n">
        <v>135</v>
      </c>
      <c r="B88" s="0" t="n">
        <v>4936770.98610196</v>
      </c>
      <c r="C88" s="0" t="n">
        <v>3624044.23450067</v>
      </c>
      <c r="D88" s="0" t="n">
        <v>607142.338754623</v>
      </c>
      <c r="E88" s="0" t="n">
        <v>454647.834569451</v>
      </c>
      <c r="F88" s="0" t="n">
        <v>0</v>
      </c>
      <c r="G88" s="0" t="n">
        <v>34241.4499634171</v>
      </c>
      <c r="H88" s="0" t="n">
        <v>167731.035696656</v>
      </c>
      <c r="I88" s="0" t="n">
        <v>20505.7907345026</v>
      </c>
      <c r="J88" s="0" t="n">
        <v>26545.6787098812</v>
      </c>
    </row>
    <row r="89" customFormat="false" ht="12.8" hidden="false" customHeight="false" outlineLevel="0" collapsed="false">
      <c r="A89" s="0" t="n">
        <v>136</v>
      </c>
      <c r="B89" s="0" t="n">
        <v>4834829.76182274</v>
      </c>
      <c r="C89" s="0" t="n">
        <v>3558167.28813942</v>
      </c>
      <c r="D89" s="0" t="n">
        <v>639761.548804109</v>
      </c>
      <c r="E89" s="0" t="n">
        <v>462295.738540552</v>
      </c>
      <c r="F89" s="0" t="n">
        <v>0</v>
      </c>
      <c r="G89" s="0" t="n">
        <v>25250.8020767442</v>
      </c>
      <c r="H89" s="0" t="n">
        <v>114319.327199139</v>
      </c>
      <c r="I89" s="0" t="n">
        <v>26641.5095009814</v>
      </c>
      <c r="J89" s="0" t="n">
        <v>17378.3311379362</v>
      </c>
    </row>
    <row r="90" customFormat="false" ht="12.8" hidden="false" customHeight="false" outlineLevel="0" collapsed="false">
      <c r="A90" s="0" t="n">
        <v>137</v>
      </c>
      <c r="B90" s="0" t="n">
        <v>5903718.70689095</v>
      </c>
      <c r="C90" s="0" t="n">
        <v>3583530.75966656</v>
      </c>
      <c r="D90" s="0" t="n">
        <v>604435.88182518</v>
      </c>
      <c r="E90" s="0" t="n">
        <v>463128.33132356</v>
      </c>
      <c r="F90" s="0" t="n">
        <v>1035536.40716568</v>
      </c>
      <c r="G90" s="0" t="n">
        <v>29240.4326010433</v>
      </c>
      <c r="H90" s="0" t="n">
        <v>142126.960529369</v>
      </c>
      <c r="I90" s="0" t="n">
        <v>23495.4365168681</v>
      </c>
      <c r="J90" s="0" t="n">
        <v>21974.4409981529</v>
      </c>
    </row>
    <row r="91" customFormat="false" ht="12.8" hidden="false" customHeight="false" outlineLevel="0" collapsed="false">
      <c r="A91" s="0" t="n">
        <v>138</v>
      </c>
      <c r="B91" s="0" t="n">
        <v>4979551.35728737</v>
      </c>
      <c r="C91" s="0" t="n">
        <v>3727236.49055574</v>
      </c>
      <c r="D91" s="0" t="n">
        <v>574373.271730246</v>
      </c>
      <c r="E91" s="0" t="n">
        <v>470331.938982584</v>
      </c>
      <c r="F91" s="0" t="n">
        <v>0</v>
      </c>
      <c r="G91" s="0" t="n">
        <v>24459.2014494749</v>
      </c>
      <c r="H91" s="0" t="n">
        <v>136123.81873632</v>
      </c>
      <c r="I91" s="0" t="n">
        <v>27390.9751367658</v>
      </c>
      <c r="J91" s="0" t="n">
        <v>21405.9159840441</v>
      </c>
    </row>
    <row r="92" customFormat="false" ht="12.8" hidden="false" customHeight="false" outlineLevel="0" collapsed="false">
      <c r="A92" s="0" t="n">
        <v>139</v>
      </c>
      <c r="B92" s="0" t="n">
        <v>4932352.20731208</v>
      </c>
      <c r="C92" s="0" t="n">
        <v>3699558.04803965</v>
      </c>
      <c r="D92" s="0" t="n">
        <v>558997.802583912</v>
      </c>
      <c r="E92" s="0" t="n">
        <v>469367.403572567</v>
      </c>
      <c r="F92" s="0" t="n">
        <v>0</v>
      </c>
      <c r="G92" s="0" t="n">
        <v>23715.6322691672</v>
      </c>
      <c r="H92" s="0" t="n">
        <v>154616.667625307</v>
      </c>
      <c r="I92" s="0" t="n">
        <v>6473.30686642188</v>
      </c>
      <c r="J92" s="0" t="n">
        <v>24018.3591905055</v>
      </c>
    </row>
    <row r="93" customFormat="false" ht="12.8" hidden="false" customHeight="false" outlineLevel="0" collapsed="false">
      <c r="A93" s="0" t="n">
        <v>140</v>
      </c>
      <c r="B93" s="0" t="n">
        <v>4989743.28137059</v>
      </c>
      <c r="C93" s="0" t="n">
        <v>3719886.67260857</v>
      </c>
      <c r="D93" s="0" t="n">
        <v>605761.680403827</v>
      </c>
      <c r="E93" s="0" t="n">
        <v>468606.809950446</v>
      </c>
      <c r="F93" s="0" t="n">
        <v>0</v>
      </c>
      <c r="G93" s="0" t="n">
        <v>23588.1404957856</v>
      </c>
      <c r="H93" s="0" t="n">
        <v>136353.602600558</v>
      </c>
      <c r="I93" s="0" t="n">
        <v>16284.2260001271</v>
      </c>
      <c r="J93" s="0" t="n">
        <v>18999.9883825821</v>
      </c>
    </row>
    <row r="94" customFormat="false" ht="12.8" hidden="false" customHeight="false" outlineLevel="0" collapsed="false">
      <c r="A94" s="0" t="n">
        <v>141</v>
      </c>
      <c r="B94" s="0" t="n">
        <v>5951951.16037487</v>
      </c>
      <c r="C94" s="0" t="n">
        <v>3666549.59997937</v>
      </c>
      <c r="D94" s="0" t="n">
        <v>569761.057692769</v>
      </c>
      <c r="E94" s="0" t="n">
        <v>471400.422798116</v>
      </c>
      <c r="F94" s="0" t="n">
        <v>1054005.96301306</v>
      </c>
      <c r="G94" s="0" t="n">
        <v>26943.6124596725</v>
      </c>
      <c r="H94" s="0" t="n">
        <v>126877.995466488</v>
      </c>
      <c r="I94" s="0" t="n">
        <v>19937.7462143422</v>
      </c>
      <c r="J94" s="0" t="n">
        <v>20906.6567282883</v>
      </c>
    </row>
    <row r="95" customFormat="false" ht="12.8" hidden="false" customHeight="false" outlineLevel="0" collapsed="false">
      <c r="A95" s="0" t="n">
        <v>142</v>
      </c>
      <c r="B95" s="0" t="n">
        <v>4919636.42548306</v>
      </c>
      <c r="C95" s="0" t="n">
        <v>3759116.20421647</v>
      </c>
      <c r="D95" s="0" t="n">
        <v>481009.968670157</v>
      </c>
      <c r="E95" s="0" t="n">
        <v>472488.623056755</v>
      </c>
      <c r="F95" s="0" t="n">
        <v>0</v>
      </c>
      <c r="G95" s="0" t="n">
        <v>26558.3593470216</v>
      </c>
      <c r="H95" s="0" t="n">
        <v>137241.047830284</v>
      </c>
      <c r="I95" s="0" t="n">
        <v>22233.2380400936</v>
      </c>
      <c r="J95" s="0" t="n">
        <v>23195.8972148734</v>
      </c>
    </row>
    <row r="96" customFormat="false" ht="12.8" hidden="false" customHeight="false" outlineLevel="0" collapsed="false">
      <c r="A96" s="0" t="n">
        <v>143</v>
      </c>
      <c r="B96" s="0" t="n">
        <v>4906394.81861275</v>
      </c>
      <c r="C96" s="0" t="n">
        <v>3704270.63672787</v>
      </c>
      <c r="D96" s="0" t="n">
        <v>516922.27501303</v>
      </c>
      <c r="E96" s="0" t="n">
        <v>476663.134346652</v>
      </c>
      <c r="F96" s="0" t="n">
        <v>0</v>
      </c>
      <c r="G96" s="0" t="n">
        <v>28657.8572645111</v>
      </c>
      <c r="H96" s="0" t="n">
        <v>152162.432028741</v>
      </c>
      <c r="I96" s="0" t="n">
        <v>13177.6209434426</v>
      </c>
      <c r="J96" s="0" t="n">
        <v>21843.6074819973</v>
      </c>
    </row>
    <row r="97" customFormat="false" ht="12.8" hidden="false" customHeight="false" outlineLevel="0" collapsed="false">
      <c r="A97" s="0" t="n">
        <v>144</v>
      </c>
      <c r="B97" s="0" t="n">
        <v>4876356.40667853</v>
      </c>
      <c r="C97" s="0" t="n">
        <v>3690265.62909116</v>
      </c>
      <c r="D97" s="0" t="n">
        <v>515442.43864343</v>
      </c>
      <c r="E97" s="0" t="n">
        <v>485851.353640825</v>
      </c>
      <c r="F97" s="0" t="n">
        <v>0</v>
      </c>
      <c r="G97" s="0" t="n">
        <v>43458.0002089873</v>
      </c>
      <c r="H97" s="0" t="n">
        <v>119399.116681336</v>
      </c>
      <c r="I97" s="0" t="n">
        <v>9988.89384356302</v>
      </c>
      <c r="J97" s="0" t="n">
        <v>17381.9650124124</v>
      </c>
    </row>
    <row r="98" customFormat="false" ht="12.8" hidden="false" customHeight="false" outlineLevel="0" collapsed="false">
      <c r="A98" s="0" t="n">
        <v>145</v>
      </c>
      <c r="B98" s="0" t="n">
        <v>5812711.78998643</v>
      </c>
      <c r="C98" s="0" t="n">
        <v>3666024.10465715</v>
      </c>
      <c r="D98" s="0" t="n">
        <v>452220.410922944</v>
      </c>
      <c r="E98" s="0" t="n">
        <v>488322.644545495</v>
      </c>
      <c r="F98" s="0" t="n">
        <v>1029400.79663495</v>
      </c>
      <c r="G98" s="0" t="n">
        <v>26307.6371629558</v>
      </c>
      <c r="H98" s="0" t="n">
        <v>112798.019038828</v>
      </c>
      <c r="I98" s="0" t="n">
        <v>20311.446448307</v>
      </c>
      <c r="J98" s="0" t="n">
        <v>19367.6822515836</v>
      </c>
    </row>
    <row r="99" customFormat="false" ht="12.8" hidden="false" customHeight="false" outlineLevel="0" collapsed="false">
      <c r="A99" s="0" t="n">
        <v>146</v>
      </c>
      <c r="B99" s="0" t="n">
        <v>4899871.77483824</v>
      </c>
      <c r="C99" s="0" t="n">
        <v>3653656.74651463</v>
      </c>
      <c r="D99" s="0" t="n">
        <v>532560.902446862</v>
      </c>
      <c r="E99" s="0" t="n">
        <v>497512.000569948</v>
      </c>
      <c r="F99" s="0" t="n">
        <v>0</v>
      </c>
      <c r="G99" s="0" t="n">
        <v>31507.9115733638</v>
      </c>
      <c r="H99" s="0" t="n">
        <v>147772.657866803</v>
      </c>
      <c r="I99" s="0" t="n">
        <v>16272.9144223142</v>
      </c>
      <c r="J99" s="0" t="n">
        <v>23597.6648055492</v>
      </c>
    </row>
    <row r="100" customFormat="false" ht="12.8" hidden="false" customHeight="false" outlineLevel="0" collapsed="false">
      <c r="A100" s="0" t="n">
        <v>147</v>
      </c>
      <c r="B100" s="0" t="n">
        <v>4862367.67828671</v>
      </c>
      <c r="C100" s="0" t="n">
        <v>3640331.25570138</v>
      </c>
      <c r="D100" s="0" t="n">
        <v>519270.123280834</v>
      </c>
      <c r="E100" s="0" t="n">
        <v>500896.750768145</v>
      </c>
      <c r="F100" s="0" t="n">
        <v>0</v>
      </c>
      <c r="G100" s="0" t="n">
        <v>22241.0197520613</v>
      </c>
      <c r="H100" s="0" t="n">
        <v>147569.703282509</v>
      </c>
      <c r="I100" s="0" t="n">
        <v>15825.9061961795</v>
      </c>
      <c r="J100" s="0" t="n">
        <v>21971.1190709253</v>
      </c>
    </row>
    <row r="101" customFormat="false" ht="12.8" hidden="false" customHeight="false" outlineLevel="0" collapsed="false">
      <c r="A101" s="0" t="n">
        <v>148</v>
      </c>
      <c r="B101" s="0" t="n">
        <v>4862791.24100574</v>
      </c>
      <c r="C101" s="0" t="n">
        <v>3653034.44961087</v>
      </c>
      <c r="D101" s="0" t="n">
        <v>518021.806547652</v>
      </c>
      <c r="E101" s="0" t="n">
        <v>501380.312312584</v>
      </c>
      <c r="F101" s="0" t="n">
        <v>0</v>
      </c>
      <c r="G101" s="0" t="n">
        <v>26050.9408047794</v>
      </c>
      <c r="H101" s="0" t="n">
        <v>111033.740869867</v>
      </c>
      <c r="I101" s="0" t="n">
        <v>34327.9376113367</v>
      </c>
      <c r="J101" s="0" t="n">
        <v>18603.7259751512</v>
      </c>
    </row>
    <row r="102" customFormat="false" ht="12.8" hidden="false" customHeight="false" outlineLevel="0" collapsed="false">
      <c r="A102" s="0" t="n">
        <v>149</v>
      </c>
      <c r="B102" s="0" t="n">
        <v>5854115.14585354</v>
      </c>
      <c r="C102" s="0" t="n">
        <v>3662491.79694579</v>
      </c>
      <c r="D102" s="0" t="n">
        <v>430664.624754226</v>
      </c>
      <c r="E102" s="0" t="n">
        <v>499239.022834552</v>
      </c>
      <c r="F102" s="0" t="n">
        <v>1075700.82134092</v>
      </c>
      <c r="G102" s="0" t="n">
        <v>31889.262436294</v>
      </c>
      <c r="H102" s="0" t="n">
        <v>124684.136623137</v>
      </c>
      <c r="I102" s="0" t="n">
        <v>11112.0553657067</v>
      </c>
      <c r="J102" s="0" t="n">
        <v>18727.528652539</v>
      </c>
    </row>
    <row r="103" customFormat="false" ht="12.8" hidden="false" customHeight="false" outlineLevel="0" collapsed="false">
      <c r="A103" s="0" t="n">
        <v>150</v>
      </c>
      <c r="B103" s="0" t="n">
        <v>4771655.54050496</v>
      </c>
      <c r="C103" s="0" t="n">
        <v>3673920.75477263</v>
      </c>
      <c r="D103" s="0" t="n">
        <v>396225.83558913</v>
      </c>
      <c r="E103" s="0" t="n">
        <v>504635.391574267</v>
      </c>
      <c r="F103" s="0" t="n">
        <v>0</v>
      </c>
      <c r="G103" s="0" t="n">
        <v>26818.8437514769</v>
      </c>
      <c r="H103" s="0" t="n">
        <v>140417.994953933</v>
      </c>
      <c r="I103" s="0" t="n">
        <v>7295.03748060635</v>
      </c>
      <c r="J103" s="0" t="n">
        <v>23950.3698552369</v>
      </c>
    </row>
    <row r="104" customFormat="false" ht="12.8" hidden="false" customHeight="false" outlineLevel="0" collapsed="false">
      <c r="A104" s="0" t="n">
        <v>151</v>
      </c>
      <c r="B104" s="0" t="n">
        <v>4782043.84956927</v>
      </c>
      <c r="C104" s="0" t="n">
        <v>3677987.04766146</v>
      </c>
      <c r="D104" s="0" t="n">
        <v>400949.703465644</v>
      </c>
      <c r="E104" s="0" t="n">
        <v>509543.501163704</v>
      </c>
      <c r="F104" s="0" t="n">
        <v>0</v>
      </c>
      <c r="G104" s="0" t="n">
        <v>33625.5571376586</v>
      </c>
      <c r="H104" s="0" t="n">
        <v>117543.552975833</v>
      </c>
      <c r="I104" s="0" t="n">
        <v>18992.0102261308</v>
      </c>
      <c r="J104" s="0" t="n">
        <v>22399.8451252805</v>
      </c>
    </row>
    <row r="105" customFormat="false" ht="12.8" hidden="false" customHeight="false" outlineLevel="0" collapsed="false">
      <c r="A105" s="0" t="n">
        <v>152</v>
      </c>
      <c r="B105" s="0" t="n">
        <v>4901130.69403538</v>
      </c>
      <c r="C105" s="0" t="n">
        <v>3744839.36886306</v>
      </c>
      <c r="D105" s="0" t="n">
        <v>421563.732490696</v>
      </c>
      <c r="E105" s="0" t="n">
        <v>519799.769103188</v>
      </c>
      <c r="F105" s="0" t="n">
        <v>0</v>
      </c>
      <c r="G105" s="0" t="n">
        <v>33250.6218374878</v>
      </c>
      <c r="H105" s="0" t="n">
        <v>148925.03297666</v>
      </c>
      <c r="I105" s="0" t="n">
        <v>9046.7608735524</v>
      </c>
      <c r="J105" s="0" t="n">
        <v>26765.9008195186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94140625" defaultRowHeight="12.8" zeroHeight="false" outlineLevelRow="0" outlineLevelCol="0"/>
  <cols>
    <col collapsed="false" customWidth="true" hidden="false" outlineLevel="0" max="64" min="1" style="166" width="11.64"/>
  </cols>
  <sheetData>
    <row r="1" customFormat="false" ht="12.8" hidden="false" customHeight="false" outlineLevel="0" collapsed="false">
      <c r="A1" s="0" t="s">
        <v>234</v>
      </c>
      <c r="B1" s="0" t="s">
        <v>218</v>
      </c>
      <c r="C1" s="0" t="s">
        <v>263</v>
      </c>
      <c r="D1" s="0" t="s">
        <v>264</v>
      </c>
      <c r="E1" s="0" t="s">
        <v>265</v>
      </c>
      <c r="F1" s="0" t="s">
        <v>266</v>
      </c>
      <c r="G1" s="0" t="s">
        <v>267</v>
      </c>
      <c r="H1" s="0" t="s">
        <v>268</v>
      </c>
      <c r="I1" s="0" t="s">
        <v>219</v>
      </c>
    </row>
    <row r="2" customFormat="false" ht="12.8" hidden="false" customHeight="false" outlineLevel="0" collapsed="false">
      <c r="A2" s="166" t="n">
        <v>49</v>
      </c>
      <c r="B2" s="166" t="n">
        <v>18034497.499367</v>
      </c>
      <c r="C2" s="166" t="n">
        <v>17367019.5855732</v>
      </c>
      <c r="D2" s="166" t="n">
        <v>61396751.180196</v>
      </c>
      <c r="E2" s="166" t="n">
        <v>61396751.180196</v>
      </c>
      <c r="F2" s="166" t="n">
        <v>0</v>
      </c>
      <c r="G2" s="166" t="n">
        <v>394108.180340275</v>
      </c>
      <c r="H2" s="166" t="n">
        <v>180775.09686771</v>
      </c>
      <c r="I2" s="166" t="n">
        <v>132278.052265445</v>
      </c>
    </row>
    <row r="3" customFormat="false" ht="12.8" hidden="false" customHeight="false" outlineLevel="0" collapsed="false">
      <c r="A3" s="166" t="n">
        <v>50</v>
      </c>
      <c r="B3" s="166" t="n">
        <v>22385764.1527932</v>
      </c>
      <c r="C3" s="166" t="n">
        <v>21648646.0020164</v>
      </c>
      <c r="D3" s="166" t="n">
        <v>76538155.1354227</v>
      </c>
      <c r="E3" s="166" t="n">
        <v>65604132.9732195</v>
      </c>
      <c r="F3" s="166" t="n">
        <v>10934022.1622032</v>
      </c>
      <c r="G3" s="166" t="n">
        <v>465703.581884386</v>
      </c>
      <c r="H3" s="166" t="n">
        <v>175132.932221331</v>
      </c>
      <c r="I3" s="166" t="n">
        <v>137545.195244366</v>
      </c>
    </row>
    <row r="4" customFormat="false" ht="12.8" hidden="false" customHeight="false" outlineLevel="0" collapsed="false">
      <c r="A4" s="166" t="n">
        <v>51</v>
      </c>
      <c r="B4" s="166" t="n">
        <v>20234056.7711665</v>
      </c>
      <c r="C4" s="166" t="n">
        <v>19557502.2670642</v>
      </c>
      <c r="D4" s="166" t="n">
        <v>69201837.7522827</v>
      </c>
      <c r="E4" s="166" t="n">
        <v>69201837.7522827</v>
      </c>
      <c r="F4" s="166" t="n">
        <v>0</v>
      </c>
      <c r="G4" s="166" t="n">
        <v>405476.538367457</v>
      </c>
      <c r="H4" s="166" t="n">
        <v>168246.904025317</v>
      </c>
      <c r="I4" s="166" t="n">
        <v>146901.516727808</v>
      </c>
    </row>
    <row r="5" customFormat="false" ht="12.8" hidden="false" customHeight="false" outlineLevel="0" collapsed="false">
      <c r="A5" s="166" t="n">
        <v>52</v>
      </c>
      <c r="B5" s="166" t="n">
        <v>23483163.7309384</v>
      </c>
      <c r="C5" s="166" t="n">
        <v>22800277.6964896</v>
      </c>
      <c r="D5" s="166" t="n">
        <v>80693096.3076113</v>
      </c>
      <c r="E5" s="166" t="n">
        <v>69165511.1208097</v>
      </c>
      <c r="F5" s="166" t="n">
        <v>11527585.1868016</v>
      </c>
      <c r="G5" s="166" t="n">
        <v>419597.106877839</v>
      </c>
      <c r="H5" s="166" t="n">
        <v>160777.181539976</v>
      </c>
      <c r="I5" s="166" t="n">
        <v>146445.351472853</v>
      </c>
    </row>
    <row r="6" customFormat="false" ht="12.8" hidden="false" customHeight="false" outlineLevel="0" collapsed="false">
      <c r="A6" s="166" t="n">
        <v>53</v>
      </c>
      <c r="B6" s="166" t="n">
        <v>19146816.254714</v>
      </c>
      <c r="C6" s="166" t="n">
        <v>18529100.6215051</v>
      </c>
      <c r="D6" s="166" t="n">
        <v>65580466.4835956</v>
      </c>
      <c r="E6" s="166" t="n">
        <v>65580466.4835956</v>
      </c>
      <c r="F6" s="166" t="n">
        <v>0</v>
      </c>
      <c r="G6" s="166" t="n">
        <v>378658.160597499</v>
      </c>
      <c r="H6" s="166" t="n">
        <v>140524.226328756</v>
      </c>
      <c r="I6" s="166" t="n">
        <v>140761.780403749</v>
      </c>
    </row>
    <row r="7" customFormat="false" ht="12.8" hidden="false" customHeight="false" outlineLevel="0" collapsed="false">
      <c r="A7" s="166" t="n">
        <v>54</v>
      </c>
      <c r="B7" s="166" t="n">
        <v>21810280.3571705</v>
      </c>
      <c r="C7" s="166" t="n">
        <v>21160668.4623184</v>
      </c>
      <c r="D7" s="166" t="n">
        <v>74903236.5972534</v>
      </c>
      <c r="E7" s="166" t="n">
        <v>64202774.2262172</v>
      </c>
      <c r="F7" s="166" t="n">
        <v>10700462.3710362</v>
      </c>
      <c r="G7" s="166" t="n">
        <v>425811.298341677</v>
      </c>
      <c r="H7" s="166" t="n">
        <v>125573.370686728</v>
      </c>
      <c r="I7" s="166" t="n">
        <v>140324.608319577</v>
      </c>
    </row>
    <row r="8" customFormat="false" ht="12.8" hidden="false" customHeight="false" outlineLevel="0" collapsed="false">
      <c r="A8" s="166" t="n">
        <v>55</v>
      </c>
      <c r="B8" s="166" t="n">
        <v>18980756.5787828</v>
      </c>
      <c r="C8" s="166" t="n">
        <v>18385522.0533272</v>
      </c>
      <c r="D8" s="166" t="n">
        <v>65095158.2750847</v>
      </c>
      <c r="E8" s="166" t="n">
        <v>65095158.2750847</v>
      </c>
      <c r="F8" s="166" t="n">
        <v>0</v>
      </c>
      <c r="G8" s="166" t="n">
        <v>381129.270811297</v>
      </c>
      <c r="H8" s="166" t="n">
        <v>115652.520523482</v>
      </c>
      <c r="I8" s="166" t="n">
        <v>140646.763029675</v>
      </c>
    </row>
    <row r="9" customFormat="false" ht="12.8" hidden="false" customHeight="false" outlineLevel="0" collapsed="false">
      <c r="A9" s="166" t="n">
        <v>56</v>
      </c>
      <c r="B9" s="166" t="n">
        <v>22397188.7827913</v>
      </c>
      <c r="C9" s="166" t="n">
        <v>21792373.1554342</v>
      </c>
      <c r="D9" s="166" t="n">
        <v>77128525.8789395</v>
      </c>
      <c r="E9" s="166" t="n">
        <v>66110165.0390909</v>
      </c>
      <c r="F9" s="166" t="n">
        <v>11018360.8398485</v>
      </c>
      <c r="G9" s="166" t="n">
        <v>393019.012142057</v>
      </c>
      <c r="H9" s="166" t="n">
        <v>110280.791262627</v>
      </c>
      <c r="I9" s="166" t="n">
        <v>145022.605646437</v>
      </c>
    </row>
    <row r="10" customFormat="false" ht="12.8" hidden="false" customHeight="false" outlineLevel="0" collapsed="false">
      <c r="A10" s="166" t="n">
        <v>57</v>
      </c>
      <c r="B10" s="166" t="n">
        <v>19615633.2382376</v>
      </c>
      <c r="C10" s="166" t="n">
        <v>18922773.9883454</v>
      </c>
      <c r="D10" s="166" t="n">
        <v>66963570.8771658</v>
      </c>
      <c r="E10" s="166" t="n">
        <v>66963570.8771658</v>
      </c>
      <c r="F10" s="166" t="n">
        <v>0</v>
      </c>
      <c r="G10" s="166" t="n">
        <v>378297.632258294</v>
      </c>
      <c r="H10" s="166" t="n">
        <v>231105.10456155</v>
      </c>
      <c r="I10" s="166" t="n">
        <v>119223.590103333</v>
      </c>
    </row>
    <row r="11" customFormat="false" ht="12.8" hidden="false" customHeight="false" outlineLevel="0" collapsed="false">
      <c r="A11" s="166" t="n">
        <v>58</v>
      </c>
      <c r="B11" s="166" t="n">
        <v>23378790.7203935</v>
      </c>
      <c r="C11" s="166" t="n">
        <v>22694454.1202544</v>
      </c>
      <c r="D11" s="166" t="n">
        <v>80224936.5686824</v>
      </c>
      <c r="E11" s="166" t="n">
        <v>68764231.3445849</v>
      </c>
      <c r="F11" s="166" t="n">
        <v>11460705.2240975</v>
      </c>
      <c r="G11" s="166" t="n">
        <v>362617.77614439</v>
      </c>
      <c r="H11" s="166" t="n">
        <v>232427.543355756</v>
      </c>
      <c r="I11" s="166" t="n">
        <v>127558.97234145</v>
      </c>
    </row>
    <row r="12" customFormat="false" ht="12.8" hidden="false" customHeight="false" outlineLevel="0" collapsed="false">
      <c r="A12" s="166" t="n">
        <v>59</v>
      </c>
      <c r="B12" s="166" t="n">
        <v>20578914.6776703</v>
      </c>
      <c r="C12" s="166" t="n">
        <v>19886201.2196337</v>
      </c>
      <c r="D12" s="166" t="n">
        <v>70287204.1445025</v>
      </c>
      <c r="E12" s="166" t="n">
        <v>70287204.1445025</v>
      </c>
      <c r="F12" s="166" t="n">
        <v>0</v>
      </c>
      <c r="G12" s="166" t="n">
        <v>377360.511465342</v>
      </c>
      <c r="H12" s="166" t="n">
        <v>223852.144990663</v>
      </c>
      <c r="I12" s="166" t="n">
        <v>130715.43082937</v>
      </c>
    </row>
    <row r="13" customFormat="false" ht="12.8" hidden="false" customHeight="false" outlineLevel="0" collapsed="false">
      <c r="A13" s="166" t="n">
        <v>60</v>
      </c>
      <c r="B13" s="166" t="n">
        <v>24419598.4120469</v>
      </c>
      <c r="C13" s="166" t="n">
        <v>23685871.6563097</v>
      </c>
      <c r="D13" s="166" t="n">
        <v>83697046.4213687</v>
      </c>
      <c r="E13" s="166" t="n">
        <v>71740325.5040303</v>
      </c>
      <c r="F13" s="166" t="n">
        <v>11956720.9173384</v>
      </c>
      <c r="G13" s="166" t="n">
        <v>412542.037858259</v>
      </c>
      <c r="H13" s="166" t="n">
        <v>224459.021316239</v>
      </c>
      <c r="I13" s="166" t="n">
        <v>138179.566518179</v>
      </c>
    </row>
    <row r="14" customFormat="false" ht="12.8" hidden="false" customHeight="false" outlineLevel="0" collapsed="false">
      <c r="A14" s="166" t="n">
        <v>61</v>
      </c>
      <c r="B14" s="166" t="n">
        <v>19446933.4382352</v>
      </c>
      <c r="C14" s="166" t="n">
        <v>18753634.0126449</v>
      </c>
      <c r="D14" s="166" t="n">
        <v>62929071.0538336</v>
      </c>
      <c r="E14" s="166" t="n">
        <v>71195705.1024942</v>
      </c>
      <c r="F14" s="166" t="n">
        <v>0</v>
      </c>
      <c r="G14" s="166" t="n">
        <v>353916.305609579</v>
      </c>
      <c r="H14" s="166" t="n">
        <v>251308.902906091</v>
      </c>
      <c r="I14" s="166" t="n">
        <v>125820.310106618</v>
      </c>
    </row>
    <row r="15" customFormat="false" ht="12.8" hidden="false" customHeight="false" outlineLevel="0" collapsed="false">
      <c r="A15" s="166" t="n">
        <v>62</v>
      </c>
      <c r="B15" s="166" t="n">
        <v>21970032.2997489</v>
      </c>
      <c r="C15" s="166" t="n">
        <v>21267538.5874926</v>
      </c>
      <c r="D15" s="166" t="n">
        <v>71371446.577601</v>
      </c>
      <c r="E15" s="166" t="n">
        <v>69278745.9918297</v>
      </c>
      <c r="F15" s="166" t="n">
        <v>11546457.6653049</v>
      </c>
      <c r="G15" s="166" t="n">
        <v>370331.122204167</v>
      </c>
      <c r="H15" s="166" t="n">
        <v>242169.229853259</v>
      </c>
      <c r="I15" s="166" t="n">
        <v>128561.943141318</v>
      </c>
    </row>
    <row r="16" customFormat="false" ht="12.8" hidden="false" customHeight="false" outlineLevel="0" collapsed="false">
      <c r="A16" s="166" t="n">
        <v>63</v>
      </c>
      <c r="B16" s="166" t="n">
        <v>18061907.8282328</v>
      </c>
      <c r="C16" s="166" t="n">
        <v>17415118.5267505</v>
      </c>
      <c r="D16" s="166" t="n">
        <v>58676826.5236093</v>
      </c>
      <c r="E16" s="166" t="n">
        <v>65722627.1722019</v>
      </c>
      <c r="F16" s="166" t="n">
        <v>0</v>
      </c>
      <c r="G16" s="166" t="n">
        <v>337262.858522078</v>
      </c>
      <c r="H16" s="166" t="n">
        <v>224744.274099132</v>
      </c>
      <c r="I16" s="166" t="n">
        <v>121117.384087286</v>
      </c>
    </row>
    <row r="17" customFormat="false" ht="12.8" hidden="false" customHeight="false" outlineLevel="0" collapsed="false">
      <c r="A17" s="166" t="n">
        <v>64</v>
      </c>
      <c r="B17" s="166" t="n">
        <v>19818011.5998267</v>
      </c>
      <c r="C17" s="166" t="n">
        <v>19200364.5609438</v>
      </c>
      <c r="D17" s="166" t="n">
        <v>64704914.8045771</v>
      </c>
      <c r="E17" s="166" t="n">
        <v>62155156.1611251</v>
      </c>
      <c r="F17" s="166" t="n">
        <v>10359192.6935208</v>
      </c>
      <c r="G17" s="166" t="n">
        <v>324898.340178952</v>
      </c>
      <c r="H17" s="166" t="n">
        <v>210506.785363329</v>
      </c>
      <c r="I17" s="166" t="n">
        <v>117488.447629411</v>
      </c>
    </row>
    <row r="18" customFormat="false" ht="12.8" hidden="false" customHeight="false" outlineLevel="0" collapsed="false">
      <c r="A18" s="166" t="n">
        <v>65</v>
      </c>
      <c r="B18" s="166" t="n">
        <v>15851385.0013307</v>
      </c>
      <c r="C18" s="166" t="n">
        <v>15248005.3962422</v>
      </c>
      <c r="D18" s="166" t="n">
        <v>48714835.2312586</v>
      </c>
      <c r="E18" s="166" t="n">
        <v>61901140.1678812</v>
      </c>
      <c r="F18" s="166" t="n">
        <v>0</v>
      </c>
      <c r="G18" s="166" t="n">
        <v>323734.336312093</v>
      </c>
      <c r="H18" s="166" t="n">
        <v>200133.164224877</v>
      </c>
      <c r="I18" s="166" t="n">
        <v>113588.720787944</v>
      </c>
    </row>
    <row r="19" customFormat="false" ht="12.8" hidden="false" customHeight="false" outlineLevel="0" collapsed="false">
      <c r="A19" s="166" t="n">
        <v>66</v>
      </c>
      <c r="B19" s="166" t="n">
        <v>18844983.0549242</v>
      </c>
      <c r="C19" s="166" t="n">
        <v>18247154.4675525</v>
      </c>
      <c r="D19" s="166" t="n">
        <v>58995553.8146584</v>
      </c>
      <c r="E19" s="166" t="n">
        <v>62532043.0037038</v>
      </c>
      <c r="F19" s="166" t="n">
        <v>10422007.167284</v>
      </c>
      <c r="G19" s="166" t="n">
        <v>320087.638554397</v>
      </c>
      <c r="H19" s="166" t="n">
        <v>201073.033913401</v>
      </c>
      <c r="I19" s="166" t="n">
        <v>109525.592719891</v>
      </c>
    </row>
    <row r="20" customFormat="false" ht="12.8" hidden="false" customHeight="false" outlineLevel="0" collapsed="false">
      <c r="A20" s="166" t="n">
        <v>67</v>
      </c>
      <c r="B20" s="166" t="n">
        <v>15710193.8603896</v>
      </c>
      <c r="C20" s="166" t="n">
        <v>15080452.4095751</v>
      </c>
      <c r="D20" s="166" t="n">
        <v>48938002.922992</v>
      </c>
      <c r="E20" s="166" t="n">
        <v>59933007.6253545</v>
      </c>
      <c r="F20" s="166" t="n">
        <v>0</v>
      </c>
      <c r="G20" s="166" t="n">
        <v>359860.332902782</v>
      </c>
      <c r="H20" s="166" t="n">
        <v>196471.312890867</v>
      </c>
      <c r="I20" s="166" t="n">
        <v>104871.150029721</v>
      </c>
    </row>
    <row r="21" customFormat="false" ht="12.8" hidden="false" customHeight="false" outlineLevel="0" collapsed="false">
      <c r="A21" s="166" t="n">
        <v>68</v>
      </c>
      <c r="B21" s="166" t="n">
        <v>17901847.1373961</v>
      </c>
      <c r="C21" s="166" t="n">
        <v>17264995.7463398</v>
      </c>
      <c r="D21" s="166" t="n">
        <v>56474693.8168181</v>
      </c>
      <c r="E21" s="166" t="n">
        <v>58166443.4546368</v>
      </c>
      <c r="F21" s="166" t="n">
        <v>9694407.24243947</v>
      </c>
      <c r="G21" s="166" t="n">
        <v>365508.198830865</v>
      </c>
      <c r="H21" s="166" t="n">
        <v>197612.98762775</v>
      </c>
      <c r="I21" s="166" t="n">
        <v>105328.863710972</v>
      </c>
    </row>
    <row r="22" customFormat="false" ht="12.8" hidden="false" customHeight="false" outlineLevel="0" collapsed="false">
      <c r="A22" s="166" t="n">
        <v>69</v>
      </c>
      <c r="B22" s="166" t="n">
        <v>16312290.4430825</v>
      </c>
      <c r="C22" s="166" t="n">
        <v>15705373.1564909</v>
      </c>
      <c r="D22" s="166" t="n">
        <v>51381074.2440487</v>
      </c>
      <c r="E22" s="166" t="n">
        <v>60723011.799363</v>
      </c>
      <c r="F22" s="166" t="n">
        <v>0</v>
      </c>
      <c r="G22" s="166" t="n">
        <v>318838.105120231</v>
      </c>
      <c r="H22" s="166" t="n">
        <v>208030.960291906</v>
      </c>
      <c r="I22" s="166" t="n">
        <v>114354.601684911</v>
      </c>
    </row>
    <row r="23" customFormat="false" ht="12.8" hidden="false" customHeight="false" outlineLevel="0" collapsed="false">
      <c r="A23" s="166" t="n">
        <v>70</v>
      </c>
      <c r="B23" s="166" t="n">
        <v>18376456.9659741</v>
      </c>
      <c r="C23" s="166" t="n">
        <v>17767650.6721357</v>
      </c>
      <c r="D23" s="166" t="n">
        <v>58302006.9408318</v>
      </c>
      <c r="E23" s="166" t="n">
        <v>58705837.4262466</v>
      </c>
      <c r="F23" s="166" t="n">
        <v>9784306.23770777</v>
      </c>
      <c r="G23" s="166" t="n">
        <v>352207.088324424</v>
      </c>
      <c r="H23" s="166" t="n">
        <v>198692.572963865</v>
      </c>
      <c r="I23" s="166" t="n">
        <v>82723.7607858221</v>
      </c>
    </row>
    <row r="24" customFormat="false" ht="12.8" hidden="false" customHeight="false" outlineLevel="0" collapsed="false">
      <c r="A24" s="166" t="n">
        <v>71</v>
      </c>
      <c r="B24" s="166" t="n">
        <v>15775623.187441</v>
      </c>
      <c r="C24" s="166" t="n">
        <v>15195825.0058717</v>
      </c>
      <c r="D24" s="166" t="n">
        <v>50045408.2653347</v>
      </c>
      <c r="E24" s="166" t="n">
        <v>58224351.3432237</v>
      </c>
      <c r="F24" s="166" t="n">
        <v>0</v>
      </c>
      <c r="G24" s="166" t="n">
        <v>326311.359594711</v>
      </c>
      <c r="H24" s="166" t="n">
        <v>195594.321178904</v>
      </c>
      <c r="I24" s="166" t="n">
        <v>82703.572565179</v>
      </c>
    </row>
    <row r="25" customFormat="false" ht="12.8" hidden="false" customHeight="false" outlineLevel="0" collapsed="false">
      <c r="A25" s="166" t="n">
        <v>72</v>
      </c>
      <c r="B25" s="166" t="n">
        <v>19094122.7808011</v>
      </c>
      <c r="C25" s="166" t="n">
        <v>18507898.0225292</v>
      </c>
      <c r="D25" s="166" t="n">
        <v>61126335.4674741</v>
      </c>
      <c r="E25" s="166" t="n">
        <v>60561723.6528437</v>
      </c>
      <c r="F25" s="166" t="n">
        <v>10093620.6088073</v>
      </c>
      <c r="G25" s="166" t="n">
        <v>331109.561987127</v>
      </c>
      <c r="H25" s="166" t="n">
        <v>193496.428532905</v>
      </c>
      <c r="I25" s="166" t="n">
        <v>88026.8110739797</v>
      </c>
    </row>
    <row r="26" customFormat="false" ht="12.8" hidden="false" customHeight="false" outlineLevel="0" collapsed="false">
      <c r="A26" s="166" t="n">
        <v>73</v>
      </c>
      <c r="B26" s="166" t="n">
        <v>16817161.1222165</v>
      </c>
      <c r="C26" s="166" t="n">
        <v>16251567.3934743</v>
      </c>
      <c r="D26" s="166" t="n">
        <v>53944798.0990677</v>
      </c>
      <c r="E26" s="166" t="n">
        <v>61597629.1105464</v>
      </c>
      <c r="F26" s="166" t="n">
        <v>0</v>
      </c>
      <c r="G26" s="166" t="n">
        <v>307670.874307857</v>
      </c>
      <c r="H26" s="166" t="n">
        <v>191204.131613258</v>
      </c>
      <c r="I26" s="166" t="n">
        <v>95312.4611729082</v>
      </c>
    </row>
    <row r="27" customFormat="false" ht="12.8" hidden="false" customHeight="false" outlineLevel="0" collapsed="false">
      <c r="A27" s="166" t="n">
        <v>74</v>
      </c>
      <c r="B27" s="166" t="n">
        <v>19717222.1067071</v>
      </c>
      <c r="C27" s="166" t="n">
        <v>19138316.0600879</v>
      </c>
      <c r="D27" s="166" t="n">
        <v>63578573.6593821</v>
      </c>
      <c r="E27" s="166" t="n">
        <v>62141729.3135064</v>
      </c>
      <c r="F27" s="166" t="n">
        <v>10356954.8855844</v>
      </c>
      <c r="G27" s="166" t="n">
        <v>315680.430271224</v>
      </c>
      <c r="H27" s="166" t="n">
        <v>195247.533441109</v>
      </c>
      <c r="I27" s="166" t="n">
        <v>97111.5470098673</v>
      </c>
    </row>
    <row r="28" customFormat="false" ht="12.8" hidden="false" customHeight="false" outlineLevel="0" collapsed="false">
      <c r="A28" s="166" t="n">
        <v>75</v>
      </c>
      <c r="B28" s="166" t="n">
        <v>17478638.0566849</v>
      </c>
      <c r="C28" s="166" t="n">
        <v>16895778.7588124</v>
      </c>
      <c r="D28" s="166" t="n">
        <v>56401058.7594531</v>
      </c>
      <c r="E28" s="166" t="n">
        <v>63500057.0877481</v>
      </c>
      <c r="F28" s="166" t="n">
        <v>0</v>
      </c>
      <c r="G28" s="166" t="n">
        <v>310429.793528559</v>
      </c>
      <c r="H28" s="166" t="n">
        <v>202563.432978348</v>
      </c>
      <c r="I28" s="166" t="n">
        <v>99808.6733795599</v>
      </c>
    </row>
    <row r="29" customFormat="false" ht="12.8" hidden="false" customHeight="false" outlineLevel="0" collapsed="false">
      <c r="A29" s="166" t="n">
        <v>76</v>
      </c>
      <c r="B29" s="166" t="n">
        <v>20589049.4941326</v>
      </c>
      <c r="C29" s="166" t="n">
        <v>19988186.8486089</v>
      </c>
      <c r="D29" s="166" t="n">
        <v>66705999.9150655</v>
      </c>
      <c r="E29" s="166" t="n">
        <v>64480903.0653521</v>
      </c>
      <c r="F29" s="166" t="n">
        <v>10746817.1775587</v>
      </c>
      <c r="G29" s="166" t="n">
        <v>325017.889853425</v>
      </c>
      <c r="H29" s="166" t="n">
        <v>205892.831980782</v>
      </c>
      <c r="I29" s="166" t="n">
        <v>99931.3195565378</v>
      </c>
    </row>
    <row r="30" customFormat="false" ht="12.8" hidden="false" customHeight="false" outlineLevel="0" collapsed="false">
      <c r="A30" s="166" t="n">
        <v>77</v>
      </c>
      <c r="B30" s="166" t="n">
        <v>17948842.1970263</v>
      </c>
      <c r="C30" s="166" t="n">
        <v>17332391.0869991</v>
      </c>
      <c r="D30" s="166" t="n">
        <v>58115789.3221288</v>
      </c>
      <c r="E30" s="166" t="n">
        <v>64754746.6604184</v>
      </c>
      <c r="F30" s="166" t="n">
        <v>0</v>
      </c>
      <c r="G30" s="166" t="n">
        <v>327212.725625062</v>
      </c>
      <c r="H30" s="166" t="n">
        <v>217010.930976045</v>
      </c>
      <c r="I30" s="166" t="n">
        <v>103182.076322897</v>
      </c>
    </row>
    <row r="31" customFormat="false" ht="12.8" hidden="false" customHeight="false" outlineLevel="0" collapsed="false">
      <c r="A31" s="166" t="n">
        <v>78</v>
      </c>
      <c r="B31" s="166" t="n">
        <v>21203826.1346709</v>
      </c>
      <c r="C31" s="166" t="n">
        <v>20573910.8172377</v>
      </c>
      <c r="D31" s="166" t="n">
        <v>68906140.285102</v>
      </c>
      <c r="E31" s="166" t="n">
        <v>66047814.721359</v>
      </c>
      <c r="F31" s="166" t="n">
        <v>11007969.1202265</v>
      </c>
      <c r="G31" s="166" t="n">
        <v>338492.517451397</v>
      </c>
      <c r="H31" s="166" t="n">
        <v>219780.409775513</v>
      </c>
      <c r="I31" s="166" t="n">
        <v>102346.271723331</v>
      </c>
    </row>
    <row r="32" customFormat="false" ht="12.8" hidden="false" customHeight="false" outlineLevel="0" collapsed="false">
      <c r="A32" s="166" t="n">
        <v>79</v>
      </c>
      <c r="B32" s="166" t="n">
        <v>18522356.1875429</v>
      </c>
      <c r="C32" s="166" t="n">
        <v>17886276.3136712</v>
      </c>
      <c r="D32" s="166" t="n">
        <v>60188560.9798404</v>
      </c>
      <c r="E32" s="166" t="n">
        <v>66411430.6352614</v>
      </c>
      <c r="F32" s="166" t="n">
        <v>0</v>
      </c>
      <c r="G32" s="166" t="n">
        <v>342782.78256087</v>
      </c>
      <c r="H32" s="166" t="n">
        <v>221125.862553737</v>
      </c>
      <c r="I32" s="166" t="n">
        <v>103101.755367297</v>
      </c>
    </row>
    <row r="33" customFormat="false" ht="12.8" hidden="false" customHeight="false" outlineLevel="0" collapsed="false">
      <c r="A33" s="166" t="n">
        <v>80</v>
      </c>
      <c r="B33" s="166" t="n">
        <v>21747386.7461409</v>
      </c>
      <c r="C33" s="166" t="n">
        <v>21092495.267975</v>
      </c>
      <c r="D33" s="166" t="n">
        <v>70792350.2353363</v>
      </c>
      <c r="E33" s="166" t="n">
        <v>67362638.9622727</v>
      </c>
      <c r="F33" s="166" t="n">
        <v>11227106.4937121</v>
      </c>
      <c r="G33" s="166" t="n">
        <v>358956.04018126</v>
      </c>
      <c r="H33" s="166" t="n">
        <v>224315.550781208</v>
      </c>
      <c r="I33" s="166" t="n">
        <v>102314.124576366</v>
      </c>
    </row>
    <row r="34" customFormat="false" ht="12.8" hidden="false" customHeight="false" outlineLevel="0" collapsed="false">
      <c r="A34" s="166" t="n">
        <v>81</v>
      </c>
      <c r="B34" s="166" t="n">
        <v>19084746.7288039</v>
      </c>
      <c r="C34" s="166" t="n">
        <v>18419882.0887733</v>
      </c>
      <c r="D34" s="166" t="n">
        <v>62159329.3344631</v>
      </c>
      <c r="E34" s="166" t="n">
        <v>68058351.1912884</v>
      </c>
      <c r="F34" s="166" t="n">
        <v>0</v>
      </c>
      <c r="G34" s="166" t="n">
        <v>365738.763413873</v>
      </c>
      <c r="H34" s="166" t="n">
        <v>227669.829158913</v>
      </c>
      <c r="I34" s="166" t="n">
        <v>102080.067796823</v>
      </c>
    </row>
    <row r="35" customFormat="false" ht="12.8" hidden="false" customHeight="false" outlineLevel="0" collapsed="false">
      <c r="A35" s="166" t="n">
        <v>82</v>
      </c>
      <c r="B35" s="166" t="n">
        <v>22334791.3541218</v>
      </c>
      <c r="C35" s="166" t="n">
        <v>21659157.7944239</v>
      </c>
      <c r="D35" s="166" t="n">
        <v>72851737.9470853</v>
      </c>
      <c r="E35" s="166" t="n">
        <v>68864669.6390862</v>
      </c>
      <c r="F35" s="166" t="n">
        <v>11477444.9398477</v>
      </c>
      <c r="G35" s="166" t="n">
        <v>383378.570655456</v>
      </c>
      <c r="H35" s="166" t="n">
        <v>223100.106291663</v>
      </c>
      <c r="I35" s="166" t="n">
        <v>98792.6896439196</v>
      </c>
    </row>
    <row r="36" customFormat="false" ht="12.8" hidden="false" customHeight="false" outlineLevel="0" collapsed="false">
      <c r="A36" s="166" t="n">
        <v>83</v>
      </c>
      <c r="B36" s="166" t="n">
        <v>19517242.7183301</v>
      </c>
      <c r="C36" s="166" t="n">
        <v>18807833.5792957</v>
      </c>
      <c r="D36" s="166" t="n">
        <v>63596862.1251422</v>
      </c>
      <c r="E36" s="166" t="n">
        <v>69136372.6225906</v>
      </c>
      <c r="F36" s="166" t="n">
        <v>0</v>
      </c>
      <c r="G36" s="166" t="n">
        <v>399208.378722736</v>
      </c>
      <c r="H36" s="166" t="n">
        <v>237411.103034877</v>
      </c>
      <c r="I36" s="166" t="n">
        <v>103985.224681199</v>
      </c>
    </row>
    <row r="37" customFormat="false" ht="12.8" hidden="false" customHeight="false" outlineLevel="0" collapsed="false">
      <c r="A37" s="166" t="n">
        <v>84</v>
      </c>
      <c r="B37" s="166" t="n">
        <v>22852910.2939076</v>
      </c>
      <c r="C37" s="166" t="n">
        <v>22157475.0878853</v>
      </c>
      <c r="D37" s="166" t="n">
        <v>74673258.7482247</v>
      </c>
      <c r="E37" s="166" t="n">
        <v>70245790.7302725</v>
      </c>
      <c r="F37" s="166" t="n">
        <v>11707631.7883788</v>
      </c>
      <c r="G37" s="166" t="n">
        <v>385442.683911018</v>
      </c>
      <c r="H37" s="166" t="n">
        <v>237378.800503557</v>
      </c>
      <c r="I37" s="166" t="n">
        <v>103733.888011062</v>
      </c>
    </row>
    <row r="38" customFormat="false" ht="12.8" hidden="false" customHeight="false" outlineLevel="0" collapsed="false">
      <c r="A38" s="166" t="n">
        <v>85</v>
      </c>
      <c r="B38" s="166" t="n">
        <v>19964855.6527001</v>
      </c>
      <c r="C38" s="166" t="n">
        <v>19207001.8488669</v>
      </c>
      <c r="D38" s="166" t="n">
        <v>65132699.0926499</v>
      </c>
      <c r="E38" s="166" t="n">
        <v>70444664.1259988</v>
      </c>
      <c r="F38" s="166" t="n">
        <v>0</v>
      </c>
      <c r="G38" s="166" t="n">
        <v>448920.825387697</v>
      </c>
      <c r="H38" s="166" t="n">
        <v>237891.004365813</v>
      </c>
      <c r="I38" s="166" t="n">
        <v>101488.534399479</v>
      </c>
    </row>
    <row r="39" customFormat="false" ht="12.8" hidden="false" customHeight="false" outlineLevel="0" collapsed="false">
      <c r="A39" s="166" t="n">
        <v>86</v>
      </c>
      <c r="B39" s="166" t="n">
        <v>23140183.0281345</v>
      </c>
      <c r="C39" s="166" t="n">
        <v>22382443.3796774</v>
      </c>
      <c r="D39" s="166" t="n">
        <v>75615554.2892212</v>
      </c>
      <c r="E39" s="166" t="n">
        <v>70790362.0684939</v>
      </c>
      <c r="F39" s="166" t="n">
        <v>11798393.6780823</v>
      </c>
      <c r="G39" s="166" t="n">
        <v>436862.582163526</v>
      </c>
      <c r="H39" s="166" t="n">
        <v>247174.069003132</v>
      </c>
      <c r="I39" s="166" t="n">
        <v>105289.996129191</v>
      </c>
    </row>
    <row r="40" customFormat="false" ht="12.8" hidden="false" customHeight="false" outlineLevel="0" collapsed="false">
      <c r="A40" s="166" t="n">
        <v>87</v>
      </c>
      <c r="B40" s="166" t="n">
        <v>20245101.7711532</v>
      </c>
      <c r="C40" s="166" t="n">
        <v>19479332.982926</v>
      </c>
      <c r="D40" s="166" t="n">
        <v>66173667.6277096</v>
      </c>
      <c r="E40" s="166" t="n">
        <v>71241014.1362456</v>
      </c>
      <c r="F40" s="166" t="n">
        <v>0</v>
      </c>
      <c r="G40" s="166" t="n">
        <v>443455.442789817</v>
      </c>
      <c r="H40" s="166" t="n">
        <v>248965.145576371</v>
      </c>
      <c r="I40" s="166" t="n">
        <v>104783.142658633</v>
      </c>
    </row>
    <row r="41" customFormat="false" ht="12.8" hidden="false" customHeight="false" outlineLevel="0" collapsed="false">
      <c r="A41" s="166" t="n">
        <v>88</v>
      </c>
      <c r="B41" s="166" t="n">
        <v>23524777.6051933</v>
      </c>
      <c r="C41" s="166" t="n">
        <v>22758444.9439633</v>
      </c>
      <c r="D41" s="166" t="n">
        <v>77004905.9636099</v>
      </c>
      <c r="E41" s="166" t="n">
        <v>71871038.582184</v>
      </c>
      <c r="F41" s="166" t="n">
        <v>11978506.430364</v>
      </c>
      <c r="G41" s="166" t="n">
        <v>443323.338066804</v>
      </c>
      <c r="H41" s="166" t="n">
        <v>250637.54665504</v>
      </c>
      <c r="I41" s="166" t="n">
        <v>103388.252154399</v>
      </c>
    </row>
    <row r="42" customFormat="false" ht="12.8" hidden="false" customHeight="false" outlineLevel="0" collapsed="false">
      <c r="A42" s="166" t="n">
        <v>89</v>
      </c>
      <c r="B42" s="166" t="n">
        <v>20805725.1000725</v>
      </c>
      <c r="C42" s="166" t="n">
        <v>20020234.66397</v>
      </c>
      <c r="D42" s="166" t="n">
        <v>68134188.1526015</v>
      </c>
      <c r="E42" s="166" t="n">
        <v>73065737.4248049</v>
      </c>
      <c r="F42" s="166" t="n">
        <v>0</v>
      </c>
      <c r="G42" s="166" t="n">
        <v>454146.649880674</v>
      </c>
      <c r="H42" s="166" t="n">
        <v>257132.110655085</v>
      </c>
      <c r="I42" s="166" t="n">
        <v>106016.679381146</v>
      </c>
    </row>
    <row r="43" customFormat="false" ht="12.8" hidden="false" customHeight="false" outlineLevel="0" collapsed="false">
      <c r="A43" s="166" t="n">
        <v>90</v>
      </c>
      <c r="B43" s="166" t="n">
        <v>24185950.3836138</v>
      </c>
      <c r="C43" s="166" t="n">
        <v>23379270.1686074</v>
      </c>
      <c r="D43" s="166" t="n">
        <v>79202739.9690669</v>
      </c>
      <c r="E43" s="166" t="n">
        <v>73652351.3200987</v>
      </c>
      <c r="F43" s="166" t="n">
        <v>12275391.8866831</v>
      </c>
      <c r="G43" s="166" t="n">
        <v>465917.317680188</v>
      </c>
      <c r="H43" s="166" t="n">
        <v>264394.313996868</v>
      </c>
      <c r="I43" s="166" t="n">
        <v>109097.976184734</v>
      </c>
    </row>
    <row r="44" customFormat="false" ht="12.8" hidden="false" customHeight="false" outlineLevel="0" collapsed="false">
      <c r="A44" s="166" t="n">
        <v>91</v>
      </c>
      <c r="B44" s="166" t="n">
        <v>21246282.7147894</v>
      </c>
      <c r="C44" s="166" t="n">
        <v>20453383.5365088</v>
      </c>
      <c r="D44" s="166" t="n">
        <v>69715644.0652515</v>
      </c>
      <c r="E44" s="166" t="n">
        <v>74505993.3146075</v>
      </c>
      <c r="F44" s="166" t="n">
        <v>0</v>
      </c>
      <c r="G44" s="166" t="n">
        <v>444673.483648412</v>
      </c>
      <c r="H44" s="166" t="n">
        <v>270867.675780316</v>
      </c>
      <c r="I44" s="166" t="n">
        <v>110511.455502704</v>
      </c>
    </row>
    <row r="45" customFormat="false" ht="12.8" hidden="false" customHeight="false" outlineLevel="0" collapsed="false">
      <c r="A45" s="166" t="n">
        <v>92</v>
      </c>
      <c r="B45" s="166" t="n">
        <v>24740057.9107498</v>
      </c>
      <c r="C45" s="166" t="n">
        <v>23916633.5307441</v>
      </c>
      <c r="D45" s="166" t="n">
        <v>81120797.4747268</v>
      </c>
      <c r="E45" s="166" t="n">
        <v>75240401.2695439</v>
      </c>
      <c r="F45" s="166" t="n">
        <v>12540066.8782573</v>
      </c>
      <c r="G45" s="166" t="n">
        <v>472014.346757137</v>
      </c>
      <c r="H45" s="166" t="n">
        <v>273653.708849961</v>
      </c>
      <c r="I45" s="166" t="n">
        <v>111080.463426575</v>
      </c>
    </row>
    <row r="46" customFormat="false" ht="12.8" hidden="false" customHeight="false" outlineLevel="0" collapsed="false">
      <c r="A46" s="166" t="n">
        <v>93</v>
      </c>
      <c r="B46" s="166" t="n">
        <v>21690456.299458</v>
      </c>
      <c r="C46" s="166" t="n">
        <v>20868964.9474829</v>
      </c>
      <c r="D46" s="166" t="n">
        <v>71180737.5847531</v>
      </c>
      <c r="E46" s="166" t="n">
        <v>75847941.9820936</v>
      </c>
      <c r="F46" s="166" t="n">
        <v>0</v>
      </c>
      <c r="G46" s="166" t="n">
        <v>468286.057473789</v>
      </c>
      <c r="H46" s="166" t="n">
        <v>275739.233936478</v>
      </c>
      <c r="I46" s="166" t="n">
        <v>110665.800806917</v>
      </c>
    </row>
    <row r="47" customFormat="false" ht="12.8" hidden="false" customHeight="false" outlineLevel="0" collapsed="false">
      <c r="A47" s="166" t="n">
        <v>94</v>
      </c>
      <c r="B47" s="166" t="n">
        <v>25253929.2096694</v>
      </c>
      <c r="C47" s="166" t="n">
        <v>24445109.8241995</v>
      </c>
      <c r="D47" s="166" t="n">
        <v>82964875.8866797</v>
      </c>
      <c r="E47" s="166" t="n">
        <v>76778564.4324548</v>
      </c>
      <c r="F47" s="166" t="n">
        <v>12796427.4054091</v>
      </c>
      <c r="G47" s="166" t="n">
        <v>451627.263546079</v>
      </c>
      <c r="H47" s="166" t="n">
        <v>278603.004630851</v>
      </c>
      <c r="I47" s="166" t="n">
        <v>112270.167561451</v>
      </c>
    </row>
    <row r="48" customFormat="false" ht="12.8" hidden="false" customHeight="false" outlineLevel="0" collapsed="false">
      <c r="A48" s="166" t="n">
        <v>95</v>
      </c>
      <c r="B48" s="166" t="n">
        <v>22227872.5327492</v>
      </c>
      <c r="C48" s="166" t="n">
        <v>21385848.1823259</v>
      </c>
      <c r="D48" s="166" t="n">
        <v>72997498.8149426</v>
      </c>
      <c r="E48" s="166" t="n">
        <v>77580988.8507331</v>
      </c>
      <c r="F48" s="166" t="n">
        <v>0</v>
      </c>
      <c r="G48" s="166" t="n">
        <v>469096.296474105</v>
      </c>
      <c r="H48" s="166" t="n">
        <v>291839.900637447</v>
      </c>
      <c r="I48" s="166" t="n">
        <v>115840.219016842</v>
      </c>
    </row>
    <row r="49" customFormat="false" ht="12.8" hidden="false" customHeight="false" outlineLevel="0" collapsed="false">
      <c r="A49" s="166" t="n">
        <v>96</v>
      </c>
      <c r="B49" s="166" t="n">
        <v>25908509.7980371</v>
      </c>
      <c r="C49" s="166" t="n">
        <v>25038408.9735436</v>
      </c>
      <c r="D49" s="166" t="n">
        <v>85053020.7048427</v>
      </c>
      <c r="E49" s="166" t="n">
        <v>78499705.1859275</v>
      </c>
      <c r="F49" s="166" t="n">
        <v>13083284.1976546</v>
      </c>
      <c r="G49" s="166" t="n">
        <v>498517.552639864</v>
      </c>
      <c r="H49" s="166" t="n">
        <v>292081.767678935</v>
      </c>
      <c r="I49" s="166" t="n">
        <v>113573.577392423</v>
      </c>
    </row>
    <row r="50" customFormat="false" ht="12.8" hidden="false" customHeight="false" outlineLevel="0" collapsed="false">
      <c r="A50" s="166" t="n">
        <v>97</v>
      </c>
      <c r="B50" s="166" t="n">
        <v>22774629.3205762</v>
      </c>
      <c r="C50" s="166" t="n">
        <v>21890851.9559024</v>
      </c>
      <c r="D50" s="166" t="n">
        <v>74803379.4901505</v>
      </c>
      <c r="E50" s="166" t="n">
        <v>79265700.1338757</v>
      </c>
      <c r="F50" s="166" t="n">
        <v>0</v>
      </c>
      <c r="G50" s="166" t="n">
        <v>507647.616158442</v>
      </c>
      <c r="H50" s="166" t="n">
        <v>296288.77412419</v>
      </c>
      <c r="I50" s="166" t="n">
        <v>114058.534844499</v>
      </c>
    </row>
    <row r="51" customFormat="false" ht="12.8" hidden="false" customHeight="false" outlineLevel="0" collapsed="false">
      <c r="A51" s="166" t="n">
        <v>98</v>
      </c>
      <c r="B51" s="166" t="n">
        <v>26570493.5124633</v>
      </c>
      <c r="C51" s="166" t="n">
        <v>25670494.1264198</v>
      </c>
      <c r="D51" s="166" t="n">
        <v>87268236.1268843</v>
      </c>
      <c r="E51" s="166" t="n">
        <v>80406519.1511964</v>
      </c>
      <c r="F51" s="166" t="n">
        <v>13401086.5251994</v>
      </c>
      <c r="G51" s="166" t="n">
        <v>525761.59620735</v>
      </c>
      <c r="H51" s="166" t="n">
        <v>294333.232805677</v>
      </c>
      <c r="I51" s="166" t="n">
        <v>114149.367186375</v>
      </c>
    </row>
    <row r="52" customFormat="false" ht="12.8" hidden="false" customHeight="false" outlineLevel="0" collapsed="false">
      <c r="A52" s="166" t="n">
        <v>99</v>
      </c>
      <c r="B52" s="166" t="n">
        <v>23310033.2701108</v>
      </c>
      <c r="C52" s="166" t="n">
        <v>22421225.9959746</v>
      </c>
      <c r="D52" s="166" t="n">
        <v>76708603.2839503</v>
      </c>
      <c r="E52" s="166" t="n">
        <v>81098234.222225</v>
      </c>
      <c r="F52" s="166" t="n">
        <v>0</v>
      </c>
      <c r="G52" s="166" t="n">
        <v>515293.234893217</v>
      </c>
      <c r="H52" s="166" t="n">
        <v>294709.590285827</v>
      </c>
      <c r="I52" s="166" t="n">
        <v>112577.7842245</v>
      </c>
    </row>
    <row r="53" customFormat="false" ht="12.8" hidden="false" customHeight="false" outlineLevel="0" collapsed="false">
      <c r="A53" s="166" t="n">
        <v>100</v>
      </c>
      <c r="B53" s="166" t="n">
        <v>27092305.1703609</v>
      </c>
      <c r="C53" s="166" t="n">
        <v>26215516.364819</v>
      </c>
      <c r="D53" s="166" t="n">
        <v>89182791.3295776</v>
      </c>
      <c r="E53" s="166" t="n">
        <v>82039289.2716328</v>
      </c>
      <c r="F53" s="166" t="n">
        <v>13673214.8786055</v>
      </c>
      <c r="G53" s="166" t="n">
        <v>493081.517706243</v>
      </c>
      <c r="H53" s="166" t="n">
        <v>301555.1419754</v>
      </c>
      <c r="I53" s="166" t="n">
        <v>117360.208371831</v>
      </c>
    </row>
    <row r="54" customFormat="false" ht="12.8" hidden="false" customHeight="false" outlineLevel="0" collapsed="false">
      <c r="A54" s="166" t="n">
        <v>101</v>
      </c>
      <c r="B54" s="166" t="n">
        <v>23851060.457674</v>
      </c>
      <c r="C54" s="166" t="n">
        <v>22960843.0294586</v>
      </c>
      <c r="D54" s="166" t="n">
        <v>78596746.5719624</v>
      </c>
      <c r="E54" s="166" t="n">
        <v>82995440.6744564</v>
      </c>
      <c r="F54" s="166" t="n">
        <v>0</v>
      </c>
      <c r="G54" s="166" t="n">
        <v>507746.141193262</v>
      </c>
      <c r="H54" s="166" t="n">
        <v>301476.817605762</v>
      </c>
      <c r="I54" s="166" t="n">
        <v>115706.38488062</v>
      </c>
    </row>
    <row r="55" customFormat="false" ht="12.8" hidden="false" customHeight="false" outlineLevel="0" collapsed="false">
      <c r="A55" s="166" t="n">
        <v>102</v>
      </c>
      <c r="B55" s="166" t="n">
        <v>27733179.0055405</v>
      </c>
      <c r="C55" s="166" t="n">
        <v>26816252.8370272</v>
      </c>
      <c r="D55" s="166" t="n">
        <v>91259854.5254728</v>
      </c>
      <c r="E55" s="166" t="n">
        <v>83873381.6357052</v>
      </c>
      <c r="F55" s="166" t="n">
        <v>13978896.9392842</v>
      </c>
      <c r="G55" s="166" t="n">
        <v>532942.903897118</v>
      </c>
      <c r="H55" s="166" t="n">
        <v>304033.774889328</v>
      </c>
      <c r="I55" s="166" t="n">
        <v>114213.556752745</v>
      </c>
    </row>
    <row r="56" customFormat="false" ht="12.8" hidden="false" customHeight="false" outlineLevel="0" collapsed="false">
      <c r="A56" s="166" t="n">
        <v>103</v>
      </c>
      <c r="B56" s="166" t="n">
        <v>24394087.7931039</v>
      </c>
      <c r="C56" s="166" t="n">
        <v>23473517.4163473</v>
      </c>
      <c r="D56" s="166" t="n">
        <v>80370491.7012434</v>
      </c>
      <c r="E56" s="166" t="n">
        <v>84759453.1627307</v>
      </c>
      <c r="F56" s="166" t="n">
        <v>0</v>
      </c>
      <c r="G56" s="166" t="n">
        <v>535509.643250422</v>
      </c>
      <c r="H56" s="166" t="n">
        <v>304189.846473147</v>
      </c>
      <c r="I56" s="166" t="n">
        <v>115529.838618644</v>
      </c>
    </row>
    <row r="57" customFormat="false" ht="12.8" hidden="false" customHeight="false" outlineLevel="0" collapsed="false">
      <c r="A57" s="166" t="n">
        <v>104</v>
      </c>
      <c r="B57" s="166" t="n">
        <v>28304540.9202962</v>
      </c>
      <c r="C57" s="166" t="n">
        <v>27381838.2566884</v>
      </c>
      <c r="D57" s="166" t="n">
        <v>93195428.0363559</v>
      </c>
      <c r="E57" s="166" t="n">
        <v>85561353.6321935</v>
      </c>
      <c r="F57" s="166" t="n">
        <v>14260225.6053656</v>
      </c>
      <c r="G57" s="166" t="n">
        <v>539601.13569161</v>
      </c>
      <c r="H57" s="166" t="n">
        <v>303732.882839259</v>
      </c>
      <c r="I57" s="166" t="n">
        <v>113383.778681335</v>
      </c>
    </row>
    <row r="58" customFormat="false" ht="12.8" hidden="false" customHeight="false" outlineLevel="0" collapsed="false">
      <c r="A58" s="166" t="n">
        <v>105</v>
      </c>
      <c r="B58" s="166" t="n">
        <v>24875590.7931593</v>
      </c>
      <c r="C58" s="166" t="n">
        <v>23950553.1397425</v>
      </c>
      <c r="D58" s="166" t="n">
        <v>82049648.555945</v>
      </c>
      <c r="E58" s="166" t="n">
        <v>86401859.742634</v>
      </c>
      <c r="F58" s="166" t="n">
        <v>0</v>
      </c>
      <c r="G58" s="166" t="n">
        <v>551437.537859527</v>
      </c>
      <c r="H58" s="166" t="n">
        <v>298015.394013852</v>
      </c>
      <c r="I58" s="166" t="n">
        <v>107978.173633519</v>
      </c>
    </row>
    <row r="59" customFormat="false" ht="12.8" hidden="false" customHeight="false" outlineLevel="0" collapsed="false">
      <c r="A59" s="166" t="n">
        <v>106</v>
      </c>
      <c r="B59" s="166" t="n">
        <v>28845237.4922991</v>
      </c>
      <c r="C59" s="166" t="n">
        <v>27924857.2630199</v>
      </c>
      <c r="D59" s="166" t="n">
        <v>95116620.1713998</v>
      </c>
      <c r="E59" s="166" t="n">
        <v>87222908.5913362</v>
      </c>
      <c r="F59" s="166" t="n">
        <v>14537151.4318894</v>
      </c>
      <c r="G59" s="166" t="n">
        <v>547975.811794822</v>
      </c>
      <c r="H59" s="166" t="n">
        <v>296525.498591005</v>
      </c>
      <c r="I59" s="166" t="n">
        <v>108398.455561947</v>
      </c>
    </row>
    <row r="60" customFormat="false" ht="12.8" hidden="false" customHeight="false" outlineLevel="0" collapsed="false">
      <c r="A60" s="166" t="n">
        <v>107</v>
      </c>
      <c r="B60" s="166" t="n">
        <v>25121464.749168</v>
      </c>
      <c r="C60" s="166" t="n">
        <v>24207313.9027453</v>
      </c>
      <c r="D60" s="166" t="n">
        <v>83006595.126648</v>
      </c>
      <c r="E60" s="166" t="n">
        <v>87295177.3845026</v>
      </c>
      <c r="F60" s="166" t="n">
        <v>0</v>
      </c>
      <c r="G60" s="166" t="n">
        <v>532661.598336274</v>
      </c>
      <c r="H60" s="166" t="n">
        <v>302907.079660917</v>
      </c>
      <c r="I60" s="166" t="n">
        <v>112260.240607763</v>
      </c>
    </row>
    <row r="61" customFormat="false" ht="12.8" hidden="false" customHeight="false" outlineLevel="0" collapsed="false">
      <c r="A61" s="166" t="n">
        <v>108</v>
      </c>
      <c r="B61" s="166" t="n">
        <v>29030635.7789391</v>
      </c>
      <c r="C61" s="166" t="n">
        <v>28118659.9574391</v>
      </c>
      <c r="D61" s="166" t="n">
        <v>95808828.9234318</v>
      </c>
      <c r="E61" s="166" t="n">
        <v>87726386.5452481</v>
      </c>
      <c r="F61" s="166" t="n">
        <v>14621064.424208</v>
      </c>
      <c r="G61" s="166" t="n">
        <v>526464.154742909</v>
      </c>
      <c r="H61" s="166" t="n">
        <v>306248.763330001</v>
      </c>
      <c r="I61" s="166" t="n">
        <v>113232.71918146</v>
      </c>
    </row>
    <row r="62" customFormat="false" ht="12.8" hidden="false" customHeight="false" outlineLevel="0" collapsed="false">
      <c r="A62" s="166" t="n">
        <v>109</v>
      </c>
      <c r="B62" s="166" t="n">
        <v>25542551.6783409</v>
      </c>
      <c r="C62" s="166" t="n">
        <v>24564441.5936365</v>
      </c>
      <c r="D62" s="166" t="n">
        <v>84252200.5017448</v>
      </c>
      <c r="E62" s="166" t="n">
        <v>88558596.1343698</v>
      </c>
      <c r="F62" s="166" t="n">
        <v>0</v>
      </c>
      <c r="G62" s="166" t="n">
        <v>597622.090431966</v>
      </c>
      <c r="H62" s="166" t="n">
        <v>301611.106595949</v>
      </c>
      <c r="I62" s="166" t="n">
        <v>112681.268109129</v>
      </c>
    </row>
    <row r="63" customFormat="false" ht="12.8" hidden="false" customHeight="false" outlineLevel="0" collapsed="false">
      <c r="A63" s="166" t="n">
        <v>110</v>
      </c>
      <c r="B63" s="166" t="n">
        <v>29530641.5238185</v>
      </c>
      <c r="C63" s="166" t="n">
        <v>28519752.1890052</v>
      </c>
      <c r="D63" s="166" t="n">
        <v>97269243.4008352</v>
      </c>
      <c r="E63" s="166" t="n">
        <v>89006011.5067529</v>
      </c>
      <c r="F63" s="166" t="n">
        <v>14834335.2511255</v>
      </c>
      <c r="G63" s="166" t="n">
        <v>625404.120321803</v>
      </c>
      <c r="H63" s="166" t="n">
        <v>307103.393619657</v>
      </c>
      <c r="I63" s="166" t="n">
        <v>111974.029816803</v>
      </c>
    </row>
    <row r="64" customFormat="false" ht="12.8" hidden="false" customHeight="false" outlineLevel="0" collapsed="false">
      <c r="A64" s="166" t="n">
        <v>111</v>
      </c>
      <c r="B64" s="166" t="n">
        <v>25806915.8470068</v>
      </c>
      <c r="C64" s="166" t="n">
        <v>24809325.7973382</v>
      </c>
      <c r="D64" s="166" t="n">
        <v>85171492.5677662</v>
      </c>
      <c r="E64" s="166" t="n">
        <v>89424492.493288</v>
      </c>
      <c r="F64" s="166" t="n">
        <v>0</v>
      </c>
      <c r="G64" s="166" t="n">
        <v>616909.196635519</v>
      </c>
      <c r="H64" s="166" t="n">
        <v>303630.81454939</v>
      </c>
      <c r="I64" s="166" t="n">
        <v>110071.483548183</v>
      </c>
    </row>
    <row r="65" customFormat="false" ht="12.8" hidden="false" customHeight="false" outlineLevel="0" collapsed="false">
      <c r="A65" s="166" t="n">
        <v>112</v>
      </c>
      <c r="B65" s="166" t="n">
        <v>29935387.9350095</v>
      </c>
      <c r="C65" s="166" t="n">
        <v>28930758.9461912</v>
      </c>
      <c r="D65" s="166" t="n">
        <v>98719334.545946</v>
      </c>
      <c r="E65" s="166" t="n">
        <v>90294454.9635838</v>
      </c>
      <c r="F65" s="166" t="n">
        <v>15049075.827264</v>
      </c>
      <c r="G65" s="166" t="n">
        <v>609745.991995992</v>
      </c>
      <c r="H65" s="166" t="n">
        <v>314251.388310165</v>
      </c>
      <c r="I65" s="166" t="n">
        <v>115188.012160253</v>
      </c>
    </row>
    <row r="66" customFormat="false" ht="12.8" hidden="false" customHeight="false" outlineLevel="0" collapsed="false">
      <c r="A66" s="166" t="n">
        <v>113</v>
      </c>
      <c r="B66" s="166" t="n">
        <v>26279218.7871299</v>
      </c>
      <c r="C66" s="166" t="n">
        <v>25342603.8924016</v>
      </c>
      <c r="D66" s="166" t="n">
        <v>86999547.9198404</v>
      </c>
      <c r="E66" s="166" t="n">
        <v>91272876.8450369</v>
      </c>
      <c r="F66" s="166" t="n">
        <v>0</v>
      </c>
      <c r="G66" s="166" t="n">
        <v>551423.929585605</v>
      </c>
      <c r="H66" s="166" t="n">
        <v>306254.399877608</v>
      </c>
      <c r="I66" s="166" t="n">
        <v>112766.521807268</v>
      </c>
    </row>
    <row r="67" customFormat="false" ht="12.8" hidden="false" customHeight="false" outlineLevel="0" collapsed="false">
      <c r="A67" s="166" t="n">
        <v>114</v>
      </c>
      <c r="B67" s="166" t="n">
        <v>30346312.0041943</v>
      </c>
      <c r="C67" s="166" t="n">
        <v>29388566.7762387</v>
      </c>
      <c r="D67" s="166" t="n">
        <v>100280271.351505</v>
      </c>
      <c r="E67" s="166" t="n">
        <v>91690841.6947592</v>
      </c>
      <c r="F67" s="166" t="n">
        <v>15281806.9491265</v>
      </c>
      <c r="G67" s="166" t="n">
        <v>558806.897549766</v>
      </c>
      <c r="H67" s="166" t="n">
        <v>316289.327189551</v>
      </c>
      <c r="I67" s="166" t="n">
        <v>118070.004594613</v>
      </c>
    </row>
    <row r="68" customFormat="false" ht="12.8" hidden="false" customHeight="false" outlineLevel="0" collapsed="false">
      <c r="A68" s="166" t="n">
        <v>115</v>
      </c>
      <c r="B68" s="166" t="n">
        <v>26559599.216779</v>
      </c>
      <c r="C68" s="166" t="n">
        <v>25614402.8336241</v>
      </c>
      <c r="D68" s="166" t="n">
        <v>87940332.3550874</v>
      </c>
      <c r="E68" s="166" t="n">
        <v>92220660.5815195</v>
      </c>
      <c r="F68" s="166" t="n">
        <v>0</v>
      </c>
      <c r="G68" s="166" t="n">
        <v>549310.990946012</v>
      </c>
      <c r="H68" s="166" t="n">
        <v>314368.975796219</v>
      </c>
      <c r="I68" s="166" t="n">
        <v>116452.023446744</v>
      </c>
    </row>
    <row r="69" customFormat="false" ht="12.8" hidden="false" customHeight="false" outlineLevel="0" collapsed="false">
      <c r="A69" s="166" t="n">
        <v>116</v>
      </c>
      <c r="B69" s="166" t="n">
        <v>30681099.8020862</v>
      </c>
      <c r="C69" s="166" t="n">
        <v>29728228.1257025</v>
      </c>
      <c r="D69" s="166" t="n">
        <v>101455934.782736</v>
      </c>
      <c r="E69" s="166" t="n">
        <v>92667550.1663123</v>
      </c>
      <c r="F69" s="166" t="n">
        <v>15444591.6943854</v>
      </c>
      <c r="G69" s="166" t="n">
        <v>557525.98753447</v>
      </c>
      <c r="H69" s="166" t="n">
        <v>313557.144170101</v>
      </c>
      <c r="I69" s="166" t="n">
        <v>116840.778113011</v>
      </c>
    </row>
    <row r="70" customFormat="false" ht="12.8" hidden="false" customHeight="false" outlineLevel="0" collapsed="false">
      <c r="A70" s="166" t="n">
        <v>117</v>
      </c>
      <c r="B70" s="166" t="n">
        <v>26827937.0842831</v>
      </c>
      <c r="C70" s="166" t="n">
        <v>25856449.7163688</v>
      </c>
      <c r="D70" s="166" t="n">
        <v>88803605.6424274</v>
      </c>
      <c r="E70" s="166" t="n">
        <v>93080747.9041959</v>
      </c>
      <c r="F70" s="166" t="n">
        <v>0</v>
      </c>
      <c r="G70" s="166" t="n">
        <v>567265.503901939</v>
      </c>
      <c r="H70" s="166" t="n">
        <v>321057.802996548</v>
      </c>
      <c r="I70" s="166" t="n">
        <v>118805.801451229</v>
      </c>
    </row>
    <row r="71" customFormat="false" ht="12.8" hidden="false" customHeight="false" outlineLevel="0" collapsed="false">
      <c r="A71" s="166" t="n">
        <v>118</v>
      </c>
      <c r="B71" s="166" t="n">
        <v>30749297.4102658</v>
      </c>
      <c r="C71" s="166" t="n">
        <v>29780744.4575904</v>
      </c>
      <c r="D71" s="166" t="n">
        <v>101668118.950924</v>
      </c>
      <c r="E71" s="166" t="n">
        <v>92805339.2294471</v>
      </c>
      <c r="F71" s="166" t="n">
        <v>15467556.5382412</v>
      </c>
      <c r="G71" s="166" t="n">
        <v>559416.543894355</v>
      </c>
      <c r="H71" s="166" t="n">
        <v>325741.759996091</v>
      </c>
      <c r="I71" s="166" t="n">
        <v>119135.21254998</v>
      </c>
    </row>
    <row r="72" customFormat="false" ht="12.8" hidden="false" customHeight="false" outlineLevel="0" collapsed="false">
      <c r="A72" s="166" t="n">
        <v>119</v>
      </c>
      <c r="B72" s="166" t="n">
        <v>27027787.8147701</v>
      </c>
      <c r="C72" s="166" t="n">
        <v>26075375.7839425</v>
      </c>
      <c r="D72" s="166" t="n">
        <v>89570691.5082825</v>
      </c>
      <c r="E72" s="166" t="n">
        <v>93751190.5575069</v>
      </c>
      <c r="F72" s="166" t="n">
        <v>0</v>
      </c>
      <c r="G72" s="166" t="n">
        <v>552500.258263284</v>
      </c>
      <c r="H72" s="166" t="n">
        <v>317609.345095233</v>
      </c>
      <c r="I72" s="166" t="n">
        <v>117574.896384379</v>
      </c>
    </row>
    <row r="73" customFormat="false" ht="12.8" hidden="false" customHeight="false" outlineLevel="0" collapsed="false">
      <c r="A73" s="166" t="n">
        <v>120</v>
      </c>
      <c r="B73" s="166" t="n">
        <v>31294026.7717867</v>
      </c>
      <c r="C73" s="166" t="n">
        <v>30306842.1012</v>
      </c>
      <c r="D73" s="166" t="n">
        <v>103475643.972038</v>
      </c>
      <c r="E73" s="166" t="n">
        <v>94384947.880254</v>
      </c>
      <c r="F73" s="166" t="n">
        <v>15730824.646709</v>
      </c>
      <c r="G73" s="166" t="n">
        <v>577706.963240443</v>
      </c>
      <c r="H73" s="166" t="n">
        <v>325510.358964346</v>
      </c>
      <c r="I73" s="166" t="n">
        <v>119953.354831407</v>
      </c>
    </row>
    <row r="74" customFormat="false" ht="12.8" hidden="false" customHeight="false" outlineLevel="0" collapsed="false">
      <c r="A74" s="166" t="n">
        <v>121</v>
      </c>
      <c r="B74" s="166" t="n">
        <v>27342035.5178137</v>
      </c>
      <c r="C74" s="166" t="n">
        <v>26310471.6256135</v>
      </c>
      <c r="D74" s="166" t="n">
        <v>90419733.1330721</v>
      </c>
      <c r="E74" s="166" t="n">
        <v>94569921.973799</v>
      </c>
      <c r="F74" s="166" t="n">
        <v>0</v>
      </c>
      <c r="G74" s="166" t="n">
        <v>613925.561409913</v>
      </c>
      <c r="H74" s="166" t="n">
        <v>331544.350295358</v>
      </c>
      <c r="I74" s="166" t="n">
        <v>122991.400707023</v>
      </c>
    </row>
    <row r="75" customFormat="false" ht="12.8" hidden="false" customHeight="false" outlineLevel="0" collapsed="false">
      <c r="A75" s="166" t="n">
        <v>122</v>
      </c>
      <c r="B75" s="166" t="n">
        <v>31790545.1441184</v>
      </c>
      <c r="C75" s="166" t="n">
        <v>30801410.0089597</v>
      </c>
      <c r="D75" s="166" t="n">
        <v>105160463.974274</v>
      </c>
      <c r="E75" s="166" t="n">
        <v>95884947.0585338</v>
      </c>
      <c r="F75" s="166" t="n">
        <v>15980824.5097556</v>
      </c>
      <c r="G75" s="166" t="n">
        <v>566073.226329905</v>
      </c>
      <c r="H75" s="166" t="n">
        <v>335854.494058054</v>
      </c>
      <c r="I75" s="166" t="n">
        <v>124582.021101087</v>
      </c>
    </row>
    <row r="76" customFormat="false" ht="12.8" hidden="false" customHeight="false" outlineLevel="0" collapsed="false">
      <c r="A76" s="166" t="n">
        <v>123</v>
      </c>
      <c r="B76" s="166" t="n">
        <v>27717956.550579</v>
      </c>
      <c r="C76" s="166" t="n">
        <v>26732924.3400522</v>
      </c>
      <c r="D76" s="166" t="n">
        <v>91846496.0765453</v>
      </c>
      <c r="E76" s="166" t="n">
        <v>96023500.7933509</v>
      </c>
      <c r="F76" s="166" t="n">
        <v>0</v>
      </c>
      <c r="G76" s="166" t="n">
        <v>553980.593314561</v>
      </c>
      <c r="H76" s="166" t="n">
        <v>342948.434938878</v>
      </c>
      <c r="I76" s="166" t="n">
        <v>125861.68896195</v>
      </c>
    </row>
    <row r="77" customFormat="false" ht="12.8" hidden="false" customHeight="false" outlineLevel="0" collapsed="false">
      <c r="A77" s="166" t="n">
        <v>124</v>
      </c>
      <c r="B77" s="166" t="n">
        <v>31989680.9262133</v>
      </c>
      <c r="C77" s="166" t="n">
        <v>31041602.9517972</v>
      </c>
      <c r="D77" s="166" t="n">
        <v>105990115.223387</v>
      </c>
      <c r="E77" s="166" t="n">
        <v>96614505.8679536</v>
      </c>
      <c r="F77" s="166" t="n">
        <v>16102417.6446589</v>
      </c>
      <c r="G77" s="166" t="n">
        <v>521612.921717047</v>
      </c>
      <c r="H77" s="166" t="n">
        <v>339511.25557675</v>
      </c>
      <c r="I77" s="166" t="n">
        <v>124219.710174832</v>
      </c>
    </row>
    <row r="78" customFormat="false" ht="12.8" hidden="false" customHeight="false" outlineLevel="0" collapsed="false">
      <c r="A78" s="166" t="n">
        <v>125</v>
      </c>
      <c r="B78" s="166" t="n">
        <v>28181155.7360749</v>
      </c>
      <c r="C78" s="166" t="n">
        <v>27204312.9128485</v>
      </c>
      <c r="D78" s="166" t="n">
        <v>93491830.1584111</v>
      </c>
      <c r="E78" s="166" t="n">
        <v>97674634.1876171</v>
      </c>
      <c r="F78" s="166" t="n">
        <v>0</v>
      </c>
      <c r="G78" s="166" t="n">
        <v>549627.900715627</v>
      </c>
      <c r="H78" s="166" t="n">
        <v>340905.4696833</v>
      </c>
      <c r="I78" s="166" t="n">
        <v>123299.218324872</v>
      </c>
    </row>
    <row r="79" customFormat="false" ht="12.8" hidden="false" customHeight="false" outlineLevel="0" collapsed="false">
      <c r="A79" s="166" t="n">
        <v>126</v>
      </c>
      <c r="B79" s="166" t="n">
        <v>32396939.3541538</v>
      </c>
      <c r="C79" s="166" t="n">
        <v>31383946.7685001</v>
      </c>
      <c r="D79" s="166" t="n">
        <v>107203425.960112</v>
      </c>
      <c r="E79" s="166" t="n">
        <v>97598463.210277</v>
      </c>
      <c r="F79" s="166" t="n">
        <v>16266410.5350462</v>
      </c>
      <c r="G79" s="166" t="n">
        <v>585586.341426265</v>
      </c>
      <c r="H79" s="166" t="n">
        <v>340463.71606219</v>
      </c>
      <c r="I79" s="166" t="n">
        <v>124203.611664609</v>
      </c>
    </row>
    <row r="80" customFormat="false" ht="12.8" hidden="false" customHeight="false" outlineLevel="0" collapsed="false">
      <c r="A80" s="166" t="n">
        <v>127</v>
      </c>
      <c r="B80" s="166" t="n">
        <v>28030775.6756868</v>
      </c>
      <c r="C80" s="166" t="n">
        <v>27020178.1457376</v>
      </c>
      <c r="D80" s="166" t="n">
        <v>92891964.8347174</v>
      </c>
      <c r="E80" s="166" t="n">
        <v>97018111.1867946</v>
      </c>
      <c r="F80" s="166" t="n">
        <v>0</v>
      </c>
      <c r="G80" s="166" t="n">
        <v>574004.750599472</v>
      </c>
      <c r="H80" s="166" t="n">
        <v>348878.895534024</v>
      </c>
      <c r="I80" s="166" t="n">
        <v>125305.548308059</v>
      </c>
    </row>
    <row r="81" customFormat="false" ht="12.8" hidden="false" customHeight="false" outlineLevel="0" collapsed="false">
      <c r="A81" s="166" t="n">
        <v>128</v>
      </c>
      <c r="B81" s="166" t="n">
        <v>32437952.0428364</v>
      </c>
      <c r="C81" s="166" t="n">
        <v>31400287.3460235</v>
      </c>
      <c r="D81" s="166" t="n">
        <v>107287048.892843</v>
      </c>
      <c r="E81" s="166" t="n">
        <v>97654524.7187623</v>
      </c>
      <c r="F81" s="166" t="n">
        <v>16275754.1197937</v>
      </c>
      <c r="G81" s="166" t="n">
        <v>603507.812695532</v>
      </c>
      <c r="H81" s="166" t="n">
        <v>347822.456466623</v>
      </c>
      <c r="I81" s="166" t="n">
        <v>123334.896643854</v>
      </c>
    </row>
    <row r="82" customFormat="false" ht="12.8" hidden="false" customHeight="false" outlineLevel="0" collapsed="false">
      <c r="A82" s="166" t="n">
        <v>129</v>
      </c>
      <c r="B82" s="166" t="n">
        <v>28424367.6725695</v>
      </c>
      <c r="C82" s="166" t="n">
        <v>27405836.2161594</v>
      </c>
      <c r="D82" s="166" t="n">
        <v>94235899.9406668</v>
      </c>
      <c r="E82" s="166" t="n">
        <v>98365101.7404898</v>
      </c>
      <c r="F82" s="166" t="n">
        <v>0</v>
      </c>
      <c r="G82" s="166" t="n">
        <v>576437.583621455</v>
      </c>
      <c r="H82" s="166" t="n">
        <v>352892.19255966</v>
      </c>
      <c r="I82" s="166" t="n">
        <v>127430.971755772</v>
      </c>
    </row>
    <row r="83" customFormat="false" ht="12.8" hidden="false" customHeight="false" outlineLevel="0" collapsed="false">
      <c r="A83" s="166" t="n">
        <v>130</v>
      </c>
      <c r="B83" s="166" t="n">
        <v>33065827.85179</v>
      </c>
      <c r="C83" s="166" t="n">
        <v>32080533.6393404</v>
      </c>
      <c r="D83" s="166" t="n">
        <v>109649112.887139</v>
      </c>
      <c r="E83" s="166" t="n">
        <v>99771211.176726</v>
      </c>
      <c r="F83" s="166" t="n">
        <v>16628535.196121</v>
      </c>
      <c r="G83" s="166" t="n">
        <v>541063.154068394</v>
      </c>
      <c r="H83" s="166" t="n">
        <v>355733.188805946</v>
      </c>
      <c r="I83" s="166" t="n">
        <v>126425.527964685</v>
      </c>
    </row>
    <row r="84" customFormat="false" ht="12.8" hidden="false" customHeight="false" outlineLevel="0" collapsed="false">
      <c r="A84" s="166" t="n">
        <v>131</v>
      </c>
      <c r="B84" s="166" t="n">
        <v>28880642.8896979</v>
      </c>
      <c r="C84" s="166" t="n">
        <v>27878245.0912609</v>
      </c>
      <c r="D84" s="166" t="n">
        <v>95877138.7308916</v>
      </c>
      <c r="E84" s="166" t="n">
        <v>99983817.2343533</v>
      </c>
      <c r="F84" s="166" t="n">
        <v>0</v>
      </c>
      <c r="G84" s="166" t="n">
        <v>545539.590786379</v>
      </c>
      <c r="H84" s="166" t="n">
        <v>365490.493829395</v>
      </c>
      <c r="I84" s="166" t="n">
        <v>130525.305458895</v>
      </c>
    </row>
    <row r="85" customFormat="false" ht="12.8" hidden="false" customHeight="false" outlineLevel="0" collapsed="false">
      <c r="A85" s="166" t="n">
        <v>132</v>
      </c>
      <c r="B85" s="166" t="n">
        <v>33401010.5984817</v>
      </c>
      <c r="C85" s="166" t="n">
        <v>32347345.2220949</v>
      </c>
      <c r="D85" s="166" t="n">
        <v>110566787.706306</v>
      </c>
      <c r="E85" s="166" t="n">
        <v>100502575.955753</v>
      </c>
      <c r="F85" s="166" t="n">
        <v>16750429.3259589</v>
      </c>
      <c r="G85" s="166" t="n">
        <v>599246.59467754</v>
      </c>
      <c r="H85" s="166" t="n">
        <v>364387.982774308</v>
      </c>
      <c r="I85" s="166" t="n">
        <v>128615.427049871</v>
      </c>
    </row>
    <row r="86" customFormat="false" ht="12.8" hidden="false" customHeight="false" outlineLevel="0" collapsed="false">
      <c r="A86" s="166" t="n">
        <v>133</v>
      </c>
      <c r="B86" s="166" t="n">
        <v>29293862.3880576</v>
      </c>
      <c r="C86" s="166" t="n">
        <v>28257665.2528082</v>
      </c>
      <c r="D86" s="166" t="n">
        <v>97218065.3168825</v>
      </c>
      <c r="E86" s="166" t="n">
        <v>101244942.94164</v>
      </c>
      <c r="F86" s="166" t="n">
        <v>0</v>
      </c>
      <c r="G86" s="166" t="n">
        <v>599647.627341127</v>
      </c>
      <c r="H86" s="166" t="n">
        <v>349652.045406602</v>
      </c>
      <c r="I86" s="166" t="n">
        <v>124139.232145203</v>
      </c>
    </row>
    <row r="87" customFormat="false" ht="12.8" hidden="false" customHeight="false" outlineLevel="0" collapsed="false">
      <c r="A87" s="166" t="n">
        <v>134</v>
      </c>
      <c r="B87" s="166" t="n">
        <v>33829876.406771</v>
      </c>
      <c r="C87" s="166" t="n">
        <v>32760422.131204</v>
      </c>
      <c r="D87" s="166" t="n">
        <v>112007286.861165</v>
      </c>
      <c r="E87" s="166" t="n">
        <v>101673087.02827</v>
      </c>
      <c r="F87" s="166" t="n">
        <v>16945514.5047116</v>
      </c>
      <c r="G87" s="166" t="n">
        <v>619355.291323362</v>
      </c>
      <c r="H87" s="166" t="n">
        <v>361012.657923034</v>
      </c>
      <c r="I87" s="166" t="n">
        <v>127266.180458094</v>
      </c>
    </row>
    <row r="88" customFormat="false" ht="12.8" hidden="false" customHeight="false" outlineLevel="0" collapsed="false">
      <c r="A88" s="166" t="n">
        <v>135</v>
      </c>
      <c r="B88" s="166" t="n">
        <v>29740636.4674709</v>
      </c>
      <c r="C88" s="166" t="n">
        <v>28675095.5908295</v>
      </c>
      <c r="D88" s="166" t="n">
        <v>98713697.3072754</v>
      </c>
      <c r="E88" s="166" t="n">
        <v>102608335.422214</v>
      </c>
      <c r="F88" s="166" t="n">
        <v>0</v>
      </c>
      <c r="G88" s="166" t="n">
        <v>609759.855963419</v>
      </c>
      <c r="H88" s="166" t="n">
        <v>366066.027007235</v>
      </c>
      <c r="I88" s="166" t="n">
        <v>128164.276672599</v>
      </c>
    </row>
    <row r="89" customFormat="false" ht="12.8" hidden="false" customHeight="false" outlineLevel="0" collapsed="false">
      <c r="A89" s="166" t="n">
        <v>136</v>
      </c>
      <c r="B89" s="166" t="n">
        <v>34307289.2388497</v>
      </c>
      <c r="C89" s="166" t="n">
        <v>33175120.89143</v>
      </c>
      <c r="D89" s="166" t="n">
        <v>113492784.917031</v>
      </c>
      <c r="E89" s="166" t="n">
        <v>102905509.682476</v>
      </c>
      <c r="F89" s="166" t="n">
        <v>17150918.2804127</v>
      </c>
      <c r="G89" s="166" t="n">
        <v>681797.48369196</v>
      </c>
      <c r="H89" s="166" t="n">
        <v>362940.236445325</v>
      </c>
      <c r="I89" s="166" t="n">
        <v>124900.896117736</v>
      </c>
    </row>
    <row r="90" customFormat="false" ht="12.8" hidden="false" customHeight="false" outlineLevel="0" collapsed="false">
      <c r="A90" s="166" t="n">
        <v>137</v>
      </c>
      <c r="B90" s="166" t="n">
        <v>30259075.3713132</v>
      </c>
      <c r="C90" s="166" t="n">
        <v>29161654.1788997</v>
      </c>
      <c r="D90" s="166" t="n">
        <v>100467353.630159</v>
      </c>
      <c r="E90" s="166" t="n">
        <v>104346830.457212</v>
      </c>
      <c r="F90" s="166" t="n">
        <v>0</v>
      </c>
      <c r="G90" s="166" t="n">
        <v>641188.722945407</v>
      </c>
      <c r="H90" s="166" t="n">
        <v>368327.224425711</v>
      </c>
      <c r="I90" s="166" t="n">
        <v>125578.921489167</v>
      </c>
    </row>
    <row r="91" customFormat="false" ht="12.8" hidden="false" customHeight="false" outlineLevel="0" collapsed="false">
      <c r="A91" s="166" t="n">
        <v>138</v>
      </c>
      <c r="B91" s="166" t="n">
        <v>34930024.7008788</v>
      </c>
      <c r="C91" s="166" t="n">
        <v>33910786.4040933</v>
      </c>
      <c r="D91" s="166" t="n">
        <v>116029142.060546</v>
      </c>
      <c r="E91" s="166" t="n">
        <v>105189836.651195</v>
      </c>
      <c r="F91" s="166" t="n">
        <v>17531639.4418659</v>
      </c>
      <c r="G91" s="166" t="n">
        <v>560458.656850837</v>
      </c>
      <c r="H91" s="166" t="n">
        <v>370519.585728088</v>
      </c>
      <c r="I91" s="166" t="n">
        <v>126085.791723671</v>
      </c>
    </row>
    <row r="92" customFormat="false" ht="12.8" hidden="false" customHeight="false" outlineLevel="0" collapsed="false">
      <c r="A92" s="166" t="n">
        <v>139</v>
      </c>
      <c r="B92" s="166" t="n">
        <v>30389161.9603431</v>
      </c>
      <c r="C92" s="166" t="n">
        <v>29324089.2729663</v>
      </c>
      <c r="D92" s="166" t="n">
        <v>101027982.049627</v>
      </c>
      <c r="E92" s="166" t="n">
        <v>104913391.091806</v>
      </c>
      <c r="F92" s="166" t="n">
        <v>0</v>
      </c>
      <c r="G92" s="166" t="n">
        <v>606817.50020866</v>
      </c>
      <c r="H92" s="166" t="n">
        <v>368798.513732502</v>
      </c>
      <c r="I92" s="166" t="n">
        <v>127795.247765096</v>
      </c>
    </row>
    <row r="93" customFormat="false" ht="12.8" hidden="false" customHeight="false" outlineLevel="0" collapsed="false">
      <c r="A93" s="166" t="n">
        <v>140</v>
      </c>
      <c r="B93" s="166" t="n">
        <v>35143719.5546129</v>
      </c>
      <c r="C93" s="166" t="n">
        <v>34014920.797153</v>
      </c>
      <c r="D93" s="166" t="n">
        <v>116444795.141587</v>
      </c>
      <c r="E93" s="166" t="n">
        <v>105517778.642593</v>
      </c>
      <c r="F93" s="166" t="n">
        <v>17586296.4404322</v>
      </c>
      <c r="G93" s="166" t="n">
        <v>660836.089922513</v>
      </c>
      <c r="H93" s="166" t="n">
        <v>376513.568305904</v>
      </c>
      <c r="I93" s="166" t="n">
        <v>130641.570330641</v>
      </c>
    </row>
    <row r="94" customFormat="false" ht="12.8" hidden="false" customHeight="false" outlineLevel="0" collapsed="false">
      <c r="A94" s="166" t="n">
        <v>141</v>
      </c>
      <c r="B94" s="166" t="n">
        <v>30833614.3902757</v>
      </c>
      <c r="C94" s="166" t="n">
        <v>29696957.4866606</v>
      </c>
      <c r="D94" s="166" t="n">
        <v>102338677.364528</v>
      </c>
      <c r="E94" s="166" t="n">
        <v>106316659.110103</v>
      </c>
      <c r="F94" s="166" t="n">
        <v>0</v>
      </c>
      <c r="G94" s="166" t="n">
        <v>682913.940868551</v>
      </c>
      <c r="H94" s="166" t="n">
        <v>364576.790644886</v>
      </c>
      <c r="I94" s="166" t="n">
        <v>127380.245859611</v>
      </c>
    </row>
    <row r="95" customFormat="false" ht="12.8" hidden="false" customHeight="false" outlineLevel="0" collapsed="false">
      <c r="A95" s="166" t="n">
        <v>142</v>
      </c>
      <c r="B95" s="166" t="n">
        <v>35675524.158089</v>
      </c>
      <c r="C95" s="166" t="n">
        <v>34575994.0988541</v>
      </c>
      <c r="D95" s="166" t="n">
        <v>118389344.869838</v>
      </c>
      <c r="E95" s="166" t="n">
        <v>107270487.173402</v>
      </c>
      <c r="F95" s="166" t="n">
        <v>17878414.5289003</v>
      </c>
      <c r="G95" s="166" t="n">
        <v>642603.686691192</v>
      </c>
      <c r="H95" s="166" t="n">
        <v>368727.916460344</v>
      </c>
      <c r="I95" s="166" t="n">
        <v>125997.79440487</v>
      </c>
    </row>
    <row r="96" customFormat="false" ht="12.8" hidden="false" customHeight="false" outlineLevel="0" collapsed="false">
      <c r="A96" s="166" t="n">
        <v>143</v>
      </c>
      <c r="B96" s="166" t="n">
        <v>31205145.4140438</v>
      </c>
      <c r="C96" s="166" t="n">
        <v>30080737.9013102</v>
      </c>
      <c r="D96" s="166" t="n">
        <v>103705439.164165</v>
      </c>
      <c r="E96" s="166" t="n">
        <v>107668785.450355</v>
      </c>
      <c r="F96" s="166" t="n">
        <v>0</v>
      </c>
      <c r="G96" s="166" t="n">
        <v>656394.548327459</v>
      </c>
      <c r="H96" s="166" t="n">
        <v>377299.314049728</v>
      </c>
      <c r="I96" s="166" t="n">
        <v>129590.929080673</v>
      </c>
    </row>
    <row r="97" customFormat="false" ht="12.8" hidden="false" customHeight="false" outlineLevel="0" collapsed="false">
      <c r="A97" s="166" t="n">
        <v>144</v>
      </c>
      <c r="B97" s="166" t="n">
        <v>35773703.8677152</v>
      </c>
      <c r="C97" s="166" t="n">
        <v>34626991.5639999</v>
      </c>
      <c r="D97" s="166" t="n">
        <v>118596642.083275</v>
      </c>
      <c r="E97" s="166" t="n">
        <v>107402639.289028</v>
      </c>
      <c r="F97" s="166" t="n">
        <v>17900439.8815047</v>
      </c>
      <c r="G97" s="166" t="n">
        <v>696073.694435158</v>
      </c>
      <c r="H97" s="166" t="n">
        <v>364225.033674409</v>
      </c>
      <c r="I97" s="166" t="n">
        <v>123447.96515106</v>
      </c>
    </row>
    <row r="98" customFormat="false" ht="12.8" hidden="false" customHeight="false" outlineLevel="0" collapsed="false">
      <c r="A98" s="166" t="n">
        <v>145</v>
      </c>
      <c r="B98" s="166" t="n">
        <v>31454526.7613124</v>
      </c>
      <c r="C98" s="166" t="n">
        <v>30306764.0698024</v>
      </c>
      <c r="D98" s="166" t="n">
        <v>104521028.647612</v>
      </c>
      <c r="E98" s="166" t="n">
        <v>108390883.299032</v>
      </c>
      <c r="F98" s="166" t="n">
        <v>0</v>
      </c>
      <c r="G98" s="166" t="n">
        <v>697598.198066074</v>
      </c>
      <c r="H98" s="166" t="n">
        <v>364480.092472565</v>
      </c>
      <c r="I98" s="166" t="n">
        <v>122406.287101885</v>
      </c>
    </row>
    <row r="99" customFormat="false" ht="12.8" hidden="false" customHeight="false" outlineLevel="0" collapsed="false">
      <c r="A99" s="166" t="n">
        <v>146</v>
      </c>
      <c r="B99" s="166" t="n">
        <v>36367847.3344218</v>
      </c>
      <c r="C99" s="166" t="n">
        <v>35228294.4511552</v>
      </c>
      <c r="D99" s="166" t="n">
        <v>120680661.212031</v>
      </c>
      <c r="E99" s="166" t="n">
        <v>109250630.35393</v>
      </c>
      <c r="F99" s="166" t="n">
        <v>18208438.3923216</v>
      </c>
      <c r="G99" s="166" t="n">
        <v>677457.887297961</v>
      </c>
      <c r="H99" s="166" t="n">
        <v>373023.131897463</v>
      </c>
      <c r="I99" s="166" t="n">
        <v>127245.520101624</v>
      </c>
    </row>
    <row r="100" customFormat="false" ht="12.8" hidden="false" customHeight="false" outlineLevel="0" collapsed="false">
      <c r="A100" s="166" t="n">
        <v>147</v>
      </c>
      <c r="B100" s="166" t="n">
        <v>31962063.6752161</v>
      </c>
      <c r="C100" s="166" t="n">
        <v>30831909.787264</v>
      </c>
      <c r="D100" s="166" t="n">
        <v>106320546.068229</v>
      </c>
      <c r="E100" s="166" t="n">
        <v>110256292.173547</v>
      </c>
      <c r="F100" s="166" t="n">
        <v>0</v>
      </c>
      <c r="G100" s="166" t="n">
        <v>678844.070646349</v>
      </c>
      <c r="H100" s="166" t="n">
        <v>364381.161383836</v>
      </c>
      <c r="I100" s="166" t="n">
        <v>124183.794174155</v>
      </c>
    </row>
    <row r="101" customFormat="false" ht="12.8" hidden="false" customHeight="false" outlineLevel="0" collapsed="false">
      <c r="A101" s="166" t="n">
        <v>148</v>
      </c>
      <c r="B101" s="166" t="n">
        <v>36923316.5037848</v>
      </c>
      <c r="C101" s="166" t="n">
        <v>35870944.084416</v>
      </c>
      <c r="D101" s="166" t="n">
        <v>122882138.890599</v>
      </c>
      <c r="E101" s="166" t="n">
        <v>111228785.691932</v>
      </c>
      <c r="F101" s="166" t="n">
        <v>18538130.9486554</v>
      </c>
      <c r="G101" s="166" t="n">
        <v>599111.708668155</v>
      </c>
      <c r="H101" s="166" t="n">
        <v>366444.395939256</v>
      </c>
      <c r="I101" s="166" t="n">
        <v>124023.306802081</v>
      </c>
    </row>
    <row r="102" customFormat="false" ht="12.8" hidden="false" customHeight="false" outlineLevel="0" collapsed="false">
      <c r="A102" s="166" t="n">
        <v>149</v>
      </c>
      <c r="B102" s="166" t="n">
        <v>32092935.5496151</v>
      </c>
      <c r="C102" s="166" t="n">
        <v>31033349.003148</v>
      </c>
      <c r="D102" s="166" t="n">
        <v>107032009.021103</v>
      </c>
      <c r="E102" s="166" t="n">
        <v>110996257.318005</v>
      </c>
      <c r="F102" s="166" t="n">
        <v>0</v>
      </c>
      <c r="G102" s="166" t="n">
        <v>595999.920914321</v>
      </c>
      <c r="H102" s="166" t="n">
        <v>373721.201918081</v>
      </c>
      <c r="I102" s="166" t="n">
        <v>128379.176620881</v>
      </c>
    </row>
    <row r="103" customFormat="false" ht="12.8" hidden="false" customHeight="false" outlineLevel="0" collapsed="false">
      <c r="A103" s="166" t="n">
        <v>150</v>
      </c>
      <c r="B103" s="166" t="n">
        <v>36999784.4494086</v>
      </c>
      <c r="C103" s="166" t="n">
        <v>35952721.8290645</v>
      </c>
      <c r="D103" s="166" t="n">
        <v>123170791.276975</v>
      </c>
      <c r="E103" s="166" t="n">
        <v>111424856.043236</v>
      </c>
      <c r="F103" s="166" t="n">
        <v>18570809.3405393</v>
      </c>
      <c r="G103" s="166" t="n">
        <v>585734.923741737</v>
      </c>
      <c r="H103" s="166" t="n">
        <v>373169.372768609</v>
      </c>
      <c r="I103" s="166" t="n">
        <v>125940.462619729</v>
      </c>
    </row>
    <row r="104" customFormat="false" ht="12.8" hidden="false" customHeight="false" outlineLevel="0" collapsed="false">
      <c r="A104" s="166" t="n">
        <v>151</v>
      </c>
      <c r="B104" s="166" t="n">
        <v>32435848.3590219</v>
      </c>
      <c r="C104" s="166" t="n">
        <v>31388462.6742463</v>
      </c>
      <c r="D104" s="166" t="n">
        <v>108279929.560386</v>
      </c>
      <c r="E104" s="166" t="n">
        <v>112162719.312743</v>
      </c>
      <c r="F104" s="166" t="n">
        <v>0</v>
      </c>
      <c r="G104" s="166" t="n">
        <v>591833.349897089</v>
      </c>
      <c r="H104" s="166" t="n">
        <v>367665.638045161</v>
      </c>
      <c r="I104" s="166" t="n">
        <v>125552.424047615</v>
      </c>
    </row>
    <row r="105" customFormat="false" ht="12.8" hidden="false" customHeight="false" outlineLevel="0" collapsed="false">
      <c r="A105" s="166" t="n">
        <v>152</v>
      </c>
      <c r="B105" s="166" t="n">
        <v>37286413.2219596</v>
      </c>
      <c r="C105" s="166" t="n">
        <v>36207666.6322162</v>
      </c>
      <c r="D105" s="166" t="n">
        <v>124095229.050272</v>
      </c>
      <c r="E105" s="166" t="n">
        <v>112193659.202325</v>
      </c>
      <c r="F105" s="166" t="n">
        <v>18698943.2003876</v>
      </c>
      <c r="G105" s="166" t="n">
        <v>624018.871110609</v>
      </c>
      <c r="H105" s="166" t="n">
        <v>367260.592768521</v>
      </c>
      <c r="I105" s="166" t="n">
        <v>124953.036948975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A1" activeCellId="0" sqref="A1"/>
    </sheetView>
  </sheetViews>
  <sheetFormatPr defaultColWidth="11.9414062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218</v>
      </c>
      <c r="C1" s="0" t="s">
        <v>263</v>
      </c>
      <c r="D1" s="0" t="s">
        <v>264</v>
      </c>
      <c r="E1" s="0" t="s">
        <v>265</v>
      </c>
      <c r="F1" s="0" t="s">
        <v>266</v>
      </c>
      <c r="G1" s="0" t="s">
        <v>267</v>
      </c>
      <c r="H1" s="0" t="s">
        <v>268</v>
      </c>
      <c r="I1" s="0" t="s">
        <v>219</v>
      </c>
    </row>
    <row r="2" customFormat="false" ht="12.8" hidden="false" customHeight="false" outlineLevel="0" collapsed="false">
      <c r="A2" s="0" t="n">
        <v>49</v>
      </c>
      <c r="B2" s="0" t="n">
        <v>18034497.499367</v>
      </c>
      <c r="C2" s="0" t="n">
        <v>17367019.5855732</v>
      </c>
      <c r="D2" s="0" t="n">
        <v>61396751.180196</v>
      </c>
      <c r="E2" s="0" t="n">
        <v>61396751.180196</v>
      </c>
      <c r="F2" s="0" t="n">
        <v>0</v>
      </c>
      <c r="G2" s="0" t="n">
        <v>394108.180340275</v>
      </c>
      <c r="H2" s="0" t="n">
        <v>180775.09686771</v>
      </c>
      <c r="I2" s="0" t="n">
        <v>132278.052265445</v>
      </c>
    </row>
    <row r="3" customFormat="false" ht="12.8" hidden="false" customHeight="false" outlineLevel="0" collapsed="false">
      <c r="A3" s="0" t="n">
        <v>50</v>
      </c>
      <c r="B3" s="0" t="n">
        <v>22385764.1527932</v>
      </c>
      <c r="C3" s="0" t="n">
        <v>21648646.0020164</v>
      </c>
      <c r="D3" s="0" t="n">
        <v>76538155.1354227</v>
      </c>
      <c r="E3" s="0" t="n">
        <v>65604132.9732195</v>
      </c>
      <c r="F3" s="0" t="n">
        <v>10934022.1622032</v>
      </c>
      <c r="G3" s="0" t="n">
        <v>465703.581884386</v>
      </c>
      <c r="H3" s="0" t="n">
        <v>175132.932221331</v>
      </c>
      <c r="I3" s="0" t="n">
        <v>137545.195244366</v>
      </c>
    </row>
    <row r="4" customFormat="false" ht="12.8" hidden="false" customHeight="false" outlineLevel="0" collapsed="false">
      <c r="A4" s="0" t="n">
        <v>51</v>
      </c>
      <c r="B4" s="0" t="n">
        <v>20234056.7711665</v>
      </c>
      <c r="C4" s="0" t="n">
        <v>19557502.2670642</v>
      </c>
      <c r="D4" s="0" t="n">
        <v>69201837.7522827</v>
      </c>
      <c r="E4" s="0" t="n">
        <v>69201837.7522827</v>
      </c>
      <c r="F4" s="0" t="n">
        <v>0</v>
      </c>
      <c r="G4" s="0" t="n">
        <v>405476.538367457</v>
      </c>
      <c r="H4" s="0" t="n">
        <v>168246.904025317</v>
      </c>
      <c r="I4" s="0" t="n">
        <v>146901.516727808</v>
      </c>
    </row>
    <row r="5" customFormat="false" ht="12.8" hidden="false" customHeight="false" outlineLevel="0" collapsed="false">
      <c r="A5" s="0" t="n">
        <v>52</v>
      </c>
      <c r="B5" s="0" t="n">
        <v>23483163.7309384</v>
      </c>
      <c r="C5" s="0" t="n">
        <v>22800277.6964896</v>
      </c>
      <c r="D5" s="0" t="n">
        <v>80693096.3076113</v>
      </c>
      <c r="E5" s="0" t="n">
        <v>69165511.1208097</v>
      </c>
      <c r="F5" s="0" t="n">
        <v>11527585.1868016</v>
      </c>
      <c r="G5" s="0" t="n">
        <v>419597.106877839</v>
      </c>
      <c r="H5" s="0" t="n">
        <v>160777.181539976</v>
      </c>
      <c r="I5" s="0" t="n">
        <v>146445.351472853</v>
      </c>
    </row>
    <row r="6" customFormat="false" ht="12.8" hidden="false" customHeight="false" outlineLevel="0" collapsed="false">
      <c r="A6" s="0" t="n">
        <v>53</v>
      </c>
      <c r="B6" s="0" t="n">
        <v>19146816.254714</v>
      </c>
      <c r="C6" s="0" t="n">
        <v>18529100.6215051</v>
      </c>
      <c r="D6" s="0" t="n">
        <v>65580466.4835956</v>
      </c>
      <c r="E6" s="0" t="n">
        <v>65580466.4835956</v>
      </c>
      <c r="F6" s="0" t="n">
        <v>0</v>
      </c>
      <c r="G6" s="0" t="n">
        <v>378658.160597499</v>
      </c>
      <c r="H6" s="0" t="n">
        <v>140524.226328756</v>
      </c>
      <c r="I6" s="0" t="n">
        <v>140761.780403749</v>
      </c>
    </row>
    <row r="7" customFormat="false" ht="12.8" hidden="false" customHeight="false" outlineLevel="0" collapsed="false">
      <c r="A7" s="0" t="n">
        <v>54</v>
      </c>
      <c r="B7" s="0" t="n">
        <v>21810280.3571705</v>
      </c>
      <c r="C7" s="0" t="n">
        <v>21160668.4623184</v>
      </c>
      <c r="D7" s="0" t="n">
        <v>74903236.5972534</v>
      </c>
      <c r="E7" s="0" t="n">
        <v>64202774.2262172</v>
      </c>
      <c r="F7" s="0" t="n">
        <v>10700462.3710362</v>
      </c>
      <c r="G7" s="0" t="n">
        <v>425811.298341677</v>
      </c>
      <c r="H7" s="0" t="n">
        <v>125573.370686728</v>
      </c>
      <c r="I7" s="0" t="n">
        <v>140324.608319577</v>
      </c>
    </row>
    <row r="8" customFormat="false" ht="12.8" hidden="false" customHeight="false" outlineLevel="0" collapsed="false">
      <c r="A8" s="0" t="n">
        <v>55</v>
      </c>
      <c r="B8" s="0" t="n">
        <v>18980756.5787828</v>
      </c>
      <c r="C8" s="0" t="n">
        <v>18385522.0533272</v>
      </c>
      <c r="D8" s="0" t="n">
        <v>65095158.2750847</v>
      </c>
      <c r="E8" s="0" t="n">
        <v>65095158.2750847</v>
      </c>
      <c r="F8" s="0" t="n">
        <v>0</v>
      </c>
      <c r="G8" s="0" t="n">
        <v>381129.270811297</v>
      </c>
      <c r="H8" s="0" t="n">
        <v>115652.520523482</v>
      </c>
      <c r="I8" s="0" t="n">
        <v>140646.763029675</v>
      </c>
    </row>
    <row r="9" customFormat="false" ht="12.8" hidden="false" customHeight="false" outlineLevel="0" collapsed="false">
      <c r="A9" s="0" t="n">
        <v>56</v>
      </c>
      <c r="B9" s="0" t="n">
        <v>22397188.7827913</v>
      </c>
      <c r="C9" s="0" t="n">
        <v>21792373.1554342</v>
      </c>
      <c r="D9" s="0" t="n">
        <v>77128525.8789395</v>
      </c>
      <c r="E9" s="0" t="n">
        <v>66110165.0390909</v>
      </c>
      <c r="F9" s="0" t="n">
        <v>11018360.8398485</v>
      </c>
      <c r="G9" s="0" t="n">
        <v>393019.012142057</v>
      </c>
      <c r="H9" s="0" t="n">
        <v>110280.791262627</v>
      </c>
      <c r="I9" s="0" t="n">
        <v>145022.605646437</v>
      </c>
    </row>
    <row r="10" customFormat="false" ht="12.8" hidden="false" customHeight="false" outlineLevel="0" collapsed="false">
      <c r="A10" s="0" t="n">
        <v>57</v>
      </c>
      <c r="B10" s="0" t="n">
        <v>19615633.2382376</v>
      </c>
      <c r="C10" s="0" t="n">
        <v>18922773.9883454</v>
      </c>
      <c r="D10" s="0" t="n">
        <v>66963570.8771658</v>
      </c>
      <c r="E10" s="0" t="n">
        <v>66963570.8771658</v>
      </c>
      <c r="F10" s="0" t="n">
        <v>0</v>
      </c>
      <c r="G10" s="0" t="n">
        <v>378297.632258294</v>
      </c>
      <c r="H10" s="0" t="n">
        <v>231105.10456155</v>
      </c>
      <c r="I10" s="0" t="n">
        <v>119223.590103333</v>
      </c>
    </row>
    <row r="11" customFormat="false" ht="12.8" hidden="false" customHeight="false" outlineLevel="0" collapsed="false">
      <c r="A11" s="0" t="n">
        <v>58</v>
      </c>
      <c r="B11" s="0" t="n">
        <v>23378790.7203935</v>
      </c>
      <c r="C11" s="0" t="n">
        <v>22694454.1202544</v>
      </c>
      <c r="D11" s="0" t="n">
        <v>80224936.5686824</v>
      </c>
      <c r="E11" s="0" t="n">
        <v>68764231.3445849</v>
      </c>
      <c r="F11" s="0" t="n">
        <v>11460705.2240975</v>
      </c>
      <c r="G11" s="0" t="n">
        <v>362617.77614439</v>
      </c>
      <c r="H11" s="0" t="n">
        <v>232427.543355756</v>
      </c>
      <c r="I11" s="0" t="n">
        <v>127558.97234145</v>
      </c>
    </row>
    <row r="12" customFormat="false" ht="12.8" hidden="false" customHeight="false" outlineLevel="0" collapsed="false">
      <c r="A12" s="0" t="n">
        <v>59</v>
      </c>
      <c r="B12" s="0" t="n">
        <v>20578914.6776703</v>
      </c>
      <c r="C12" s="0" t="n">
        <v>19886201.2196337</v>
      </c>
      <c r="D12" s="0" t="n">
        <v>70287204.1445025</v>
      </c>
      <c r="E12" s="0" t="n">
        <v>70287204.1445025</v>
      </c>
      <c r="F12" s="0" t="n">
        <v>0</v>
      </c>
      <c r="G12" s="0" t="n">
        <v>377360.511465342</v>
      </c>
      <c r="H12" s="0" t="n">
        <v>223852.144990663</v>
      </c>
      <c r="I12" s="0" t="n">
        <v>130715.43082937</v>
      </c>
    </row>
    <row r="13" customFormat="false" ht="12.8" hidden="false" customHeight="false" outlineLevel="0" collapsed="false">
      <c r="A13" s="0" t="n">
        <v>60</v>
      </c>
      <c r="B13" s="0" t="n">
        <v>24419598.4120469</v>
      </c>
      <c r="C13" s="0" t="n">
        <v>23685871.6563097</v>
      </c>
      <c r="D13" s="0" t="n">
        <v>83697046.4213687</v>
      </c>
      <c r="E13" s="0" t="n">
        <v>71740325.5040303</v>
      </c>
      <c r="F13" s="0" t="n">
        <v>11956720.9173384</v>
      </c>
      <c r="G13" s="0" t="n">
        <v>412542.037858259</v>
      </c>
      <c r="H13" s="0" t="n">
        <v>224459.021316239</v>
      </c>
      <c r="I13" s="0" t="n">
        <v>138179.566518179</v>
      </c>
    </row>
    <row r="14" customFormat="false" ht="12.8" hidden="false" customHeight="false" outlineLevel="0" collapsed="false">
      <c r="A14" s="0" t="n">
        <v>61</v>
      </c>
      <c r="B14" s="0" t="n">
        <v>19446933.4382352</v>
      </c>
      <c r="C14" s="0" t="n">
        <v>18753634.0126449</v>
      </c>
      <c r="D14" s="0" t="n">
        <v>62929071.0538336</v>
      </c>
      <c r="E14" s="0" t="n">
        <v>71195705.1024942</v>
      </c>
      <c r="F14" s="0" t="n">
        <v>0</v>
      </c>
      <c r="G14" s="0" t="n">
        <v>353916.305609579</v>
      </c>
      <c r="H14" s="0" t="n">
        <v>251308.902906091</v>
      </c>
      <c r="I14" s="0" t="n">
        <v>125820.310106618</v>
      </c>
    </row>
    <row r="15" customFormat="false" ht="12.8" hidden="false" customHeight="false" outlineLevel="0" collapsed="false">
      <c r="A15" s="0" t="n">
        <v>62</v>
      </c>
      <c r="B15" s="0" t="n">
        <v>21970032.2997489</v>
      </c>
      <c r="C15" s="0" t="n">
        <v>21267538.5874926</v>
      </c>
      <c r="D15" s="0" t="n">
        <v>71371446.577601</v>
      </c>
      <c r="E15" s="0" t="n">
        <v>69278745.9918297</v>
      </c>
      <c r="F15" s="0" t="n">
        <v>11546457.6653049</v>
      </c>
      <c r="G15" s="0" t="n">
        <v>370331.122204167</v>
      </c>
      <c r="H15" s="0" t="n">
        <v>242169.229853259</v>
      </c>
      <c r="I15" s="0" t="n">
        <v>128561.943141318</v>
      </c>
    </row>
    <row r="16" customFormat="false" ht="12.8" hidden="false" customHeight="false" outlineLevel="0" collapsed="false">
      <c r="A16" s="0" t="n">
        <v>63</v>
      </c>
      <c r="B16" s="0" t="n">
        <v>18061907.8282328</v>
      </c>
      <c r="C16" s="0" t="n">
        <v>17415118.5267505</v>
      </c>
      <c r="D16" s="0" t="n">
        <v>58676826.5236093</v>
      </c>
      <c r="E16" s="0" t="n">
        <v>65722627.1722019</v>
      </c>
      <c r="F16" s="0" t="n">
        <v>0</v>
      </c>
      <c r="G16" s="0" t="n">
        <v>337262.858522078</v>
      </c>
      <c r="H16" s="0" t="n">
        <v>224744.274099132</v>
      </c>
      <c r="I16" s="0" t="n">
        <v>121117.384087286</v>
      </c>
    </row>
    <row r="17" customFormat="false" ht="12.8" hidden="false" customHeight="false" outlineLevel="0" collapsed="false">
      <c r="A17" s="0" t="n">
        <v>64</v>
      </c>
      <c r="B17" s="0" t="n">
        <v>19818011.5998267</v>
      </c>
      <c r="C17" s="0" t="n">
        <v>19200364.5609438</v>
      </c>
      <c r="D17" s="0" t="n">
        <v>64704914.8045771</v>
      </c>
      <c r="E17" s="0" t="n">
        <v>62155156.1611251</v>
      </c>
      <c r="F17" s="0" t="n">
        <v>10359192.6935208</v>
      </c>
      <c r="G17" s="0" t="n">
        <v>324898.340178952</v>
      </c>
      <c r="H17" s="0" t="n">
        <v>210506.785363329</v>
      </c>
      <c r="I17" s="0" t="n">
        <v>117488.447629411</v>
      </c>
    </row>
    <row r="18" customFormat="false" ht="12.8" hidden="false" customHeight="false" outlineLevel="0" collapsed="false">
      <c r="A18" s="0" t="n">
        <v>65</v>
      </c>
      <c r="B18" s="0" t="n">
        <v>15851385.0013307</v>
      </c>
      <c r="C18" s="0" t="n">
        <v>15248005.3962422</v>
      </c>
      <c r="D18" s="0" t="n">
        <v>48714835.2312586</v>
      </c>
      <c r="E18" s="0" t="n">
        <v>61901140.1678812</v>
      </c>
      <c r="F18" s="0" t="n">
        <v>0</v>
      </c>
      <c r="G18" s="0" t="n">
        <v>323734.336312093</v>
      </c>
      <c r="H18" s="0" t="n">
        <v>200133.164224877</v>
      </c>
      <c r="I18" s="0" t="n">
        <v>113588.720787944</v>
      </c>
    </row>
    <row r="19" customFormat="false" ht="12.8" hidden="false" customHeight="false" outlineLevel="0" collapsed="false">
      <c r="A19" s="0" t="n">
        <v>66</v>
      </c>
      <c r="B19" s="0" t="n">
        <v>18844983.0549242</v>
      </c>
      <c r="C19" s="0" t="n">
        <v>18247154.4675525</v>
      </c>
      <c r="D19" s="0" t="n">
        <v>58995553.8146584</v>
      </c>
      <c r="E19" s="0" t="n">
        <v>62532043.0037038</v>
      </c>
      <c r="F19" s="0" t="n">
        <v>10422007.167284</v>
      </c>
      <c r="G19" s="0" t="n">
        <v>320087.638554397</v>
      </c>
      <c r="H19" s="0" t="n">
        <v>201073.033913401</v>
      </c>
      <c r="I19" s="0" t="n">
        <v>109525.592719891</v>
      </c>
    </row>
    <row r="20" customFormat="false" ht="12.8" hidden="false" customHeight="false" outlineLevel="0" collapsed="false">
      <c r="A20" s="0" t="n">
        <v>67</v>
      </c>
      <c r="B20" s="0" t="n">
        <v>15710193.8603896</v>
      </c>
      <c r="C20" s="0" t="n">
        <v>15080452.4095751</v>
      </c>
      <c r="D20" s="0" t="n">
        <v>48938002.922992</v>
      </c>
      <c r="E20" s="0" t="n">
        <v>59933007.6253545</v>
      </c>
      <c r="F20" s="0" t="n">
        <v>0</v>
      </c>
      <c r="G20" s="0" t="n">
        <v>359860.332902782</v>
      </c>
      <c r="H20" s="0" t="n">
        <v>196471.312890867</v>
      </c>
      <c r="I20" s="0" t="n">
        <v>104871.150029721</v>
      </c>
    </row>
    <row r="21" customFormat="false" ht="12.8" hidden="false" customHeight="false" outlineLevel="0" collapsed="false">
      <c r="A21" s="0" t="n">
        <v>68</v>
      </c>
      <c r="B21" s="0" t="n">
        <v>17902042.2470529</v>
      </c>
      <c r="C21" s="0" t="n">
        <v>17264995.7463398</v>
      </c>
      <c r="D21" s="0" t="n">
        <v>56474693.8168181</v>
      </c>
      <c r="E21" s="0" t="n">
        <v>58166443.4546368</v>
      </c>
      <c r="F21" s="0" t="n">
        <v>9694407.24243947</v>
      </c>
      <c r="G21" s="0" t="n">
        <v>365703.308487677</v>
      </c>
      <c r="H21" s="0" t="n">
        <v>197612.98762775</v>
      </c>
      <c r="I21" s="0" t="n">
        <v>105328.863710972</v>
      </c>
    </row>
    <row r="22" customFormat="false" ht="12.8" hidden="false" customHeight="false" outlineLevel="0" collapsed="false">
      <c r="A22" s="0" t="n">
        <v>69</v>
      </c>
      <c r="B22" s="0" t="n">
        <v>16304579.0432771</v>
      </c>
      <c r="C22" s="0" t="n">
        <v>15693231.5354693</v>
      </c>
      <c r="D22" s="0" t="n">
        <v>51339810.4724055</v>
      </c>
      <c r="E22" s="0" t="n">
        <v>60671435.4157095</v>
      </c>
      <c r="F22" s="0" t="n">
        <v>0</v>
      </c>
      <c r="G22" s="0" t="n">
        <v>324190.935966892</v>
      </c>
      <c r="H22" s="0" t="n">
        <v>207295.19361215</v>
      </c>
      <c r="I22" s="0" t="n">
        <v>114087.683183919</v>
      </c>
    </row>
    <row r="23" customFormat="false" ht="12.8" hidden="false" customHeight="false" outlineLevel="0" collapsed="false">
      <c r="A23" s="0" t="n">
        <v>70</v>
      </c>
      <c r="B23" s="0" t="n">
        <v>18365443.0296992</v>
      </c>
      <c r="C23" s="0" t="n">
        <v>17756413.9204524</v>
      </c>
      <c r="D23" s="0" t="n">
        <v>58260567.9088203</v>
      </c>
      <c r="E23" s="0" t="n">
        <v>58670794.0258218</v>
      </c>
      <c r="F23" s="0" t="n">
        <v>9778465.6709703</v>
      </c>
      <c r="G23" s="0" t="n">
        <v>352131.781772805</v>
      </c>
      <c r="H23" s="0" t="n">
        <v>198953.677395252</v>
      </c>
      <c r="I23" s="0" t="n">
        <v>82776.6429695547</v>
      </c>
    </row>
    <row r="24" customFormat="false" ht="12.8" hidden="false" customHeight="false" outlineLevel="0" collapsed="false">
      <c r="A24" s="0" t="n">
        <v>71</v>
      </c>
      <c r="B24" s="0" t="n">
        <v>15764891.2804843</v>
      </c>
      <c r="C24" s="0" t="n">
        <v>15185009.4097571</v>
      </c>
      <c r="D24" s="0" t="n">
        <v>50010128.4564134</v>
      </c>
      <c r="E24" s="0" t="n">
        <v>58183157.1059464</v>
      </c>
      <c r="F24" s="0" t="n">
        <v>0</v>
      </c>
      <c r="G24" s="0" t="n">
        <v>326181.241835383</v>
      </c>
      <c r="H24" s="0" t="n">
        <v>195744.095894514</v>
      </c>
      <c r="I24" s="0" t="n">
        <v>82795.0471390435</v>
      </c>
    </row>
    <row r="25" customFormat="false" ht="12.8" hidden="false" customHeight="false" outlineLevel="0" collapsed="false">
      <c r="A25" s="0" t="n">
        <v>72</v>
      </c>
      <c r="B25" s="0" t="n">
        <v>18877060.9028644</v>
      </c>
      <c r="C25" s="0" t="n">
        <v>18296946.2259085</v>
      </c>
      <c r="D25" s="0" t="n">
        <v>60406480.1711599</v>
      </c>
      <c r="E25" s="0" t="n">
        <v>59903849.0142834</v>
      </c>
      <c r="F25" s="0" t="n">
        <v>9983974.83571389</v>
      </c>
      <c r="G25" s="0" t="n">
        <v>325925.2187846</v>
      </c>
      <c r="H25" s="0" t="n">
        <v>193483.334875067</v>
      </c>
      <c r="I25" s="0" t="n">
        <v>86723.0332802837</v>
      </c>
    </row>
    <row r="26" customFormat="false" ht="12.8" hidden="false" customHeight="false" outlineLevel="0" collapsed="false">
      <c r="A26" s="0" t="n">
        <v>73</v>
      </c>
      <c r="B26" s="0" t="n">
        <v>16559758.2497929</v>
      </c>
      <c r="C26" s="0" t="n">
        <v>15997782.4817061</v>
      </c>
      <c r="D26" s="0" t="n">
        <v>53078969.2914034</v>
      </c>
      <c r="E26" s="0" t="n">
        <v>60672321.0193886</v>
      </c>
      <c r="F26" s="0" t="n">
        <v>0</v>
      </c>
      <c r="G26" s="0" t="n">
        <v>306190.229618667</v>
      </c>
      <c r="H26" s="0" t="n">
        <v>190446.074145155</v>
      </c>
      <c r="I26" s="0" t="n">
        <v>93342.0918899383</v>
      </c>
    </row>
    <row r="27" customFormat="false" ht="12.8" hidden="false" customHeight="false" outlineLevel="0" collapsed="false">
      <c r="A27" s="0" t="n">
        <v>74</v>
      </c>
      <c r="B27" s="0" t="n">
        <v>19473865.0065665</v>
      </c>
      <c r="C27" s="0" t="n">
        <v>18904381.9142903</v>
      </c>
      <c r="D27" s="0" t="n">
        <v>62783784.2537181</v>
      </c>
      <c r="E27" s="0" t="n">
        <v>61405036.600261</v>
      </c>
      <c r="F27" s="0" t="n">
        <v>10234172.7667102</v>
      </c>
      <c r="G27" s="0" t="n">
        <v>309741.523382566</v>
      </c>
      <c r="H27" s="0" t="n">
        <v>192518.128505458</v>
      </c>
      <c r="I27" s="0" t="n">
        <v>96033.4862687424</v>
      </c>
    </row>
    <row r="28" customFormat="false" ht="12.8" hidden="false" customHeight="false" outlineLevel="0" collapsed="false">
      <c r="A28" s="0" t="n">
        <v>75</v>
      </c>
      <c r="B28" s="0" t="n">
        <v>17295241.0098462</v>
      </c>
      <c r="C28" s="0" t="n">
        <v>16715250.6129607</v>
      </c>
      <c r="D28" s="0" t="n">
        <v>55791820.2516207</v>
      </c>
      <c r="E28" s="0" t="n">
        <v>62833912.9811533</v>
      </c>
      <c r="F28" s="0" t="n">
        <v>0</v>
      </c>
      <c r="G28" s="0" t="n">
        <v>307653.963057822</v>
      </c>
      <c r="H28" s="0" t="n">
        <v>202292.095493756</v>
      </c>
      <c r="I28" s="0" t="n">
        <v>100063.340477139</v>
      </c>
    </row>
    <row r="29" customFormat="false" ht="12.8" hidden="false" customHeight="false" outlineLevel="0" collapsed="false">
      <c r="A29" s="0" t="n">
        <v>76</v>
      </c>
      <c r="B29" s="0" t="n">
        <v>20356895.5708149</v>
      </c>
      <c r="C29" s="0" t="n">
        <v>19752011.9555164</v>
      </c>
      <c r="D29" s="0" t="n">
        <v>65919094.4504279</v>
      </c>
      <c r="E29" s="0" t="n">
        <v>63717541.0788276</v>
      </c>
      <c r="F29" s="0" t="n">
        <v>10619590.1798046</v>
      </c>
      <c r="G29" s="0" t="n">
        <v>330979.259993647</v>
      </c>
      <c r="H29" s="0" t="n">
        <v>204397.897305425</v>
      </c>
      <c r="I29" s="0" t="n">
        <v>99294.9399992527</v>
      </c>
    </row>
    <row r="30" customFormat="false" ht="12.8" hidden="false" customHeight="false" outlineLevel="0" collapsed="false">
      <c r="A30" s="0" t="n">
        <v>77</v>
      </c>
      <c r="B30" s="0" t="n">
        <v>17675495.5290016</v>
      </c>
      <c r="C30" s="0" t="n">
        <v>17054091.2639218</v>
      </c>
      <c r="D30" s="0" t="n">
        <v>57183641.2370048</v>
      </c>
      <c r="E30" s="0" t="n">
        <v>63708515.4094746</v>
      </c>
      <c r="F30" s="0" t="n">
        <v>0</v>
      </c>
      <c r="G30" s="0" t="n">
        <v>336596.30948393</v>
      </c>
      <c r="H30" s="0" t="n">
        <v>213407.220902797</v>
      </c>
      <c r="I30" s="0" t="n">
        <v>102001.049561518</v>
      </c>
    </row>
    <row r="31" customFormat="false" ht="12.8" hidden="false" customHeight="false" outlineLevel="0" collapsed="false">
      <c r="A31" s="0" t="n">
        <v>78</v>
      </c>
      <c r="B31" s="0" t="n">
        <v>20817919.9111036</v>
      </c>
      <c r="C31" s="0" t="n">
        <v>20209757.1100803</v>
      </c>
      <c r="D31" s="0" t="n">
        <v>67691710.9459686</v>
      </c>
      <c r="E31" s="0" t="n">
        <v>64863126.7933121</v>
      </c>
      <c r="F31" s="0" t="n">
        <v>10810521.1322187</v>
      </c>
      <c r="G31" s="0" t="n">
        <v>321353.100213071</v>
      </c>
      <c r="H31" s="0" t="n">
        <v>215633.349547869</v>
      </c>
      <c r="I31" s="0" t="n">
        <v>101680.501803471</v>
      </c>
    </row>
    <row r="32" customFormat="false" ht="12.8" hidden="false" customHeight="false" outlineLevel="0" collapsed="false">
      <c r="A32" s="0" t="n">
        <v>79</v>
      </c>
      <c r="B32" s="0" t="n">
        <v>18142847.6693769</v>
      </c>
      <c r="C32" s="0" t="n">
        <v>17518631.7825766</v>
      </c>
      <c r="D32" s="0" t="n">
        <v>58958226.3282529</v>
      </c>
      <c r="E32" s="0" t="n">
        <v>65033833.7886499</v>
      </c>
      <c r="F32" s="0" t="n">
        <v>0</v>
      </c>
      <c r="G32" s="0" t="n">
        <v>337176.520023132</v>
      </c>
      <c r="H32" s="0" t="n">
        <v>215713.22739192</v>
      </c>
      <c r="I32" s="0" t="n">
        <v>101894.484836103</v>
      </c>
    </row>
    <row r="33" customFormat="false" ht="12.8" hidden="false" customHeight="false" outlineLevel="0" collapsed="false">
      <c r="A33" s="0" t="n">
        <v>80</v>
      </c>
      <c r="B33" s="0" t="n">
        <v>21177505.7700802</v>
      </c>
      <c r="C33" s="0" t="n">
        <v>20539401.6772551</v>
      </c>
      <c r="D33" s="0" t="n">
        <v>68971395.4356421</v>
      </c>
      <c r="E33" s="0" t="n">
        <v>65603283.9583323</v>
      </c>
      <c r="F33" s="0" t="n">
        <v>10933880.659722</v>
      </c>
      <c r="G33" s="0" t="n">
        <v>342774.870326941</v>
      </c>
      <c r="H33" s="0" t="n">
        <v>222667.178946366</v>
      </c>
      <c r="I33" s="0" t="n">
        <v>103802.919359652</v>
      </c>
    </row>
    <row r="34" customFormat="false" ht="12.8" hidden="false" customHeight="false" outlineLevel="0" collapsed="false">
      <c r="A34" s="0" t="n">
        <v>81</v>
      </c>
      <c r="B34" s="0" t="n">
        <v>18353599.9080389</v>
      </c>
      <c r="C34" s="0" t="n">
        <v>17712608.3125341</v>
      </c>
      <c r="D34" s="0" t="n">
        <v>59758627.0712347</v>
      </c>
      <c r="E34" s="0" t="n">
        <v>65441908.4484112</v>
      </c>
      <c r="F34" s="0" t="n">
        <v>0</v>
      </c>
      <c r="G34" s="0" t="n">
        <v>342384.765862194</v>
      </c>
      <c r="H34" s="0" t="n">
        <v>225721.699629138</v>
      </c>
      <c r="I34" s="0" t="n">
        <v>104121.614304874</v>
      </c>
    </row>
    <row r="35" customFormat="false" ht="12.8" hidden="false" customHeight="false" outlineLevel="0" collapsed="false">
      <c r="A35" s="0" t="n">
        <v>82</v>
      </c>
      <c r="B35" s="0" t="n">
        <v>21232392.2354395</v>
      </c>
      <c r="C35" s="0" t="n">
        <v>20575854.6353345</v>
      </c>
      <c r="D35" s="0" t="n">
        <v>69238144.531855</v>
      </c>
      <c r="E35" s="0" t="n">
        <v>65436827.9860092</v>
      </c>
      <c r="F35" s="0" t="n">
        <v>10906137.9976682</v>
      </c>
      <c r="G35" s="0" t="n">
        <v>354200.88166861</v>
      </c>
      <c r="H35" s="0" t="n">
        <v>228960.627982312</v>
      </c>
      <c r="I35" s="0" t="n">
        <v>104822.986362971</v>
      </c>
    </row>
    <row r="36" customFormat="false" ht="12.8" hidden="false" customHeight="false" outlineLevel="0" collapsed="false">
      <c r="A36" s="0" t="n">
        <v>83</v>
      </c>
      <c r="B36" s="0" t="n">
        <v>18588887.5028289</v>
      </c>
      <c r="C36" s="0" t="n">
        <v>17923879.480567</v>
      </c>
      <c r="D36" s="0" t="n">
        <v>60620171.9313643</v>
      </c>
      <c r="E36" s="0" t="n">
        <v>65909500.1868535</v>
      </c>
      <c r="F36" s="0" t="n">
        <v>0</v>
      </c>
      <c r="G36" s="0" t="n">
        <v>364157.069591087</v>
      </c>
      <c r="H36" s="0" t="n">
        <v>229389.230804335</v>
      </c>
      <c r="I36" s="0" t="n">
        <v>102088.174095031</v>
      </c>
    </row>
    <row r="37" customFormat="false" ht="12.8" hidden="false" customHeight="false" outlineLevel="0" collapsed="false">
      <c r="A37" s="0" t="n">
        <v>84</v>
      </c>
      <c r="B37" s="0" t="n">
        <v>21652564.249603</v>
      </c>
      <c r="C37" s="0" t="n">
        <v>20925362.9962673</v>
      </c>
      <c r="D37" s="0" t="n">
        <v>70545262.392877</v>
      </c>
      <c r="E37" s="0" t="n">
        <v>66339172.4196213</v>
      </c>
      <c r="F37" s="0" t="n">
        <v>11056528.7366035</v>
      </c>
      <c r="G37" s="0" t="n">
        <v>418163.630406012</v>
      </c>
      <c r="H37" s="0" t="n">
        <v>236166.486179994</v>
      </c>
      <c r="I37" s="0" t="n">
        <v>104101.623928223</v>
      </c>
    </row>
    <row r="38" customFormat="false" ht="12.8" hidden="false" customHeight="false" outlineLevel="0" collapsed="false">
      <c r="A38" s="0" t="n">
        <v>85</v>
      </c>
      <c r="B38" s="0" t="n">
        <v>18777267.3578225</v>
      </c>
      <c r="C38" s="0" t="n">
        <v>18068799.5824201</v>
      </c>
      <c r="D38" s="0" t="n">
        <v>61255847.5300559</v>
      </c>
      <c r="E38" s="0" t="n">
        <v>66276620.8637461</v>
      </c>
      <c r="F38" s="0" t="n">
        <v>0</v>
      </c>
      <c r="G38" s="0" t="n">
        <v>388691.705401006</v>
      </c>
      <c r="H38" s="0" t="n">
        <v>245472.816402543</v>
      </c>
      <c r="I38" s="0" t="n">
        <v>106147.505141242</v>
      </c>
    </row>
    <row r="39" customFormat="false" ht="12.8" hidden="false" customHeight="false" outlineLevel="0" collapsed="false">
      <c r="A39" s="0" t="n">
        <v>86</v>
      </c>
      <c r="B39" s="0" t="n">
        <v>21738516.3845818</v>
      </c>
      <c r="C39" s="0" t="n">
        <v>21022553.8275068</v>
      </c>
      <c r="D39" s="0" t="n">
        <v>71012841.2433219</v>
      </c>
      <c r="E39" s="0" t="n">
        <v>66522966.2675846</v>
      </c>
      <c r="F39" s="0" t="n">
        <v>11087161.0445974</v>
      </c>
      <c r="G39" s="0" t="n">
        <v>388671.224451366</v>
      </c>
      <c r="H39" s="0" t="n">
        <v>251646.674364097</v>
      </c>
      <c r="I39" s="0" t="n">
        <v>108063.797513692</v>
      </c>
    </row>
    <row r="40" customFormat="false" ht="12.8" hidden="false" customHeight="false" outlineLevel="0" collapsed="false">
      <c r="A40" s="0" t="n">
        <v>87</v>
      </c>
      <c r="B40" s="0" t="n">
        <v>19022322.6543286</v>
      </c>
      <c r="C40" s="0" t="n">
        <v>18312700.5455393</v>
      </c>
      <c r="D40" s="0" t="n">
        <v>62202950.2676139</v>
      </c>
      <c r="E40" s="0" t="n">
        <v>67000546.5446157</v>
      </c>
      <c r="F40" s="0" t="n">
        <v>0</v>
      </c>
      <c r="G40" s="0" t="n">
        <v>379571.495256415</v>
      </c>
      <c r="H40" s="0" t="n">
        <v>254112.528954799</v>
      </c>
      <c r="I40" s="0" t="n">
        <v>108482.977968746</v>
      </c>
    </row>
    <row r="41" customFormat="false" ht="12.8" hidden="false" customHeight="false" outlineLevel="0" collapsed="false">
      <c r="A41" s="0" t="n">
        <v>88</v>
      </c>
      <c r="B41" s="0" t="n">
        <v>22070905.4162763</v>
      </c>
      <c r="C41" s="0" t="n">
        <v>21336008.9793371</v>
      </c>
      <c r="D41" s="0" t="n">
        <v>72189350.6181737</v>
      </c>
      <c r="E41" s="0" t="n">
        <v>67341161.9745245</v>
      </c>
      <c r="F41" s="0" t="n">
        <v>11223526.9957541</v>
      </c>
      <c r="G41" s="0" t="n">
        <v>407914.179993432</v>
      </c>
      <c r="H41" s="0" t="n">
        <v>252793.272510931</v>
      </c>
      <c r="I41" s="0" t="n">
        <v>105984.263478275</v>
      </c>
    </row>
    <row r="42" customFormat="false" ht="12.8" hidden="false" customHeight="false" outlineLevel="0" collapsed="false">
      <c r="A42" s="0" t="n">
        <v>89</v>
      </c>
      <c r="B42" s="0" t="n">
        <v>19201853.4563237</v>
      </c>
      <c r="C42" s="0" t="n">
        <v>18457944.731799</v>
      </c>
      <c r="D42" s="0" t="n">
        <v>62816210.4105177</v>
      </c>
      <c r="E42" s="0" t="n">
        <v>67317347.9220823</v>
      </c>
      <c r="F42" s="0" t="n">
        <v>0</v>
      </c>
      <c r="G42" s="0" t="n">
        <v>413715.950348995</v>
      </c>
      <c r="H42" s="0" t="n">
        <v>254743.541966029</v>
      </c>
      <c r="I42" s="0" t="n">
        <v>107784.617442414</v>
      </c>
    </row>
    <row r="43" customFormat="false" ht="12.8" hidden="false" customHeight="false" outlineLevel="0" collapsed="false">
      <c r="A43" s="0" t="n">
        <v>90</v>
      </c>
      <c r="B43" s="0" t="n">
        <v>22282038.5612077</v>
      </c>
      <c r="C43" s="0" t="n">
        <v>21510722.6905919</v>
      </c>
      <c r="D43" s="0" t="n">
        <v>72878160.3936625</v>
      </c>
      <c r="E43" s="0" t="n">
        <v>67734792.9861043</v>
      </c>
      <c r="F43" s="0" t="n">
        <v>11289132.1643507</v>
      </c>
      <c r="G43" s="0" t="n">
        <v>434712.089471949</v>
      </c>
      <c r="H43" s="0" t="n">
        <v>259622.036425991</v>
      </c>
      <c r="I43" s="0" t="n">
        <v>109973.921025576</v>
      </c>
    </row>
    <row r="44" customFormat="false" ht="12.8" hidden="false" customHeight="false" outlineLevel="0" collapsed="false">
      <c r="A44" s="0" t="n">
        <v>91</v>
      </c>
      <c r="B44" s="0" t="n">
        <v>19641829.3691114</v>
      </c>
      <c r="C44" s="0" t="n">
        <v>18839309.2726143</v>
      </c>
      <c r="D44" s="0" t="n">
        <v>64187609.2275307</v>
      </c>
      <c r="E44" s="0" t="n">
        <v>68523994.5934078</v>
      </c>
      <c r="F44" s="0" t="n">
        <v>0</v>
      </c>
      <c r="G44" s="0" t="n">
        <v>474161.619485653</v>
      </c>
      <c r="H44" s="0" t="n">
        <v>255154.78377657</v>
      </c>
      <c r="I44" s="0" t="n">
        <v>104576.704621315</v>
      </c>
    </row>
    <row r="45" customFormat="false" ht="12.8" hidden="false" customHeight="false" outlineLevel="0" collapsed="false">
      <c r="A45" s="0" t="n">
        <v>92</v>
      </c>
      <c r="B45" s="0" t="n">
        <v>22656496.5350505</v>
      </c>
      <c r="C45" s="0" t="n">
        <v>21807105.1612557</v>
      </c>
      <c r="D45" s="0" t="n">
        <v>73952307.79902</v>
      </c>
      <c r="E45" s="0" t="n">
        <v>68527662.6076121</v>
      </c>
      <c r="F45" s="0" t="n">
        <v>11421277.1012687</v>
      </c>
      <c r="G45" s="0" t="n">
        <v>509508.807723116</v>
      </c>
      <c r="H45" s="0" t="n">
        <v>262961.605678876</v>
      </c>
      <c r="I45" s="0" t="n">
        <v>109887.086275345</v>
      </c>
    </row>
    <row r="46" customFormat="false" ht="12.8" hidden="false" customHeight="false" outlineLevel="0" collapsed="false">
      <c r="A46" s="0" t="n">
        <v>93</v>
      </c>
      <c r="B46" s="0" t="n">
        <v>19759958.2121929</v>
      </c>
      <c r="C46" s="0" t="n">
        <v>18951780.7241876</v>
      </c>
      <c r="D46" s="0" t="n">
        <v>64648312.5603642</v>
      </c>
      <c r="E46" s="0" t="n">
        <v>68869291.3503242</v>
      </c>
      <c r="F46" s="0" t="n">
        <v>0</v>
      </c>
      <c r="G46" s="0" t="n">
        <v>464074.629475948</v>
      </c>
      <c r="H46" s="0" t="n">
        <v>267988.802150541</v>
      </c>
      <c r="I46" s="0" t="n">
        <v>108734.36625552</v>
      </c>
    </row>
    <row r="47" customFormat="false" ht="12.8" hidden="false" customHeight="false" outlineLevel="0" collapsed="false">
      <c r="A47" s="0" t="n">
        <v>94</v>
      </c>
      <c r="B47" s="0" t="n">
        <v>22902463.073323</v>
      </c>
      <c r="C47" s="0" t="n">
        <v>22081267.4705502</v>
      </c>
      <c r="D47" s="0" t="n">
        <v>74960314.7664505</v>
      </c>
      <c r="E47" s="0" t="n">
        <v>69338620.4864438</v>
      </c>
      <c r="F47" s="0" t="n">
        <v>11556436.7477406</v>
      </c>
      <c r="G47" s="0" t="n">
        <v>466687.344335052</v>
      </c>
      <c r="H47" s="0" t="n">
        <v>275914.064553708</v>
      </c>
      <c r="I47" s="0" t="n">
        <v>112277.419834376</v>
      </c>
    </row>
    <row r="48" customFormat="false" ht="12.8" hidden="false" customHeight="false" outlineLevel="0" collapsed="false">
      <c r="A48" s="0" t="n">
        <v>95</v>
      </c>
      <c r="B48" s="0" t="n">
        <v>20073905.9227666</v>
      </c>
      <c r="C48" s="0" t="n">
        <v>19272780.9832186</v>
      </c>
      <c r="D48" s="0" t="n">
        <v>65810961.0201614</v>
      </c>
      <c r="E48" s="0" t="n">
        <v>69884323.6323902</v>
      </c>
      <c r="F48" s="0" t="n">
        <v>0</v>
      </c>
      <c r="G48" s="0" t="n">
        <v>456010.882898022</v>
      </c>
      <c r="H48" s="0" t="n">
        <v>268716.312848366</v>
      </c>
      <c r="I48" s="0" t="n">
        <v>109139.634002288</v>
      </c>
    </row>
    <row r="49" customFormat="false" ht="12.8" hidden="false" customHeight="false" outlineLevel="0" collapsed="false">
      <c r="A49" s="0" t="n">
        <v>96</v>
      </c>
      <c r="B49" s="0" t="n">
        <v>23355206.4513642</v>
      </c>
      <c r="C49" s="0" t="n">
        <v>22539927.400439</v>
      </c>
      <c r="D49" s="0" t="n">
        <v>76573399.5038925</v>
      </c>
      <c r="E49" s="0" t="n">
        <v>70655779.1283206</v>
      </c>
      <c r="F49" s="0" t="n">
        <v>11775963.1880534</v>
      </c>
      <c r="G49" s="0" t="n">
        <v>466551.426934479</v>
      </c>
      <c r="H49" s="0" t="n">
        <v>271924.309190912</v>
      </c>
      <c r="I49" s="0" t="n">
        <v>109719.021142605</v>
      </c>
    </row>
    <row r="50" customFormat="false" ht="12.8" hidden="false" customHeight="false" outlineLevel="0" collapsed="false">
      <c r="A50" s="0" t="n">
        <v>97</v>
      </c>
      <c r="B50" s="0" t="n">
        <v>20429448.8495114</v>
      </c>
      <c r="C50" s="0" t="n">
        <v>19579431.3626966</v>
      </c>
      <c r="D50" s="0" t="n">
        <v>66897009.0721451</v>
      </c>
      <c r="E50" s="0" t="n">
        <v>70886118.5288386</v>
      </c>
      <c r="F50" s="0" t="n">
        <v>0</v>
      </c>
      <c r="G50" s="0" t="n">
        <v>491529.861136373</v>
      </c>
      <c r="H50" s="0" t="n">
        <v>278697.461398821</v>
      </c>
      <c r="I50" s="0" t="n">
        <v>113985.948970861</v>
      </c>
    </row>
    <row r="51" customFormat="false" ht="12.8" hidden="false" customHeight="false" outlineLevel="0" collapsed="false">
      <c r="A51" s="0" t="n">
        <v>98</v>
      </c>
      <c r="B51" s="0" t="n">
        <v>23577682.6958462</v>
      </c>
      <c r="C51" s="0" t="n">
        <v>22705778.0273388</v>
      </c>
      <c r="D51" s="0" t="n">
        <v>77145455.3874573</v>
      </c>
      <c r="E51" s="0" t="n">
        <v>71111470.6682216</v>
      </c>
      <c r="F51" s="0" t="n">
        <v>11851911.7780369</v>
      </c>
      <c r="G51" s="0" t="n">
        <v>517245.338069985</v>
      </c>
      <c r="H51" s="0" t="n">
        <v>276494.538639767</v>
      </c>
      <c r="I51" s="0" t="n">
        <v>111663.988282302</v>
      </c>
    </row>
    <row r="52" customFormat="false" ht="12.8" hidden="false" customHeight="false" outlineLevel="0" collapsed="false">
      <c r="A52" s="0" t="n">
        <v>99</v>
      </c>
      <c r="B52" s="0" t="n">
        <v>20708804.9261574</v>
      </c>
      <c r="C52" s="0" t="n">
        <v>19845434.5655096</v>
      </c>
      <c r="D52" s="0" t="n">
        <v>67834324.941663</v>
      </c>
      <c r="E52" s="0" t="n">
        <v>71779654.3621145</v>
      </c>
      <c r="F52" s="0" t="n">
        <v>0</v>
      </c>
      <c r="G52" s="0" t="n">
        <v>512262.602539211</v>
      </c>
      <c r="H52" s="0" t="n">
        <v>274946.402608841</v>
      </c>
      <c r="I52" s="0" t="n">
        <v>108801.936428282</v>
      </c>
    </row>
    <row r="53" customFormat="false" ht="12.8" hidden="false" customHeight="false" outlineLevel="0" collapsed="false">
      <c r="A53" s="0" t="n">
        <v>100</v>
      </c>
      <c r="B53" s="0" t="n">
        <v>23949195.6950466</v>
      </c>
      <c r="C53" s="0" t="n">
        <v>23075404.7860126</v>
      </c>
      <c r="D53" s="0" t="n">
        <v>78445056.1175296</v>
      </c>
      <c r="E53" s="0" t="n">
        <v>72206825.9856588</v>
      </c>
      <c r="F53" s="0" t="n">
        <v>12034470.9976098</v>
      </c>
      <c r="G53" s="0" t="n">
        <v>511932.030420377</v>
      </c>
      <c r="H53" s="0" t="n">
        <v>284761.195342085</v>
      </c>
      <c r="I53" s="0" t="n">
        <v>110139.547530728</v>
      </c>
    </row>
    <row r="54" customFormat="false" ht="12.8" hidden="false" customHeight="false" outlineLevel="0" collapsed="false">
      <c r="A54" s="0" t="n">
        <v>101</v>
      </c>
      <c r="B54" s="0" t="n">
        <v>21026988.0224809</v>
      </c>
      <c r="C54" s="0" t="n">
        <v>20187409.7567202</v>
      </c>
      <c r="D54" s="0" t="n">
        <v>69017760.0220962</v>
      </c>
      <c r="E54" s="0" t="n">
        <v>72921880.5204342</v>
      </c>
      <c r="F54" s="0" t="n">
        <v>0</v>
      </c>
      <c r="G54" s="0" t="n">
        <v>477009.71342548</v>
      </c>
      <c r="H54" s="0" t="n">
        <v>284239.518445212</v>
      </c>
      <c r="I54" s="0" t="n">
        <v>111898.619842943</v>
      </c>
    </row>
    <row r="55" customFormat="false" ht="12.8" hidden="false" customHeight="false" outlineLevel="0" collapsed="false">
      <c r="A55" s="0" t="n">
        <v>102</v>
      </c>
      <c r="B55" s="0" t="n">
        <v>24299718.6926205</v>
      </c>
      <c r="C55" s="0" t="n">
        <v>23461900.8881188</v>
      </c>
      <c r="D55" s="0" t="n">
        <v>79748582.1564377</v>
      </c>
      <c r="E55" s="0" t="n">
        <v>73289918.7249704</v>
      </c>
      <c r="F55" s="0" t="n">
        <v>12214986.4541617</v>
      </c>
      <c r="G55" s="0" t="n">
        <v>472285.326203003</v>
      </c>
      <c r="H55" s="0" t="n">
        <v>287695.448115755</v>
      </c>
      <c r="I55" s="0" t="n">
        <v>111195.757404177</v>
      </c>
    </row>
    <row r="56" customFormat="false" ht="12.8" hidden="false" customHeight="false" outlineLevel="0" collapsed="false">
      <c r="A56" s="0" t="n">
        <v>103</v>
      </c>
      <c r="B56" s="0" t="n">
        <v>21358158.8718984</v>
      </c>
      <c r="C56" s="0" t="n">
        <v>20501784.2137177</v>
      </c>
      <c r="D56" s="0" t="n">
        <v>70117628.0469029</v>
      </c>
      <c r="E56" s="0" t="n">
        <v>73997704.0989275</v>
      </c>
      <c r="F56" s="0" t="n">
        <v>0</v>
      </c>
      <c r="G56" s="0" t="n">
        <v>490625.735123694</v>
      </c>
      <c r="H56" s="0" t="n">
        <v>288406.85692188</v>
      </c>
      <c r="I56" s="0" t="n">
        <v>110488.665907308</v>
      </c>
    </row>
    <row r="57" customFormat="false" ht="12.8" hidden="false" customHeight="false" outlineLevel="0" collapsed="false">
      <c r="A57" s="0" t="n">
        <v>104</v>
      </c>
      <c r="B57" s="0" t="n">
        <v>24634362.8705626</v>
      </c>
      <c r="C57" s="0" t="n">
        <v>23805625.195567</v>
      </c>
      <c r="D57" s="0" t="n">
        <v>80934831.0741263</v>
      </c>
      <c r="E57" s="0" t="n">
        <v>74353108.6436745</v>
      </c>
      <c r="F57" s="0" t="n">
        <v>12392184.7739457</v>
      </c>
      <c r="G57" s="0" t="n">
        <v>461837.301798964</v>
      </c>
      <c r="H57" s="0" t="n">
        <v>288627.490932031</v>
      </c>
      <c r="I57" s="0" t="n">
        <v>111818.403235139</v>
      </c>
    </row>
    <row r="58" customFormat="false" ht="12.8" hidden="false" customHeight="false" outlineLevel="0" collapsed="false">
      <c r="A58" s="0" t="n">
        <v>105</v>
      </c>
      <c r="B58" s="0" t="n">
        <v>21549761.5557917</v>
      </c>
      <c r="C58" s="0" t="n">
        <v>20703422.5568997</v>
      </c>
      <c r="D58" s="0" t="n">
        <v>70832926.0349572</v>
      </c>
      <c r="E58" s="0" t="n">
        <v>74738270.2995362</v>
      </c>
      <c r="F58" s="0" t="n">
        <v>0</v>
      </c>
      <c r="G58" s="0" t="n">
        <v>479178.178282529</v>
      </c>
      <c r="H58" s="0" t="n">
        <v>288873.015328378</v>
      </c>
      <c r="I58" s="0" t="n">
        <v>111839.721830066</v>
      </c>
    </row>
    <row r="59" customFormat="false" ht="12.8" hidden="false" customHeight="false" outlineLevel="0" collapsed="false">
      <c r="A59" s="0" t="n">
        <v>106</v>
      </c>
      <c r="B59" s="0" t="n">
        <v>25045003.2004671</v>
      </c>
      <c r="C59" s="0" t="n">
        <v>24153482.1563076</v>
      </c>
      <c r="D59" s="0" t="n">
        <v>82179289.8272371</v>
      </c>
      <c r="E59" s="0" t="n">
        <v>75386143.541627</v>
      </c>
      <c r="F59" s="0" t="n">
        <v>12564357.2569378</v>
      </c>
      <c r="G59" s="0" t="n">
        <v>514777.206746949</v>
      </c>
      <c r="H59" s="0" t="n">
        <v>298076.673269045</v>
      </c>
      <c r="I59" s="0" t="n">
        <v>112381.663062058</v>
      </c>
    </row>
    <row r="60" customFormat="false" ht="12.8" hidden="false" customHeight="false" outlineLevel="0" collapsed="false">
      <c r="A60" s="0" t="n">
        <v>107</v>
      </c>
      <c r="B60" s="0" t="n">
        <v>21863527.2994443</v>
      </c>
      <c r="C60" s="0" t="n">
        <v>21010510.0693664</v>
      </c>
      <c r="D60" s="0" t="n">
        <v>71926427.6399345</v>
      </c>
      <c r="E60" s="0" t="n">
        <v>75726359.9958865</v>
      </c>
      <c r="F60" s="0" t="n">
        <v>0</v>
      </c>
      <c r="G60" s="0" t="n">
        <v>480988.480370458</v>
      </c>
      <c r="H60" s="0" t="n">
        <v>294242.50614674</v>
      </c>
      <c r="I60" s="0" t="n">
        <v>111123.205086736</v>
      </c>
    </row>
    <row r="61" customFormat="false" ht="12.8" hidden="false" customHeight="false" outlineLevel="0" collapsed="false">
      <c r="A61" s="0" t="n">
        <v>108</v>
      </c>
      <c r="B61" s="0" t="n">
        <v>25212028.8638789</v>
      </c>
      <c r="C61" s="0" t="n">
        <v>24329793.4491693</v>
      </c>
      <c r="D61" s="0" t="n">
        <v>82817866.8131252</v>
      </c>
      <c r="E61" s="0" t="n">
        <v>75875990.9931053</v>
      </c>
      <c r="F61" s="0" t="n">
        <v>12645998.4988509</v>
      </c>
      <c r="G61" s="0" t="n">
        <v>505455.515911579</v>
      </c>
      <c r="H61" s="0" t="n">
        <v>297947.033122139</v>
      </c>
      <c r="I61" s="0" t="n">
        <v>112618.379537003</v>
      </c>
    </row>
    <row r="62" customFormat="false" ht="12.8" hidden="false" customHeight="false" outlineLevel="0" collapsed="false">
      <c r="A62" s="0" t="n">
        <v>109</v>
      </c>
      <c r="B62" s="0" t="n">
        <v>21969825.9210272</v>
      </c>
      <c r="C62" s="0" t="n">
        <v>21102110.8794693</v>
      </c>
      <c r="D62" s="0" t="n">
        <v>72282761.2563021</v>
      </c>
      <c r="E62" s="0" t="n">
        <v>75989861.3912604</v>
      </c>
      <c r="F62" s="0" t="n">
        <v>0</v>
      </c>
      <c r="G62" s="0" t="n">
        <v>492466.164849701</v>
      </c>
      <c r="H62" s="0" t="n">
        <v>295911.849522069</v>
      </c>
      <c r="I62" s="0" t="n">
        <v>113338.610265848</v>
      </c>
    </row>
    <row r="63" customFormat="false" ht="12.8" hidden="false" customHeight="false" outlineLevel="0" collapsed="false">
      <c r="A63" s="0" t="n">
        <v>110</v>
      </c>
      <c r="B63" s="0" t="n">
        <v>25374593.9444832</v>
      </c>
      <c r="C63" s="0" t="n">
        <v>24532015.367805</v>
      </c>
      <c r="D63" s="0" t="n">
        <v>83548613.9201816</v>
      </c>
      <c r="E63" s="0" t="n">
        <v>76457413.8665188</v>
      </c>
      <c r="F63" s="0" t="n">
        <v>12742902.3110865</v>
      </c>
      <c r="G63" s="0" t="n">
        <v>472658.248749216</v>
      </c>
      <c r="H63" s="0" t="n">
        <v>290995.810542278</v>
      </c>
      <c r="I63" s="0" t="n">
        <v>112749.310552383</v>
      </c>
    </row>
    <row r="64" customFormat="false" ht="12.8" hidden="false" customHeight="false" outlineLevel="0" collapsed="false">
      <c r="A64" s="0" t="n">
        <v>111</v>
      </c>
      <c r="B64" s="0" t="n">
        <v>22271450.1757787</v>
      </c>
      <c r="C64" s="0" t="n">
        <v>21398158.8650793</v>
      </c>
      <c r="D64" s="0" t="n">
        <v>73304869.0824773</v>
      </c>
      <c r="E64" s="0" t="n">
        <v>77015685.7424621</v>
      </c>
      <c r="F64" s="0" t="n">
        <v>0</v>
      </c>
      <c r="G64" s="0" t="n">
        <v>498691.252321782</v>
      </c>
      <c r="H64" s="0" t="n">
        <v>294614.272714615</v>
      </c>
      <c r="I64" s="0" t="n">
        <v>114265.408090016</v>
      </c>
    </row>
    <row r="65" customFormat="false" ht="12.8" hidden="false" customHeight="false" outlineLevel="0" collapsed="false">
      <c r="A65" s="0" t="n">
        <v>112</v>
      </c>
      <c r="B65" s="0" t="n">
        <v>25557526.6115414</v>
      </c>
      <c r="C65" s="0" t="n">
        <v>24668921.2380618</v>
      </c>
      <c r="D65" s="0" t="n">
        <v>84020044.5352921</v>
      </c>
      <c r="E65" s="0" t="n">
        <v>76880348.5472738</v>
      </c>
      <c r="F65" s="0" t="n">
        <v>12813391.4245456</v>
      </c>
      <c r="G65" s="0" t="n">
        <v>509733.684439652</v>
      </c>
      <c r="H65" s="0" t="n">
        <v>297510.146226659</v>
      </c>
      <c r="I65" s="0" t="n">
        <v>116230.775447486</v>
      </c>
    </row>
    <row r="66" customFormat="false" ht="12.8" hidden="false" customHeight="false" outlineLevel="0" collapsed="false">
      <c r="A66" s="0" t="n">
        <v>113</v>
      </c>
      <c r="B66" s="0" t="n">
        <v>22310454.9409467</v>
      </c>
      <c r="C66" s="0" t="n">
        <v>21449358.9885614</v>
      </c>
      <c r="D66" s="0" t="n">
        <v>73529506.8883114</v>
      </c>
      <c r="E66" s="0" t="n">
        <v>77214277.2845715</v>
      </c>
      <c r="F66" s="0" t="n">
        <v>0</v>
      </c>
      <c r="G66" s="0" t="n">
        <v>480790.439107872</v>
      </c>
      <c r="H66" s="0" t="n">
        <v>298919.113086707</v>
      </c>
      <c r="I66" s="0" t="n">
        <v>116266.285986719</v>
      </c>
    </row>
    <row r="67" customFormat="false" ht="12.8" hidden="false" customHeight="false" outlineLevel="0" collapsed="false">
      <c r="A67" s="0" t="n">
        <v>114</v>
      </c>
      <c r="B67" s="0" t="n">
        <v>25708641.3030145</v>
      </c>
      <c r="C67" s="0" t="n">
        <v>24801843.6408153</v>
      </c>
      <c r="D67" s="0" t="n">
        <v>84518752.5830231</v>
      </c>
      <c r="E67" s="0" t="n">
        <v>77333955.7230741</v>
      </c>
      <c r="F67" s="0" t="n">
        <v>12888992.6205124</v>
      </c>
      <c r="G67" s="0" t="n">
        <v>524041.654054874</v>
      </c>
      <c r="H67" s="0" t="n">
        <v>300888.923953205</v>
      </c>
      <c r="I67" s="0" t="n">
        <v>116952.97741579</v>
      </c>
    </row>
    <row r="68" customFormat="false" ht="12.8" hidden="false" customHeight="false" outlineLevel="0" collapsed="false">
      <c r="A68" s="0" t="n">
        <v>115</v>
      </c>
      <c r="B68" s="0" t="n">
        <v>22423213.8653999</v>
      </c>
      <c r="C68" s="0" t="n">
        <v>21543250.502204</v>
      </c>
      <c r="D68" s="0" t="n">
        <v>73878200.918078</v>
      </c>
      <c r="E68" s="0" t="n">
        <v>77596970.8938704</v>
      </c>
      <c r="F68" s="0" t="n">
        <v>0</v>
      </c>
      <c r="G68" s="0" t="n">
        <v>496885.772868777</v>
      </c>
      <c r="H68" s="0" t="n">
        <v>302003.588163176</v>
      </c>
      <c r="I68" s="0" t="n">
        <v>115820.003091326</v>
      </c>
    </row>
    <row r="69" customFormat="false" ht="12.8" hidden="false" customHeight="false" outlineLevel="0" collapsed="false">
      <c r="A69" s="0" t="n">
        <v>116</v>
      </c>
      <c r="B69" s="0" t="n">
        <v>25859275.4493261</v>
      </c>
      <c r="C69" s="0" t="n">
        <v>25017265.7401439</v>
      </c>
      <c r="D69" s="0" t="n">
        <v>85342605.9467829</v>
      </c>
      <c r="E69" s="0" t="n">
        <v>77997423.2698097</v>
      </c>
      <c r="F69" s="0" t="n">
        <v>12999570.5449683</v>
      </c>
      <c r="G69" s="0" t="n">
        <v>469158.445198406</v>
      </c>
      <c r="H69" s="0" t="n">
        <v>292368.321637707</v>
      </c>
      <c r="I69" s="0" t="n">
        <v>114975.631922901</v>
      </c>
    </row>
    <row r="70" customFormat="false" ht="12.8" hidden="false" customHeight="false" outlineLevel="0" collapsed="false">
      <c r="A70" s="0" t="n">
        <v>117</v>
      </c>
      <c r="B70" s="0" t="n">
        <v>22506773.59091</v>
      </c>
      <c r="C70" s="0" t="n">
        <v>21650189.4897006</v>
      </c>
      <c r="D70" s="0" t="n">
        <v>74305626.036872</v>
      </c>
      <c r="E70" s="0" t="n">
        <v>77905159.0136494</v>
      </c>
      <c r="F70" s="0" t="n">
        <v>0</v>
      </c>
      <c r="G70" s="0" t="n">
        <v>474952.873734266</v>
      </c>
      <c r="H70" s="0" t="n">
        <v>299307.073413871</v>
      </c>
      <c r="I70" s="0" t="n">
        <v>117605.934373188</v>
      </c>
    </row>
    <row r="71" customFormat="false" ht="12.8" hidden="false" customHeight="false" outlineLevel="0" collapsed="false">
      <c r="A71" s="0" t="n">
        <v>118</v>
      </c>
      <c r="B71" s="0" t="n">
        <v>25992996.3387742</v>
      </c>
      <c r="C71" s="0" t="n">
        <v>25116108.8237619</v>
      </c>
      <c r="D71" s="0" t="n">
        <v>85712922.1786621</v>
      </c>
      <c r="E71" s="0" t="n">
        <v>78265593.326433</v>
      </c>
      <c r="F71" s="0" t="n">
        <v>13044265.5544055</v>
      </c>
      <c r="G71" s="0" t="n">
        <v>482523.391279392</v>
      </c>
      <c r="H71" s="0" t="n">
        <v>310709.788813148</v>
      </c>
      <c r="I71" s="0" t="n">
        <v>119506.192742464</v>
      </c>
    </row>
    <row r="72" customFormat="false" ht="12.8" hidden="false" customHeight="false" outlineLevel="0" collapsed="false">
      <c r="A72" s="0" t="n">
        <v>119</v>
      </c>
      <c r="B72" s="0" t="n">
        <v>22773253.5959966</v>
      </c>
      <c r="C72" s="0" t="n">
        <v>21903194.0301887</v>
      </c>
      <c r="D72" s="0" t="n">
        <v>75216042.2575027</v>
      </c>
      <c r="E72" s="0" t="n">
        <v>78788804.3885992</v>
      </c>
      <c r="F72" s="0" t="n">
        <v>0</v>
      </c>
      <c r="G72" s="0" t="n">
        <v>474501.817934671</v>
      </c>
      <c r="H72" s="0" t="n">
        <v>310785.295188584</v>
      </c>
      <c r="I72" s="0" t="n">
        <v>121103.503835197</v>
      </c>
    </row>
    <row r="73" customFormat="false" ht="12.8" hidden="false" customHeight="false" outlineLevel="0" collapsed="false">
      <c r="A73" s="0" t="n">
        <v>120</v>
      </c>
      <c r="B73" s="0" t="n">
        <v>26325599.1532755</v>
      </c>
      <c r="C73" s="0" t="n">
        <v>25461062.3256712</v>
      </c>
      <c r="D73" s="0" t="n">
        <v>86937589.5070174</v>
      </c>
      <c r="E73" s="0" t="n">
        <v>79276220.7489522</v>
      </c>
      <c r="F73" s="0" t="n">
        <v>13212703.4581587</v>
      </c>
      <c r="G73" s="0" t="n">
        <v>478369.442557687</v>
      </c>
      <c r="H73" s="0" t="n">
        <v>305255.064811252</v>
      </c>
      <c r="I73" s="0" t="n">
        <v>115589.02890765</v>
      </c>
    </row>
    <row r="74" customFormat="false" ht="12.8" hidden="false" customHeight="false" outlineLevel="0" collapsed="false">
      <c r="A74" s="0" t="n">
        <v>121</v>
      </c>
      <c r="B74" s="0" t="n">
        <v>22922936.3412357</v>
      </c>
      <c r="C74" s="0" t="n">
        <v>22031848.2496241</v>
      </c>
      <c r="D74" s="0" t="n">
        <v>75713118.7332641</v>
      </c>
      <c r="E74" s="0" t="n">
        <v>79203324.9821489</v>
      </c>
      <c r="F74" s="0" t="n">
        <v>0</v>
      </c>
      <c r="G74" s="0" t="n">
        <v>501763.246824419</v>
      </c>
      <c r="H74" s="0" t="n">
        <v>307487.572402837</v>
      </c>
      <c r="I74" s="0" t="n">
        <v>116910.389120379</v>
      </c>
    </row>
    <row r="75" customFormat="false" ht="12.8" hidden="false" customHeight="false" outlineLevel="0" collapsed="false">
      <c r="A75" s="0" t="n">
        <v>122</v>
      </c>
      <c r="B75" s="0" t="n">
        <v>26528800.0794774</v>
      </c>
      <c r="C75" s="0" t="n">
        <v>25630901.581432</v>
      </c>
      <c r="D75" s="0" t="n">
        <v>87520889.0208918</v>
      </c>
      <c r="E75" s="0" t="n">
        <v>79742835.5116498</v>
      </c>
      <c r="F75" s="0" t="n">
        <v>13290472.585275</v>
      </c>
      <c r="G75" s="0" t="n">
        <v>500266.951264908</v>
      </c>
      <c r="H75" s="0" t="n">
        <v>313412.92728573</v>
      </c>
      <c r="I75" s="0" t="n">
        <v>120312.313564016</v>
      </c>
    </row>
    <row r="76" customFormat="false" ht="12.8" hidden="false" customHeight="false" outlineLevel="0" collapsed="false">
      <c r="A76" s="0" t="n">
        <v>123</v>
      </c>
      <c r="B76" s="0" t="n">
        <v>23314626.0564193</v>
      </c>
      <c r="C76" s="0" t="n">
        <v>22387492.1161552</v>
      </c>
      <c r="D76" s="0" t="n">
        <v>76885209.5692635</v>
      </c>
      <c r="E76" s="0" t="n">
        <v>80372370.2999586</v>
      </c>
      <c r="F76" s="0" t="n">
        <v>0</v>
      </c>
      <c r="G76" s="0" t="n">
        <v>540256.45648578</v>
      </c>
      <c r="H76" s="0" t="n">
        <v>304917.975389594</v>
      </c>
      <c r="I76" s="0" t="n">
        <v>117085.011983957</v>
      </c>
    </row>
    <row r="77" customFormat="false" ht="12.8" hidden="false" customHeight="false" outlineLevel="0" collapsed="false">
      <c r="A77" s="0" t="n">
        <v>124</v>
      </c>
      <c r="B77" s="0" t="n">
        <v>26844108.4382036</v>
      </c>
      <c r="C77" s="0" t="n">
        <v>25948718.839809</v>
      </c>
      <c r="D77" s="0" t="n">
        <v>88590939.188923</v>
      </c>
      <c r="E77" s="0" t="n">
        <v>80666213.0950883</v>
      </c>
      <c r="F77" s="0" t="n">
        <v>13444368.8491814</v>
      </c>
      <c r="G77" s="0" t="n">
        <v>508684.484294473</v>
      </c>
      <c r="H77" s="0" t="n">
        <v>303983.907044731</v>
      </c>
      <c r="I77" s="0" t="n">
        <v>118173.152936251</v>
      </c>
    </row>
    <row r="78" customFormat="false" ht="12.8" hidden="false" customHeight="false" outlineLevel="0" collapsed="false">
      <c r="A78" s="0" t="n">
        <v>125</v>
      </c>
      <c r="B78" s="0" t="n">
        <v>23554887.0778613</v>
      </c>
      <c r="C78" s="0" t="n">
        <v>22641063.6863149</v>
      </c>
      <c r="D78" s="0" t="n">
        <v>77763947.3849201</v>
      </c>
      <c r="E78" s="0" t="n">
        <v>81241336.4409909</v>
      </c>
      <c r="F78" s="0" t="n">
        <v>0</v>
      </c>
      <c r="G78" s="0" t="n">
        <v>521706.846358913</v>
      </c>
      <c r="H78" s="0" t="n">
        <v>309259.717237905</v>
      </c>
      <c r="I78" s="0" t="n">
        <v>118366.897070768</v>
      </c>
    </row>
    <row r="79" customFormat="false" ht="12.8" hidden="false" customHeight="false" outlineLevel="0" collapsed="false">
      <c r="A79" s="0" t="n">
        <v>126</v>
      </c>
      <c r="B79" s="0" t="n">
        <v>27204058.6746613</v>
      </c>
      <c r="C79" s="0" t="n">
        <v>26310544.5994667</v>
      </c>
      <c r="D79" s="0" t="n">
        <v>89821547.3820208</v>
      </c>
      <c r="E79" s="0" t="n">
        <v>81704006.7156663</v>
      </c>
      <c r="F79" s="0" t="n">
        <v>13617334.4526111</v>
      </c>
      <c r="G79" s="0" t="n">
        <v>492582.183859421</v>
      </c>
      <c r="H79" s="0" t="n">
        <v>316419.824348934</v>
      </c>
      <c r="I79" s="0" t="n">
        <v>120731.52426597</v>
      </c>
    </row>
    <row r="80" customFormat="false" ht="12.8" hidden="false" customHeight="false" outlineLevel="0" collapsed="false">
      <c r="A80" s="0" t="n">
        <v>127</v>
      </c>
      <c r="B80" s="0" t="n">
        <v>23622319.1005061</v>
      </c>
      <c r="C80" s="0" t="n">
        <v>22716018.8383231</v>
      </c>
      <c r="D80" s="0" t="n">
        <v>78063774.2565242</v>
      </c>
      <c r="E80" s="0" t="n">
        <v>81419899.6808573</v>
      </c>
      <c r="F80" s="0" t="n">
        <v>0</v>
      </c>
      <c r="G80" s="0" t="n">
        <v>514360.037427179</v>
      </c>
      <c r="H80" s="0" t="n">
        <v>308806.043365461</v>
      </c>
      <c r="I80" s="0" t="n">
        <v>118763.116271915</v>
      </c>
    </row>
    <row r="81" customFormat="false" ht="12.8" hidden="false" customHeight="false" outlineLevel="0" collapsed="false">
      <c r="A81" s="0" t="n">
        <v>128</v>
      </c>
      <c r="B81" s="0" t="n">
        <v>27166925.3023839</v>
      </c>
      <c r="C81" s="0" t="n">
        <v>26275377.0142411</v>
      </c>
      <c r="D81" s="0" t="n">
        <v>89730526.3423334</v>
      </c>
      <c r="E81" s="0" t="n">
        <v>81553720.1260342</v>
      </c>
      <c r="F81" s="0" t="n">
        <v>13592286.6876724</v>
      </c>
      <c r="G81" s="0" t="n">
        <v>499672.746225739</v>
      </c>
      <c r="H81" s="0" t="n">
        <v>308678.240375969</v>
      </c>
      <c r="I81" s="0" t="n">
        <v>118853.287915863</v>
      </c>
    </row>
    <row r="82" customFormat="false" ht="12.8" hidden="false" customHeight="false" outlineLevel="0" collapsed="false">
      <c r="A82" s="0" t="n">
        <v>129</v>
      </c>
      <c r="B82" s="0" t="n">
        <v>23657874.7329493</v>
      </c>
      <c r="C82" s="0" t="n">
        <v>22718165.3013896</v>
      </c>
      <c r="D82" s="0" t="n">
        <v>78092702.6341775</v>
      </c>
      <c r="E82" s="0" t="n">
        <v>81418197.411391</v>
      </c>
      <c r="F82" s="0" t="n">
        <v>0</v>
      </c>
      <c r="G82" s="0" t="n">
        <v>540552.175643825</v>
      </c>
      <c r="H82" s="0" t="n">
        <v>315589.043507852</v>
      </c>
      <c r="I82" s="0" t="n">
        <v>119383.160582972</v>
      </c>
    </row>
    <row r="83" customFormat="false" ht="12.8" hidden="false" customHeight="false" outlineLevel="0" collapsed="false">
      <c r="A83" s="0" t="n">
        <v>130</v>
      </c>
      <c r="B83" s="0" t="n">
        <v>27271638.5772458</v>
      </c>
      <c r="C83" s="0" t="n">
        <v>26293399.4551407</v>
      </c>
      <c r="D83" s="0" t="n">
        <v>89841706.6355559</v>
      </c>
      <c r="E83" s="0" t="n">
        <v>81608655.0497123</v>
      </c>
      <c r="F83" s="0" t="n">
        <v>13601442.5082854</v>
      </c>
      <c r="G83" s="0" t="n">
        <v>576805.272669241</v>
      </c>
      <c r="H83" s="0" t="n">
        <v>317640.617575563</v>
      </c>
      <c r="I83" s="0" t="n">
        <v>119704.616943331</v>
      </c>
    </row>
    <row r="84" customFormat="false" ht="12.8" hidden="false" customHeight="false" outlineLevel="0" collapsed="false">
      <c r="A84" s="0" t="n">
        <v>131</v>
      </c>
      <c r="B84" s="0" t="n">
        <v>24018094.62137</v>
      </c>
      <c r="C84" s="0" t="n">
        <v>23044053.5689622</v>
      </c>
      <c r="D84" s="0" t="n">
        <v>79247361.0268997</v>
      </c>
      <c r="E84" s="0" t="n">
        <v>82543337.2576271</v>
      </c>
      <c r="F84" s="0" t="n">
        <v>0</v>
      </c>
      <c r="G84" s="0" t="n">
        <v>580115.266178389</v>
      </c>
      <c r="H84" s="0" t="n">
        <v>312276.163860487</v>
      </c>
      <c r="I84" s="0" t="n">
        <v>116642.317669822</v>
      </c>
    </row>
    <row r="85" customFormat="false" ht="12.8" hidden="false" customHeight="false" outlineLevel="0" collapsed="false">
      <c r="A85" s="0" t="n">
        <v>132</v>
      </c>
      <c r="B85" s="0" t="n">
        <v>27681123.0478283</v>
      </c>
      <c r="C85" s="0" t="n">
        <v>26736631.9700341</v>
      </c>
      <c r="D85" s="0" t="n">
        <v>91360961.8195356</v>
      </c>
      <c r="E85" s="0" t="n">
        <v>82947828.05097</v>
      </c>
      <c r="F85" s="0" t="n">
        <v>13824638.008495</v>
      </c>
      <c r="G85" s="0" t="n">
        <v>547335.411431301</v>
      </c>
      <c r="H85" s="0" t="n">
        <v>314249.340284787</v>
      </c>
      <c r="I85" s="0" t="n">
        <v>118437.608683017</v>
      </c>
    </row>
    <row r="86" customFormat="false" ht="12.8" hidden="false" customHeight="false" outlineLevel="0" collapsed="false">
      <c r="A86" s="0" t="n">
        <v>133</v>
      </c>
      <c r="B86" s="0" t="n">
        <v>24130829.6617815</v>
      </c>
      <c r="C86" s="0" t="n">
        <v>23174164.8128309</v>
      </c>
      <c r="D86" s="0" t="n">
        <v>79691447.477777</v>
      </c>
      <c r="E86" s="0" t="n">
        <v>82942467.9289066</v>
      </c>
      <c r="F86" s="0" t="n">
        <v>0</v>
      </c>
      <c r="G86" s="0" t="n">
        <v>551889.82554055</v>
      </c>
      <c r="H86" s="0" t="n">
        <v>320729.043827941</v>
      </c>
      <c r="I86" s="0" t="n">
        <v>120065.685117257</v>
      </c>
    </row>
    <row r="87" customFormat="false" ht="12.8" hidden="false" customHeight="false" outlineLevel="0" collapsed="false">
      <c r="A87" s="0" t="n">
        <v>134</v>
      </c>
      <c r="B87" s="0" t="n">
        <v>27670275.7917705</v>
      </c>
      <c r="C87" s="0" t="n">
        <v>26750170.0522435</v>
      </c>
      <c r="D87" s="0" t="n">
        <v>91396179.4984527</v>
      </c>
      <c r="E87" s="0" t="n">
        <v>82912014.5354107</v>
      </c>
      <c r="F87" s="0" t="n">
        <v>13818669.0892351</v>
      </c>
      <c r="G87" s="0" t="n">
        <v>511609.683445731</v>
      </c>
      <c r="H87" s="0" t="n">
        <v>323123.9827886</v>
      </c>
      <c r="I87" s="0" t="n">
        <v>121960.104703826</v>
      </c>
    </row>
    <row r="88" customFormat="false" ht="12.8" hidden="false" customHeight="false" outlineLevel="0" collapsed="false">
      <c r="A88" s="0" t="n">
        <v>135</v>
      </c>
      <c r="B88" s="0" t="n">
        <v>24241389.2570477</v>
      </c>
      <c r="C88" s="0" t="n">
        <v>23286686.2460472</v>
      </c>
      <c r="D88" s="0" t="n">
        <v>80124198.4184652</v>
      </c>
      <c r="E88" s="0" t="n">
        <v>83295352.0349993</v>
      </c>
      <c r="F88" s="0" t="n">
        <v>0</v>
      </c>
      <c r="G88" s="0" t="n">
        <v>550963.056036943</v>
      </c>
      <c r="H88" s="0" t="n">
        <v>321057.372909845</v>
      </c>
      <c r="I88" s="0" t="n">
        <v>118117.974362473</v>
      </c>
    </row>
    <row r="89" customFormat="false" ht="12.8" hidden="false" customHeight="false" outlineLevel="0" collapsed="false">
      <c r="A89" s="0" t="n">
        <v>136</v>
      </c>
      <c r="B89" s="0" t="n">
        <v>27820756.7880007</v>
      </c>
      <c r="C89" s="0" t="n">
        <v>26842269.1534729</v>
      </c>
      <c r="D89" s="0" t="n">
        <v>91777236.8551226</v>
      </c>
      <c r="E89" s="0" t="n">
        <v>83156691.6503021</v>
      </c>
      <c r="F89" s="0" t="n">
        <v>13859448.6083837</v>
      </c>
      <c r="G89" s="0" t="n">
        <v>563193.19793878</v>
      </c>
      <c r="H89" s="0" t="n">
        <v>329799.328678531</v>
      </c>
      <c r="I89" s="0" t="n">
        <v>122135.868443511</v>
      </c>
    </row>
    <row r="90" customFormat="false" ht="12.8" hidden="false" customHeight="false" outlineLevel="0" collapsed="false">
      <c r="A90" s="0" t="n">
        <v>137</v>
      </c>
      <c r="B90" s="0" t="n">
        <v>24496419.7305442</v>
      </c>
      <c r="C90" s="0" t="n">
        <v>23503445.7016628</v>
      </c>
      <c r="D90" s="0" t="n">
        <v>80899257.9562233</v>
      </c>
      <c r="E90" s="0" t="n">
        <v>83987192.6193693</v>
      </c>
      <c r="F90" s="0" t="n">
        <v>0</v>
      </c>
      <c r="G90" s="0" t="n">
        <v>577699.925362008</v>
      </c>
      <c r="H90" s="0" t="n">
        <v>330769.335552781</v>
      </c>
      <c r="I90" s="0" t="n">
        <v>120721.097095144</v>
      </c>
    </row>
    <row r="91" customFormat="false" ht="12.8" hidden="false" customHeight="false" outlineLevel="0" collapsed="false">
      <c r="A91" s="0" t="n">
        <v>138</v>
      </c>
      <c r="B91" s="0" t="n">
        <v>28062684.9404445</v>
      </c>
      <c r="C91" s="0" t="n">
        <v>27099302.9910414</v>
      </c>
      <c r="D91" s="0" t="n">
        <v>92670650.5176338</v>
      </c>
      <c r="E91" s="0" t="n">
        <v>83920641.7336176</v>
      </c>
      <c r="F91" s="0" t="n">
        <v>13986773.6222696</v>
      </c>
      <c r="G91" s="0" t="n">
        <v>549472.084575278</v>
      </c>
      <c r="H91" s="0" t="n">
        <v>329222.549949795</v>
      </c>
      <c r="I91" s="0" t="n">
        <v>120981.878397218</v>
      </c>
    </row>
    <row r="92" customFormat="false" ht="12.8" hidden="false" customHeight="false" outlineLevel="0" collapsed="false">
      <c r="A92" s="0" t="n">
        <v>139</v>
      </c>
      <c r="B92" s="0" t="n">
        <v>24632172.6749952</v>
      </c>
      <c r="C92" s="0" t="n">
        <v>23651611.4372529</v>
      </c>
      <c r="D92" s="0" t="n">
        <v>81389948.9262857</v>
      </c>
      <c r="E92" s="0" t="n">
        <v>84521651.394088</v>
      </c>
      <c r="F92" s="0" t="n">
        <v>0</v>
      </c>
      <c r="G92" s="0" t="n">
        <v>558912.052209279</v>
      </c>
      <c r="H92" s="0" t="n">
        <v>334484.423982431</v>
      </c>
      <c r="I92" s="0" t="n">
        <v>124521.087929364</v>
      </c>
    </row>
    <row r="93" customFormat="false" ht="12.8" hidden="false" customHeight="false" outlineLevel="0" collapsed="false">
      <c r="A93" s="0" t="n">
        <v>140</v>
      </c>
      <c r="B93" s="0" t="n">
        <v>28205745.4751036</v>
      </c>
      <c r="C93" s="0" t="n">
        <v>27247542.2496822</v>
      </c>
      <c r="D93" s="0" t="n">
        <v>93183880.7691192</v>
      </c>
      <c r="E93" s="0" t="n">
        <v>84378602.4459249</v>
      </c>
      <c r="F93" s="0" t="n">
        <v>14063100.4076541</v>
      </c>
      <c r="G93" s="0" t="n">
        <v>555116.681871882</v>
      </c>
      <c r="H93" s="0" t="n">
        <v>320619.223472911</v>
      </c>
      <c r="I93" s="0" t="n">
        <v>117810.457252224</v>
      </c>
    </row>
    <row r="94" customFormat="false" ht="12.8" hidden="false" customHeight="false" outlineLevel="0" collapsed="false">
      <c r="A94" s="0" t="n">
        <v>141</v>
      </c>
      <c r="B94" s="0" t="n">
        <v>24675837.5559916</v>
      </c>
      <c r="C94" s="0" t="n">
        <v>23685521.0939576</v>
      </c>
      <c r="D94" s="0" t="n">
        <v>81526056.0628511</v>
      </c>
      <c r="E94" s="0" t="n">
        <v>84698426.3160585</v>
      </c>
      <c r="F94" s="0" t="n">
        <v>0</v>
      </c>
      <c r="G94" s="0" t="n">
        <v>585451.037122977</v>
      </c>
      <c r="H94" s="0" t="n">
        <v>320149.030216423</v>
      </c>
      <c r="I94" s="0" t="n">
        <v>121023.42099215</v>
      </c>
    </row>
    <row r="95" customFormat="false" ht="12.8" hidden="false" customHeight="false" outlineLevel="0" collapsed="false">
      <c r="A95" s="0" t="n">
        <v>142</v>
      </c>
      <c r="B95" s="0" t="n">
        <v>28299994.7365085</v>
      </c>
      <c r="C95" s="0" t="n">
        <v>27303488.4246185</v>
      </c>
      <c r="D95" s="0" t="n">
        <v>93386967.9836024</v>
      </c>
      <c r="E95" s="0" t="n">
        <v>84557924.8571801</v>
      </c>
      <c r="F95" s="0" t="n">
        <v>14092987.4761967</v>
      </c>
      <c r="G95" s="0" t="n">
        <v>589750.949058334</v>
      </c>
      <c r="H95" s="0" t="n">
        <v>320327.748452314</v>
      </c>
      <c r="I95" s="0" t="n">
        <v>123468.020541941</v>
      </c>
    </row>
    <row r="96" customFormat="false" ht="12.8" hidden="false" customHeight="false" outlineLevel="0" collapsed="false">
      <c r="A96" s="0" t="n">
        <v>143</v>
      </c>
      <c r="B96" s="0" t="n">
        <v>24912586.7930673</v>
      </c>
      <c r="C96" s="0" t="n">
        <v>23932605.4074752</v>
      </c>
      <c r="D96" s="0" t="n">
        <v>82417842.3640856</v>
      </c>
      <c r="E96" s="0" t="n">
        <v>85502409.6313113</v>
      </c>
      <c r="F96" s="0" t="n">
        <v>0</v>
      </c>
      <c r="G96" s="0" t="n">
        <v>566395.181926107</v>
      </c>
      <c r="H96" s="0" t="n">
        <v>326756.000274302</v>
      </c>
      <c r="I96" s="0" t="n">
        <v>124043.14770229</v>
      </c>
    </row>
    <row r="97" customFormat="false" ht="12.8" hidden="false" customHeight="false" outlineLevel="0" collapsed="false">
      <c r="A97" s="0" t="n">
        <v>144</v>
      </c>
      <c r="B97" s="0" t="n">
        <v>28776607.2465094</v>
      </c>
      <c r="C97" s="0" t="n">
        <v>27825108.767529</v>
      </c>
      <c r="D97" s="0" t="n">
        <v>95209542.5984886</v>
      </c>
      <c r="E97" s="0" t="n">
        <v>86147627.6087642</v>
      </c>
      <c r="F97" s="0" t="n">
        <v>14357937.934794</v>
      </c>
      <c r="G97" s="0" t="n">
        <v>539382.82890037</v>
      </c>
      <c r="H97" s="0" t="n">
        <v>325458.786529494</v>
      </c>
      <c r="I97" s="0" t="n">
        <v>123795.519357794</v>
      </c>
    </row>
    <row r="98" customFormat="false" ht="12.8" hidden="false" customHeight="false" outlineLevel="0" collapsed="false">
      <c r="A98" s="0" t="n">
        <v>145</v>
      </c>
      <c r="B98" s="0" t="n">
        <v>25093256.0465085</v>
      </c>
      <c r="C98" s="0" t="n">
        <v>24127164.0801553</v>
      </c>
      <c r="D98" s="0" t="n">
        <v>83118704.0446076</v>
      </c>
      <c r="E98" s="0" t="n">
        <v>86161926.887981</v>
      </c>
      <c r="F98" s="0" t="n">
        <v>0</v>
      </c>
      <c r="G98" s="0" t="n">
        <v>554028.634643092</v>
      </c>
      <c r="H98" s="0" t="n">
        <v>325498.669428872</v>
      </c>
      <c r="I98" s="0" t="n">
        <v>123663.803258849</v>
      </c>
    </row>
    <row r="99" customFormat="false" ht="12.8" hidden="false" customHeight="false" outlineLevel="0" collapsed="false">
      <c r="A99" s="0" t="n">
        <v>146</v>
      </c>
      <c r="B99" s="0" t="n">
        <v>28767090.6703446</v>
      </c>
      <c r="C99" s="0" t="n">
        <v>27778149.378085</v>
      </c>
      <c r="D99" s="0" t="n">
        <v>95061683.7876425</v>
      </c>
      <c r="E99" s="0" t="n">
        <v>85951835.2624814</v>
      </c>
      <c r="F99" s="0" t="n">
        <v>14325305.8770802</v>
      </c>
      <c r="G99" s="0" t="n">
        <v>577203.987695762</v>
      </c>
      <c r="H99" s="0" t="n">
        <v>324134.515649946</v>
      </c>
      <c r="I99" s="0" t="n">
        <v>125146.841305504</v>
      </c>
    </row>
    <row r="100" customFormat="false" ht="12.8" hidden="false" customHeight="false" outlineLevel="0" collapsed="false">
      <c r="A100" s="0" t="n">
        <v>147</v>
      </c>
      <c r="B100" s="0" t="n">
        <v>25157112.7410087</v>
      </c>
      <c r="C100" s="0" t="n">
        <v>24181141.3826015</v>
      </c>
      <c r="D100" s="0" t="n">
        <v>83285490.0117998</v>
      </c>
      <c r="E100" s="0" t="n">
        <v>86313731.8401408</v>
      </c>
      <c r="F100" s="0" t="n">
        <v>0</v>
      </c>
      <c r="G100" s="0" t="n">
        <v>551579.620743297</v>
      </c>
      <c r="H100" s="0" t="n">
        <v>334176.052769626</v>
      </c>
      <c r="I100" s="0" t="n">
        <v>128879.549849032</v>
      </c>
    </row>
    <row r="101" customFormat="false" ht="12.8" hidden="false" customHeight="false" outlineLevel="0" collapsed="false">
      <c r="A101" s="0" t="n">
        <v>148</v>
      </c>
      <c r="B101" s="0" t="n">
        <v>29074829.9523393</v>
      </c>
      <c r="C101" s="0" t="n">
        <v>28082379.8654843</v>
      </c>
      <c r="D101" s="0" t="n">
        <v>96092300.7230519</v>
      </c>
      <c r="E101" s="0" t="n">
        <v>86923559.2623505</v>
      </c>
      <c r="F101" s="0" t="n">
        <v>14487259.8770584</v>
      </c>
      <c r="G101" s="0" t="n">
        <v>572486.234282318</v>
      </c>
      <c r="H101" s="0" t="n">
        <v>331624.130277139</v>
      </c>
      <c r="I101" s="0" t="n">
        <v>126199.603279284</v>
      </c>
    </row>
    <row r="102" customFormat="false" ht="12.8" hidden="false" customHeight="false" outlineLevel="0" collapsed="false">
      <c r="A102" s="0" t="n">
        <v>149</v>
      </c>
      <c r="B102" s="0" t="n">
        <v>25215963.2004228</v>
      </c>
      <c r="C102" s="0" t="n">
        <v>24223687.0985063</v>
      </c>
      <c r="D102" s="0" t="n">
        <v>83435783.4931133</v>
      </c>
      <c r="E102" s="0" t="n">
        <v>86526651.9910927</v>
      </c>
      <c r="F102" s="0" t="n">
        <v>0</v>
      </c>
      <c r="G102" s="0" t="n">
        <v>573854.360856933</v>
      </c>
      <c r="H102" s="0" t="n">
        <v>328729.776400556</v>
      </c>
      <c r="I102" s="0" t="n">
        <v>128131.378084317</v>
      </c>
    </row>
    <row r="103" customFormat="false" ht="12.8" hidden="false" customHeight="false" outlineLevel="0" collapsed="false">
      <c r="A103" s="0" t="n">
        <v>150</v>
      </c>
      <c r="B103" s="0" t="n">
        <v>29228398.9095584</v>
      </c>
      <c r="C103" s="0" t="n">
        <v>28292242.1139411</v>
      </c>
      <c r="D103" s="0" t="n">
        <v>96841243.4783369</v>
      </c>
      <c r="E103" s="0" t="n">
        <v>87542013.8822805</v>
      </c>
      <c r="F103" s="0" t="n">
        <v>14590335.6470467</v>
      </c>
      <c r="G103" s="0" t="n">
        <v>520025.26456671</v>
      </c>
      <c r="H103" s="0" t="n">
        <v>328397.022985318</v>
      </c>
      <c r="I103" s="0" t="n">
        <v>125335.011521753</v>
      </c>
    </row>
    <row r="104" customFormat="false" ht="12.8" hidden="false" customHeight="false" outlineLevel="0" collapsed="false">
      <c r="A104" s="0" t="n">
        <v>151</v>
      </c>
      <c r="B104" s="0" t="n">
        <v>25661844.550766</v>
      </c>
      <c r="C104" s="0" t="n">
        <v>24745067.1507831</v>
      </c>
      <c r="D104" s="0" t="n">
        <v>85250626.1268947</v>
      </c>
      <c r="E104" s="0" t="n">
        <v>88300837.6314523</v>
      </c>
      <c r="F104" s="0" t="n">
        <v>0</v>
      </c>
      <c r="G104" s="0" t="n">
        <v>502480.758848178</v>
      </c>
      <c r="H104" s="0" t="n">
        <v>325522.322003872</v>
      </c>
      <c r="I104" s="0" t="n">
        <v>126820.45590126</v>
      </c>
    </row>
    <row r="105" customFormat="false" ht="12.8" hidden="false" customHeight="false" outlineLevel="0" collapsed="false">
      <c r="A105" s="0" t="n">
        <v>152</v>
      </c>
      <c r="B105" s="0" t="n">
        <v>29658922.8373425</v>
      </c>
      <c r="C105" s="0" t="n">
        <v>28696081.0582986</v>
      </c>
      <c r="D105" s="0" t="n">
        <v>98197362.0165556</v>
      </c>
      <c r="E105" s="0" t="n">
        <v>88721165.7243038</v>
      </c>
      <c r="F105" s="0" t="n">
        <v>14786860.9540506</v>
      </c>
      <c r="G105" s="0" t="n">
        <v>551133.17779008</v>
      </c>
      <c r="H105" s="0" t="n">
        <v>324806.101272846</v>
      </c>
      <c r="I105" s="0" t="n">
        <v>124146.428544279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true" showOutlineSymbols="true" defaultGridColor="true" view="normal" topLeftCell="A73" colorId="64" zoomScale="60" zoomScaleNormal="60" zoomScalePageLayoutView="100" workbookViewId="0">
      <selection pane="topLeft" activeCell="E105" activeCellId="0" sqref="E105"/>
    </sheetView>
  </sheetViews>
  <sheetFormatPr defaultColWidth="11.9414062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218</v>
      </c>
      <c r="C1" s="0" t="s">
        <v>263</v>
      </c>
      <c r="D1" s="0" t="s">
        <v>264</v>
      </c>
      <c r="E1" s="0" t="s">
        <v>265</v>
      </c>
      <c r="F1" s="0" t="s">
        <v>266</v>
      </c>
      <c r="G1" s="0" t="s">
        <v>267</v>
      </c>
      <c r="H1" s="0" t="s">
        <v>268</v>
      </c>
      <c r="I1" s="0" t="s">
        <v>219</v>
      </c>
    </row>
    <row r="2" customFormat="false" ht="12.8" hidden="false" customHeight="false" outlineLevel="0" collapsed="false">
      <c r="A2" s="0" t="n">
        <v>49</v>
      </c>
      <c r="B2" s="0" t="n">
        <v>18034497.499367</v>
      </c>
      <c r="C2" s="0" t="n">
        <v>17367019.5855732</v>
      </c>
      <c r="D2" s="0" t="n">
        <v>61396751.180196</v>
      </c>
      <c r="E2" s="0" t="n">
        <v>61396751.180196</v>
      </c>
      <c r="F2" s="0" t="n">
        <v>0</v>
      </c>
      <c r="G2" s="0" t="n">
        <v>394108.180340275</v>
      </c>
      <c r="H2" s="0" t="n">
        <v>180775.09686771</v>
      </c>
      <c r="I2" s="0" t="n">
        <v>132278.052265445</v>
      </c>
    </row>
    <row r="3" customFormat="false" ht="12.8" hidden="false" customHeight="false" outlineLevel="0" collapsed="false">
      <c r="A3" s="0" t="n">
        <v>50</v>
      </c>
      <c r="B3" s="0" t="n">
        <v>22385764.1527932</v>
      </c>
      <c r="C3" s="0" t="n">
        <v>21648646.0020164</v>
      </c>
      <c r="D3" s="0" t="n">
        <v>76538155.1354227</v>
      </c>
      <c r="E3" s="0" t="n">
        <v>65604132.9732195</v>
      </c>
      <c r="F3" s="0" t="n">
        <v>10934022.1622032</v>
      </c>
      <c r="G3" s="0" t="n">
        <v>465703.581884386</v>
      </c>
      <c r="H3" s="0" t="n">
        <v>175132.932221331</v>
      </c>
      <c r="I3" s="0" t="n">
        <v>137545.195244366</v>
      </c>
    </row>
    <row r="4" customFormat="false" ht="12.8" hidden="false" customHeight="false" outlineLevel="0" collapsed="false">
      <c r="A4" s="0" t="n">
        <v>51</v>
      </c>
      <c r="B4" s="0" t="n">
        <v>20234056.7711665</v>
      </c>
      <c r="C4" s="0" t="n">
        <v>19557502.2670642</v>
      </c>
      <c r="D4" s="0" t="n">
        <v>69201837.7522827</v>
      </c>
      <c r="E4" s="0" t="n">
        <v>69201837.7522827</v>
      </c>
      <c r="F4" s="0" t="n">
        <v>0</v>
      </c>
      <c r="G4" s="0" t="n">
        <v>405476.538367457</v>
      </c>
      <c r="H4" s="0" t="n">
        <v>168246.904025317</v>
      </c>
      <c r="I4" s="0" t="n">
        <v>146901.516727808</v>
      </c>
    </row>
    <row r="5" customFormat="false" ht="12.8" hidden="false" customHeight="false" outlineLevel="0" collapsed="false">
      <c r="A5" s="0" t="n">
        <v>52</v>
      </c>
      <c r="B5" s="0" t="n">
        <v>23483163.7309384</v>
      </c>
      <c r="C5" s="0" t="n">
        <v>22800277.6964896</v>
      </c>
      <c r="D5" s="0" t="n">
        <v>80693096.3076113</v>
      </c>
      <c r="E5" s="0" t="n">
        <v>69165511.1208097</v>
      </c>
      <c r="F5" s="0" t="n">
        <v>11527585.1868016</v>
      </c>
      <c r="G5" s="0" t="n">
        <v>419597.106877839</v>
      </c>
      <c r="H5" s="0" t="n">
        <v>160777.181539976</v>
      </c>
      <c r="I5" s="0" t="n">
        <v>146445.351472853</v>
      </c>
    </row>
    <row r="6" customFormat="false" ht="12.8" hidden="false" customHeight="false" outlineLevel="0" collapsed="false">
      <c r="A6" s="0" t="n">
        <v>53</v>
      </c>
      <c r="B6" s="0" t="n">
        <v>19146816.254714</v>
      </c>
      <c r="C6" s="0" t="n">
        <v>18529100.6215051</v>
      </c>
      <c r="D6" s="0" t="n">
        <v>65580466.4835956</v>
      </c>
      <c r="E6" s="0" t="n">
        <v>65580466.4835956</v>
      </c>
      <c r="F6" s="0" t="n">
        <v>0</v>
      </c>
      <c r="G6" s="0" t="n">
        <v>378658.160597499</v>
      </c>
      <c r="H6" s="0" t="n">
        <v>140524.226328756</v>
      </c>
      <c r="I6" s="0" t="n">
        <v>140761.780403749</v>
      </c>
    </row>
    <row r="7" customFormat="false" ht="12.8" hidden="false" customHeight="false" outlineLevel="0" collapsed="false">
      <c r="A7" s="0" t="n">
        <v>54</v>
      </c>
      <c r="B7" s="0" t="n">
        <v>21810280.3571705</v>
      </c>
      <c r="C7" s="0" t="n">
        <v>21160668.4623184</v>
      </c>
      <c r="D7" s="0" t="n">
        <v>74903236.5972534</v>
      </c>
      <c r="E7" s="0" t="n">
        <v>64202774.2262172</v>
      </c>
      <c r="F7" s="0" t="n">
        <v>10700462.3710362</v>
      </c>
      <c r="G7" s="0" t="n">
        <v>425811.298341677</v>
      </c>
      <c r="H7" s="0" t="n">
        <v>125573.370686728</v>
      </c>
      <c r="I7" s="0" t="n">
        <v>140324.608319577</v>
      </c>
    </row>
    <row r="8" customFormat="false" ht="12.8" hidden="false" customHeight="false" outlineLevel="0" collapsed="false">
      <c r="A8" s="0" t="n">
        <v>55</v>
      </c>
      <c r="B8" s="0" t="n">
        <v>18980756.5787828</v>
      </c>
      <c r="C8" s="0" t="n">
        <v>18385522.0533272</v>
      </c>
      <c r="D8" s="0" t="n">
        <v>65095158.2750847</v>
      </c>
      <c r="E8" s="0" t="n">
        <v>65095158.2750847</v>
      </c>
      <c r="F8" s="0" t="n">
        <v>0</v>
      </c>
      <c r="G8" s="0" t="n">
        <v>381129.270811297</v>
      </c>
      <c r="H8" s="0" t="n">
        <v>115652.520523482</v>
      </c>
      <c r="I8" s="0" t="n">
        <v>140646.763029675</v>
      </c>
    </row>
    <row r="9" customFormat="false" ht="12.8" hidden="false" customHeight="false" outlineLevel="0" collapsed="false">
      <c r="A9" s="0" t="n">
        <v>56</v>
      </c>
      <c r="B9" s="0" t="n">
        <v>22397188.7827913</v>
      </c>
      <c r="C9" s="0" t="n">
        <v>21792373.1554342</v>
      </c>
      <c r="D9" s="0" t="n">
        <v>77128525.8789395</v>
      </c>
      <c r="E9" s="0" t="n">
        <v>66110165.0390909</v>
      </c>
      <c r="F9" s="0" t="n">
        <v>11018360.8398485</v>
      </c>
      <c r="G9" s="0" t="n">
        <v>393019.012142057</v>
      </c>
      <c r="H9" s="0" t="n">
        <v>110280.791262627</v>
      </c>
      <c r="I9" s="0" t="n">
        <v>145022.605646437</v>
      </c>
    </row>
    <row r="10" customFormat="false" ht="12.8" hidden="false" customHeight="false" outlineLevel="0" collapsed="false">
      <c r="A10" s="0" t="n">
        <v>57</v>
      </c>
      <c r="B10" s="0" t="n">
        <v>19615633.2382376</v>
      </c>
      <c r="C10" s="0" t="n">
        <v>18922773.9883454</v>
      </c>
      <c r="D10" s="0" t="n">
        <v>66963570.8771658</v>
      </c>
      <c r="E10" s="0" t="n">
        <v>66963570.8771658</v>
      </c>
      <c r="F10" s="0" t="n">
        <v>0</v>
      </c>
      <c r="G10" s="0" t="n">
        <v>378297.632258294</v>
      </c>
      <c r="H10" s="0" t="n">
        <v>231105.10456155</v>
      </c>
      <c r="I10" s="0" t="n">
        <v>119223.590103333</v>
      </c>
    </row>
    <row r="11" customFormat="false" ht="12.8" hidden="false" customHeight="false" outlineLevel="0" collapsed="false">
      <c r="A11" s="0" t="n">
        <v>58</v>
      </c>
      <c r="B11" s="0" t="n">
        <v>23378790.7203935</v>
      </c>
      <c r="C11" s="0" t="n">
        <v>22694454.1202544</v>
      </c>
      <c r="D11" s="0" t="n">
        <v>80224936.5686824</v>
      </c>
      <c r="E11" s="0" t="n">
        <v>68764231.3445849</v>
      </c>
      <c r="F11" s="0" t="n">
        <v>11460705.2240975</v>
      </c>
      <c r="G11" s="0" t="n">
        <v>362617.77614439</v>
      </c>
      <c r="H11" s="0" t="n">
        <v>232427.543355756</v>
      </c>
      <c r="I11" s="0" t="n">
        <v>127558.97234145</v>
      </c>
    </row>
    <row r="12" customFormat="false" ht="12.8" hidden="false" customHeight="false" outlineLevel="0" collapsed="false">
      <c r="A12" s="0" t="n">
        <v>59</v>
      </c>
      <c r="B12" s="0" t="n">
        <v>20578914.6776703</v>
      </c>
      <c r="C12" s="0" t="n">
        <v>19886201.2196337</v>
      </c>
      <c r="D12" s="0" t="n">
        <v>70287204.1445025</v>
      </c>
      <c r="E12" s="0" t="n">
        <v>70287204.1445025</v>
      </c>
      <c r="F12" s="0" t="n">
        <v>0</v>
      </c>
      <c r="G12" s="0" t="n">
        <v>377360.511465342</v>
      </c>
      <c r="H12" s="0" t="n">
        <v>223852.144990663</v>
      </c>
      <c r="I12" s="0" t="n">
        <v>130715.43082937</v>
      </c>
    </row>
    <row r="13" customFormat="false" ht="12.8" hidden="false" customHeight="false" outlineLevel="0" collapsed="false">
      <c r="A13" s="0" t="n">
        <v>60</v>
      </c>
      <c r="B13" s="0" t="n">
        <v>24419598.4120469</v>
      </c>
      <c r="C13" s="0" t="n">
        <v>23685871.6563097</v>
      </c>
      <c r="D13" s="0" t="n">
        <v>83697046.4213687</v>
      </c>
      <c r="E13" s="0" t="n">
        <v>71740325.5040303</v>
      </c>
      <c r="F13" s="0" t="n">
        <v>11956720.9173384</v>
      </c>
      <c r="G13" s="0" t="n">
        <v>412542.037858259</v>
      </c>
      <c r="H13" s="0" t="n">
        <v>224459.021316239</v>
      </c>
      <c r="I13" s="0" t="n">
        <v>138179.566518179</v>
      </c>
    </row>
    <row r="14" customFormat="false" ht="12.8" hidden="false" customHeight="false" outlineLevel="0" collapsed="false">
      <c r="A14" s="0" t="n">
        <v>61</v>
      </c>
      <c r="B14" s="0" t="n">
        <v>19446933.4382352</v>
      </c>
      <c r="C14" s="0" t="n">
        <v>18753634.0126449</v>
      </c>
      <c r="D14" s="0" t="n">
        <v>62929071.0538336</v>
      </c>
      <c r="E14" s="0" t="n">
        <v>71195705.1024942</v>
      </c>
      <c r="F14" s="0" t="n">
        <v>0</v>
      </c>
      <c r="G14" s="0" t="n">
        <v>353916.305609579</v>
      </c>
      <c r="H14" s="0" t="n">
        <v>251308.902906091</v>
      </c>
      <c r="I14" s="0" t="n">
        <v>125820.310106618</v>
      </c>
    </row>
    <row r="15" customFormat="false" ht="12.8" hidden="false" customHeight="false" outlineLevel="0" collapsed="false">
      <c r="A15" s="0" t="n">
        <v>62</v>
      </c>
      <c r="B15" s="0" t="n">
        <v>21970032.2997489</v>
      </c>
      <c r="C15" s="0" t="n">
        <v>21267538.5874926</v>
      </c>
      <c r="D15" s="0" t="n">
        <v>71371446.577601</v>
      </c>
      <c r="E15" s="0" t="n">
        <v>69278745.9918297</v>
      </c>
      <c r="F15" s="0" t="n">
        <v>11546457.6653049</v>
      </c>
      <c r="G15" s="0" t="n">
        <v>370331.122204167</v>
      </c>
      <c r="H15" s="0" t="n">
        <v>242169.229853259</v>
      </c>
      <c r="I15" s="0" t="n">
        <v>128561.943141318</v>
      </c>
    </row>
    <row r="16" customFormat="false" ht="12.8" hidden="false" customHeight="false" outlineLevel="0" collapsed="false">
      <c r="A16" s="0" t="n">
        <v>63</v>
      </c>
      <c r="B16" s="0" t="n">
        <v>18061907.8282328</v>
      </c>
      <c r="C16" s="0" t="n">
        <v>17415118.5267505</v>
      </c>
      <c r="D16" s="0" t="n">
        <v>58676826.5236093</v>
      </c>
      <c r="E16" s="0" t="n">
        <v>65722627.1722019</v>
      </c>
      <c r="F16" s="0" t="n">
        <v>0</v>
      </c>
      <c r="G16" s="0" t="n">
        <v>337262.858522078</v>
      </c>
      <c r="H16" s="0" t="n">
        <v>224744.274099132</v>
      </c>
      <c r="I16" s="0" t="n">
        <v>121117.384087286</v>
      </c>
    </row>
    <row r="17" customFormat="false" ht="12.8" hidden="false" customHeight="false" outlineLevel="0" collapsed="false">
      <c r="A17" s="0" t="n">
        <v>64</v>
      </c>
      <c r="B17" s="0" t="n">
        <v>19818011.5998267</v>
      </c>
      <c r="C17" s="0" t="n">
        <v>19200364.5609438</v>
      </c>
      <c r="D17" s="0" t="n">
        <v>64704914.8045771</v>
      </c>
      <c r="E17" s="0" t="n">
        <v>62155156.1611251</v>
      </c>
      <c r="F17" s="0" t="n">
        <v>10359192.6935208</v>
      </c>
      <c r="G17" s="0" t="n">
        <v>324898.340178952</v>
      </c>
      <c r="H17" s="0" t="n">
        <v>210506.785363329</v>
      </c>
      <c r="I17" s="0" t="n">
        <v>117488.447629411</v>
      </c>
    </row>
    <row r="18" customFormat="false" ht="12.8" hidden="false" customHeight="false" outlineLevel="0" collapsed="false">
      <c r="A18" s="0" t="n">
        <v>65</v>
      </c>
      <c r="B18" s="0" t="n">
        <v>15851385.0013307</v>
      </c>
      <c r="C18" s="0" t="n">
        <v>15248005.3962422</v>
      </c>
      <c r="D18" s="0" t="n">
        <v>48714835.2312586</v>
      </c>
      <c r="E18" s="0" t="n">
        <v>61901140.1678812</v>
      </c>
      <c r="F18" s="0" t="n">
        <v>0</v>
      </c>
      <c r="G18" s="0" t="n">
        <v>323734.336312093</v>
      </c>
      <c r="H18" s="0" t="n">
        <v>200133.164224877</v>
      </c>
      <c r="I18" s="0" t="n">
        <v>113588.720787944</v>
      </c>
    </row>
    <row r="19" customFormat="false" ht="12.8" hidden="false" customHeight="false" outlineLevel="0" collapsed="false">
      <c r="A19" s="0" t="n">
        <v>66</v>
      </c>
      <c r="B19" s="0" t="n">
        <v>18844983.0549242</v>
      </c>
      <c r="C19" s="0" t="n">
        <v>18247154.4675525</v>
      </c>
      <c r="D19" s="0" t="n">
        <v>58995553.8146584</v>
      </c>
      <c r="E19" s="0" t="n">
        <v>62532043.0037038</v>
      </c>
      <c r="F19" s="0" t="n">
        <v>10422007.167284</v>
      </c>
      <c r="G19" s="0" t="n">
        <v>320087.638554397</v>
      </c>
      <c r="H19" s="0" t="n">
        <v>201073.033913401</v>
      </c>
      <c r="I19" s="0" t="n">
        <v>109525.592719891</v>
      </c>
    </row>
    <row r="20" customFormat="false" ht="12.8" hidden="false" customHeight="false" outlineLevel="0" collapsed="false">
      <c r="A20" s="0" t="n">
        <v>67</v>
      </c>
      <c r="B20" s="0" t="n">
        <v>15710193.8603896</v>
      </c>
      <c r="C20" s="0" t="n">
        <v>15080452.4095751</v>
      </c>
      <c r="D20" s="0" t="n">
        <v>48938002.922992</v>
      </c>
      <c r="E20" s="0" t="n">
        <v>59933007.6253545</v>
      </c>
      <c r="F20" s="0" t="n">
        <v>0</v>
      </c>
      <c r="G20" s="0" t="n">
        <v>359860.332902782</v>
      </c>
      <c r="H20" s="0" t="n">
        <v>196471.312890867</v>
      </c>
      <c r="I20" s="0" t="n">
        <v>104871.150029721</v>
      </c>
    </row>
    <row r="21" customFormat="false" ht="12.8" hidden="false" customHeight="false" outlineLevel="0" collapsed="false">
      <c r="A21" s="0" t="n">
        <v>68</v>
      </c>
      <c r="B21" s="0" t="n">
        <v>17902042.2470529</v>
      </c>
      <c r="C21" s="0" t="n">
        <v>17264995.7463398</v>
      </c>
      <c r="D21" s="0" t="n">
        <v>56474693.8168181</v>
      </c>
      <c r="E21" s="0" t="n">
        <v>58166443.4546368</v>
      </c>
      <c r="F21" s="0" t="n">
        <v>9694407.24243947</v>
      </c>
      <c r="G21" s="0" t="n">
        <v>365703.308487677</v>
      </c>
      <c r="H21" s="0" t="n">
        <v>197612.98762775</v>
      </c>
      <c r="I21" s="0" t="n">
        <v>105328.863710972</v>
      </c>
    </row>
    <row r="22" customFormat="false" ht="12.8" hidden="false" customHeight="false" outlineLevel="0" collapsed="false">
      <c r="A22" s="0" t="n">
        <v>69</v>
      </c>
      <c r="B22" s="0" t="n">
        <v>16312473.6921639</v>
      </c>
      <c r="C22" s="0" t="n">
        <v>15705373.1564909</v>
      </c>
      <c r="D22" s="0" t="n">
        <v>51381074.2440487</v>
      </c>
      <c r="E22" s="0" t="n">
        <v>60723011.799363</v>
      </c>
      <c r="F22" s="0" t="n">
        <v>0</v>
      </c>
      <c r="G22" s="0" t="n">
        <v>319021.354201584</v>
      </c>
      <c r="H22" s="0" t="n">
        <v>208030.960291906</v>
      </c>
      <c r="I22" s="0" t="n">
        <v>114354.601684911</v>
      </c>
    </row>
    <row r="23" customFormat="false" ht="12.8" hidden="false" customHeight="false" outlineLevel="0" collapsed="false">
      <c r="A23" s="0" t="n">
        <v>70</v>
      </c>
      <c r="B23" s="0" t="n">
        <v>18377075.255703</v>
      </c>
      <c r="C23" s="0" t="n">
        <v>17768088.2300223</v>
      </c>
      <c r="D23" s="0" t="n">
        <v>58302006.9408318</v>
      </c>
      <c r="E23" s="0" t="n">
        <v>58705837.4262466</v>
      </c>
      <c r="F23" s="0" t="n">
        <v>9784306.23770777</v>
      </c>
      <c r="G23" s="0" t="n">
        <v>352387.820166766</v>
      </c>
      <c r="H23" s="0" t="n">
        <v>198692.572963865</v>
      </c>
      <c r="I23" s="0" t="n">
        <v>82723.7607858221</v>
      </c>
    </row>
    <row r="24" customFormat="false" ht="12.8" hidden="false" customHeight="false" outlineLevel="0" collapsed="false">
      <c r="A24" s="0" t="n">
        <v>71</v>
      </c>
      <c r="B24" s="0" t="n">
        <v>15775798.0054219</v>
      </c>
      <c r="C24" s="0" t="n">
        <v>15195825.0058717</v>
      </c>
      <c r="D24" s="0" t="n">
        <v>50045408.2653347</v>
      </c>
      <c r="E24" s="0" t="n">
        <v>58224351.3432237</v>
      </c>
      <c r="F24" s="0" t="n">
        <v>0</v>
      </c>
      <c r="G24" s="0" t="n">
        <v>326486.177575674</v>
      </c>
      <c r="H24" s="0" t="n">
        <v>195594.321178904</v>
      </c>
      <c r="I24" s="0" t="n">
        <v>82703.572565179</v>
      </c>
    </row>
    <row r="25" customFormat="false" ht="12.8" hidden="false" customHeight="false" outlineLevel="0" collapsed="false">
      <c r="A25" s="0" t="n">
        <v>72</v>
      </c>
      <c r="B25" s="0" t="n">
        <v>18919215.4064925</v>
      </c>
      <c r="C25" s="0" t="n">
        <v>18334292.9553415</v>
      </c>
      <c r="D25" s="0" t="n">
        <v>60533247.0999704</v>
      </c>
      <c r="E25" s="0" t="n">
        <v>60017442.3289197</v>
      </c>
      <c r="F25" s="0" t="n">
        <v>10002907.0548199</v>
      </c>
      <c r="G25" s="0" t="n">
        <v>331292.678861732</v>
      </c>
      <c r="H25" s="0" t="n">
        <v>192983.746395605</v>
      </c>
      <c r="I25" s="0" t="n">
        <v>86637.1798480788</v>
      </c>
    </row>
    <row r="26" customFormat="false" ht="12.8" hidden="false" customHeight="false" outlineLevel="0" collapsed="false">
      <c r="A26" s="0" t="n">
        <v>73</v>
      </c>
      <c r="B26" s="0" t="n">
        <v>16707480.0312882</v>
      </c>
      <c r="C26" s="0" t="n">
        <v>16137989.6043561</v>
      </c>
      <c r="D26" s="0" t="n">
        <v>53552581.3952322</v>
      </c>
      <c r="E26" s="0" t="n">
        <v>61189018.1290069</v>
      </c>
      <c r="F26" s="0" t="n">
        <v>0</v>
      </c>
      <c r="G26" s="0" t="n">
        <v>312092.040187147</v>
      </c>
      <c r="H26" s="0" t="n">
        <v>191472.968401526</v>
      </c>
      <c r="I26" s="0" t="n">
        <v>94179.169061997</v>
      </c>
    </row>
    <row r="27" customFormat="false" ht="12.8" hidden="false" customHeight="false" outlineLevel="0" collapsed="false">
      <c r="A27" s="0" t="n">
        <v>74</v>
      </c>
      <c r="B27" s="0" t="n">
        <v>19836188.0403175</v>
      </c>
      <c r="C27" s="0" t="n">
        <v>19256348.5903152</v>
      </c>
      <c r="D27" s="0" t="n">
        <v>63971827.1577835</v>
      </c>
      <c r="E27" s="0" t="n">
        <v>62528327.7738071</v>
      </c>
      <c r="F27" s="0" t="n">
        <v>10421387.9623012</v>
      </c>
      <c r="G27" s="0" t="n">
        <v>315838.962801149</v>
      </c>
      <c r="H27" s="0" t="n">
        <v>195580.484569637</v>
      </c>
      <c r="I27" s="0" t="n">
        <v>97742.8609021736</v>
      </c>
    </row>
    <row r="28" customFormat="false" ht="12.8" hidden="false" customHeight="false" outlineLevel="0" collapsed="false">
      <c r="A28" s="0" t="n">
        <v>75</v>
      </c>
      <c r="B28" s="0" t="n">
        <v>17858272.1477535</v>
      </c>
      <c r="C28" s="0" t="n">
        <v>17265860.6980556</v>
      </c>
      <c r="D28" s="0" t="n">
        <v>57656281.9006964</v>
      </c>
      <c r="E28" s="0" t="n">
        <v>64868274.9139551</v>
      </c>
      <c r="F28" s="0" t="n">
        <v>0</v>
      </c>
      <c r="G28" s="0" t="n">
        <v>315510.930316636</v>
      </c>
      <c r="H28" s="0" t="n">
        <v>204463.704671031</v>
      </c>
      <c r="I28" s="0" t="n">
        <v>103481.163871719</v>
      </c>
    </row>
    <row r="29" customFormat="false" ht="12.8" hidden="false" customHeight="false" outlineLevel="0" collapsed="false">
      <c r="A29" s="0" t="n">
        <v>76</v>
      </c>
      <c r="B29" s="0" t="n">
        <v>21402915.1071398</v>
      </c>
      <c r="C29" s="0" t="n">
        <v>20786611.5487455</v>
      </c>
      <c r="D29" s="0" t="n">
        <v>69418615.1683537</v>
      </c>
      <c r="E29" s="0" t="n">
        <v>67000088.8766985</v>
      </c>
      <c r="F29" s="0" t="n">
        <v>11166681.4794497</v>
      </c>
      <c r="G29" s="0" t="n">
        <v>332313.401614743</v>
      </c>
      <c r="H29" s="0" t="n">
        <v>210757.064962772</v>
      </c>
      <c r="I29" s="0" t="n">
        <v>104618.702595362</v>
      </c>
    </row>
    <row r="30" customFormat="false" ht="12.8" hidden="false" customHeight="false" outlineLevel="0" collapsed="false">
      <c r="A30" s="0" t="n">
        <v>77</v>
      </c>
      <c r="B30" s="0" t="n">
        <v>18922838.896893</v>
      </c>
      <c r="C30" s="0" t="n">
        <v>18302441.8156634</v>
      </c>
      <c r="D30" s="0" t="n">
        <v>61428820.3831299</v>
      </c>
      <c r="E30" s="0" t="n">
        <v>68289204.755269</v>
      </c>
      <c r="F30" s="0" t="n">
        <v>0</v>
      </c>
      <c r="G30" s="0" t="n">
        <v>323477.431406619</v>
      </c>
      <c r="H30" s="0" t="n">
        <v>220786.824700409</v>
      </c>
      <c r="I30" s="0" t="n">
        <v>108761.178746645</v>
      </c>
    </row>
    <row r="31" customFormat="false" ht="12.8" hidden="false" customHeight="false" outlineLevel="0" collapsed="false">
      <c r="A31" s="0" t="n">
        <v>78</v>
      </c>
      <c r="B31" s="0" t="n">
        <v>22681837.5018056</v>
      </c>
      <c r="C31" s="0" t="n">
        <v>22030927.5290551</v>
      </c>
      <c r="D31" s="0" t="n">
        <v>73865424.2153332</v>
      </c>
      <c r="E31" s="0" t="n">
        <v>70633624.1145494</v>
      </c>
      <c r="F31" s="0" t="n">
        <v>11772270.6857582</v>
      </c>
      <c r="G31" s="0" t="n">
        <v>343649.172415935</v>
      </c>
      <c r="H31" s="0" t="n">
        <v>230039.041456079</v>
      </c>
      <c r="I31" s="0" t="n">
        <v>110316.798397864</v>
      </c>
    </row>
    <row r="32" customFormat="false" ht="12.8" hidden="false" customHeight="false" outlineLevel="0" collapsed="false">
      <c r="A32" s="0" t="n">
        <v>79</v>
      </c>
      <c r="B32" s="0" t="n">
        <v>20001226.2746279</v>
      </c>
      <c r="C32" s="0" t="n">
        <v>19337431.8061927</v>
      </c>
      <c r="D32" s="0" t="n">
        <v>65151745.6902165</v>
      </c>
      <c r="E32" s="0" t="n">
        <v>71696180.2052661</v>
      </c>
      <c r="F32" s="0" t="n">
        <v>0</v>
      </c>
      <c r="G32" s="0" t="n">
        <v>354453.856750932</v>
      </c>
      <c r="H32" s="0" t="n">
        <v>231625.326445123</v>
      </c>
      <c r="I32" s="0" t="n">
        <v>111021.836055876</v>
      </c>
    </row>
    <row r="33" customFormat="false" ht="12.8" hidden="false" customHeight="false" outlineLevel="0" collapsed="false">
      <c r="A33" s="0" t="n">
        <v>80</v>
      </c>
      <c r="B33" s="0" t="n">
        <v>23633495.6332049</v>
      </c>
      <c r="C33" s="0" t="n">
        <v>22933661.2065154</v>
      </c>
      <c r="D33" s="0" t="n">
        <v>77076635.5780464</v>
      </c>
      <c r="E33" s="0" t="n">
        <v>73168381.3096334</v>
      </c>
      <c r="F33" s="0" t="n">
        <v>12194730.2182722</v>
      </c>
      <c r="G33" s="0" t="n">
        <v>382565.065161921</v>
      </c>
      <c r="H33" s="0" t="n">
        <v>238875.399643206</v>
      </c>
      <c r="I33" s="0" t="n">
        <v>111991.374120448</v>
      </c>
    </row>
    <row r="34" customFormat="false" ht="12.8" hidden="false" customHeight="false" outlineLevel="0" collapsed="false">
      <c r="A34" s="0" t="n">
        <v>81</v>
      </c>
      <c r="B34" s="0" t="n">
        <v>20653845.40755</v>
      </c>
      <c r="C34" s="0" t="n">
        <v>19938488.5981731</v>
      </c>
      <c r="D34" s="0" t="n">
        <v>67314505.2731972</v>
      </c>
      <c r="E34" s="0" t="n">
        <v>73619509.056257</v>
      </c>
      <c r="F34" s="0" t="n">
        <v>0</v>
      </c>
      <c r="G34" s="0" t="n">
        <v>390204.436036863</v>
      </c>
      <c r="H34" s="0" t="n">
        <v>245063.310692536</v>
      </c>
      <c r="I34" s="0" t="n">
        <v>114412.94663935</v>
      </c>
    </row>
    <row r="35" customFormat="false" ht="12.8" hidden="false" customHeight="false" outlineLevel="0" collapsed="false">
      <c r="A35" s="0" t="n">
        <v>82</v>
      </c>
      <c r="B35" s="0" t="n">
        <v>24108515.7329422</v>
      </c>
      <c r="C35" s="0" t="n">
        <v>23367640.4174455</v>
      </c>
      <c r="D35" s="0" t="n">
        <v>78642191.000515</v>
      </c>
      <c r="E35" s="0" t="n">
        <v>74275762.0187044</v>
      </c>
      <c r="F35" s="0" t="n">
        <v>12379293.6697841</v>
      </c>
      <c r="G35" s="0" t="n">
        <v>409755.574824354</v>
      </c>
      <c r="H35" s="0" t="n">
        <v>251007.946003213</v>
      </c>
      <c r="I35" s="0" t="n">
        <v>114445.420955979</v>
      </c>
    </row>
    <row r="36" customFormat="false" ht="12.8" hidden="false" customHeight="false" outlineLevel="0" collapsed="false">
      <c r="A36" s="0" t="n">
        <v>83</v>
      </c>
      <c r="B36" s="0" t="n">
        <v>21078851.6541558</v>
      </c>
      <c r="C36" s="0" t="n">
        <v>20294733.1629636</v>
      </c>
      <c r="D36" s="0" t="n">
        <v>68671014.0721316</v>
      </c>
      <c r="E36" s="0" t="n">
        <v>74613672.8052192</v>
      </c>
      <c r="F36" s="0" t="n">
        <v>0</v>
      </c>
      <c r="G36" s="0" t="n">
        <v>452230.157482708</v>
      </c>
      <c r="H36" s="0" t="n">
        <v>252765.643042636</v>
      </c>
      <c r="I36" s="0" t="n">
        <v>113032.415238378</v>
      </c>
    </row>
    <row r="37" customFormat="false" ht="12.8" hidden="false" customHeight="false" outlineLevel="0" collapsed="false">
      <c r="A37" s="0" t="n">
        <v>84</v>
      </c>
      <c r="B37" s="0" t="n">
        <v>24607140.1590314</v>
      </c>
      <c r="C37" s="0" t="n">
        <v>23858553.041244</v>
      </c>
      <c r="D37" s="0" t="n">
        <v>80478453.9202042</v>
      </c>
      <c r="E37" s="0" t="n">
        <v>75577261.7150607</v>
      </c>
      <c r="F37" s="0" t="n">
        <v>12596210.2858434</v>
      </c>
      <c r="G37" s="0" t="n">
        <v>412116.293090418</v>
      </c>
      <c r="H37" s="0" t="n">
        <v>257227.326900305</v>
      </c>
      <c r="I37" s="0" t="n">
        <v>113204.996852384</v>
      </c>
    </row>
    <row r="38" customFormat="false" ht="12.8" hidden="false" customHeight="false" outlineLevel="0" collapsed="false">
      <c r="A38" s="0" t="n">
        <v>85</v>
      </c>
      <c r="B38" s="0" t="n">
        <v>21882978.7976263</v>
      </c>
      <c r="C38" s="0" t="n">
        <v>21113039.8903802</v>
      </c>
      <c r="D38" s="0" t="n">
        <v>71597406.174745</v>
      </c>
      <c r="E38" s="0" t="n">
        <v>77387709.2520597</v>
      </c>
      <c r="F38" s="0" t="n">
        <v>0</v>
      </c>
      <c r="G38" s="0" t="n">
        <v>443056.819157529</v>
      </c>
      <c r="H38" s="0" t="n">
        <v>250911.865456231</v>
      </c>
      <c r="I38" s="0" t="n">
        <v>108528.889474756</v>
      </c>
    </row>
    <row r="39" customFormat="false" ht="12.8" hidden="false" customHeight="false" outlineLevel="0" collapsed="false">
      <c r="A39" s="0" t="n">
        <v>86</v>
      </c>
      <c r="B39" s="0" t="n">
        <v>25532872.1206898</v>
      </c>
      <c r="C39" s="0" t="n">
        <v>24718552.0296174</v>
      </c>
      <c r="D39" s="0" t="n">
        <v>83484422.3454776</v>
      </c>
      <c r="E39" s="0" t="n">
        <v>78110625.7098085</v>
      </c>
      <c r="F39" s="0" t="n">
        <v>13018437.6183014</v>
      </c>
      <c r="G39" s="0" t="n">
        <v>477386.880700534</v>
      </c>
      <c r="H39" s="0" t="n">
        <v>259785.568442318</v>
      </c>
      <c r="I39" s="0" t="n">
        <v>110210.917042201</v>
      </c>
    </row>
    <row r="40" customFormat="false" ht="12.8" hidden="false" customHeight="false" outlineLevel="0" collapsed="false">
      <c r="A40" s="0" t="n">
        <v>87</v>
      </c>
      <c r="B40" s="0" t="n">
        <v>22344415.7322602</v>
      </c>
      <c r="C40" s="0" t="n">
        <v>21555428.1730592</v>
      </c>
      <c r="D40" s="0" t="n">
        <v>73228622.0697723</v>
      </c>
      <c r="E40" s="0" t="n">
        <v>78797631.261507</v>
      </c>
      <c r="F40" s="0" t="n">
        <v>0</v>
      </c>
      <c r="G40" s="0" t="n">
        <v>452983.246150005</v>
      </c>
      <c r="H40" s="0" t="n">
        <v>260820.597414874</v>
      </c>
      <c r="I40" s="0" t="n">
        <v>107405.308051639</v>
      </c>
    </row>
    <row r="41" customFormat="false" ht="12.8" hidden="false" customHeight="false" outlineLevel="0" collapsed="false">
      <c r="A41" s="0" t="n">
        <v>88</v>
      </c>
      <c r="B41" s="0" t="n">
        <v>26106111.6070447</v>
      </c>
      <c r="C41" s="0" t="n">
        <v>25318500.9762104</v>
      </c>
      <c r="D41" s="0" t="n">
        <v>85672714.2353836</v>
      </c>
      <c r="E41" s="0" t="n">
        <v>79914088.9691403</v>
      </c>
      <c r="F41" s="0" t="n">
        <v>13319014.82819</v>
      </c>
      <c r="G41" s="0" t="n">
        <v>435597.100191888</v>
      </c>
      <c r="H41" s="0" t="n">
        <v>273599.051243803</v>
      </c>
      <c r="I41" s="0" t="n">
        <v>112020.684855268</v>
      </c>
    </row>
    <row r="42" customFormat="false" ht="12.8" hidden="false" customHeight="false" outlineLevel="0" collapsed="false">
      <c r="A42" s="0" t="n">
        <v>89</v>
      </c>
      <c r="B42" s="0" t="n">
        <v>22846620.3004525</v>
      </c>
      <c r="C42" s="0" t="n">
        <v>22014109.6555711</v>
      </c>
      <c r="D42" s="0" t="n">
        <v>74890831.357338</v>
      </c>
      <c r="E42" s="0" t="n">
        <v>80326836.8335526</v>
      </c>
      <c r="F42" s="0" t="n">
        <v>0</v>
      </c>
      <c r="G42" s="0" t="n">
        <v>482091.487821575</v>
      </c>
      <c r="H42" s="0" t="n">
        <v>273337.915835564</v>
      </c>
      <c r="I42" s="0" t="n">
        <v>110116.058891814</v>
      </c>
    </row>
    <row r="43" customFormat="false" ht="12.8" hidden="false" customHeight="false" outlineLevel="0" collapsed="false">
      <c r="A43" s="0" t="n">
        <v>90</v>
      </c>
      <c r="B43" s="0" t="n">
        <v>26643542.1000073</v>
      </c>
      <c r="C43" s="0" t="n">
        <v>25778968.3113174</v>
      </c>
      <c r="D43" s="0" t="n">
        <v>87318537.8131066</v>
      </c>
      <c r="E43" s="0" t="n">
        <v>81218616.5526378</v>
      </c>
      <c r="F43" s="0" t="n">
        <v>13536436.0921063</v>
      </c>
      <c r="G43" s="0" t="n">
        <v>500309.1674616</v>
      </c>
      <c r="H43" s="0" t="n">
        <v>284057.605675458</v>
      </c>
      <c r="I43" s="0" t="n">
        <v>114581.450789767</v>
      </c>
    </row>
    <row r="44" customFormat="false" ht="12.8" hidden="false" customHeight="false" outlineLevel="0" collapsed="false">
      <c r="A44" s="0" t="n">
        <v>91</v>
      </c>
      <c r="B44" s="0" t="n">
        <v>23436861.7896957</v>
      </c>
      <c r="C44" s="0" t="n">
        <v>22569867.5161854</v>
      </c>
      <c r="D44" s="0" t="n">
        <v>76893819.9946537</v>
      </c>
      <c r="E44" s="0" t="n">
        <v>82169111.2162142</v>
      </c>
      <c r="F44" s="0" t="n">
        <v>0</v>
      </c>
      <c r="G44" s="0" t="n">
        <v>492999.708199927</v>
      </c>
      <c r="H44" s="0" t="n">
        <v>292221.724321324</v>
      </c>
      <c r="I44" s="0" t="n">
        <v>116818.344270106</v>
      </c>
    </row>
    <row r="45" customFormat="false" ht="12.8" hidden="false" customHeight="false" outlineLevel="0" collapsed="false">
      <c r="A45" s="0" t="n">
        <v>92</v>
      </c>
      <c r="B45" s="0" t="n">
        <v>27155538.7423839</v>
      </c>
      <c r="C45" s="0" t="n">
        <v>26304884.0054701</v>
      </c>
      <c r="D45" s="0" t="n">
        <v>89163124.3837223</v>
      </c>
      <c r="E45" s="0" t="n">
        <v>82701081.2713992</v>
      </c>
      <c r="F45" s="0" t="n">
        <v>13783513.5452332</v>
      </c>
      <c r="G45" s="0" t="n">
        <v>481905.924485268</v>
      </c>
      <c r="H45" s="0" t="n">
        <v>288524.824642051</v>
      </c>
      <c r="I45" s="0" t="n">
        <v>114605.69683776</v>
      </c>
    </row>
    <row r="46" customFormat="false" ht="12.8" hidden="false" customHeight="false" outlineLevel="0" collapsed="false">
      <c r="A46" s="0" t="n">
        <v>93</v>
      </c>
      <c r="B46" s="0" t="n">
        <v>24024804.7784154</v>
      </c>
      <c r="C46" s="0" t="n">
        <v>23151281.8705999</v>
      </c>
      <c r="D46" s="0" t="n">
        <v>78936067.336033</v>
      </c>
      <c r="E46" s="0" t="n">
        <v>84105038.8257222</v>
      </c>
      <c r="F46" s="0" t="n">
        <v>0</v>
      </c>
      <c r="G46" s="0" t="n">
        <v>504196.475570211</v>
      </c>
      <c r="H46" s="0" t="n">
        <v>289487.974193715</v>
      </c>
      <c r="I46" s="0" t="n">
        <v>114054.940073796</v>
      </c>
    </row>
    <row r="47" customFormat="false" ht="12.8" hidden="false" customHeight="false" outlineLevel="0" collapsed="false">
      <c r="A47" s="0" t="n">
        <v>94</v>
      </c>
      <c r="B47" s="0" t="n">
        <v>27630965.4018639</v>
      </c>
      <c r="C47" s="0" t="n">
        <v>26788179.6122624</v>
      </c>
      <c r="D47" s="0" t="n">
        <v>90877030.5619506</v>
      </c>
      <c r="E47" s="0" t="n">
        <v>84112015.3553961</v>
      </c>
      <c r="F47" s="0" t="n">
        <v>14018669.2258994</v>
      </c>
      <c r="G47" s="0" t="n">
        <v>465726.56467852</v>
      </c>
      <c r="H47" s="0" t="n">
        <v>295814.250494307</v>
      </c>
      <c r="I47" s="0" t="n">
        <v>116064.249183734</v>
      </c>
    </row>
    <row r="48" customFormat="false" ht="12.8" hidden="false" customHeight="false" outlineLevel="0" collapsed="false">
      <c r="A48" s="0" t="n">
        <v>95</v>
      </c>
      <c r="B48" s="0" t="n">
        <v>24412129.4664551</v>
      </c>
      <c r="C48" s="0" t="n">
        <v>23513878.8752763</v>
      </c>
      <c r="D48" s="0" t="n">
        <v>80257646.6580212</v>
      </c>
      <c r="E48" s="0" t="n">
        <v>85311009.9561711</v>
      </c>
      <c r="F48" s="0" t="n">
        <v>0</v>
      </c>
      <c r="G48" s="0" t="n">
        <v>512812.922700952</v>
      </c>
      <c r="H48" s="0" t="n">
        <v>304278.553229075</v>
      </c>
      <c r="I48" s="0" t="n">
        <v>115941.593212494</v>
      </c>
    </row>
    <row r="49" customFormat="false" ht="12.8" hidden="false" customHeight="false" outlineLevel="0" collapsed="false">
      <c r="A49" s="0" t="n">
        <v>96</v>
      </c>
      <c r="B49" s="0" t="n">
        <v>28318949.066812</v>
      </c>
      <c r="C49" s="0" t="n">
        <v>27397031.1726575</v>
      </c>
      <c r="D49" s="0" t="n">
        <v>93044880.3699484</v>
      </c>
      <c r="E49" s="0" t="n">
        <v>85922192.3908793</v>
      </c>
      <c r="F49" s="0" t="n">
        <v>14320365.3984799</v>
      </c>
      <c r="G49" s="0" t="n">
        <v>533851.808910358</v>
      </c>
      <c r="H49" s="0" t="n">
        <v>307405.210629372</v>
      </c>
      <c r="I49" s="0" t="n">
        <v>115229.820878189</v>
      </c>
    </row>
    <row r="50" customFormat="false" ht="12.8" hidden="false" customHeight="false" outlineLevel="0" collapsed="false">
      <c r="A50" s="0" t="n">
        <v>97</v>
      </c>
      <c r="B50" s="0" t="n">
        <v>24996870.4529269</v>
      </c>
      <c r="C50" s="0" t="n">
        <v>24027449.8338467</v>
      </c>
      <c r="D50" s="0" t="n">
        <v>82084258.4710717</v>
      </c>
      <c r="E50" s="0" t="n">
        <v>87105710.7843447</v>
      </c>
      <c r="F50" s="0" t="n">
        <v>0</v>
      </c>
      <c r="G50" s="0" t="n">
        <v>580994.698208246</v>
      </c>
      <c r="H50" s="0" t="n">
        <v>308041.608931723</v>
      </c>
      <c r="I50" s="0" t="n">
        <v>114834.731343206</v>
      </c>
    </row>
    <row r="51" customFormat="false" ht="12.8" hidden="false" customHeight="false" outlineLevel="0" collapsed="false">
      <c r="A51" s="0" t="n">
        <v>98</v>
      </c>
      <c r="B51" s="0" t="n">
        <v>29118531.0508247</v>
      </c>
      <c r="C51" s="0" t="n">
        <v>28170327.2249228</v>
      </c>
      <c r="D51" s="0" t="n">
        <v>95735615.3668317</v>
      </c>
      <c r="E51" s="0" t="n">
        <v>88271094.7750185</v>
      </c>
      <c r="F51" s="0" t="n">
        <v>14711849.1291697</v>
      </c>
      <c r="G51" s="0" t="n">
        <v>553842.110600423</v>
      </c>
      <c r="H51" s="0" t="n">
        <v>314636.473642086</v>
      </c>
      <c r="I51" s="0" t="n">
        <v>113893.202370632</v>
      </c>
    </row>
    <row r="52" customFormat="false" ht="12.8" hidden="false" customHeight="false" outlineLevel="0" collapsed="false">
      <c r="A52" s="0" t="n">
        <v>99</v>
      </c>
      <c r="B52" s="0" t="n">
        <v>25700527.5689551</v>
      </c>
      <c r="C52" s="0" t="n">
        <v>24729487.0776245</v>
      </c>
      <c r="D52" s="0" t="n">
        <v>84533995.256478</v>
      </c>
      <c r="E52" s="0" t="n">
        <v>89471313.9198717</v>
      </c>
      <c r="F52" s="0" t="n">
        <v>0</v>
      </c>
      <c r="G52" s="0" t="n">
        <v>566982.681771436</v>
      </c>
      <c r="H52" s="0" t="n">
        <v>320990.735539176</v>
      </c>
      <c r="I52" s="0" t="n">
        <v>118667.248599934</v>
      </c>
    </row>
    <row r="53" customFormat="false" ht="12.8" hidden="false" customHeight="false" outlineLevel="0" collapsed="false">
      <c r="A53" s="0" t="n">
        <v>100</v>
      </c>
      <c r="B53" s="0" t="n">
        <v>29938377.3905211</v>
      </c>
      <c r="C53" s="0" t="n">
        <v>28973663.2009097</v>
      </c>
      <c r="D53" s="0" t="n">
        <v>98516785.9209803</v>
      </c>
      <c r="E53" s="0" t="n">
        <v>90732289.3059864</v>
      </c>
      <c r="F53" s="0" t="n">
        <v>15122048.2176644</v>
      </c>
      <c r="G53" s="0" t="n">
        <v>571768.45417457</v>
      </c>
      <c r="H53" s="0" t="n">
        <v>313864.553493409</v>
      </c>
      <c r="I53" s="0" t="n">
        <v>112973.117062036</v>
      </c>
    </row>
    <row r="54" customFormat="false" ht="12.8" hidden="false" customHeight="false" outlineLevel="0" collapsed="false">
      <c r="A54" s="0" t="n">
        <v>101</v>
      </c>
      <c r="B54" s="0" t="n">
        <v>26433184.2623239</v>
      </c>
      <c r="C54" s="0" t="n">
        <v>25504712.3781522</v>
      </c>
      <c r="D54" s="0" t="n">
        <v>87239873.1633597</v>
      </c>
      <c r="E54" s="0" t="n">
        <v>92159829.8224054</v>
      </c>
      <c r="F54" s="0" t="n">
        <v>0</v>
      </c>
      <c r="G54" s="0" t="n">
        <v>540588.511032022</v>
      </c>
      <c r="H54" s="0" t="n">
        <v>309574.616119715</v>
      </c>
      <c r="I54" s="0" t="n">
        <v>111869.65288564</v>
      </c>
    </row>
    <row r="55" customFormat="false" ht="12.8" hidden="false" customHeight="false" outlineLevel="0" collapsed="false">
      <c r="A55" s="0" t="n">
        <v>102</v>
      </c>
      <c r="B55" s="0" t="n">
        <v>30512672.795991</v>
      </c>
      <c r="C55" s="0" t="n">
        <v>29568148.7272199</v>
      </c>
      <c r="D55" s="0" t="n">
        <v>100542617.864496</v>
      </c>
      <c r="E55" s="0" t="n">
        <v>92428998.2351033</v>
      </c>
      <c r="F55" s="0" t="n">
        <v>15404833.0391839</v>
      </c>
      <c r="G55" s="0" t="n">
        <v>542432.464990747</v>
      </c>
      <c r="H55" s="0" t="n">
        <v>320342.748020434</v>
      </c>
      <c r="I55" s="0" t="n">
        <v>116784.079657027</v>
      </c>
    </row>
    <row r="56" customFormat="false" ht="12.8" hidden="false" customHeight="false" outlineLevel="0" collapsed="false">
      <c r="A56" s="0" t="n">
        <v>103</v>
      </c>
      <c r="B56" s="0" t="n">
        <v>26834749.0957899</v>
      </c>
      <c r="C56" s="0" t="n">
        <v>25866846.9060482</v>
      </c>
      <c r="D56" s="0" t="n">
        <v>88488757.8519844</v>
      </c>
      <c r="E56" s="0" t="n">
        <v>93334846.7752668</v>
      </c>
      <c r="F56" s="0" t="n">
        <v>0</v>
      </c>
      <c r="G56" s="0" t="n">
        <v>556540.99064247</v>
      </c>
      <c r="H56" s="0" t="n">
        <v>329100.158207193</v>
      </c>
      <c r="I56" s="0" t="n">
        <v>117515.772702825</v>
      </c>
    </row>
    <row r="57" customFormat="false" ht="12.8" hidden="false" customHeight="false" outlineLevel="0" collapsed="false">
      <c r="A57" s="0" t="n">
        <v>104</v>
      </c>
      <c r="B57" s="0" t="n">
        <v>31166548.3813432</v>
      </c>
      <c r="C57" s="0" t="n">
        <v>30191799.5665988</v>
      </c>
      <c r="D57" s="0" t="n">
        <v>102710497.80174</v>
      </c>
      <c r="E57" s="0" t="n">
        <v>94356212.7920528</v>
      </c>
      <c r="F57" s="0" t="n">
        <v>15726035.4653421</v>
      </c>
      <c r="G57" s="0" t="n">
        <v>572519.259307672</v>
      </c>
      <c r="H57" s="0" t="n">
        <v>322776.164442776</v>
      </c>
      <c r="I57" s="0" t="n">
        <v>113504.844277106</v>
      </c>
    </row>
    <row r="58" customFormat="false" ht="12.8" hidden="false" customHeight="false" outlineLevel="0" collapsed="false">
      <c r="A58" s="0" t="n">
        <v>105</v>
      </c>
      <c r="B58" s="0" t="n">
        <v>27583023.5549769</v>
      </c>
      <c r="C58" s="0" t="n">
        <v>26588598.5560718</v>
      </c>
      <c r="D58" s="0" t="n">
        <v>91049581.2771417</v>
      </c>
      <c r="E58" s="0" t="n">
        <v>95994995.639571</v>
      </c>
      <c r="F58" s="0" t="n">
        <v>0</v>
      </c>
      <c r="G58" s="0" t="n">
        <v>589795.936063105</v>
      </c>
      <c r="H58" s="0" t="n">
        <v>325877.894714547</v>
      </c>
      <c r="I58" s="0" t="n">
        <v>112501.668753569</v>
      </c>
    </row>
    <row r="59" customFormat="false" ht="12.8" hidden="false" customHeight="false" outlineLevel="0" collapsed="false">
      <c r="A59" s="0" t="n">
        <v>106</v>
      </c>
      <c r="B59" s="0" t="n">
        <v>32154348.1135736</v>
      </c>
      <c r="C59" s="0" t="n">
        <v>31132661.8325016</v>
      </c>
      <c r="D59" s="0" t="n">
        <v>105998255.870449</v>
      </c>
      <c r="E59" s="0" t="n">
        <v>97276392.6162746</v>
      </c>
      <c r="F59" s="0" t="n">
        <v>16212732.1027124</v>
      </c>
      <c r="G59" s="0" t="n">
        <v>618164.364321136</v>
      </c>
      <c r="H59" s="0" t="n">
        <v>325154.163129954</v>
      </c>
      <c r="I59" s="0" t="n">
        <v>111953.933744067</v>
      </c>
    </row>
    <row r="60" customFormat="false" ht="12.8" hidden="false" customHeight="false" outlineLevel="0" collapsed="false">
      <c r="A60" s="0" t="n">
        <v>107</v>
      </c>
      <c r="B60" s="0" t="n">
        <v>28306231.3792422</v>
      </c>
      <c r="C60" s="0" t="n">
        <v>27308022.2761349</v>
      </c>
      <c r="D60" s="0" t="n">
        <v>93558484.3162085</v>
      </c>
      <c r="E60" s="0" t="n">
        <v>98518541.9211502</v>
      </c>
      <c r="F60" s="0" t="n">
        <v>0</v>
      </c>
      <c r="G60" s="0" t="n">
        <v>601016.874993394</v>
      </c>
      <c r="H60" s="0" t="n">
        <v>319123.467002704</v>
      </c>
      <c r="I60" s="0" t="n">
        <v>111526.801587427</v>
      </c>
    </row>
    <row r="61" customFormat="false" ht="12.8" hidden="false" customHeight="false" outlineLevel="0" collapsed="false">
      <c r="A61" s="0" t="n">
        <v>108</v>
      </c>
      <c r="B61" s="0" t="n">
        <v>32714990.7241805</v>
      </c>
      <c r="C61" s="0" t="n">
        <v>31689322.4201117</v>
      </c>
      <c r="D61" s="0" t="n">
        <v>107936619.918719</v>
      </c>
      <c r="E61" s="0" t="n">
        <v>98937057.9912581</v>
      </c>
      <c r="F61" s="0" t="n">
        <v>16489509.6652097</v>
      </c>
      <c r="G61" s="0" t="n">
        <v>600122.00580405</v>
      </c>
      <c r="H61" s="0" t="n">
        <v>341830.993613263</v>
      </c>
      <c r="I61" s="0" t="n">
        <v>119593.29235927</v>
      </c>
    </row>
    <row r="62" customFormat="false" ht="12.8" hidden="false" customHeight="false" outlineLevel="0" collapsed="false">
      <c r="A62" s="0" t="n">
        <v>109</v>
      </c>
      <c r="B62" s="0" t="n">
        <v>28727157.7859757</v>
      </c>
      <c r="C62" s="0" t="n">
        <v>27714967.8827275</v>
      </c>
      <c r="D62" s="0" t="n">
        <v>95005888.0169308</v>
      </c>
      <c r="E62" s="0" t="n">
        <v>99894668.5002303</v>
      </c>
      <c r="F62" s="0" t="n">
        <v>0</v>
      </c>
      <c r="G62" s="0" t="n">
        <v>592270.023107587</v>
      </c>
      <c r="H62" s="0" t="n">
        <v>336686.059930499</v>
      </c>
      <c r="I62" s="0" t="n">
        <v>118905.457443084</v>
      </c>
    </row>
    <row r="63" customFormat="false" ht="12.8" hidden="false" customHeight="false" outlineLevel="0" collapsed="false">
      <c r="A63" s="0" t="n">
        <v>110</v>
      </c>
      <c r="B63" s="0" t="n">
        <v>33045722.5192059</v>
      </c>
      <c r="C63" s="0" t="n">
        <v>32035913.3423973</v>
      </c>
      <c r="D63" s="0" t="n">
        <v>109180974.380156</v>
      </c>
      <c r="E63" s="0" t="n">
        <v>99975365.103099</v>
      </c>
      <c r="F63" s="0" t="n">
        <v>16662560.8505165</v>
      </c>
      <c r="G63" s="0" t="n">
        <v>573975.435852256</v>
      </c>
      <c r="H63" s="0" t="n">
        <v>348685.480024715</v>
      </c>
      <c r="I63" s="0" t="n">
        <v>124497.515616601</v>
      </c>
    </row>
    <row r="64" customFormat="false" ht="12.8" hidden="false" customHeight="false" outlineLevel="0" collapsed="false">
      <c r="A64" s="0" t="n">
        <v>111</v>
      </c>
      <c r="B64" s="0" t="n">
        <v>28932414.8820346</v>
      </c>
      <c r="C64" s="0" t="n">
        <v>27924449.9715545</v>
      </c>
      <c r="D64" s="0" t="n">
        <v>95756729.9078731</v>
      </c>
      <c r="E64" s="0" t="n">
        <v>100541179.81723</v>
      </c>
      <c r="F64" s="0" t="n">
        <v>0</v>
      </c>
      <c r="G64" s="0" t="n">
        <v>581524.627091424</v>
      </c>
      <c r="H64" s="0" t="n">
        <v>340989.454592551</v>
      </c>
      <c r="I64" s="0" t="n">
        <v>122072.612565873</v>
      </c>
    </row>
    <row r="65" customFormat="false" ht="12.8" hidden="false" customHeight="false" outlineLevel="0" collapsed="false">
      <c r="A65" s="0" t="n">
        <v>112</v>
      </c>
      <c r="B65" s="0" t="n">
        <v>33593999.685395</v>
      </c>
      <c r="C65" s="0" t="n">
        <v>32546107.4032328</v>
      </c>
      <c r="D65" s="0" t="n">
        <v>110935665.477754</v>
      </c>
      <c r="E65" s="0" t="n">
        <v>101485412.687899</v>
      </c>
      <c r="F65" s="0" t="n">
        <v>16914235.4479831</v>
      </c>
      <c r="G65" s="0" t="n">
        <v>619396.424672019</v>
      </c>
      <c r="H65" s="0" t="n">
        <v>345809.9012664</v>
      </c>
      <c r="I65" s="0" t="n">
        <v>118122.794605418</v>
      </c>
    </row>
    <row r="66" customFormat="false" ht="12.8" hidden="false" customHeight="false" outlineLevel="0" collapsed="false">
      <c r="A66" s="0" t="n">
        <v>113</v>
      </c>
      <c r="B66" s="0" t="n">
        <v>29502187.6331514</v>
      </c>
      <c r="C66" s="0" t="n">
        <v>28432568.3730537</v>
      </c>
      <c r="D66" s="0" t="n">
        <v>97591343.6049946</v>
      </c>
      <c r="E66" s="0" t="n">
        <v>102331236.636945</v>
      </c>
      <c r="F66" s="0" t="n">
        <v>0</v>
      </c>
      <c r="G66" s="0" t="n">
        <v>639358.826137022</v>
      </c>
      <c r="H66" s="0" t="n">
        <v>345954.574130008</v>
      </c>
      <c r="I66" s="0" t="n">
        <v>120436.942615208</v>
      </c>
    </row>
    <row r="67" customFormat="false" ht="12.8" hidden="false" customHeight="false" outlineLevel="0" collapsed="false">
      <c r="A67" s="0" t="n">
        <v>114</v>
      </c>
      <c r="B67" s="0" t="n">
        <v>34110341.5785295</v>
      </c>
      <c r="C67" s="0" t="n">
        <v>33051421.8222887</v>
      </c>
      <c r="D67" s="0" t="n">
        <v>112777494.597908</v>
      </c>
      <c r="E67" s="0" t="n">
        <v>103054172.032632</v>
      </c>
      <c r="F67" s="0" t="n">
        <v>17175695.3387721</v>
      </c>
      <c r="G67" s="0" t="n">
        <v>624718.235708657</v>
      </c>
      <c r="H67" s="0" t="n">
        <v>349774.459775632</v>
      </c>
      <c r="I67" s="0" t="n">
        <v>120610.086794964</v>
      </c>
    </row>
    <row r="68" customFormat="false" ht="12.8" hidden="false" customHeight="false" outlineLevel="0" collapsed="false">
      <c r="A68" s="0" t="n">
        <v>115</v>
      </c>
      <c r="B68" s="0" t="n">
        <v>29882648.1528461</v>
      </c>
      <c r="C68" s="0" t="n">
        <v>28819061.2965014</v>
      </c>
      <c r="D68" s="0" t="n">
        <v>98973386.3815581</v>
      </c>
      <c r="E68" s="0" t="n">
        <v>103661279.423841</v>
      </c>
      <c r="F68" s="0" t="n">
        <v>0</v>
      </c>
      <c r="G68" s="0" t="n">
        <v>627361.433862989</v>
      </c>
      <c r="H68" s="0" t="n">
        <v>353106.570623906</v>
      </c>
      <c r="I68" s="0" t="n">
        <v>118741.216939707</v>
      </c>
    </row>
    <row r="69" customFormat="false" ht="12.8" hidden="false" customHeight="false" outlineLevel="0" collapsed="false">
      <c r="A69" s="0" t="n">
        <v>116</v>
      </c>
      <c r="B69" s="0" t="n">
        <v>34525169.3361102</v>
      </c>
      <c r="C69" s="0" t="n">
        <v>33446738.5984502</v>
      </c>
      <c r="D69" s="0" t="n">
        <v>114151130.618389</v>
      </c>
      <c r="E69" s="0" t="n">
        <v>104223731.736084</v>
      </c>
      <c r="F69" s="0" t="n">
        <v>17370621.9560141</v>
      </c>
      <c r="G69" s="0" t="n">
        <v>638857.615989909</v>
      </c>
      <c r="H69" s="0" t="n">
        <v>355354.008291461</v>
      </c>
      <c r="I69" s="0" t="n">
        <v>120313.019112259</v>
      </c>
    </row>
    <row r="70" customFormat="false" ht="12.8" hidden="false" customHeight="false" outlineLevel="0" collapsed="false">
      <c r="A70" s="0" t="n">
        <v>117</v>
      </c>
      <c r="B70" s="0" t="n">
        <v>30383125.9111619</v>
      </c>
      <c r="C70" s="0" t="n">
        <v>29370624.3319349</v>
      </c>
      <c r="D70" s="0" t="n">
        <v>100889712.308972</v>
      </c>
      <c r="E70" s="0" t="n">
        <v>105625531.234532</v>
      </c>
      <c r="F70" s="0" t="n">
        <v>0</v>
      </c>
      <c r="G70" s="0" t="n">
        <v>577184.040889959</v>
      </c>
      <c r="H70" s="0" t="n">
        <v>352377.293991233</v>
      </c>
      <c r="I70" s="0" t="n">
        <v>118486.063351234</v>
      </c>
    </row>
    <row r="71" customFormat="false" ht="12.8" hidden="false" customHeight="false" outlineLevel="0" collapsed="false">
      <c r="A71" s="0" t="n">
        <v>118</v>
      </c>
      <c r="B71" s="0" t="n">
        <v>35189118.0256298</v>
      </c>
      <c r="C71" s="0" t="n">
        <v>34129835.2520281</v>
      </c>
      <c r="D71" s="0" t="n">
        <v>116528601.9618</v>
      </c>
      <c r="E71" s="0" t="n">
        <v>106294775.821247</v>
      </c>
      <c r="F71" s="0" t="n">
        <v>17715795.9702079</v>
      </c>
      <c r="G71" s="0" t="n">
        <v>613668.402440699</v>
      </c>
      <c r="H71" s="0" t="n">
        <v>361600.901856243</v>
      </c>
      <c r="I71" s="0" t="n">
        <v>120019.24186392</v>
      </c>
    </row>
    <row r="72" customFormat="false" ht="12.8" hidden="false" customHeight="false" outlineLevel="0" collapsed="false">
      <c r="A72" s="0" t="n">
        <v>119</v>
      </c>
      <c r="B72" s="0" t="n">
        <v>30922602.7626297</v>
      </c>
      <c r="C72" s="0" t="n">
        <v>29829135.5944071</v>
      </c>
      <c r="D72" s="0" t="n">
        <v>102558507.961026</v>
      </c>
      <c r="E72" s="0" t="n">
        <v>107227768.471876</v>
      </c>
      <c r="F72" s="0" t="n">
        <v>0</v>
      </c>
      <c r="G72" s="0" t="n">
        <v>644687.933513423</v>
      </c>
      <c r="H72" s="0" t="n">
        <v>364843.104561081</v>
      </c>
      <c r="I72" s="0" t="n">
        <v>119908.757354385</v>
      </c>
    </row>
    <row r="73" customFormat="false" ht="12.8" hidden="false" customHeight="false" outlineLevel="0" collapsed="false">
      <c r="A73" s="0" t="n">
        <v>120</v>
      </c>
      <c r="B73" s="0" t="n">
        <v>35666324.7180222</v>
      </c>
      <c r="C73" s="0" t="n">
        <v>34615801.5106365</v>
      </c>
      <c r="D73" s="0" t="n">
        <v>118190711.313033</v>
      </c>
      <c r="E73" s="0" t="n">
        <v>107793943.400966</v>
      </c>
      <c r="F73" s="0" t="n">
        <v>17965657.2334944</v>
      </c>
      <c r="G73" s="0" t="n">
        <v>596417.911823317</v>
      </c>
      <c r="H73" s="0" t="n">
        <v>367407.855089216</v>
      </c>
      <c r="I73" s="0" t="n">
        <v>123853.486390173</v>
      </c>
    </row>
    <row r="74" customFormat="false" ht="12.8" hidden="false" customHeight="false" outlineLevel="0" collapsed="false">
      <c r="A74" s="0" t="n">
        <v>121</v>
      </c>
      <c r="B74" s="0" t="n">
        <v>31416150.7854556</v>
      </c>
      <c r="C74" s="0" t="n">
        <v>30363390.953562</v>
      </c>
      <c r="D74" s="0" t="n">
        <v>104439332.962292</v>
      </c>
      <c r="E74" s="0" t="n">
        <v>109076314.379796</v>
      </c>
      <c r="F74" s="0" t="n">
        <v>0</v>
      </c>
      <c r="G74" s="0" t="n">
        <v>607470.166837999</v>
      </c>
      <c r="H74" s="0" t="n">
        <v>359845.294109454</v>
      </c>
      <c r="I74" s="0" t="n">
        <v>122063.387065887</v>
      </c>
    </row>
    <row r="75" customFormat="false" ht="12.8" hidden="false" customHeight="false" outlineLevel="0" collapsed="false">
      <c r="A75" s="0" t="n">
        <v>122</v>
      </c>
      <c r="B75" s="0" t="n">
        <v>36334455.7628026</v>
      </c>
      <c r="C75" s="0" t="n">
        <v>35231718.7094855</v>
      </c>
      <c r="D75" s="0" t="n">
        <v>120392241.478713</v>
      </c>
      <c r="E75" s="0" t="n">
        <v>109664756.824543</v>
      </c>
      <c r="F75" s="0" t="n">
        <v>18277459.4707571</v>
      </c>
      <c r="G75" s="0" t="n">
        <v>649507.425957122</v>
      </c>
      <c r="H75" s="0" t="n">
        <v>366050.185523936</v>
      </c>
      <c r="I75" s="0" t="n">
        <v>124542.059765698</v>
      </c>
    </row>
    <row r="76" customFormat="false" ht="12.8" hidden="false" customHeight="false" outlineLevel="0" collapsed="false">
      <c r="A76" s="0" t="n">
        <v>123</v>
      </c>
      <c r="B76" s="0" t="n">
        <v>31864427.0785644</v>
      </c>
      <c r="C76" s="0" t="n">
        <v>30751098.8427943</v>
      </c>
      <c r="D76" s="0" t="n">
        <v>105774421.084892</v>
      </c>
      <c r="E76" s="0" t="n">
        <v>110436924.763101</v>
      </c>
      <c r="F76" s="0" t="n">
        <v>0</v>
      </c>
      <c r="G76" s="0" t="n">
        <v>648316.398672699</v>
      </c>
      <c r="H76" s="0" t="n">
        <v>376114.445258643</v>
      </c>
      <c r="I76" s="0" t="n">
        <v>126996.274055271</v>
      </c>
    </row>
    <row r="77" customFormat="false" ht="12.8" hidden="false" customHeight="false" outlineLevel="0" collapsed="false">
      <c r="A77" s="0" t="n">
        <v>124</v>
      </c>
      <c r="B77" s="0" t="n">
        <v>36972194.2994922</v>
      </c>
      <c r="C77" s="0" t="n">
        <v>35870956.3502624</v>
      </c>
      <c r="D77" s="0" t="n">
        <v>122603392.379348</v>
      </c>
      <c r="E77" s="0" t="n">
        <v>111580855.178614</v>
      </c>
      <c r="F77" s="0" t="n">
        <v>18596809.1964357</v>
      </c>
      <c r="G77" s="0" t="n">
        <v>638226.722536555</v>
      </c>
      <c r="H77" s="0" t="n">
        <v>374697.603640394</v>
      </c>
      <c r="I77" s="0" t="n">
        <v>126162.318646984</v>
      </c>
    </row>
    <row r="78" customFormat="false" ht="12.8" hidden="false" customHeight="false" outlineLevel="0" collapsed="false">
      <c r="A78" s="0" t="n">
        <v>125</v>
      </c>
      <c r="B78" s="0" t="n">
        <v>32430111.5427449</v>
      </c>
      <c r="C78" s="0" t="n">
        <v>31322362.5327521</v>
      </c>
      <c r="D78" s="0" t="n">
        <v>107774094.744937</v>
      </c>
      <c r="E78" s="0" t="n">
        <v>112384883.284102</v>
      </c>
      <c r="F78" s="0" t="n">
        <v>0</v>
      </c>
      <c r="G78" s="0" t="n">
        <v>640797.691442881</v>
      </c>
      <c r="H78" s="0" t="n">
        <v>378625.599923067</v>
      </c>
      <c r="I78" s="0" t="n">
        <v>126179.598038338</v>
      </c>
    </row>
    <row r="79" customFormat="false" ht="12.8" hidden="false" customHeight="false" outlineLevel="0" collapsed="false">
      <c r="A79" s="0" t="n">
        <v>126</v>
      </c>
      <c r="B79" s="0" t="n">
        <v>37675777.4660292</v>
      </c>
      <c r="C79" s="0" t="n">
        <v>36534839.2252451</v>
      </c>
      <c r="D79" s="0" t="n">
        <v>124885047.850064</v>
      </c>
      <c r="E79" s="0" t="n">
        <v>113566563.938603</v>
      </c>
      <c r="F79" s="0" t="n">
        <v>18927760.6564338</v>
      </c>
      <c r="G79" s="0" t="n">
        <v>661649.252526778</v>
      </c>
      <c r="H79" s="0" t="n">
        <v>389087.929624026</v>
      </c>
      <c r="I79" s="0" t="n">
        <v>128858.655190383</v>
      </c>
    </row>
    <row r="80" customFormat="false" ht="12.8" hidden="false" customHeight="false" outlineLevel="0" collapsed="false">
      <c r="A80" s="0" t="n">
        <v>127</v>
      </c>
      <c r="B80" s="0" t="n">
        <v>32937251.9274222</v>
      </c>
      <c r="C80" s="0" t="n">
        <v>31789226.5766317</v>
      </c>
      <c r="D80" s="0" t="n">
        <v>109421239.258902</v>
      </c>
      <c r="E80" s="0" t="n">
        <v>113900129.11722</v>
      </c>
      <c r="F80" s="0" t="n">
        <v>0</v>
      </c>
      <c r="G80" s="0" t="n">
        <v>670272.352624285</v>
      </c>
      <c r="H80" s="0" t="n">
        <v>387589.689065403</v>
      </c>
      <c r="I80" s="0" t="n">
        <v>128804.727286904</v>
      </c>
    </row>
    <row r="81" customFormat="false" ht="12.8" hidden="false" customHeight="false" outlineLevel="0" collapsed="false">
      <c r="A81" s="0" t="n">
        <v>128</v>
      </c>
      <c r="B81" s="0" t="n">
        <v>38051147.5957096</v>
      </c>
      <c r="C81" s="0" t="n">
        <v>36879810.292351</v>
      </c>
      <c r="D81" s="0" t="n">
        <v>126096386.043243</v>
      </c>
      <c r="E81" s="0" t="n">
        <v>114573213.194117</v>
      </c>
      <c r="F81" s="0" t="n">
        <v>19095535.5323528</v>
      </c>
      <c r="G81" s="0" t="n">
        <v>696587.004443694</v>
      </c>
      <c r="H81" s="0" t="n">
        <v>386058.195613418</v>
      </c>
      <c r="I81" s="0" t="n">
        <v>126703.004716326</v>
      </c>
    </row>
    <row r="82" customFormat="false" ht="12.8" hidden="false" customHeight="false" outlineLevel="0" collapsed="false">
      <c r="A82" s="0" t="n">
        <v>129</v>
      </c>
      <c r="B82" s="0" t="n">
        <v>33459144.2400322</v>
      </c>
      <c r="C82" s="0" t="n">
        <v>32273656.5319146</v>
      </c>
      <c r="D82" s="0" t="n">
        <v>111108666.543829</v>
      </c>
      <c r="E82" s="0" t="n">
        <v>115640790.549697</v>
      </c>
      <c r="F82" s="0" t="n">
        <v>0</v>
      </c>
      <c r="G82" s="0" t="n">
        <v>710155.923560042</v>
      </c>
      <c r="H82" s="0" t="n">
        <v>386683.92961302</v>
      </c>
      <c r="I82" s="0" t="n">
        <v>126639.792777819</v>
      </c>
    </row>
    <row r="83" customFormat="false" ht="12.8" hidden="false" customHeight="false" outlineLevel="0" collapsed="false">
      <c r="A83" s="0" t="n">
        <v>130</v>
      </c>
      <c r="B83" s="0" t="n">
        <v>38588982.781521</v>
      </c>
      <c r="C83" s="0" t="n">
        <v>37395319.6874411</v>
      </c>
      <c r="D83" s="0" t="n">
        <v>127891317.225843</v>
      </c>
      <c r="E83" s="0" t="n">
        <v>116126020.699278</v>
      </c>
      <c r="F83" s="0" t="n">
        <v>19354336.783213</v>
      </c>
      <c r="G83" s="0" t="n">
        <v>718512.14243998</v>
      </c>
      <c r="H83" s="0" t="n">
        <v>387254.574286918</v>
      </c>
      <c r="I83" s="0" t="n">
        <v>125566.253361439</v>
      </c>
    </row>
    <row r="84" customFormat="false" ht="12.8" hidden="false" customHeight="false" outlineLevel="0" collapsed="false">
      <c r="A84" s="0" t="n">
        <v>131</v>
      </c>
      <c r="B84" s="0" t="n">
        <v>33947945.1568296</v>
      </c>
      <c r="C84" s="0" t="n">
        <v>32769245.0540042</v>
      </c>
      <c r="D84" s="0" t="n">
        <v>112870831.378462</v>
      </c>
      <c r="E84" s="0" t="n">
        <v>117272106.31273</v>
      </c>
      <c r="F84" s="0" t="n">
        <v>0</v>
      </c>
      <c r="G84" s="0" t="n">
        <v>696515.534339812</v>
      </c>
      <c r="H84" s="0" t="n">
        <v>392111.109647845</v>
      </c>
      <c r="I84" s="0" t="n">
        <v>128676.369768286</v>
      </c>
    </row>
    <row r="85" customFormat="false" ht="12.8" hidden="false" customHeight="false" outlineLevel="0" collapsed="false">
      <c r="A85" s="0" t="n">
        <v>132</v>
      </c>
      <c r="B85" s="0" t="n">
        <v>39361165.2639821</v>
      </c>
      <c r="C85" s="0" t="n">
        <v>38248034.0466681</v>
      </c>
      <c r="D85" s="0" t="n">
        <v>130845973.097826</v>
      </c>
      <c r="E85" s="0" t="n">
        <v>118722317.760465</v>
      </c>
      <c r="F85" s="0" t="n">
        <v>19787052.9600775</v>
      </c>
      <c r="G85" s="0" t="n">
        <v>641110.293524495</v>
      </c>
      <c r="H85" s="0" t="n">
        <v>385290.013833415</v>
      </c>
      <c r="I85" s="0" t="n">
        <v>123901.299937199</v>
      </c>
    </row>
    <row r="86" customFormat="false" ht="12.8" hidden="false" customHeight="false" outlineLevel="0" collapsed="false">
      <c r="A86" s="0" t="n">
        <v>133</v>
      </c>
      <c r="B86" s="0" t="n">
        <v>34613882.4464562</v>
      </c>
      <c r="C86" s="0" t="n">
        <v>33475817.0141234</v>
      </c>
      <c r="D86" s="0" t="n">
        <v>115328786.349053</v>
      </c>
      <c r="E86" s="0" t="n">
        <v>119799050.772805</v>
      </c>
      <c r="F86" s="0" t="n">
        <v>0</v>
      </c>
      <c r="G86" s="0" t="n">
        <v>662752.877577713</v>
      </c>
      <c r="H86" s="0" t="n">
        <v>388687.747592833</v>
      </c>
      <c r="I86" s="0" t="n">
        <v>123749.724517522</v>
      </c>
    </row>
    <row r="87" customFormat="false" ht="12.8" hidden="false" customHeight="false" outlineLevel="0" collapsed="false">
      <c r="A87" s="0" t="n">
        <v>134</v>
      </c>
      <c r="B87" s="0" t="n">
        <v>40163543.5873926</v>
      </c>
      <c r="C87" s="0" t="n">
        <v>38959501.1132476</v>
      </c>
      <c r="D87" s="0" t="n">
        <v>133324835.423111</v>
      </c>
      <c r="E87" s="0" t="n">
        <v>120882023.942558</v>
      </c>
      <c r="F87" s="0" t="n">
        <v>20147003.9904263</v>
      </c>
      <c r="G87" s="0" t="n">
        <v>712811.978024395</v>
      </c>
      <c r="H87" s="0" t="n">
        <v>402710.385915355</v>
      </c>
      <c r="I87" s="0" t="n">
        <v>126457.300293194</v>
      </c>
    </row>
    <row r="88" customFormat="false" ht="12.8" hidden="false" customHeight="false" outlineLevel="0" collapsed="false">
      <c r="A88" s="0" t="n">
        <v>135</v>
      </c>
      <c r="B88" s="0" t="n">
        <v>35004819.85677</v>
      </c>
      <c r="C88" s="0" t="n">
        <v>33751284.1690316</v>
      </c>
      <c r="D88" s="0" t="n">
        <v>116273009.098514</v>
      </c>
      <c r="E88" s="0" t="n">
        <v>120643979.805725</v>
      </c>
      <c r="F88" s="0" t="n">
        <v>0</v>
      </c>
      <c r="G88" s="0" t="n">
        <v>753217.566477158</v>
      </c>
      <c r="H88" s="0" t="n">
        <v>407461.413298598</v>
      </c>
      <c r="I88" s="0" t="n">
        <v>132652.439946742</v>
      </c>
    </row>
    <row r="89" customFormat="false" ht="12.8" hidden="false" customHeight="false" outlineLevel="0" collapsed="false">
      <c r="A89" s="0" t="n">
        <v>136</v>
      </c>
      <c r="B89" s="0" t="n">
        <v>40620032.486688</v>
      </c>
      <c r="C89" s="0" t="n">
        <v>39442351.4404945</v>
      </c>
      <c r="D89" s="0" t="n">
        <v>134951635.07254</v>
      </c>
      <c r="E89" s="0" t="n">
        <v>122276995.460592</v>
      </c>
      <c r="F89" s="0" t="n">
        <v>20379499.243432</v>
      </c>
      <c r="G89" s="0" t="n">
        <v>672781.75701179</v>
      </c>
      <c r="H89" s="0" t="n">
        <v>411954.474272112</v>
      </c>
      <c r="I89" s="0" t="n">
        <v>132778.307013749</v>
      </c>
    </row>
    <row r="90" customFormat="false" ht="12.8" hidden="false" customHeight="false" outlineLevel="0" collapsed="false">
      <c r="A90" s="0" t="n">
        <v>137</v>
      </c>
      <c r="B90" s="0" t="n">
        <v>35712676.4328336</v>
      </c>
      <c r="C90" s="0" t="n">
        <v>34529254.9519171</v>
      </c>
      <c r="D90" s="0" t="n">
        <v>118997435.403125</v>
      </c>
      <c r="E90" s="0" t="n">
        <v>123436335.952788</v>
      </c>
      <c r="F90" s="0" t="n">
        <v>0</v>
      </c>
      <c r="G90" s="0" t="n">
        <v>680892.267231986</v>
      </c>
      <c r="H90" s="0" t="n">
        <v>409980.426992152</v>
      </c>
      <c r="I90" s="0" t="n">
        <v>132212.552417776</v>
      </c>
    </row>
    <row r="91" customFormat="false" ht="12.8" hidden="false" customHeight="false" outlineLevel="0" collapsed="false">
      <c r="A91" s="0" t="n">
        <v>138</v>
      </c>
      <c r="B91" s="0" t="n">
        <v>41328096.3029404</v>
      </c>
      <c r="C91" s="0" t="n">
        <v>40107001.7766374</v>
      </c>
      <c r="D91" s="0" t="n">
        <v>137239612.996338</v>
      </c>
      <c r="E91" s="0" t="n">
        <v>124335264.588219</v>
      </c>
      <c r="F91" s="0" t="n">
        <v>20722544.0980365</v>
      </c>
      <c r="G91" s="0" t="n">
        <v>716284.713985029</v>
      </c>
      <c r="H91" s="0" t="n">
        <v>411893.459997698</v>
      </c>
      <c r="I91" s="0" t="n">
        <v>132737.646171885</v>
      </c>
    </row>
    <row r="92" customFormat="false" ht="12.8" hidden="false" customHeight="false" outlineLevel="0" collapsed="false">
      <c r="A92" s="0" t="n">
        <v>139</v>
      </c>
      <c r="B92" s="0" t="n">
        <v>36291145.1705993</v>
      </c>
      <c r="C92" s="0" t="n">
        <v>35030402.8628421</v>
      </c>
      <c r="D92" s="0" t="n">
        <v>120769850.35354</v>
      </c>
      <c r="E92" s="0" t="n">
        <v>125167539.251064</v>
      </c>
      <c r="F92" s="0" t="n">
        <v>0</v>
      </c>
      <c r="G92" s="0" t="n">
        <v>754024.68262266</v>
      </c>
      <c r="H92" s="0" t="n">
        <v>415645.25108872</v>
      </c>
      <c r="I92" s="0" t="n">
        <v>130103.391494063</v>
      </c>
    </row>
    <row r="93" customFormat="false" ht="12.8" hidden="false" customHeight="false" outlineLevel="0" collapsed="false">
      <c r="A93" s="0" t="n">
        <v>140</v>
      </c>
      <c r="B93" s="0" t="n">
        <v>41894260.5716536</v>
      </c>
      <c r="C93" s="0" t="n">
        <v>40680898.5729217</v>
      </c>
      <c r="D93" s="0" t="n">
        <v>139279277.95448</v>
      </c>
      <c r="E93" s="0" t="n">
        <v>126081797.205504</v>
      </c>
      <c r="F93" s="0" t="n">
        <v>21013632.867584</v>
      </c>
      <c r="G93" s="0" t="n">
        <v>708166.554827681</v>
      </c>
      <c r="H93" s="0" t="n">
        <v>413517.460638596</v>
      </c>
      <c r="I93" s="0" t="n">
        <v>130968.547522304</v>
      </c>
    </row>
    <row r="94" customFormat="false" ht="12.8" hidden="false" customHeight="false" outlineLevel="0" collapsed="false">
      <c r="A94" s="0" t="n">
        <v>141</v>
      </c>
      <c r="B94" s="0" t="n">
        <v>37026469.546047</v>
      </c>
      <c r="C94" s="0" t="n">
        <v>35790129.2366576</v>
      </c>
      <c r="D94" s="0" t="n">
        <v>123439556.069358</v>
      </c>
      <c r="E94" s="0" t="n">
        <v>127819114.792073</v>
      </c>
      <c r="F94" s="0" t="n">
        <v>0</v>
      </c>
      <c r="G94" s="0" t="n">
        <v>732185.896374843</v>
      </c>
      <c r="H94" s="0" t="n">
        <v>413084.959502796</v>
      </c>
      <c r="I94" s="0" t="n">
        <v>130099.219302556</v>
      </c>
    </row>
    <row r="95" customFormat="false" ht="12.8" hidden="false" customHeight="false" outlineLevel="0" collapsed="false">
      <c r="A95" s="0" t="n">
        <v>142</v>
      </c>
      <c r="B95" s="0" t="n">
        <v>42671292.6012018</v>
      </c>
      <c r="C95" s="0" t="n">
        <v>41452817.6633759</v>
      </c>
      <c r="D95" s="0" t="n">
        <v>141955490.545876</v>
      </c>
      <c r="E95" s="0" t="n">
        <v>128419023.110525</v>
      </c>
      <c r="F95" s="0" t="n">
        <v>21403170.5184208</v>
      </c>
      <c r="G95" s="0" t="n">
        <v>703896.361005631</v>
      </c>
      <c r="H95" s="0" t="n">
        <v>422113.462948812</v>
      </c>
      <c r="I95" s="0" t="n">
        <v>132093.019816346</v>
      </c>
    </row>
    <row r="96" customFormat="false" ht="12.8" hidden="false" customHeight="false" outlineLevel="0" collapsed="false">
      <c r="A96" s="0" t="n">
        <v>143</v>
      </c>
      <c r="B96" s="0" t="n">
        <v>37575106.455102</v>
      </c>
      <c r="C96" s="0" t="n">
        <v>36346463.8084257</v>
      </c>
      <c r="D96" s="0" t="n">
        <v>125405869.064239</v>
      </c>
      <c r="E96" s="0" t="n">
        <v>129773928.959104</v>
      </c>
      <c r="F96" s="0" t="n">
        <v>0</v>
      </c>
      <c r="G96" s="0" t="n">
        <v>703187.560626933</v>
      </c>
      <c r="H96" s="0" t="n">
        <v>432343.336809433</v>
      </c>
      <c r="I96" s="0" t="n">
        <v>133016.784628467</v>
      </c>
    </row>
    <row r="97" customFormat="false" ht="12.8" hidden="false" customHeight="false" outlineLevel="0" collapsed="false">
      <c r="A97" s="0" t="n">
        <v>144</v>
      </c>
      <c r="B97" s="0" t="n">
        <v>43437239.6436376</v>
      </c>
      <c r="C97" s="0" t="n">
        <v>42187366.2543108</v>
      </c>
      <c r="D97" s="0" t="n">
        <v>144531883.958587</v>
      </c>
      <c r="E97" s="0" t="n">
        <v>130664929.873972</v>
      </c>
      <c r="F97" s="0" t="n">
        <v>21777488.3123287</v>
      </c>
      <c r="G97" s="0" t="n">
        <v>730474.945996884</v>
      </c>
      <c r="H97" s="0" t="n">
        <v>426317.926838056</v>
      </c>
      <c r="I97" s="0" t="n">
        <v>132972.166416878</v>
      </c>
    </row>
    <row r="98" customFormat="false" ht="12.8" hidden="false" customHeight="false" outlineLevel="0" collapsed="false">
      <c r="A98" s="0" t="n">
        <v>145</v>
      </c>
      <c r="B98" s="0" t="n">
        <v>38148715.4724912</v>
      </c>
      <c r="C98" s="0" t="n">
        <v>36875946.5210505</v>
      </c>
      <c r="D98" s="0" t="n">
        <v>127271385.559899</v>
      </c>
      <c r="E98" s="0" t="n">
        <v>131635788.391611</v>
      </c>
      <c r="F98" s="0" t="n">
        <v>0</v>
      </c>
      <c r="G98" s="0" t="n">
        <v>762389.759916873</v>
      </c>
      <c r="H98" s="0" t="n">
        <v>419299.749241055</v>
      </c>
      <c r="I98" s="0" t="n">
        <v>130113.488975387</v>
      </c>
    </row>
    <row r="99" customFormat="false" ht="12.8" hidden="false" customHeight="false" outlineLevel="0" collapsed="false">
      <c r="A99" s="0" t="n">
        <v>146</v>
      </c>
      <c r="B99" s="0" t="n">
        <v>43878447.9182681</v>
      </c>
      <c r="C99" s="0" t="n">
        <v>42636041.0777557</v>
      </c>
      <c r="D99" s="0" t="n">
        <v>146068521.174644</v>
      </c>
      <c r="E99" s="0" t="n">
        <v>131964254.602284</v>
      </c>
      <c r="F99" s="0" t="n">
        <v>21994042.4337141</v>
      </c>
      <c r="G99" s="0" t="n">
        <v>732001.771119143</v>
      </c>
      <c r="H99" s="0" t="n">
        <v>421168.629080192</v>
      </c>
      <c r="I99" s="0" t="n">
        <v>127480.629018689</v>
      </c>
    </row>
    <row r="100" customFormat="false" ht="12.8" hidden="false" customHeight="false" outlineLevel="0" collapsed="false">
      <c r="A100" s="0" t="n">
        <v>147</v>
      </c>
      <c r="B100" s="0" t="n">
        <v>38461623.7154528</v>
      </c>
      <c r="C100" s="0" t="n">
        <v>37206352.3043032</v>
      </c>
      <c r="D100" s="0" t="n">
        <v>128433674.197118</v>
      </c>
      <c r="E100" s="0" t="n">
        <v>132694275.387568</v>
      </c>
      <c r="F100" s="0" t="n">
        <v>0</v>
      </c>
      <c r="G100" s="0" t="n">
        <v>742056.550654425</v>
      </c>
      <c r="H100" s="0" t="n">
        <v>422276.65858867</v>
      </c>
      <c r="I100" s="0" t="n">
        <v>129911.717009329</v>
      </c>
    </row>
    <row r="101" customFormat="false" ht="12.8" hidden="false" customHeight="false" outlineLevel="0" collapsed="false">
      <c r="A101" s="0" t="n">
        <v>148</v>
      </c>
      <c r="B101" s="0" t="n">
        <v>44654250.5854304</v>
      </c>
      <c r="C101" s="0" t="n">
        <v>43399658.978269</v>
      </c>
      <c r="D101" s="0" t="n">
        <v>148729028.773046</v>
      </c>
      <c r="E101" s="0" t="n">
        <v>134227359.416926</v>
      </c>
      <c r="F101" s="0" t="n">
        <v>22371226.5694876</v>
      </c>
      <c r="G101" s="0" t="n">
        <v>726398.247410977</v>
      </c>
      <c r="H101" s="0" t="n">
        <v>435089.483831248</v>
      </c>
      <c r="I101" s="0" t="n">
        <v>133005.537027467</v>
      </c>
    </row>
    <row r="102" customFormat="false" ht="12.8" hidden="false" customHeight="false" outlineLevel="0" collapsed="false">
      <c r="A102" s="0" t="n">
        <v>149</v>
      </c>
      <c r="B102" s="0" t="n">
        <v>39177191.7148312</v>
      </c>
      <c r="C102" s="0" t="n">
        <v>37926427.9818588</v>
      </c>
      <c r="D102" s="0" t="n">
        <v>130934112.218612</v>
      </c>
      <c r="E102" s="0" t="n">
        <v>135215084.522691</v>
      </c>
      <c r="F102" s="0" t="n">
        <v>0</v>
      </c>
      <c r="G102" s="0" t="n">
        <v>738206.679002932</v>
      </c>
      <c r="H102" s="0" t="n">
        <v>422461.092607245</v>
      </c>
      <c r="I102" s="0" t="n">
        <v>128708.516231675</v>
      </c>
    </row>
    <row r="103" customFormat="false" ht="12.8" hidden="false" customHeight="false" outlineLevel="0" collapsed="false">
      <c r="A103" s="0" t="n">
        <v>150</v>
      </c>
      <c r="B103" s="0" t="n">
        <v>45495772.7206208</v>
      </c>
      <c r="C103" s="0" t="n">
        <v>44243303.8538828</v>
      </c>
      <c r="D103" s="0" t="n">
        <v>151713429.724685</v>
      </c>
      <c r="E103" s="0" t="n">
        <v>136944808.840198</v>
      </c>
      <c r="F103" s="0" t="n">
        <v>22824134.8066996</v>
      </c>
      <c r="G103" s="0" t="n">
        <v>740079.186725417</v>
      </c>
      <c r="H103" s="0" t="n">
        <v>422122.962222562</v>
      </c>
      <c r="I103" s="0" t="n">
        <v>128952.453985636</v>
      </c>
    </row>
    <row r="104" customFormat="false" ht="12.8" hidden="false" customHeight="false" outlineLevel="0" collapsed="false">
      <c r="A104" s="0" t="n">
        <v>151</v>
      </c>
      <c r="B104" s="0" t="n">
        <v>39990024.4001541</v>
      </c>
      <c r="C104" s="0" t="n">
        <v>38717166.8037734</v>
      </c>
      <c r="D104" s="0" t="n">
        <v>133776760.890079</v>
      </c>
      <c r="E104" s="0" t="n">
        <v>138163954.17482</v>
      </c>
      <c r="F104" s="0" t="n">
        <v>0</v>
      </c>
      <c r="G104" s="0" t="n">
        <v>762445.476029297</v>
      </c>
      <c r="H104" s="0" t="n">
        <v>421002.043817532</v>
      </c>
      <c r="I104" s="0" t="n">
        <v>127728.680762707</v>
      </c>
    </row>
    <row r="105" customFormat="false" ht="12.8" hidden="false" customHeight="false" outlineLevel="0" collapsed="false">
      <c r="A105" s="0" t="n">
        <v>152</v>
      </c>
      <c r="B105" s="0" t="n">
        <v>45896720.0130325</v>
      </c>
      <c r="C105" s="0" t="n">
        <v>44630310.1585515</v>
      </c>
      <c r="D105" s="0" t="n">
        <v>153130266.700413</v>
      </c>
      <c r="E105" s="0" t="n">
        <v>138157282.242287</v>
      </c>
      <c r="F105" s="0" t="n">
        <v>23026213.7070478</v>
      </c>
      <c r="G105" s="0" t="n">
        <v>758959.371444332</v>
      </c>
      <c r="H105" s="0" t="n">
        <v>419530.137445896</v>
      </c>
      <c r="I105" s="0" t="n">
        <v>125600.493701117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ColWidth="11.9570312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269</v>
      </c>
      <c r="C1" s="0" t="s">
        <v>270</v>
      </c>
      <c r="D1" s="0" t="s">
        <v>271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301406.913763333</v>
      </c>
      <c r="C15" s="0" t="n">
        <v>55473.45198</v>
      </c>
      <c r="D15" s="0" t="n">
        <v>246356.993816667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2077886.2163707</v>
      </c>
      <c r="C22" s="0" t="n">
        <v>754552.598626667</v>
      </c>
      <c r="D22" s="0" t="n">
        <v>1323543.74998404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230"/>
  <sheetViews>
    <sheetView showFormulas="false" showGridLines="true" showRowColHeaders="true" showZeros="true" rightToLeft="false" tabSelected="false" showOutlineSymbols="true" defaultGridColor="true" view="normal" topLeftCell="AZ1" colorId="64" zoomScale="60" zoomScaleNormal="60" zoomScalePageLayoutView="100" workbookViewId="0">
      <selection pane="topLeft" activeCell="BO15" activeCellId="0" sqref="BO15"/>
    </sheetView>
  </sheetViews>
  <sheetFormatPr defaultColWidth="9.30078125" defaultRowHeight="12.8" zeroHeight="false" outlineLevelRow="0" outlineLevelCol="0"/>
  <cols>
    <col collapsed="false" customWidth="true" hidden="false" outlineLevel="0" max="3" min="3" style="0" width="16.48"/>
    <col collapsed="false" customWidth="true" hidden="false" outlineLevel="0" max="4" min="4" style="0" width="10.99"/>
    <col collapsed="false" customWidth="true" hidden="false" outlineLevel="0" max="5" min="5" style="0" width="16"/>
    <col collapsed="false" customWidth="true" hidden="false" outlineLevel="0" max="6" min="6" style="0" width="10.99"/>
    <col collapsed="false" customWidth="true" hidden="false" outlineLevel="0" max="8" min="8" style="0" width="12.5"/>
    <col collapsed="false" customWidth="true" hidden="false" outlineLevel="0" max="9" min="9" style="0" width="14.66"/>
    <col collapsed="false" customWidth="true" hidden="false" outlineLevel="0" max="20" min="15" style="0" width="15.34"/>
    <col collapsed="false" customWidth="true" hidden="false" outlineLevel="0" max="28" min="27" style="0" width="13.66"/>
    <col collapsed="false" customWidth="true" hidden="false" outlineLevel="0" max="30" min="30" style="0" width="13.33"/>
    <col collapsed="false" customWidth="true" hidden="false" outlineLevel="0" max="33" min="33" style="0" width="16.07"/>
    <col collapsed="false" customWidth="true" hidden="false" outlineLevel="0" max="39" min="39" style="0" width="27.04"/>
    <col collapsed="false" customWidth="true" hidden="false" outlineLevel="0" max="41" min="41" style="0" width="17.83"/>
    <col collapsed="false" customWidth="true" hidden="false" outlineLevel="0" max="42" min="42" style="0" width="19.16"/>
    <col collapsed="false" customWidth="true" hidden="false" outlineLevel="0" max="44" min="43" style="0" width="10.99"/>
    <col collapsed="false" customWidth="true" hidden="false" outlineLevel="0" max="49" min="49" style="2" width="8.83"/>
    <col collapsed="false" customWidth="true" hidden="false" outlineLevel="0" max="60" min="60" style="0" width="11.16"/>
    <col collapsed="false" customWidth="true" hidden="false" outlineLevel="0" max="65" min="65" style="0" width="29.83"/>
    <col collapsed="false" customWidth="true" hidden="false" outlineLevel="0" max="68" min="66" style="2" width="8.86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60</v>
      </c>
      <c r="D1" s="41"/>
      <c r="E1" s="41" t="s">
        <v>61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 t="s">
        <v>74</v>
      </c>
      <c r="AF1" s="3" t="s">
        <v>75</v>
      </c>
      <c r="AG1" s="3" t="s">
        <v>5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 t="s">
        <v>83</v>
      </c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">
        <v>87</v>
      </c>
      <c r="BC1" s="3" t="s">
        <v>88</v>
      </c>
      <c r="BD1" s="3" t="s">
        <v>89</v>
      </c>
      <c r="BE1" s="3"/>
      <c r="BF1" s="3" t="s">
        <v>90</v>
      </c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96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v>3917648861.17108</v>
      </c>
      <c r="AE3" s="4" t="n">
        <v>671066.046635063</v>
      </c>
      <c r="AF3" s="4" t="n"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" t="s">
        <v>103</v>
      </c>
      <c r="AR3" s="52" t="s">
        <v>104</v>
      </c>
      <c r="AS3" s="52" t="s">
        <v>103</v>
      </c>
      <c r="AT3" s="52" t="s">
        <v>104</v>
      </c>
      <c r="AU3" s="32"/>
      <c r="AV3" s="1" t="n">
        <v>10923418</v>
      </c>
      <c r="AW3" s="0"/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0"/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v>4702629524.92031</v>
      </c>
      <c r="AE4" s="4" t="n">
        <v>760576.868348004</v>
      </c>
      <c r="AF4" s="4" t="n"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-0.0329745750899216</v>
      </c>
      <c r="AM4" s="52"/>
      <c r="AN4" s="52"/>
      <c r="AO4" s="52"/>
      <c r="AP4" s="52"/>
      <c r="AQ4" s="4" t="n">
        <v>545118865</v>
      </c>
      <c r="AR4" s="4" t="n">
        <f aca="false">AQ4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W4" s="0"/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0.0608238023860763</v>
      </c>
      <c r="BL4" s="51" t="n">
        <f aca="false">SUM(P14:P17)/AVERAGE(AG14:AG17)</f>
        <v>0.014169644563802</v>
      </c>
      <c r="BM4" s="51" t="n">
        <f aca="false">SUM(D14:D17)/AVERAGE(AG14:AG17)</f>
        <v>0.0796287329121958</v>
      </c>
      <c r="BN4" s="51" t="n">
        <f aca="false">(SUM(H14:H17)+SUM(J14:J17))/AVERAGE(AG14:AG17)</f>
        <v>0</v>
      </c>
      <c r="BO4" s="52" t="n">
        <f aca="false">AL4-BN4</f>
        <v>-0.0329745750899216</v>
      </c>
      <c r="BP4" s="0"/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v>4685503118.67827</v>
      </c>
      <c r="AE5" s="4" t="n">
        <v>690879.798251683</v>
      </c>
      <c r="AF5" s="4" t="n"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-0.0331795977538116</v>
      </c>
      <c r="AM5" s="52"/>
      <c r="AN5" s="52"/>
      <c r="AO5" s="52"/>
      <c r="AP5" s="52"/>
      <c r="AQ5" s="4" t="n">
        <v>527406836</v>
      </c>
      <c r="AR5" s="4" t="n">
        <f aca="false">AQ5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W5" s="0"/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0.0607772092455274</v>
      </c>
      <c r="BL5" s="51" t="n">
        <f aca="false">SUM(P18:P21)/AVERAGE(AG18:AG21)</f>
        <v>0.0152654690706469</v>
      </c>
      <c r="BM5" s="51" t="n">
        <f aca="false">SUM(D18:D21)/AVERAGE(AG18:AG21)</f>
        <v>0.0786913379286921</v>
      </c>
      <c r="BN5" s="51" t="n">
        <f aca="false">(SUM(H18:H21)+SUM(J18:J21))/AVERAGE(AG18:AG21)</f>
        <v>1.99943032025565E-005</v>
      </c>
      <c r="BO5" s="52" t="n">
        <f aca="false">AL5-BN5</f>
        <v>-0.0331995920570141</v>
      </c>
      <c r="BP5" s="0"/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v>5010564196.87073</v>
      </c>
      <c r="AE6" s="4" t="n">
        <v>686701.470618711</v>
      </c>
      <c r="AF6" s="4" t="n"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-0.0366051126539165</v>
      </c>
      <c r="AM6" s="4" t="n">
        <f aca="false">41598953.80094*100/AVERAGE(AF22:AF25)</f>
        <v>22247411.6609202</v>
      </c>
      <c r="AN6" s="52"/>
      <c r="AO6" s="52"/>
      <c r="AP6" s="4" t="n">
        <v>46349018</v>
      </c>
      <c r="AQ6" s="4" t="n">
        <v>580675520</v>
      </c>
      <c r="AR6" s="4" t="n">
        <f aca="false">AQ6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W6" s="0"/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0.0632186182278524</v>
      </c>
      <c r="BL6" s="51" t="n">
        <f aca="false">SUM(P22:P25)/AVERAGE(AG22:AG25)</f>
        <v>0.0186291324607388</v>
      </c>
      <c r="BM6" s="51" t="n">
        <f aca="false">SUM(D22:D25)/AVERAGE(AG22:AG25)</f>
        <v>0.0811945984210301</v>
      </c>
      <c r="BN6" s="51" t="n">
        <f aca="false">(SUM(H22:H25)+SUM(J22:J25))/AVERAGE(AG22:AG25)</f>
        <v>0.00044797149964719</v>
      </c>
      <c r="BO6" s="52" t="n">
        <f aca="false">AL6-BN6</f>
        <v>-0.0370530841535637</v>
      </c>
      <c r="BP6" s="32" t="n">
        <f aca="false">BM6+BN6</f>
        <v>0.0816425699206773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-0.0367867634379302</v>
      </c>
      <c r="AM7" s="4" t="n">
        <v>20644316.2443057</v>
      </c>
      <c r="AN7" s="52" t="n">
        <f aca="false">AM7/AVERAGE(AG26:AG29)</f>
        <v>0.00399759325199405</v>
      </c>
      <c r="AO7" s="52" t="n">
        <f aca="false">AVERAGE(AG26:AG29)/AVERAGE(AG22:AG25)-1</f>
        <v>-0.0256535187698732</v>
      </c>
      <c r="AP7" s="4" t="n">
        <f aca="false">+ (((((((((((AP6*((1+AO7)^(1/12))-AM7/12)*((1+AO7)^(1/12))-AM7/12)*((1+AO7)^(1/12))-AM7/12)*((1+AO7)^(1/12))-AM7/12)*((1+AO7)^(1/12))-AM7/12)*((1+AO7)^(1/12))-AM7/12)*((1+AO7)^(1/12))-AM7/12)*((1+AO7)^(1/12))-AM7/12)*((1+AO7)^(1/12))-AM7/12)*((1+AO7)^(1/12))-AM7/12)*((1+AO7)^(1/12))-AM7/12)*((1+AO7)^(1/12))-AM7/12</f>
        <v>24759558.36128</v>
      </c>
      <c r="AQ7" s="4" t="n">
        <f aca="false">1648154*100/AF29*1000</f>
        <v>552887150.952771</v>
      </c>
      <c r="AR7" s="4" t="n">
        <f aca="false">AQ7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W7" s="0"/>
      <c r="AX7" s="1" t="n">
        <f aca="false">(AV7-AV6)/AV6</f>
        <v>-0.0135477210481409</v>
      </c>
      <c r="BI7" s="51" t="n">
        <f aca="false">T14/AG14</f>
        <v>0.0132128260506192</v>
      </c>
      <c r="BJ7" s="1" t="n">
        <f aca="false">BJ6+1</f>
        <v>2018</v>
      </c>
      <c r="BK7" s="51" t="n">
        <f aca="false">SUM(T26:T29)/AVERAGE(AG26:AG29)</f>
        <v>0.0584562617822061</v>
      </c>
      <c r="BL7" s="51" t="n">
        <f aca="false">SUM(P26:P29)/AVERAGE(AG26:AG29)</f>
        <v>0.0174216565116628</v>
      </c>
      <c r="BM7" s="51" t="n">
        <f aca="false">SUM(D26:D29)/AVERAGE(AG26:AG29)</f>
        <v>0.0778213687084735</v>
      </c>
      <c r="BN7" s="51" t="n">
        <f aca="false">(SUM(H26:H29)+SUM(J26:J29))/AVERAGE(AG26:AG29)</f>
        <v>0.000886485338437904</v>
      </c>
      <c r="BO7" s="52" t="n">
        <f aca="false">AL7-BN7</f>
        <v>-0.0376732487763681</v>
      </c>
      <c r="BP7" s="0"/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54"/>
      <c r="AI8" s="4"/>
      <c r="AJ8" s="51"/>
      <c r="AK8" s="48" t="n">
        <f aca="false">AK7+1</f>
        <v>2019</v>
      </c>
      <c r="AL8" s="52" t="n">
        <f aca="false">SUM(AB30:AB33)/AVERAGE(AG30:AG33)</f>
        <v>-0.0376961884096758</v>
      </c>
      <c r="AM8" s="4" t="n"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v>10349825.4547267</v>
      </c>
      <c r="AQ8" s="4" t="n">
        <f aca="false">(1718032-59029)*1000*100/AF32</f>
        <v>417239344.620462</v>
      </c>
      <c r="AR8" s="4" t="n">
        <f aca="false">AQ8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U8" s="32"/>
      <c r="AV8" s="1" t="n">
        <v>11082939</v>
      </c>
      <c r="AW8" s="0"/>
      <c r="AX8" s="1" t="n">
        <f aca="false">(AV8-AV7)/AV7</f>
        <v>0.00641144738254397</v>
      </c>
      <c r="BI8" s="51" t="n">
        <f aca="false">T15/AG15</f>
        <v>0.0160495713994478</v>
      </c>
      <c r="BJ8" s="1" t="n">
        <f aca="false">BJ7+1</f>
        <v>2019</v>
      </c>
      <c r="BK8" s="51" t="n">
        <f aca="false">SUM(T30:T33)/AVERAGE(AG30:AG33)</f>
        <v>0.0514250350291287</v>
      </c>
      <c r="BL8" s="51" t="n">
        <f aca="false">SUM(P30:P33)/AVERAGE(AG30:AG33)</f>
        <v>0.0167299808510694</v>
      </c>
      <c r="BM8" s="51" t="n">
        <f aca="false">SUM(D30:D33)/AVERAGE(AG30:AG33)</f>
        <v>0.0723912425877351</v>
      </c>
      <c r="BN8" s="51" t="n">
        <f aca="false">(SUM(H30:H33)+SUM(J30:J33))/AVERAGE(AG30:AG33)</f>
        <v>0.000883879588348042</v>
      </c>
      <c r="BO8" s="52" t="n">
        <f aca="false">AL8-BN8</f>
        <v>-0.0385800679980238</v>
      </c>
      <c r="BP8" s="0"/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-0.0462320911620017</v>
      </c>
      <c r="AM9" s="4" t="n">
        <v>18862810.403066</v>
      </c>
      <c r="AN9" s="52" t="n">
        <f aca="false">AM9/AVERAGE(AG34:AG37)</f>
        <v>0.00418574537785292</v>
      </c>
      <c r="AO9" s="52" t="n">
        <f aca="false">AVERAGE(AG34:AG37)/AVERAGE(AG30:AG33)-1</f>
        <v>-0.108757605416629</v>
      </c>
      <c r="AP9" s="55" t="n">
        <f aca="false">((((((AP8*((1+AO9)^(1/12))-AM9/12)*((1+AO9)^(1/12))-AM9/12)*((1+AO9)^(1/12))-AM9/12)*((1+AO9)^(1/12))-AM9/12)*((1+AO9)^(1/12))-AM9/12)*((1+AO9)^(1/12))-AM9/12)*((1+AO9)^(1/12))-AM9/12</f>
        <v>-1015545.98742409</v>
      </c>
      <c r="AQ9" s="4" t="n">
        <f aca="false">AQ8*(1+AO9)</f>
        <v>371861392.613936</v>
      </c>
      <c r="AR9" s="4" t="n">
        <f aca="false">((((((AQ8*((1+AO9)^(6/12)))*((1+AO9)^(1/12))+AP9)*((1+AO9)^(1/12))-AM9/12)*((1+AO9)^(1/12))-AM9/12)*((1+AO9)^(1/12))-AM9/12)*((1+AO9)^(1/12))-AM9/12)*((1+AO9)^(1/12))-AM9/12</f>
        <v>363182587.046843</v>
      </c>
      <c r="AS9" s="53" t="n">
        <f aca="false">AQ9/AG37</f>
        <v>0.0791224786989148</v>
      </c>
      <c r="AT9" s="53" t="n">
        <f aca="false">AR9/AG37</f>
        <v>0.0772758535255206</v>
      </c>
      <c r="AV9" s="1" t="n">
        <v>11339977</v>
      </c>
      <c r="AW9" s="0"/>
      <c r="AX9" s="1" t="n">
        <f aca="false">(AV9-AV8)/AV8</f>
        <v>0.0231922236511452</v>
      </c>
      <c r="BI9" s="51" t="n">
        <f aca="false">T16/AG16</f>
        <v>0.0145056089989925</v>
      </c>
      <c r="BJ9" s="1" t="n">
        <f aca="false">BJ8+1</f>
        <v>2020</v>
      </c>
      <c r="BK9" s="51" t="n">
        <f aca="false">SUM(T34:T37)/AVERAGE(AG34:AG37)</f>
        <v>0.0587999583068625</v>
      </c>
      <c r="BL9" s="51" t="n">
        <f aca="false">SUM(P34:P37)/AVERAGE(AG34:AG37)</f>
        <v>0.0180714268512591</v>
      </c>
      <c r="BM9" s="51" t="n">
        <f aca="false">SUM(D34:D37)/AVERAGE(AG34:AG37)</f>
        <v>0.086960622617605</v>
      </c>
      <c r="BN9" s="51" t="n">
        <f aca="false">(SUM(H34:H37)+SUM(J34:J37))/AVERAGE(AG34:AG37)</f>
        <v>0.00137945576016304</v>
      </c>
      <c r="BO9" s="52" t="n">
        <f aca="false">AL9-BN9</f>
        <v>-0.0476115469221648</v>
      </c>
      <c r="BP9" s="0"/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-0.035759855264116</v>
      </c>
      <c r="AM10" s="4" t="n">
        <v>17835539.214349</v>
      </c>
      <c r="AN10" s="52" t="n">
        <f aca="false">AM10/AVERAGE(AG38:AG41)</f>
        <v>0.00365784576916064</v>
      </c>
      <c r="AO10" s="52" t="n">
        <f aca="false">AVERAGE(AG38:AG41)/AVERAGE(AG34:AG37)-1</f>
        <v>0.0820000000000023</v>
      </c>
      <c r="AP10" s="52"/>
      <c r="AQ10" s="4" t="n">
        <f aca="false">AQ9*(1+AO10)</f>
        <v>402354026.80828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374467238.463885</v>
      </c>
      <c r="AS10" s="53" t="n">
        <f aca="false">AQ10/AG41</f>
        <v>0.0809918222344829</v>
      </c>
      <c r="AT10" s="53" t="n">
        <f aca="false">AR10/AG41</f>
        <v>0.0753783533643029</v>
      </c>
      <c r="AV10" s="1" t="n">
        <v>11479064</v>
      </c>
      <c r="AW10" s="0"/>
      <c r="AX10" s="1" t="n">
        <f aca="false">(AV10-AV9)/AV9</f>
        <v>0.0122651924249935</v>
      </c>
      <c r="BI10" s="51" t="n">
        <f aca="false">T17/AG17</f>
        <v>0.0170321035746921</v>
      </c>
      <c r="BJ10" s="1" t="n">
        <f aca="false">BJ9+1</f>
        <v>2021</v>
      </c>
      <c r="BK10" s="51" t="n">
        <f aca="false">SUM(T38:T41)/AVERAGE(AG38:AG41)</f>
        <v>0.0582854210037394</v>
      </c>
      <c r="BL10" s="51" t="n">
        <f aca="false">SUM(P38:P41)/AVERAGE(AG38:AG41)</f>
        <v>0.0164923611105175</v>
      </c>
      <c r="BM10" s="51" t="n">
        <f aca="false">SUM(D38:D41)/AVERAGE(AG38:AG41)</f>
        <v>0.077552915157338</v>
      </c>
      <c r="BN10" s="51" t="n">
        <f aca="false">(SUM(H38:H41)+SUM(J38:J41))/AVERAGE(AG38:AG41)</f>
        <v>0.00150350936820721</v>
      </c>
      <c r="BO10" s="52" t="n">
        <f aca="false">AL10-BN10</f>
        <v>-0.0372633646323233</v>
      </c>
      <c r="BP10" s="0"/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-0.0390673677581465</v>
      </c>
      <c r="AM11" s="4" t="n">
        <v>16827143.6015023</v>
      </c>
      <c r="AN11" s="52" t="n">
        <f aca="false">AM11/AVERAGE(AG42:AG45)</f>
        <v>0.00326802694636855</v>
      </c>
      <c r="AO11" s="52" t="n">
        <f aca="false">AVERAGE(AG42:AG45)/AVERAGE(AG38:AG41)-1</f>
        <v>0.0559999999999969</v>
      </c>
      <c r="AP11" s="52"/>
      <c r="AQ11" s="4" t="n">
        <f aca="false">AQ10*(1+AO11)</f>
        <v>424885852.309542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378182612.380919</v>
      </c>
      <c r="AS11" s="53" t="n">
        <f aca="false">AQ11/AG45</f>
        <v>0.0803945094792291</v>
      </c>
      <c r="AT11" s="53" t="n">
        <f aca="false">AR11/AG45</f>
        <v>0.0715575852918428</v>
      </c>
      <c r="AV11" s="1" t="n">
        <v>11462881</v>
      </c>
      <c r="AW11" s="0"/>
      <c r="AX11" s="1" t="n">
        <f aca="false">(AV11-AV10)/AV10</f>
        <v>-0.00140978393360295</v>
      </c>
      <c r="BI11" s="51" t="n">
        <f aca="false">T18/AG18</f>
        <v>0.0139925118105555</v>
      </c>
      <c r="BJ11" s="1" t="n">
        <f aca="false">BJ10+1</f>
        <v>2022</v>
      </c>
      <c r="BK11" s="51" t="n">
        <f aca="false">SUM(T42:T45)/AVERAGE(AG42:AG45)</f>
        <v>0.0587642778201624</v>
      </c>
      <c r="BL11" s="51" t="n">
        <f aca="false">SUM(P42:P45)/AVERAGE(AG42:AG45)</f>
        <v>0.0172386317469016</v>
      </c>
      <c r="BM11" s="51" t="n">
        <f aca="false">SUM(D42:D45)/AVERAGE(AG42:AG45)</f>
        <v>0.0805930138314073</v>
      </c>
      <c r="BN11" s="51" t="n">
        <f aca="false">(SUM(H42:H45)+SUM(J42:J45))/AVERAGE(AG42:AG45)</f>
        <v>0.00184774839781376</v>
      </c>
      <c r="BO11" s="52" t="n">
        <f aca="false">AL11-BN11</f>
        <v>-0.0409151161559603</v>
      </c>
      <c r="BP11" s="32" t="n">
        <f aca="false">BM11+BN11</f>
        <v>0.0824407622292211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-0.0417198371922572</v>
      </c>
      <c r="AM12" s="4" t="n">
        <v>15842663.6881786</v>
      </c>
      <c r="AN12" s="52" t="n">
        <f aca="false">AM12/AVERAGE(AG46:AG49)</f>
        <v>0.00295848990392522</v>
      </c>
      <c r="AO12" s="52" t="n">
        <f aca="false">AVERAGE(AG46:AG49)/AVERAGE(AG42:AG45)-1</f>
        <v>0.040000000000002</v>
      </c>
      <c r="AP12" s="52"/>
      <c r="AQ12" s="4" t="n">
        <f aca="false">AQ11*(1+AO12)</f>
        <v>441881286.401925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377178861.119146</v>
      </c>
      <c r="AS12" s="53" t="n">
        <f aca="false">AQ12/AG49</f>
        <v>0.0811375318160498</v>
      </c>
      <c r="AT12" s="53" t="n">
        <f aca="false">AR12/AG49</f>
        <v>0.0692569764462939</v>
      </c>
      <c r="AV12" s="1" t="n">
        <v>11332510</v>
      </c>
      <c r="AW12" s="0"/>
      <c r="AX12" s="1" t="n">
        <f aca="false">(AV12-AV11)/AV11</f>
        <v>-0.0113733188017916</v>
      </c>
      <c r="BI12" s="51" t="n">
        <f aca="false">T19/AG19</f>
        <v>0.0162328200333044</v>
      </c>
      <c r="BJ12" s="1" t="n">
        <f aca="false">BJ11+1</f>
        <v>2023</v>
      </c>
      <c r="BK12" s="51" t="n">
        <f aca="false">SUM(T46:T49)/AVERAGE(AG46:AG49)</f>
        <v>0.0596236317787575</v>
      </c>
      <c r="BL12" s="51" t="n">
        <f aca="false">SUM(P46:P49)/AVERAGE(AG46:AG49)</f>
        <v>0.0177954594590662</v>
      </c>
      <c r="BM12" s="51" t="n">
        <f aca="false">SUM(D46:D49)/AVERAGE(AG46:AG49)</f>
        <v>0.0835480095119485</v>
      </c>
      <c r="BN12" s="51" t="n">
        <f aca="false">(SUM(H46:H49)+SUM(J46:J49))/AVERAGE(AG46:AG49)</f>
        <v>0.00217063972491358</v>
      </c>
      <c r="BO12" s="52" t="n">
        <f aca="false">AL12-BN12</f>
        <v>-0.0438904769171707</v>
      </c>
      <c r="BP12" s="32" t="n">
        <f aca="false">BM12+BN12</f>
        <v>0.085718649236862</v>
      </c>
    </row>
    <row r="13" customFormat="false" ht="12.8" hidden="false" customHeight="false" outlineLevel="0" collapsed="false">
      <c r="C13" s="56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-0.0446758170706061</v>
      </c>
      <c r="AM13" s="13" t="n">
        <v>14900507.1403892</v>
      </c>
      <c r="AN13" s="59" t="n">
        <f aca="false">AM13/AVERAGE(AG50:AG53)</f>
        <v>0.00268845386798679</v>
      </c>
      <c r="AO13" s="59" t="n">
        <f aca="false">'GDP evolution by scenario'!G49</f>
        <v>0.0350000000000004</v>
      </c>
      <c r="AP13" s="59"/>
      <c r="AQ13" s="13" t="n">
        <f aca="false">AQ12*(1+AO13)</f>
        <v>457347131.425992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375242069.816787</v>
      </c>
      <c r="AS13" s="60" t="n">
        <f aca="false">AQ13/AG53</f>
        <v>0.081907900349123</v>
      </c>
      <c r="AT13" s="60" t="n">
        <f aca="false">AR13/AG53</f>
        <v>0.0672034171626277</v>
      </c>
      <c r="AW13" s="0"/>
      <c r="BI13" s="32" t="n">
        <f aca="false">T20/AG20</f>
        <v>0.0140665734716922</v>
      </c>
      <c r="BJ13" s="0" t="n">
        <f aca="false">BJ12+1</f>
        <v>2024</v>
      </c>
      <c r="BK13" s="32" t="n">
        <f aca="false">SUM(T50:T53)/AVERAGE(AG50:AG53)</f>
        <v>0.0597327343992557</v>
      </c>
      <c r="BL13" s="32" t="n">
        <f aca="false">SUM(P50:P53)/AVERAGE(AG50:AG53)</f>
        <v>0.0184281104226754</v>
      </c>
      <c r="BM13" s="32" t="n">
        <f aca="false">SUM(D50:D53)/AVERAGE(AG50:AG53)</f>
        <v>0.0859804410471864</v>
      </c>
      <c r="BN13" s="32" t="n">
        <f aca="false">(SUM(H50:H53)+SUM(J50:J53))/AVERAGE(AG50:AG53)</f>
        <v>0.00257946232956952</v>
      </c>
      <c r="BO13" s="59" t="n">
        <f aca="false">AL13-BN13</f>
        <v>-0.0472552794001756</v>
      </c>
      <c r="BP13" s="32" t="n">
        <f aca="false">BM13+BN13</f>
        <v>0.0885599033767559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6" t="n">
        <f aca="false">'Central pensions'!Q14</f>
        <v>93782109.13926</v>
      </c>
      <c r="E14" s="6"/>
      <c r="F14" s="8" t="n">
        <f aca="false">'Central pensions'!I14</f>
        <v>17046008.4559886</v>
      </c>
      <c r="G14" s="6" t="n">
        <f aca="false">'Central pensions'!K14</f>
        <v>0</v>
      </c>
      <c r="H14" s="6" t="n">
        <f aca="false">'Central pensions'!V14</f>
        <v>0</v>
      </c>
      <c r="I14" s="8" t="n">
        <f aca="false">'Central pensions'!M14</f>
        <v>0</v>
      </c>
      <c r="J14" s="6" t="n">
        <f aca="false">'Central pensions'!W14</f>
        <v>0</v>
      </c>
      <c r="K14" s="6"/>
      <c r="L14" s="8" t="n">
        <f aca="false">'Central pensions'!N14</f>
        <v>2788114.2166707</v>
      </c>
      <c r="M14" s="8"/>
      <c r="N14" s="8" t="n">
        <f aca="false">'Central pensions'!L14</f>
        <v>693534.21234091</v>
      </c>
      <c r="O14" s="6"/>
      <c r="P14" s="6" t="n">
        <f aca="false">'Central pensions'!X14</f>
        <v>18283158.5350671</v>
      </c>
      <c r="Q14" s="8"/>
      <c r="R14" s="8" t="n">
        <f aca="false">'Central SIPA income'!G9</f>
        <v>17941902.8627812</v>
      </c>
      <c r="S14" s="8"/>
      <c r="T14" s="6" t="n">
        <f aca="false">'Central SIPA income'!J9</f>
        <v>68602420.6510662</v>
      </c>
      <c r="U14" s="6"/>
      <c r="V14" s="8" t="n">
        <f aca="false">'Central SIPA income'!F9</f>
        <v>132278.052265445</v>
      </c>
      <c r="W14" s="8"/>
      <c r="X14" s="8" t="n">
        <f aca="false">'Central SIPA income'!M9</f>
        <v>332244.330470106</v>
      </c>
      <c r="Y14" s="6"/>
      <c r="Z14" s="6" t="n">
        <f aca="false">R14+V14-N14-L14-F14</f>
        <v>-2453475.96995356</v>
      </c>
      <c r="AA14" s="6"/>
      <c r="AB14" s="6" t="n">
        <f aca="false">T14-P14-D14</f>
        <v>-43462847.0232609</v>
      </c>
      <c r="AC14" s="50"/>
      <c r="AD14" s="6" t="n">
        <v>5092693740.32864</v>
      </c>
      <c r="AE14" s="6" t="n">
        <v>711582.189404825</v>
      </c>
      <c r="AF14" s="6" t="n"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-0.00837094423101956</v>
      </c>
      <c r="AK14" s="62" t="n">
        <f aca="false">AK13+1</f>
        <v>2025</v>
      </c>
      <c r="AL14" s="63" t="n">
        <f aca="false">SUM(AB54:AB57)/AVERAGE(AG54:AG57)</f>
        <v>-0.0455870920679028</v>
      </c>
      <c r="AM14" s="6" t="n">
        <v>13946867.9480024</v>
      </c>
      <c r="AN14" s="63" t="n">
        <f aca="false">AM14/AVERAGE(AG54:AG57)</f>
        <v>0.00244309864581287</v>
      </c>
      <c r="AO14" s="63" t="n">
        <f aca="false">'GDP evolution by scenario'!G53</f>
        <v>0.0299999999999976</v>
      </c>
      <c r="AP14" s="63"/>
      <c r="AQ14" s="6" t="n">
        <f aca="false">AQ13*(1+AO14)</f>
        <v>471067545.368771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372361717.98861</v>
      </c>
      <c r="AS14" s="64" t="n">
        <f aca="false">AQ14/AG57</f>
        <v>0.0819079003491229</v>
      </c>
      <c r="AT14" s="64" t="n">
        <f aca="false">AR14/AG57</f>
        <v>0.0647452086026497</v>
      </c>
      <c r="AU14" s="5"/>
      <c r="AV14" s="5"/>
      <c r="AW14" s="65" t="n">
        <f aca="false">workers_and_wage_central!C2</f>
        <v>10921644</v>
      </c>
      <c r="AX14" s="5"/>
      <c r="AY14" s="61" t="n">
        <f aca="false">(AW14-AV6)/AV6</f>
        <v>-0.0216714627706626</v>
      </c>
      <c r="AZ14" s="66" t="n">
        <f aca="false">workers_and_wage_central!B2</f>
        <v>6421.80382188919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0.0164971426077327</v>
      </c>
      <c r="BJ14" s="5" t="n">
        <f aca="false">BJ13+1</f>
        <v>2025</v>
      </c>
      <c r="BK14" s="61" t="n">
        <f aca="false">SUM(T54:T57)/AVERAGE(AG54:AG57)</f>
        <v>0.060730937919112</v>
      </c>
      <c r="BL14" s="61" t="n">
        <f aca="false">SUM(P54:P57)/AVERAGE(AG54:AG57)</f>
        <v>0.0187175617121427</v>
      </c>
      <c r="BM14" s="61" t="n">
        <f aca="false">SUM(D54:D57)/AVERAGE(AG54:AG57)</f>
        <v>0.0876004682748721</v>
      </c>
      <c r="BN14" s="61" t="n">
        <f aca="false">(SUM(H54:H57)+SUM(J54:J57))/AVERAGE(AG54:AG57)</f>
        <v>0.003600016447818</v>
      </c>
      <c r="BO14" s="63" t="n">
        <f aca="false">AL14-BN14</f>
        <v>-0.0491871085157208</v>
      </c>
      <c r="BP14" s="32" t="n">
        <f aca="false">BM14+BN14</f>
        <v>0.0912004847226901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9" t="n">
        <f aca="false">'Central pensions'!Q15</f>
        <v>107967608.613102</v>
      </c>
      <c r="E15" s="9"/>
      <c r="F15" s="67" t="n">
        <f aca="false">'Central pensions'!I15</f>
        <v>19624390.9023085</v>
      </c>
      <c r="G15" s="9" t="n">
        <f aca="false">'Central pensions'!K15</f>
        <v>0</v>
      </c>
      <c r="H15" s="9" t="n">
        <f aca="false">'Central pensions'!V15</f>
        <v>0</v>
      </c>
      <c r="I15" s="67" t="n">
        <f aca="false">'Central pensions'!M15</f>
        <v>0</v>
      </c>
      <c r="J15" s="9" t="n">
        <f aca="false">'Central pensions'!W15</f>
        <v>0</v>
      </c>
      <c r="K15" s="9"/>
      <c r="L15" s="67" t="n">
        <f aca="false">'Central pensions'!N15</f>
        <v>2503400.06119178</v>
      </c>
      <c r="M15" s="67"/>
      <c r="N15" s="67" t="n">
        <f aca="false">'Central pensions'!L15</f>
        <v>800067.552071896</v>
      </c>
      <c r="O15" s="9"/>
      <c r="P15" s="9" t="n">
        <f aca="false">'Central pensions'!X15</f>
        <v>17391890.4315958</v>
      </c>
      <c r="Q15" s="67"/>
      <c r="R15" s="67" t="n">
        <f aca="false">'Central SIPA income'!G10</f>
        <v>22289482.5161221</v>
      </c>
      <c r="S15" s="67"/>
      <c r="T15" s="9" t="n">
        <f aca="false">'Central SIPA income'!J10</f>
        <v>85225768.2677348</v>
      </c>
      <c r="U15" s="9"/>
      <c r="V15" s="67" t="n">
        <f aca="false">'Central SIPA income'!F10</f>
        <v>137545.195244366</v>
      </c>
      <c r="W15" s="67"/>
      <c r="X15" s="67" t="n">
        <f aca="false">'Central SIPA income'!M10</f>
        <v>345473.875073696</v>
      </c>
      <c r="Y15" s="9"/>
      <c r="Z15" s="9" t="n">
        <f aca="false">R15+V15-N15-L15-F15</f>
        <v>-500830.804205712</v>
      </c>
      <c r="AA15" s="9"/>
      <c r="AB15" s="9" t="n">
        <f aca="false">T15-P15-D15</f>
        <v>-40133730.776963</v>
      </c>
      <c r="AC15" s="50"/>
      <c r="AD15" s="9" t="n">
        <v>5951478855.3666</v>
      </c>
      <c r="AE15" s="9" t="n">
        <v>727761.090339656</v>
      </c>
      <c r="AF15" s="9" t="n"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-0.00755791576565867</v>
      </c>
      <c r="AK15" s="68" t="n">
        <f aca="false">AK14+1</f>
        <v>2026</v>
      </c>
      <c r="AL15" s="69" t="n">
        <f aca="false">SUM(AB58:AB61)/AVERAGE(AG58:AG61)</f>
        <v>-0.0469473427660665</v>
      </c>
      <c r="AM15" s="9" t="n">
        <v>13032040.9288315</v>
      </c>
      <c r="AN15" s="69" t="n">
        <f aca="false">AM15/AVERAGE(AG58:AG61)</f>
        <v>0.00221569850815739</v>
      </c>
      <c r="AO15" s="69" t="n">
        <f aca="false">'GDP evolution by scenario'!G57</f>
        <v>0.0303056561942061</v>
      </c>
      <c r="AP15" s="69"/>
      <c r="AQ15" s="9" t="n">
        <f aca="false">AQ14*(1+AO15)</f>
        <v>485343556.442966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370434302.779801</v>
      </c>
      <c r="AS15" s="70" t="n">
        <f aca="false">AQ15/AG61</f>
        <v>0.0813458702100806</v>
      </c>
      <c r="AT15" s="70" t="n">
        <f aca="false">AR15/AG61</f>
        <v>0.0620865370834041</v>
      </c>
      <c r="AU15" s="7"/>
      <c r="AV15" s="7"/>
      <c r="AW15" s="71" t="n">
        <f aca="false">workers_and_wage_central!C3</f>
        <v>11044406</v>
      </c>
      <c r="AX15" s="7"/>
      <c r="AY15" s="40" t="n">
        <f aca="false">(AW15-AW14)/AW14</f>
        <v>0.0112402491786035</v>
      </c>
      <c r="AZ15" s="39" t="n">
        <f aca="false">workers_and_wage_central!B3</f>
        <v>6786.13483538819</v>
      </c>
      <c r="BA15" s="40" t="n">
        <f aca="false">(AZ15-AZ14)/AZ14</f>
        <v>0.0567334387041137</v>
      </c>
      <c r="BB15" s="7"/>
      <c r="BC15" s="7"/>
      <c r="BD15" s="7"/>
      <c r="BE15" s="7"/>
      <c r="BF15" s="7"/>
      <c r="BG15" s="7"/>
      <c r="BH15" s="7"/>
      <c r="BI15" s="40" t="n">
        <f aca="false">T22/AG22</f>
        <v>0.0143032335937495</v>
      </c>
      <c r="BJ15" s="7" t="n">
        <f aca="false">BJ14+1</f>
        <v>2026</v>
      </c>
      <c r="BK15" s="40" t="n">
        <f aca="false">SUM(T58:T61)/AVERAGE(AG58:AG61)</f>
        <v>0.0616045964304163</v>
      </c>
      <c r="BL15" s="40" t="n">
        <f aca="false">SUM(P58:P61)/AVERAGE(AG58:AG61)</f>
        <v>0.0190389458948226</v>
      </c>
      <c r="BM15" s="40" t="n">
        <f aca="false">SUM(D58:D61)/AVERAGE(AG58:AG61)</f>
        <v>0.0895129933016603</v>
      </c>
      <c r="BN15" s="40" t="n">
        <f aca="false">(SUM(H58:H61)+SUM(J58:J61))/AVERAGE(AG58:AG61)</f>
        <v>0.00478063288257496</v>
      </c>
      <c r="BO15" s="69" t="n">
        <f aca="false">AL15-BN15</f>
        <v>-0.0517279756486415</v>
      </c>
      <c r="BP15" s="32" t="n">
        <f aca="false">BM15+BN15</f>
        <v>0.0942936261842353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9" t="n">
        <f aca="false">'Central pensions'!Q16</f>
        <v>104508533.835593</v>
      </c>
      <c r="E16" s="9"/>
      <c r="F16" s="67" t="n">
        <f aca="false">'Central pensions'!I16</f>
        <v>18995663.1156498</v>
      </c>
      <c r="G16" s="9" t="n">
        <f aca="false">'Central pensions'!K16</f>
        <v>0</v>
      </c>
      <c r="H16" s="9" t="n">
        <f aca="false">'Central pensions'!V16</f>
        <v>0</v>
      </c>
      <c r="I16" s="67" t="n">
        <f aca="false">'Central pensions'!M16</f>
        <v>0</v>
      </c>
      <c r="J16" s="9" t="n">
        <f aca="false">'Central pensions'!W16</f>
        <v>0</v>
      </c>
      <c r="K16" s="9"/>
      <c r="L16" s="67" t="n">
        <f aca="false">'Central pensions'!N16</f>
        <v>2964080.7181469</v>
      </c>
      <c r="M16" s="67"/>
      <c r="N16" s="67" t="n">
        <f aca="false">'Central pensions'!L16</f>
        <v>775309.268529587</v>
      </c>
      <c r="O16" s="9"/>
      <c r="P16" s="9" t="n">
        <f aca="false">'Central pensions'!X16</f>
        <v>19646151.7793445</v>
      </c>
      <c r="Q16" s="67"/>
      <c r="R16" s="67" t="n">
        <f aca="false">'Central SIPA income'!G11</f>
        <v>20131225.709457</v>
      </c>
      <c r="S16" s="67"/>
      <c r="T16" s="9" t="n">
        <f aca="false">'Central SIPA income'!J11</f>
        <v>76973486.3076642</v>
      </c>
      <c r="U16" s="9"/>
      <c r="V16" s="67" t="n">
        <f aca="false">'Central SIPA income'!F11</f>
        <v>146901.516727808</v>
      </c>
      <c r="W16" s="67"/>
      <c r="X16" s="67" t="n">
        <f aca="false">'Central SIPA income'!M11</f>
        <v>368974.257137768</v>
      </c>
      <c r="Y16" s="9"/>
      <c r="Z16" s="9" t="n">
        <f aca="false">R16+V16-N16-L16-F16</f>
        <v>-2456925.87614152</v>
      </c>
      <c r="AA16" s="9"/>
      <c r="AB16" s="9" t="n">
        <f aca="false">T16-P16-D16</f>
        <v>-47181199.3072735</v>
      </c>
      <c r="AC16" s="50"/>
      <c r="AD16" s="9" t="n">
        <v>6221730755.7716</v>
      </c>
      <c r="AE16" s="9" t="n">
        <v>727254.700716601</v>
      </c>
      <c r="AF16" s="9" t="n"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-0.00889126973565054</v>
      </c>
      <c r="AK16" s="68" t="n">
        <f aca="false">AK15+1</f>
        <v>2027</v>
      </c>
      <c r="AL16" s="69" t="n">
        <f aca="false">SUM(AB62:AB65)/AVERAGE(AG62:AG65)</f>
        <v>-0.0463588253509101</v>
      </c>
      <c r="AM16" s="9" t="n">
        <v>12139889.4651339</v>
      </c>
      <c r="AN16" s="69" t="n">
        <f aca="false">AM16/AVERAGE(AG62:AG65)</f>
        <v>0.00198824029918516</v>
      </c>
      <c r="AO16" s="69" t="n">
        <f aca="false">'GDP evolution by scenario'!G61</f>
        <v>0.0381117108781757</v>
      </c>
      <c r="AP16" s="69"/>
      <c r="AQ16" s="9" t="n">
        <f aca="false">AQ15*(1+AO16)</f>
        <v>503840829.742705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372201672.458083</v>
      </c>
      <c r="AS16" s="70" t="n">
        <f aca="false">AQ16/AG65</f>
        <v>0.0812797157894481</v>
      </c>
      <c r="AT16" s="70" t="n">
        <f aca="false">AR16/AG65</f>
        <v>0.0600436573772697</v>
      </c>
      <c r="AU16" s="7"/>
      <c r="AV16" s="7"/>
      <c r="AW16" s="71" t="n">
        <f aca="false">workers_and_wage_central!C4</f>
        <v>11033276</v>
      </c>
      <c r="AX16" s="7"/>
      <c r="AY16" s="40" t="n">
        <f aca="false">(AW16-AW15)/AW15</f>
        <v>-0.00100774998673537</v>
      </c>
      <c r="AZ16" s="39" t="n">
        <f aca="false">workers_and_wage_central!B4</f>
        <v>7094.82089328529</v>
      </c>
      <c r="BA16" s="40" t="n">
        <f aca="false">(AZ16-AZ15)/AZ15</f>
        <v>0.0454877578157408</v>
      </c>
      <c r="BB16" s="7"/>
      <c r="BC16" s="7"/>
      <c r="BD16" s="7"/>
      <c r="BE16" s="7"/>
      <c r="BF16" s="7"/>
      <c r="BG16" s="7"/>
      <c r="BH16" s="7"/>
      <c r="BI16" s="40" t="n">
        <f aca="false">T23/AG23</f>
        <v>0.0169316680072495</v>
      </c>
      <c r="BJ16" s="7" t="n">
        <f aca="false">BJ15+1</f>
        <v>2027</v>
      </c>
      <c r="BK16" s="40" t="n">
        <f aca="false">SUM(T62:T65)/AVERAGE(AG62:AG65)</f>
        <v>0.0622627591584946</v>
      </c>
      <c r="BL16" s="40" t="n">
        <f aca="false">SUM(P62:P65)/AVERAGE(AG62:AG65)</f>
        <v>0.0187805522817399</v>
      </c>
      <c r="BM16" s="40" t="n">
        <f aca="false">SUM(D62:D65)/AVERAGE(AG62:AG65)</f>
        <v>0.0898410322276648</v>
      </c>
      <c r="BN16" s="40" t="n">
        <f aca="false">(SUM(H62:H65)+SUM(J62:J65))/AVERAGE(AG62:AG65)</f>
        <v>0.00566132094152394</v>
      </c>
      <c r="BO16" s="69" t="n">
        <f aca="false">AL16-BN16</f>
        <v>-0.052020146292434</v>
      </c>
      <c r="BP16" s="32" t="n">
        <f aca="false">BM16+BN16</f>
        <v>0.0955023531691887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9" t="n">
        <f aca="false">'Central pensions'!Q17</f>
        <v>112937677.968892</v>
      </c>
      <c r="E17" s="9"/>
      <c r="F17" s="67" t="n">
        <f aca="false">'Central pensions'!I17</f>
        <v>20527759.8395527</v>
      </c>
      <c r="G17" s="9" t="n">
        <f aca="false">'Central pensions'!K17</f>
        <v>0</v>
      </c>
      <c r="H17" s="9" t="n">
        <f aca="false">'Central pensions'!V17</f>
        <v>0</v>
      </c>
      <c r="I17" s="67" t="n">
        <f aca="false">'Central pensions'!M17</f>
        <v>0</v>
      </c>
      <c r="J17" s="9" t="n">
        <f aca="false">'Central pensions'!W17</f>
        <v>0</v>
      </c>
      <c r="K17" s="9"/>
      <c r="L17" s="67" t="n">
        <f aca="false">'Central pensions'!N17</f>
        <v>2823292.24132232</v>
      </c>
      <c r="M17" s="67"/>
      <c r="N17" s="67" t="n">
        <f aca="false">'Central pensions'!L17</f>
        <v>840306.694912139</v>
      </c>
      <c r="O17" s="9"/>
      <c r="P17" s="9" t="n">
        <f aca="false">'Central pensions'!X17</f>
        <v>19273196.3664372</v>
      </c>
      <c r="Q17" s="67"/>
      <c r="R17" s="67" t="n">
        <f aca="false">'Central SIPA income'!G12</f>
        <v>23380651.9849074</v>
      </c>
      <c r="S17" s="67"/>
      <c r="T17" s="9" t="n">
        <f aca="false">'Central SIPA income'!J12</f>
        <v>89397949.3051482</v>
      </c>
      <c r="U17" s="9"/>
      <c r="V17" s="67" t="n">
        <f aca="false">'Central SIPA income'!F12</f>
        <v>146445.351472853</v>
      </c>
      <c r="W17" s="67"/>
      <c r="X17" s="67" t="n">
        <f aca="false">'Central SIPA income'!M12</f>
        <v>367828.501533415</v>
      </c>
      <c r="Y17" s="9"/>
      <c r="Z17" s="9" t="n">
        <f aca="false">R17+V17-N17-L17-F17</f>
        <v>-664261.439406842</v>
      </c>
      <c r="AA17" s="9"/>
      <c r="AB17" s="9" t="n">
        <f aca="false">T17-P17-D17</f>
        <v>-42812925.0301809</v>
      </c>
      <c r="AC17" s="50"/>
      <c r="AD17" s="9" t="n">
        <v>6552140231.30253</v>
      </c>
      <c r="AE17" s="9" t="n">
        <v>719350.606091079</v>
      </c>
      <c r="AF17" s="9" t="n"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-0.00815672148094317</v>
      </c>
      <c r="AK17" s="68" t="n">
        <f aca="false">AK16+1</f>
        <v>2028</v>
      </c>
      <c r="AL17" s="69" t="n">
        <f aca="false">SUM(AB66:AB69)/AVERAGE(AG66:AG69)</f>
        <v>-0.0446627943319024</v>
      </c>
      <c r="AM17" s="9" t="n">
        <v>11273018.6820578</v>
      </c>
      <c r="AN17" s="69" t="n">
        <f aca="false">AM17/AVERAGE(AG66:AG69)</f>
        <v>0.00178217553799693</v>
      </c>
      <c r="AO17" s="69" t="n">
        <f aca="false">'GDP evolution by scenario'!G65</f>
        <v>0.0359621496955298</v>
      </c>
      <c r="AP17" s="69"/>
      <c r="AQ17" s="9" t="n">
        <f aca="false">AQ16*(1+AO17)</f>
        <v>521960029.084633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374129202.072494</v>
      </c>
      <c r="AS17" s="70" t="n">
        <f aca="false">AQ17/AG69</f>
        <v>0.0816754311000064</v>
      </c>
      <c r="AT17" s="70" t="n">
        <f aca="false">AR17/AG69</f>
        <v>0.0585431108967497</v>
      </c>
      <c r="AU17" s="7"/>
      <c r="AV17" s="7"/>
      <c r="AW17" s="71" t="n">
        <f aca="false">workers_and_wage_central!C5</f>
        <v>11053255</v>
      </c>
      <c r="AX17" s="7"/>
      <c r="AY17" s="40" t="n">
        <f aca="false">(AW17-AW16)/AW16</f>
        <v>0.00181079490805813</v>
      </c>
      <c r="AZ17" s="39" t="n">
        <f aca="false">workers_and_wage_central!B5</f>
        <v>7051.70669476592</v>
      </c>
      <c r="BA17" s="40" t="n">
        <f aca="false">(AZ17-AZ16)/AZ16</f>
        <v>-0.00607685509864881</v>
      </c>
      <c r="BB17" s="7"/>
      <c r="BC17" s="7"/>
      <c r="BD17" s="7"/>
      <c r="BE17" s="7"/>
      <c r="BF17" s="7"/>
      <c r="BG17" s="7"/>
      <c r="BH17" s="7"/>
      <c r="BI17" s="40" t="n">
        <f aca="false">T24/AG24</f>
        <v>0.0146994293176694</v>
      </c>
      <c r="BJ17" s="7" t="n">
        <f aca="false">BJ16+1</f>
        <v>2028</v>
      </c>
      <c r="BK17" s="40" t="n">
        <f aca="false">SUM(T66:T69)/AVERAGE(AG66:AG69)</f>
        <v>0.0628426512664638</v>
      </c>
      <c r="BL17" s="40" t="n">
        <f aca="false">SUM(P66:P69)/AVERAGE(AG66:AG69)</f>
        <v>0.0185440760086386</v>
      </c>
      <c r="BM17" s="40" t="n">
        <f aca="false">SUM(D66:D69)/AVERAGE(AG66:AG69)</f>
        <v>0.0889613695897276</v>
      </c>
      <c r="BN17" s="40" t="n">
        <f aca="false">(SUM(H66:H69)+SUM(J66:J69))/AVERAGE(AG66:AG69)</f>
        <v>0.00638517628407164</v>
      </c>
      <c r="BO17" s="69" t="n">
        <f aca="false">AL17-BN17</f>
        <v>-0.051047970615974</v>
      </c>
      <c r="BP17" s="32" t="n">
        <f aca="false">BM17+BN17</f>
        <v>0.0953465458737993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6" t="n">
        <f aca="false">'Central pensions'!Q18</f>
        <v>99002080.283282</v>
      </c>
      <c r="E18" s="6"/>
      <c r="F18" s="8" t="n">
        <f aca="false">'Central pensions'!I18</f>
        <v>17994800.0013876</v>
      </c>
      <c r="G18" s="6" t="n">
        <f aca="false">'Central pensions'!K18</f>
        <v>0</v>
      </c>
      <c r="H18" s="6" t="n">
        <f aca="false">'Central pensions'!V18</f>
        <v>0</v>
      </c>
      <c r="I18" s="8" t="n">
        <f aca="false">'Central pensions'!M18</f>
        <v>0</v>
      </c>
      <c r="J18" s="6" t="n">
        <f aca="false">'Central pensions'!W18</f>
        <v>0</v>
      </c>
      <c r="K18" s="6"/>
      <c r="L18" s="8" t="n">
        <f aca="false">'Central pensions'!N18</f>
        <v>2816470.50091539</v>
      </c>
      <c r="M18" s="8"/>
      <c r="N18" s="8" t="n">
        <f aca="false">'Central pensions'!L18</f>
        <v>734158.084804092</v>
      </c>
      <c r="O18" s="6"/>
      <c r="P18" s="6" t="n">
        <f aca="false">'Central pensions'!X18</f>
        <v>18653799.9891252</v>
      </c>
      <c r="Q18" s="8"/>
      <c r="R18" s="8" t="n">
        <f aca="false">'Central SIPA income'!G13</f>
        <v>19048283.0084314</v>
      </c>
      <c r="S18" s="8"/>
      <c r="T18" s="6" t="n">
        <f aca="false">'Central SIPA income'!J13</f>
        <v>72832761.0298078</v>
      </c>
      <c r="U18" s="6"/>
      <c r="V18" s="8" t="n">
        <f aca="false">'Central SIPA income'!F13</f>
        <v>140761.780403749</v>
      </c>
      <c r="W18" s="8"/>
      <c r="X18" s="8" t="n">
        <f aca="false">'Central SIPA income'!M13</f>
        <v>353553.009626833</v>
      </c>
      <c r="Y18" s="6"/>
      <c r="Z18" s="6" t="n">
        <f aca="false">R18+V18-N18-L18-F18</f>
        <v>-2356383.79827191</v>
      </c>
      <c r="AA18" s="6"/>
      <c r="AB18" s="6" t="n">
        <f aca="false">T18-P18-D18</f>
        <v>-44823119.2425993</v>
      </c>
      <c r="AC18" s="50"/>
      <c r="AD18" s="6" t="n">
        <v>7006645045.10604</v>
      </c>
      <c r="AE18" s="6" t="n">
        <v>713366.052703658</v>
      </c>
      <c r="AF18" s="6" t="n"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-0.00861134490193672</v>
      </c>
      <c r="AK18" s="62" t="n">
        <f aca="false">AK17+1</f>
        <v>2029</v>
      </c>
      <c r="AL18" s="63" t="n">
        <f aca="false">SUM(AB70:AB73)/AVERAGE(AG70:AG73)</f>
        <v>-0.0432440065663078</v>
      </c>
      <c r="AM18" s="6" t="n">
        <v>10452476.7322336</v>
      </c>
      <c r="AN18" s="63" t="n">
        <f aca="false">AM18/AVERAGE(AG70:AG73)</f>
        <v>0.00161105847639831</v>
      </c>
      <c r="AO18" s="63" t="n">
        <f aca="false">'GDP evolution by scenario'!G69</f>
        <v>0.025694807099266</v>
      </c>
      <c r="AP18" s="63"/>
      <c r="AQ18" s="6" t="n">
        <f aca="false">AQ17*(1+AO18)</f>
        <v>535371691.345489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373167370.29711</v>
      </c>
      <c r="AS18" s="64" t="n">
        <f aca="false">AQ18/AG73</f>
        <v>0.0820014676304002</v>
      </c>
      <c r="AT18" s="64" t="n">
        <f aca="false">AR18/AG73</f>
        <v>0.057157060283176</v>
      </c>
      <c r="AU18" s="5"/>
      <c r="AV18" s="5"/>
      <c r="AW18" s="65" t="n">
        <f aca="false">workers_and_wage_central!C6</f>
        <v>11056328</v>
      </c>
      <c r="AX18" s="5"/>
      <c r="AY18" s="61" t="n">
        <f aca="false">(AW18-AW17)/AW17</f>
        <v>0.000278017651813877</v>
      </c>
      <c r="AZ18" s="66" t="n">
        <f aca="false">workers_and_wage_central!B6</f>
        <v>6677.50779441193</v>
      </c>
      <c r="BA18" s="61" t="n">
        <f aca="false">(AZ18-AZ17)/AZ17</f>
        <v>-0.053065011996562</v>
      </c>
      <c r="BB18" s="11" t="n">
        <v>54.2365152508808</v>
      </c>
      <c r="BC18" s="11" t="n">
        <v>12.4538228816634</v>
      </c>
      <c r="BD18" s="11" t="n">
        <f aca="false">BB18+BC18/2</f>
        <v>60.4634266917125</v>
      </c>
      <c r="BE18" s="61"/>
      <c r="BF18" s="5"/>
      <c r="BG18" s="5"/>
      <c r="BH18" s="5"/>
      <c r="BI18" s="61" t="n">
        <f aca="false">T25/AG25</f>
        <v>0.0172519712633925</v>
      </c>
      <c r="BJ18" s="5" t="n">
        <f aca="false">BJ17+1</f>
        <v>2029</v>
      </c>
      <c r="BK18" s="61" t="n">
        <f aca="false">SUM(T70:T73)/AVERAGE(AG70:AG73)</f>
        <v>0.0633911227770021</v>
      </c>
      <c r="BL18" s="61" t="n">
        <f aca="false">SUM(P70:P73)/AVERAGE(AG70:AG73)</f>
        <v>0.0183835347915761</v>
      </c>
      <c r="BM18" s="61" t="n">
        <f aca="false">SUM(D70:D73)/AVERAGE(AG70:AG73)</f>
        <v>0.0882515945517337</v>
      </c>
      <c r="BN18" s="61" t="n">
        <f aca="false">(SUM(H70:H73)+SUM(J70:J73))/AVERAGE(AG70:AG73)</f>
        <v>0.00731829638828054</v>
      </c>
      <c r="BO18" s="63" t="n">
        <f aca="false">AL18-BN18</f>
        <v>-0.0505623029545883</v>
      </c>
      <c r="BP18" s="32" t="n">
        <f aca="false">BM18+BN18</f>
        <v>0.0955698909400143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9" t="n">
        <f aca="false">'Central pensions'!Q19</f>
        <v>102248922.817006</v>
      </c>
      <c r="E19" s="9"/>
      <c r="F19" s="67" t="n">
        <f aca="false">'Central pensions'!I19</f>
        <v>18584952.0654976</v>
      </c>
      <c r="G19" s="9" t="n">
        <f aca="false">'Central pensions'!K19</f>
        <v>0</v>
      </c>
      <c r="H19" s="9" t="n">
        <f aca="false">'Central pensions'!V19</f>
        <v>0</v>
      </c>
      <c r="I19" s="67" t="n">
        <f aca="false">'Central pensions'!M19</f>
        <v>0</v>
      </c>
      <c r="J19" s="9" t="n">
        <f aca="false">'Central pensions'!W19</f>
        <v>0</v>
      </c>
      <c r="K19" s="9"/>
      <c r="L19" s="67" t="n">
        <f aca="false">'Central pensions'!N19</f>
        <v>2801537.62062767</v>
      </c>
      <c r="M19" s="67"/>
      <c r="N19" s="67" t="n">
        <f aca="false">'Central pensions'!L19</f>
        <v>760025.083108328</v>
      </c>
      <c r="O19" s="9"/>
      <c r="P19" s="9" t="n">
        <f aca="false">'Central pensions'!X19</f>
        <v>18718625.7949958</v>
      </c>
      <c r="Q19" s="67"/>
      <c r="R19" s="67" t="n">
        <f aca="false">'Central SIPA income'!G14</f>
        <v>21712053.1313468</v>
      </c>
      <c r="S19" s="67"/>
      <c r="T19" s="9" t="n">
        <f aca="false">'Central SIPA income'!J14</f>
        <v>83017916.96826</v>
      </c>
      <c r="U19" s="9"/>
      <c r="V19" s="67" t="n">
        <f aca="false">'Central SIPA income'!F14</f>
        <v>140324.608319577</v>
      </c>
      <c r="W19" s="67"/>
      <c r="X19" s="67" t="n">
        <f aca="false">'Central SIPA income'!M14</f>
        <v>352454.959391601</v>
      </c>
      <c r="Y19" s="9"/>
      <c r="Z19" s="9" t="n">
        <f aca="false">R19+V19-N19-L19-F19</f>
        <v>-294137.029567149</v>
      </c>
      <c r="AA19" s="9"/>
      <c r="AB19" s="9" t="n">
        <f aca="false">T19-P19-D19</f>
        <v>-37949631.6437418</v>
      </c>
      <c r="AC19" s="50"/>
      <c r="AD19" s="9" t="n">
        <v>8414556482.17921</v>
      </c>
      <c r="AE19" s="9" t="n">
        <v>700905.075643413</v>
      </c>
      <c r="AF19" s="9" t="n"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-0.00742044083132777</v>
      </c>
      <c r="AK19" s="68" t="n">
        <f aca="false">AK18+1</f>
        <v>2030</v>
      </c>
      <c r="AL19" s="69" t="n">
        <f aca="false">SUM(AB74:AB77)/AVERAGE(AG74:AG77)</f>
        <v>-0.041423542338188</v>
      </c>
      <c r="AM19" s="9" t="n">
        <v>9649081.86791266</v>
      </c>
      <c r="AN19" s="69" t="n">
        <f aca="false">AM19/AVERAGE(AG74:AG77)</f>
        <v>0.00145330098436316</v>
      </c>
      <c r="AO19" s="69" t="n">
        <f aca="false">'GDP evolution by scenario'!G73</f>
        <v>0.0233460516337698</v>
      </c>
      <c r="AP19" s="69"/>
      <c r="AQ19" s="9" t="n">
        <f aca="false">AQ18*(1+AO19)</f>
        <v>547870506.4949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372127455.51748</v>
      </c>
      <c r="AS19" s="70" t="n">
        <f aca="false">AQ19/AG77</f>
        <v>0.0816650291107289</v>
      </c>
      <c r="AT19" s="70" t="n">
        <f aca="false">AR19/AG77</f>
        <v>0.0554689459050473</v>
      </c>
      <c r="AU19" s="7"/>
      <c r="AV19" s="7"/>
      <c r="AW19" s="71" t="n">
        <f aca="false">workers_and_wage_central!C7</f>
        <v>11112610</v>
      </c>
      <c r="AX19" s="7"/>
      <c r="AY19" s="40" t="n">
        <f aca="false">(AW19-AW18)/AW18</f>
        <v>0.00509047850244674</v>
      </c>
      <c r="AZ19" s="39" t="n">
        <f aca="false">workers_and_wage_central!B7</f>
        <v>6486.76481478895</v>
      </c>
      <c r="BA19" s="40" t="n">
        <f aca="false">(AZ19-AZ18)/AZ18</f>
        <v>-0.0285649954287744</v>
      </c>
      <c r="BB19" s="12" t="n">
        <v>48.3571970243014</v>
      </c>
      <c r="BC19" s="12" t="n"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0.0137470983446273</v>
      </c>
      <c r="BJ19" s="7" t="n">
        <f aca="false">BJ18+1</f>
        <v>2030</v>
      </c>
      <c r="BK19" s="40" t="n">
        <f aca="false">SUM(T74:T77)/AVERAGE(AG74:AG77)</f>
        <v>0.0636363088990806</v>
      </c>
      <c r="BL19" s="40" t="n">
        <f aca="false">SUM(P74:P77)/AVERAGE(AG74:AG77)</f>
        <v>0.0176952075797967</v>
      </c>
      <c r="BM19" s="40" t="n">
        <f aca="false">SUM(D74:D77)/AVERAGE(AG74:AG77)</f>
        <v>0.0873646436574719</v>
      </c>
      <c r="BN19" s="40" t="n">
        <f aca="false">(SUM(H74:H77)+SUM(J74:J77))/AVERAGE(AG74:AG77)</f>
        <v>0.00782634292180176</v>
      </c>
      <c r="BO19" s="69" t="n">
        <f aca="false">AL19-BN19</f>
        <v>-0.0492498852599898</v>
      </c>
      <c r="BP19" s="32" t="n">
        <f aca="false">BM19+BN19</f>
        <v>0.0951909865792737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9" t="n">
        <f aca="false">'Central pensions'!Q20</f>
        <v>97717546.2058051</v>
      </c>
      <c r="E20" s="9"/>
      <c r="F20" s="67" t="n">
        <f aca="false">'Central pensions'!I20</f>
        <v>17761320.7274872</v>
      </c>
      <c r="G20" s="9" t="n">
        <f aca="false">'Central pensions'!K20</f>
        <v>0</v>
      </c>
      <c r="H20" s="9" t="n">
        <f aca="false">'Central pensions'!V20</f>
        <v>0</v>
      </c>
      <c r="I20" s="67" t="n">
        <f aca="false">'Central pensions'!M20</f>
        <v>0</v>
      </c>
      <c r="J20" s="9" t="n">
        <f aca="false">'Central pensions'!W20</f>
        <v>0</v>
      </c>
      <c r="K20" s="9"/>
      <c r="L20" s="67" t="n">
        <f aca="false">'Central pensions'!N20</f>
        <v>2450156.14160319</v>
      </c>
      <c r="M20" s="67"/>
      <c r="N20" s="67" t="n">
        <f aca="false">'Central pensions'!L20</f>
        <v>729257.767694697</v>
      </c>
      <c r="O20" s="9"/>
      <c r="P20" s="9" t="n">
        <f aca="false">'Central pensions'!X20</f>
        <v>16726032.9383604</v>
      </c>
      <c r="Q20" s="67"/>
      <c r="R20" s="67" t="n">
        <f aca="false">'Central SIPA income'!G15</f>
        <v>18882303.844662</v>
      </c>
      <c r="S20" s="67"/>
      <c r="T20" s="9" t="n">
        <f aca="false">'Central SIPA income'!J15</f>
        <v>72198125.3114393</v>
      </c>
      <c r="U20" s="9"/>
      <c r="V20" s="67" t="n">
        <f aca="false">'Central SIPA income'!F15</f>
        <v>140646.763029675</v>
      </c>
      <c r="W20" s="67"/>
      <c r="X20" s="67" t="n">
        <f aca="false">'Central SIPA income'!M15</f>
        <v>353264.119143588</v>
      </c>
      <c r="Y20" s="9"/>
      <c r="Z20" s="9" t="n">
        <f aca="false">R20+V20-N20-L20-F20</f>
        <v>-1917784.02909345</v>
      </c>
      <c r="AA20" s="9"/>
      <c r="AB20" s="9" t="n">
        <f aca="false">T20-P20-D20</f>
        <v>-42245453.8327262</v>
      </c>
      <c r="AC20" s="50"/>
      <c r="AD20" s="9" t="n">
        <v>8527628825.27803</v>
      </c>
      <c r="AE20" s="9" t="n">
        <v>703426.861590182</v>
      </c>
      <c r="AF20" s="9" t="n"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-0.0082308062379685</v>
      </c>
      <c r="AK20" s="68" t="n">
        <f aca="false">AK19+1</f>
        <v>2031</v>
      </c>
      <c r="AL20" s="69" t="n">
        <f aca="false">SUM(AB78:AB81)/AVERAGE(AG78:AG81)</f>
        <v>-0.0402664739690906</v>
      </c>
      <c r="AM20" s="9" t="n">
        <v>8873587.4679367</v>
      </c>
      <c r="AN20" s="69" t="n">
        <f aca="false">AM20/AVERAGE(AG78:AG81)</f>
        <v>0.00130974426958374</v>
      </c>
      <c r="AO20" s="69" t="n">
        <f aca="false">'GDP evolution by scenario'!G77</f>
        <v>0.0204278523459047</v>
      </c>
      <c r="AP20" s="69"/>
      <c r="AQ20" s="9" t="n">
        <f aca="false">AQ19*(1+AO20)</f>
        <v>559062324.306254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370772854.788708</v>
      </c>
      <c r="AS20" s="70" t="n">
        <f aca="false">AQ20/AG81</f>
        <v>0.0819403671015473</v>
      </c>
      <c r="AT20" s="70" t="n">
        <f aca="false">AR20/AG81</f>
        <v>0.0543432503171731</v>
      </c>
      <c r="AU20" s="7"/>
      <c r="AV20" s="7"/>
      <c r="AW20" s="71" t="n">
        <f aca="false">workers_and_wage_central!C8</f>
        <v>11194364</v>
      </c>
      <c r="AX20" s="7"/>
      <c r="AY20" s="40" t="n">
        <f aca="false">(AW20-AW19)/AW19</f>
        <v>0.00735686755856635</v>
      </c>
      <c r="AZ20" s="39" t="n">
        <f aca="false">workers_and_wage_central!B8</f>
        <v>6521.83541945801</v>
      </c>
      <c r="BA20" s="40" t="n">
        <f aca="false">(AZ20-AZ19)/AZ19</f>
        <v>0.00540648623318338</v>
      </c>
      <c r="BB20" s="12" t="n">
        <v>51.1559235498969</v>
      </c>
      <c r="BC20" s="12" t="n"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0.0163700516605218</v>
      </c>
      <c r="BJ20" s="7" t="n">
        <f aca="false">BJ19+1</f>
        <v>2031</v>
      </c>
      <c r="BK20" s="40" t="n">
        <f aca="false">SUM(T78:T81)/AVERAGE(AG78:AG81)</f>
        <v>0.0640784833682636</v>
      </c>
      <c r="BL20" s="40" t="n">
        <f aca="false">SUM(P78:P81)/AVERAGE(AG78:AG81)</f>
        <v>0.0173403556701804</v>
      </c>
      <c r="BM20" s="40" t="n">
        <f aca="false">SUM(D78:D81)/AVERAGE(AG78:AG81)</f>
        <v>0.0870046016671738</v>
      </c>
      <c r="BN20" s="40" t="n">
        <f aca="false">(SUM(H78:H81)+SUM(J78:J81))/AVERAGE(AG78:AG81)</f>
        <v>0.00869956424543964</v>
      </c>
      <c r="BO20" s="69" t="n">
        <f aca="false">AL20-BN20</f>
        <v>-0.0489660382145302</v>
      </c>
      <c r="BP20" s="32" t="n">
        <f aca="false">BM20+BN20</f>
        <v>0.0957041659126134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9" t="n">
        <f aca="false">'Central pensions'!Q21</f>
        <v>106674587.034117</v>
      </c>
      <c r="E21" s="9"/>
      <c r="F21" s="67" t="n">
        <f aca="false">'Central pensions'!I21</f>
        <v>19389368.9245406</v>
      </c>
      <c r="G21" s="9" t="n">
        <f aca="false">'Central pensions'!K21</f>
        <v>18171.7985793121</v>
      </c>
      <c r="H21" s="9" t="n">
        <f aca="false">'Central pensions'!V21</f>
        <v>99975.8742359993</v>
      </c>
      <c r="I21" s="67" t="n">
        <f aca="false">'Central pensions'!M21</f>
        <v>562.014389050884</v>
      </c>
      <c r="J21" s="9" t="n">
        <f aca="false">'Central pensions'!W21</f>
        <v>3092.03734750511</v>
      </c>
      <c r="K21" s="9"/>
      <c r="L21" s="67" t="n">
        <f aca="false">'Central pensions'!N21</f>
        <v>3892938.68981568</v>
      </c>
      <c r="M21" s="67"/>
      <c r="N21" s="67" t="n">
        <f aca="false">'Central pensions'!L21</f>
        <v>798385.086672671</v>
      </c>
      <c r="O21" s="9"/>
      <c r="P21" s="9" t="n">
        <f aca="false">'Central pensions'!X21</f>
        <v>24592956.552895</v>
      </c>
      <c r="Q21" s="67"/>
      <c r="R21" s="67" t="n">
        <f aca="false">'Central SIPA income'!G16</f>
        <v>22295672.9588388</v>
      </c>
      <c r="S21" s="67"/>
      <c r="T21" s="9" t="n">
        <f aca="false">'Central SIPA income'!J16</f>
        <v>85249437.9619983</v>
      </c>
      <c r="U21" s="9"/>
      <c r="V21" s="67" t="n">
        <f aca="false">'Central SIPA income'!F16</f>
        <v>145022.605646437</v>
      </c>
      <c r="W21" s="67"/>
      <c r="X21" s="67" t="n">
        <f aca="false">'Central SIPA income'!M16</f>
        <v>364254.97420646</v>
      </c>
      <c r="Y21" s="9"/>
      <c r="Z21" s="9" t="n">
        <f aca="false">R21+V21-N21-L21-F21</f>
        <v>-1639997.13654364</v>
      </c>
      <c r="AA21" s="9"/>
      <c r="AB21" s="9" t="n">
        <f aca="false">T21-P21-D21</f>
        <v>-46018105.6250132</v>
      </c>
      <c r="AC21" s="50"/>
      <c r="AD21" s="9" t="n">
        <v>8963807873.58243</v>
      </c>
      <c r="AE21" s="9" t="n">
        <v>708213.404453394</v>
      </c>
      <c r="AF21" s="9" t="n"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-0.0089052464061049</v>
      </c>
      <c r="AK21" s="68" t="n">
        <f aca="false">AK20+1</f>
        <v>2032</v>
      </c>
      <c r="AL21" s="69" t="n">
        <f aca="false">SUM(AB82:AB85)/AVERAGE(AG82:AG85)</f>
        <v>-0.0396661718806538</v>
      </c>
      <c r="AM21" s="9" t="n">
        <v>8126011.66426731</v>
      </c>
      <c r="AN21" s="69" t="n">
        <f aca="false">AM21/AVERAGE(AG82:AG85)</f>
        <v>0.00117976150330836</v>
      </c>
      <c r="AO21" s="69" t="n">
        <f aca="false">'GDP evolution by scenario'!G81</f>
        <v>0.0166477250984596</v>
      </c>
      <c r="AP21" s="69"/>
      <c r="AQ21" s="9" t="n">
        <f aca="false">AQ20*(1+AO21)</f>
        <v>568369440.19421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368757549.367457</v>
      </c>
      <c r="AS21" s="70" t="n">
        <f aca="false">AQ21/AG85</f>
        <v>0.0818149692979739</v>
      </c>
      <c r="AT21" s="70" t="n">
        <f aca="false">AR21/AG85</f>
        <v>0.0530814738554304</v>
      </c>
      <c r="AU21" s="7"/>
      <c r="AV21" s="7"/>
      <c r="AW21" s="71" t="n">
        <f aca="false">workers_and_wage_central!C9</f>
        <v>11200955</v>
      </c>
      <c r="AX21" s="7"/>
      <c r="AY21" s="40" t="n">
        <f aca="false">(AW21-AW20)/AW20</f>
        <v>0.000588778424571508</v>
      </c>
      <c r="AZ21" s="39" t="n">
        <f aca="false">workers_and_wage_central!B9</f>
        <v>6617.24643359544</v>
      </c>
      <c r="BA21" s="40" t="n">
        <f aca="false">(AZ21-AZ20)/AZ20</f>
        <v>0.0146294728402334</v>
      </c>
      <c r="BB21" s="12" t="n">
        <v>53.9018151544903</v>
      </c>
      <c r="BC21" s="12" t="n"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F21" s="7"/>
      <c r="BG21" s="7"/>
      <c r="BH21" s="7"/>
      <c r="BI21" s="40" t="n">
        <f aca="false">T28/AG28</f>
        <v>0.0134589787085399</v>
      </c>
      <c r="BJ21" s="7" t="n">
        <f aca="false">BJ20+1</f>
        <v>2032</v>
      </c>
      <c r="BK21" s="40" t="n">
        <f aca="false">SUM(T82:T85)/AVERAGE(AG82:AG85)</f>
        <v>0.0641532450273902</v>
      </c>
      <c r="BL21" s="40" t="n">
        <f aca="false">SUM(P82:P85)/AVERAGE(AG82:AG85)</f>
        <v>0.0170916574330377</v>
      </c>
      <c r="BM21" s="40" t="n">
        <f aca="false">SUM(D82:D85)/AVERAGE(AG82:AG85)</f>
        <v>0.0867277594750062</v>
      </c>
      <c r="BN21" s="40" t="n">
        <f aca="false">(SUM(H82:H85)+SUM(J82:J85))/AVERAGE(AG82:AG85)</f>
        <v>0.00960346632468286</v>
      </c>
      <c r="BO21" s="69" t="n">
        <f aca="false">AL21-BN21</f>
        <v>-0.0492696382053367</v>
      </c>
      <c r="BP21" s="32" t="n">
        <f aca="false">BM21+BN21</f>
        <v>0.0963312257996891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6" t="n">
        <f aca="false">'Central pensions'!Q22</f>
        <v>102446530.73687</v>
      </c>
      <c r="E22" s="6"/>
      <c r="F22" s="8" t="n">
        <f aca="false">'Central pensions'!I22</f>
        <v>18620869.6440623</v>
      </c>
      <c r="G22" s="6" t="n">
        <f aca="false">'Central pensions'!K22</f>
        <v>50798.6387637148</v>
      </c>
      <c r="H22" s="6" t="n">
        <f aca="false">'Central pensions'!V22</f>
        <v>279479.122456429</v>
      </c>
      <c r="I22" s="8" t="n">
        <f aca="false">'Central pensions'!M22</f>
        <v>1571.09192052727</v>
      </c>
      <c r="J22" s="6" t="n">
        <f aca="false">'Central pensions'!W22</f>
        <v>8643.68419968338</v>
      </c>
      <c r="K22" s="6"/>
      <c r="L22" s="8" t="n">
        <f aca="false">'Central pensions'!N22</f>
        <v>4222415.9294058</v>
      </c>
      <c r="M22" s="8"/>
      <c r="N22" s="8" t="n">
        <f aca="false">'Central pensions'!L22</f>
        <v>769319.886297978</v>
      </c>
      <c r="O22" s="6"/>
      <c r="P22" s="6" t="n">
        <f aca="false">'Central pensions'!X22</f>
        <v>26142707.358556</v>
      </c>
      <c r="Q22" s="8"/>
      <c r="R22" s="8" t="n">
        <f aca="false">'Central SIPA income'!G17</f>
        <v>19532176.7251652</v>
      </c>
      <c r="S22" s="8"/>
      <c r="T22" s="6" t="n">
        <f aca="false">'Central SIPA income'!J17</f>
        <v>74682970.5956307</v>
      </c>
      <c r="U22" s="6"/>
      <c r="V22" s="8" t="n">
        <f aca="false">'Central SIPA income'!F17</f>
        <v>119223.590103333</v>
      </c>
      <c r="W22" s="8"/>
      <c r="X22" s="8" t="n">
        <f aca="false">'Central SIPA income'!M17</f>
        <v>299455.285224756</v>
      </c>
      <c r="Y22" s="6"/>
      <c r="Z22" s="6" t="n">
        <f aca="false">R22+V22-N22-L22-F22</f>
        <v>-3961205.14449754</v>
      </c>
      <c r="AA22" s="6"/>
      <c r="AB22" s="6" t="n">
        <f aca="false">T22-P22-D22</f>
        <v>-53906267.4997957</v>
      </c>
      <c r="AC22" s="50"/>
      <c r="AD22" s="6" t="n">
        <v>9240877730.99836</v>
      </c>
      <c r="AE22" s="6" t="n">
        <v>715597.310109884</v>
      </c>
      <c r="AF22" s="6" t="n"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-0.0103240930304107</v>
      </c>
      <c r="AK22" s="62" t="n">
        <f aca="false">AK21+1</f>
        <v>2033</v>
      </c>
      <c r="AL22" s="63" t="n">
        <f aca="false">SUM(AB86:AB89)/AVERAGE(AG86:AG89)</f>
        <v>-0.0380456638157026</v>
      </c>
      <c r="AM22" s="6" t="n">
        <v>7406781.38079157</v>
      </c>
      <c r="AN22" s="63" t="n">
        <f aca="false">AM22/AVERAGE(AG86:AG89)</f>
        <v>0.0010529390400643</v>
      </c>
      <c r="AO22" s="63" t="n">
        <f aca="false">'GDP evolution by scenario'!G85</f>
        <v>0.0212758845290466</v>
      </c>
      <c r="AP22" s="63"/>
      <c r="AQ22" s="6" t="n">
        <f aca="false">AQ21*(1+AO22)</f>
        <v>580462002.773621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369124458.735057</v>
      </c>
      <c r="AS22" s="64" t="n">
        <f aca="false">AQ22/AG89</f>
        <v>0.0820370804213129</v>
      </c>
      <c r="AT22" s="64" t="n">
        <f aca="false">AR22/AG89</f>
        <v>0.0521686049423141</v>
      </c>
      <c r="AU22" s="5"/>
      <c r="AV22" s="5"/>
      <c r="AW22" s="65" t="n">
        <f aca="false">workers_and_wage_central!C10</f>
        <v>11131472</v>
      </c>
      <c r="AX22" s="5"/>
      <c r="AY22" s="61" t="n">
        <f aca="false">(AW22-AW21)/AW21</f>
        <v>-0.00620331034273417</v>
      </c>
      <c r="AZ22" s="66" t="n">
        <f aca="false">workers_and_wage_central!B10</f>
        <v>6732.55475099859</v>
      </c>
      <c r="BA22" s="61" t="n">
        <f aca="false">(AZ22-AZ21)/AZ21</f>
        <v>0.0174254228794832</v>
      </c>
      <c r="BB22" s="11" t="n">
        <v>54.5536421818645</v>
      </c>
      <c r="BC22" s="11" t="n"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0.014929273214477</v>
      </c>
      <c r="BJ22" s="5" t="n">
        <f aca="false">BJ21+1</f>
        <v>2033</v>
      </c>
      <c r="BK22" s="61" t="n">
        <f aca="false">SUM(T86:T89)/AVERAGE(AG86:AG89)</f>
        <v>0.0644070128304398</v>
      </c>
      <c r="BL22" s="61" t="n">
        <f aca="false">SUM(P86:P89)/AVERAGE(AG86:AG89)</f>
        <v>0.0167565838311315</v>
      </c>
      <c r="BM22" s="61" t="n">
        <f aca="false">SUM(D86:D89)/AVERAGE(AG86:AG89)</f>
        <v>0.0856960928150108</v>
      </c>
      <c r="BN22" s="61" t="n">
        <f aca="false">(SUM(H86:H89)+SUM(J86:J89))/AVERAGE(AG86:AG89)</f>
        <v>0.0104088932685108</v>
      </c>
      <c r="BO22" s="63" t="n">
        <f aca="false">AL22-BN22</f>
        <v>-0.0484545570842134</v>
      </c>
      <c r="BP22" s="32" t="n">
        <f aca="false">BM22+BN22</f>
        <v>0.0961049860835217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9" t="n">
        <f aca="false">'Central pensions'!Q23</f>
        <v>109204030.147276</v>
      </c>
      <c r="E23" s="9"/>
      <c r="F23" s="67" t="n">
        <f aca="false">'Central pensions'!I23</f>
        <v>19849125.1519446</v>
      </c>
      <c r="G23" s="9" t="n">
        <f aca="false">'Central pensions'!K23</f>
        <v>96262.318508751</v>
      </c>
      <c r="H23" s="9" t="n">
        <f aca="false">'Central pensions'!V23</f>
        <v>529606.874459475</v>
      </c>
      <c r="I23" s="67" t="n">
        <f aca="false">'Central pensions'!M23</f>
        <v>2977.18510851808</v>
      </c>
      <c r="J23" s="9" t="n">
        <f aca="false">'Central pensions'!W23</f>
        <v>16379.5940554477</v>
      </c>
      <c r="K23" s="9"/>
      <c r="L23" s="67" t="n">
        <f aca="false">'Central pensions'!N23</f>
        <v>3867366.74910504</v>
      </c>
      <c r="M23" s="67"/>
      <c r="N23" s="67" t="n">
        <f aca="false">'Central pensions'!L23</f>
        <v>821999.111393176</v>
      </c>
      <c r="O23" s="9"/>
      <c r="P23" s="9" t="n">
        <f aca="false">'Central pensions'!X23</f>
        <v>24590181.0277321</v>
      </c>
      <c r="Q23" s="67"/>
      <c r="R23" s="67" t="n">
        <f aca="false">'Central SIPA income'!G18</f>
        <v>23289499.4397545</v>
      </c>
      <c r="S23" s="67"/>
      <c r="T23" s="9" t="n">
        <f aca="false">'Central SIPA income'!J18</f>
        <v>89049419.64841</v>
      </c>
      <c r="U23" s="9"/>
      <c r="V23" s="67" t="n">
        <f aca="false">'Central SIPA income'!F18</f>
        <v>127558.97234145</v>
      </c>
      <c r="W23" s="67"/>
      <c r="X23" s="67" t="n">
        <f aca="false">'Central SIPA income'!M18</f>
        <v>320391.362249525</v>
      </c>
      <c r="Y23" s="9"/>
      <c r="Z23" s="9" t="n">
        <f aca="false">R23+V23-N23-L23-F23</f>
        <v>-1121432.60034684</v>
      </c>
      <c r="AA23" s="9"/>
      <c r="AB23" s="9" t="n">
        <f aca="false">T23-P23-D23</f>
        <v>-44744791.5265982</v>
      </c>
      <c r="AC23" s="50"/>
      <c r="AD23" s="9" t="n">
        <v>10558208304.6431</v>
      </c>
      <c r="AE23" s="9" t="n">
        <v>720796.544148365</v>
      </c>
      <c r="AF23" s="9" t="n"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-0.00850767987229076</v>
      </c>
      <c r="AK23" s="68" t="n">
        <f aca="false">AK22+1</f>
        <v>2034</v>
      </c>
      <c r="AL23" s="69" t="n">
        <f aca="false">SUM(AB90:AB93)/AVERAGE(AG90:AG93)</f>
        <v>-0.0378053946714863</v>
      </c>
      <c r="AM23" s="9" t="n">
        <v>6738583.40306814</v>
      </c>
      <c r="AN23" s="69" t="n">
        <f aca="false">AM23/AVERAGE(AG90:AG93)</f>
        <v>0.000942495488792873</v>
      </c>
      <c r="AO23" s="69" t="n">
        <f aca="false">'GDP evolution by scenario'!G89</f>
        <v>0.0163961938959023</v>
      </c>
      <c r="AP23" s="69"/>
      <c r="AQ23" s="9" t="n">
        <f aca="false">AQ22*(1+AO23)</f>
        <v>589979370.320301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368387620.298349</v>
      </c>
      <c r="AS23" s="70" t="n">
        <f aca="false">AQ23/AG93</f>
        <v>0.0823908934269058</v>
      </c>
      <c r="AT23" s="70" t="n">
        <f aca="false">AR23/AG93</f>
        <v>0.0514455024881881</v>
      </c>
      <c r="AU23" s="7"/>
      <c r="AV23" s="7"/>
      <c r="AW23" s="71" t="n">
        <f aca="false">workers_and_wage_central!C11</f>
        <v>11278755</v>
      </c>
      <c r="AX23" s="7"/>
      <c r="AY23" s="40" t="n">
        <f aca="false">(AW23-AW22)/AW22</f>
        <v>0.0132312240465592</v>
      </c>
      <c r="AZ23" s="39" t="n">
        <f aca="false">workers_and_wage_central!B11</f>
        <v>6725.58191784654</v>
      </c>
      <c r="BA23" s="40" t="n">
        <f aca="false">(AZ23-AZ22)/AZ22</f>
        <v>-0.00103568903780861</v>
      </c>
      <c r="BB23" s="12" t="n">
        <v>49.9198466641054</v>
      </c>
      <c r="BC23" s="12" t="n"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0.0119142951373649</v>
      </c>
      <c r="BJ23" s="7" t="n">
        <f aca="false">BJ22+1</f>
        <v>2034</v>
      </c>
      <c r="BK23" s="40" t="n">
        <f aca="false">SUM(T90:T93)/AVERAGE(AG90:AG93)</f>
        <v>0.0645486499447761</v>
      </c>
      <c r="BL23" s="40" t="n">
        <f aca="false">SUM(P90:P93)/AVERAGE(AG90:AG93)</f>
        <v>0.0165599923140183</v>
      </c>
      <c r="BM23" s="40" t="n">
        <f aca="false">SUM(D90:D93)/AVERAGE(AG90:AG93)</f>
        <v>0.0857940523022442</v>
      </c>
      <c r="BN23" s="40" t="n">
        <f aca="false">(SUM(H90:H93)+SUM(J90:J93))/AVERAGE(AG90:AG93)</f>
        <v>0.0110577459488749</v>
      </c>
      <c r="BO23" s="69" t="n">
        <f aca="false">AL23-BN23</f>
        <v>-0.0488631406203612</v>
      </c>
      <c r="BP23" s="32" t="n">
        <f aca="false">BM23+BN23</f>
        <v>0.096851798251119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9" t="n">
        <f aca="false">'Central pensions'!Q24</f>
        <v>104751367.675306</v>
      </c>
      <c r="E24" s="9"/>
      <c r="F24" s="67" t="n">
        <f aca="false">'Central pensions'!I24</f>
        <v>19039801.0404965</v>
      </c>
      <c r="G24" s="9" t="n">
        <f aca="false">'Central pensions'!K24</f>
        <v>113713.068782356</v>
      </c>
      <c r="H24" s="9" t="n">
        <f aca="false">'Central pensions'!V24</f>
        <v>625615.753661117</v>
      </c>
      <c r="I24" s="67" t="n">
        <f aca="false">'Central pensions'!M24</f>
        <v>3516.89903450584</v>
      </c>
      <c r="J24" s="9" t="n">
        <f aca="false">'Central pensions'!W24</f>
        <v>19348.9408348799</v>
      </c>
      <c r="K24" s="9"/>
      <c r="L24" s="67" t="n">
        <f aca="false">'Central pensions'!N24</f>
        <v>3510870.42223416</v>
      </c>
      <c r="M24" s="67"/>
      <c r="N24" s="67" t="n">
        <f aca="false">'Central pensions'!L24</f>
        <v>789308.460410219</v>
      </c>
      <c r="O24" s="9"/>
      <c r="P24" s="9" t="n">
        <f aca="false">'Central pensions'!X24</f>
        <v>22560465.5764801</v>
      </c>
      <c r="Q24" s="67"/>
      <c r="R24" s="67" t="n">
        <f aca="false">'Central SIPA income'!G19</f>
        <v>20487413.8760897</v>
      </c>
      <c r="S24" s="67"/>
      <c r="T24" s="9" t="n">
        <f aca="false">'Central SIPA income'!J19</f>
        <v>78335402.6342183</v>
      </c>
      <c r="U24" s="9"/>
      <c r="V24" s="67" t="n">
        <f aca="false">'Central SIPA income'!F19</f>
        <v>130715.43082937</v>
      </c>
      <c r="W24" s="67"/>
      <c r="X24" s="67" t="n">
        <f aca="false">'Central SIPA income'!M19</f>
        <v>328319.475938947</v>
      </c>
      <c r="Y24" s="9"/>
      <c r="Z24" s="9" t="n">
        <f aca="false">R24+V24-N24-L24-F24</f>
        <v>-2721850.61622174</v>
      </c>
      <c r="AA24" s="9"/>
      <c r="AB24" s="9" t="n">
        <f aca="false">T24-P24-D24</f>
        <v>-48976430.6175678</v>
      </c>
      <c r="AC24" s="50"/>
      <c r="AD24" s="9" t="n">
        <v>11116422317.8693</v>
      </c>
      <c r="AE24" s="9" t="n">
        <v>730363.317052706</v>
      </c>
      <c r="AF24" s="9" t="n"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-0.00919029654390521</v>
      </c>
      <c r="AK24" s="68" t="n">
        <f aca="false">AK23+1</f>
        <v>2035</v>
      </c>
      <c r="AL24" s="69" t="n">
        <f aca="false">SUM(AB94:AB97)/AVERAGE(AG94:AG97)</f>
        <v>-0.036569594540475</v>
      </c>
      <c r="AM24" s="9" t="n">
        <v>6098422.29766839</v>
      </c>
      <c r="AN24" s="69" t="n">
        <f aca="false">AM24/AVERAGE(AG94:AG97)</f>
        <v>0.000837710441032191</v>
      </c>
      <c r="AO24" s="69" t="n">
        <f aca="false">'GDP evolution by scenario'!G93</f>
        <v>0.0182026861581819</v>
      </c>
      <c r="AP24" s="69"/>
      <c r="AQ24" s="9" t="n">
        <f aca="false">AQ23*(1+AO24)</f>
        <v>600718579.638043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368944129.435964</v>
      </c>
      <c r="AS24" s="70" t="n">
        <f aca="false">AQ24/AG97</f>
        <v>0.0819013365163793</v>
      </c>
      <c r="AT24" s="70" t="n">
        <f aca="false">AR24/AG97</f>
        <v>0.0503014528348439</v>
      </c>
      <c r="AU24" s="7"/>
      <c r="AV24" s="7"/>
      <c r="AW24" s="71" t="n">
        <f aca="false">workers_and_wage_central!C12</f>
        <v>11441722</v>
      </c>
      <c r="AX24" s="7"/>
      <c r="AY24" s="40" t="n">
        <f aca="false">(AW24-AW23)/AW23</f>
        <v>0.0144490238505934</v>
      </c>
      <c r="AZ24" s="39" t="n">
        <f aca="false">workers_and_wage_central!B12</f>
        <v>6848.21489294141</v>
      </c>
      <c r="BA24" s="40" t="n">
        <f aca="false">(AZ24-AZ23)/AZ23</f>
        <v>0.0182338088499774</v>
      </c>
      <c r="BB24" s="12" t="n">
        <v>50.6467141402216</v>
      </c>
      <c r="BC24" s="12" t="n"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0.0142315152373718</v>
      </c>
      <c r="BJ24" s="7" t="n">
        <f aca="false">BJ23+1</f>
        <v>2035</v>
      </c>
      <c r="BK24" s="40" t="n">
        <f aca="false">SUM(T94:T97)/AVERAGE(AG94:AG97)</f>
        <v>0.0648197580971986</v>
      </c>
      <c r="BL24" s="40" t="n">
        <f aca="false">SUM(P94:P97)/AVERAGE(AG94:AG97)</f>
        <v>0.0162834167098212</v>
      </c>
      <c r="BM24" s="40" t="n">
        <f aca="false">SUM(D94:D97)/AVERAGE(AG94:AG97)</f>
        <v>0.0851059359278524</v>
      </c>
      <c r="BN24" s="40" t="n">
        <f aca="false">(SUM(H94:H97)+SUM(J94:J97))/AVERAGE(AG94:AG97)</f>
        <v>0.0118450817875202</v>
      </c>
      <c r="BO24" s="69" t="n">
        <f aca="false">AL24-BN24</f>
        <v>-0.0484146763279952</v>
      </c>
      <c r="BP24" s="32" t="n">
        <f aca="false">BM24+BN24</f>
        <v>0.0969510177153727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9" t="n">
        <f aca="false">'Central pensions'!Q25</f>
        <v>113941937.453566</v>
      </c>
      <c r="E25" s="9"/>
      <c r="F25" s="67" t="n">
        <f aca="false">'Central pensions'!I25</f>
        <v>20710295.8885376</v>
      </c>
      <c r="G25" s="9" t="n">
        <f aca="false">'Central pensions'!K25</f>
        <v>157839.543071787</v>
      </c>
      <c r="H25" s="9" t="n">
        <f aca="false">'Central pensions'!V25</f>
        <v>868386.595786821</v>
      </c>
      <c r="I25" s="67" t="n">
        <f aca="false">'Central pensions'!M25</f>
        <v>4881.6353527357</v>
      </c>
      <c r="J25" s="9" t="n">
        <f aca="false">'Central pensions'!W25</f>
        <v>26857.3173954688</v>
      </c>
      <c r="K25" s="9"/>
      <c r="L25" s="67" t="n">
        <f aca="false">'Central pensions'!N25</f>
        <v>3990735.76895413</v>
      </c>
      <c r="M25" s="67"/>
      <c r="N25" s="67" t="n">
        <f aca="false">'Central pensions'!L25</f>
        <v>860818.224680152</v>
      </c>
      <c r="O25" s="9"/>
      <c r="P25" s="9" t="n">
        <f aca="false">'Central pensions'!X25</f>
        <v>25443914.7660156</v>
      </c>
      <c r="Q25" s="67"/>
      <c r="R25" s="67" t="n">
        <f aca="false">'Central SIPA income'!G20</f>
        <v>24322872.7154842</v>
      </c>
      <c r="S25" s="67"/>
      <c r="T25" s="9" t="n">
        <f aca="false">'Central SIPA income'!J20</f>
        <v>93000611.932381</v>
      </c>
      <c r="U25" s="9"/>
      <c r="V25" s="67" t="n">
        <f aca="false">'Central SIPA income'!F20</f>
        <v>138179.566518179</v>
      </c>
      <c r="W25" s="67"/>
      <c r="X25" s="67" t="n">
        <f aca="false">'Central SIPA income'!M20</f>
        <v>347067.232819201</v>
      </c>
      <c r="Y25" s="9"/>
      <c r="Z25" s="9" t="n">
        <f aca="false">R25+V25-N25-L25-F25</f>
        <v>-1100797.60016952</v>
      </c>
      <c r="AA25" s="9"/>
      <c r="AB25" s="9" t="n">
        <f aca="false">T25-P25-D25</f>
        <v>-46385240.2872003</v>
      </c>
      <c r="AC25" s="50"/>
      <c r="AD25" s="9" t="n">
        <v>11725405625.723</v>
      </c>
      <c r="AE25" s="9" t="n">
        <v>738802.619740341</v>
      </c>
      <c r="AF25" s="9" t="n"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-0.00860464050561488</v>
      </c>
      <c r="AK25" s="68" t="n">
        <f aca="false">AK24+1</f>
        <v>2036</v>
      </c>
      <c r="AL25" s="69" t="n">
        <f aca="false">SUM(AB98:AB101)/AVERAGE(AG98:AG101)</f>
        <v>-0.0354131772550561</v>
      </c>
      <c r="AM25" s="9" t="n">
        <v>5493111.4769607</v>
      </c>
      <c r="AN25" s="69" t="n">
        <f aca="false">AM25/AVERAGE(AG98:AG101)</f>
        <v>0.000738697792486605</v>
      </c>
      <c r="AO25" s="69" t="n">
        <f aca="false">'GDP evolution by scenario'!G97</f>
        <v>0.021475713209262</v>
      </c>
      <c r="AP25" s="69"/>
      <c r="AQ25" s="9" t="n">
        <f aca="false">AQ24*(1+AO25)</f>
        <v>613619439.573825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371320494.817499</v>
      </c>
      <c r="AS25" s="70" t="n">
        <f aca="false">AQ25/AG101</f>
        <v>0.0817743584508492</v>
      </c>
      <c r="AT25" s="70" t="n">
        <f aca="false">AR25/AG101</f>
        <v>0.0494842459105302</v>
      </c>
      <c r="AU25" s="7"/>
      <c r="AV25" s="7"/>
      <c r="AW25" s="71" t="n">
        <f aca="false">workers_and_wage_central!C13</f>
        <v>11559243</v>
      </c>
      <c r="AX25" s="7"/>
      <c r="AY25" s="40" t="n">
        <f aca="false">(AW25-AW24)/AW24</f>
        <v>0.0102712686079945</v>
      </c>
      <c r="AZ25" s="39" t="n">
        <f aca="false">workers_and_wage_central!B13</f>
        <v>6864.12219168918</v>
      </c>
      <c r="BA25" s="40" t="n">
        <f aca="false">(AZ25-AZ24)/AZ24</f>
        <v>0.00232283872460808</v>
      </c>
      <c r="BB25" s="12" t="n">
        <v>52.5759107757715</v>
      </c>
      <c r="BC25" s="12" t="n"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0.0117610038121295</v>
      </c>
      <c r="BJ25" s="7" t="n">
        <f aca="false">BJ24+1</f>
        <v>2036</v>
      </c>
      <c r="BK25" s="40" t="n">
        <f aca="false">SUM(T98:T101)/AVERAGE(AG98:AG101)</f>
        <v>0.0652081771299768</v>
      </c>
      <c r="BL25" s="40" t="n">
        <f aca="false">SUM(P98:P101)/AVERAGE(AG98:AG101)</f>
        <v>0.0161906858601228</v>
      </c>
      <c r="BM25" s="40" t="n">
        <f aca="false">SUM(D98:D101)/AVERAGE(AG98:AG101)</f>
        <v>0.08443066852491</v>
      </c>
      <c r="BN25" s="40" t="n">
        <f aca="false">(SUM(H98:H101)+SUM(J98:J101))/AVERAGE(AG98:AG101)</f>
        <v>0.0124760003974591</v>
      </c>
      <c r="BO25" s="69" t="n">
        <f aca="false">AL25-BN25</f>
        <v>-0.0478891776525152</v>
      </c>
      <c r="BP25" s="32" t="n">
        <f aca="false">BM25+BN25</f>
        <v>0.0969066689223692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8575843.55222575</v>
      </c>
      <c r="D26" s="6" t="n">
        <f aca="false">'Central pensions'!Q26</f>
        <v>105874611.755873</v>
      </c>
      <c r="E26" s="6"/>
      <c r="F26" s="8" t="n">
        <f aca="false">'Central pensions'!I26</f>
        <v>19243963.9482325</v>
      </c>
      <c r="G26" s="6" t="n">
        <f aca="false">'Central pensions'!K26</f>
        <v>170259.213945529</v>
      </c>
      <c r="H26" s="6" t="n">
        <f aca="false">'Central pensions'!V26</f>
        <v>936715.960538819</v>
      </c>
      <c r="I26" s="8" t="n">
        <f aca="false">'Central pensions'!M26</f>
        <v>5265.74888491325</v>
      </c>
      <c r="J26" s="6" t="n">
        <f aca="false">'Central pensions'!W26</f>
        <v>28970.5967176954</v>
      </c>
      <c r="K26" s="6"/>
      <c r="L26" s="8" t="n">
        <f aca="false">'Central pensions'!N26</f>
        <v>4233942.08809355</v>
      </c>
      <c r="M26" s="8"/>
      <c r="N26" s="8" t="n">
        <f aca="false">'Central pensions'!L26</f>
        <v>799400.042047985</v>
      </c>
      <c r="O26" s="6"/>
      <c r="P26" s="6" t="n">
        <f aca="false">'Central pensions'!X26</f>
        <v>26368008.7926355</v>
      </c>
      <c r="Q26" s="8"/>
      <c r="R26" s="8" t="n">
        <f aca="false">'Central SIPA income'!G21</f>
        <v>19358859.2211606</v>
      </c>
      <c r="S26" s="8"/>
      <c r="T26" s="6" t="n">
        <f aca="false">'Central SIPA income'!J21</f>
        <v>74020276.0973463</v>
      </c>
      <c r="U26" s="6"/>
      <c r="V26" s="8" t="n">
        <f aca="false">'Central SIPA income'!F21</f>
        <v>125820.310106618</v>
      </c>
      <c r="W26" s="8"/>
      <c r="X26" s="8" t="n">
        <f aca="false">'Central SIPA income'!M21</f>
        <v>316024.343985859</v>
      </c>
      <c r="Y26" s="6"/>
      <c r="Z26" s="6" t="n">
        <f aca="false">R26+V26-N26-L26-F26</f>
        <v>-4792626.54710683</v>
      </c>
      <c r="AA26" s="6"/>
      <c r="AB26" s="6" t="n">
        <f aca="false">T26-P26-D26</f>
        <v>-58222344.4511627</v>
      </c>
      <c r="AC26" s="50"/>
      <c r="AD26" s="6" t="n">
        <v>12239176485.8186</v>
      </c>
      <c r="AE26" s="6" t="n">
        <v>737939.925055325</v>
      </c>
      <c r="AF26" s="6" t="n"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-0.0108130952385571</v>
      </c>
      <c r="AK26" s="62" t="n">
        <f aca="false">AK25+1</f>
        <v>2037</v>
      </c>
      <c r="AL26" s="63" t="n">
        <f aca="false">SUM(AB102:AB105)/AVERAGE(AG102:AG105)</f>
        <v>-0.0337190938312954</v>
      </c>
      <c r="AM26" s="6" t="n">
        <v>4920541.96276278</v>
      </c>
      <c r="AN26" s="63" t="n">
        <f aca="false">AM26/AVERAGE(AG102:AG105)</f>
        <v>0.000647106015134085</v>
      </c>
      <c r="AO26" s="63" t="n">
        <f aca="false">'GDP evolution by scenario'!G101</f>
        <v>0.022553151568609</v>
      </c>
      <c r="AP26" s="63"/>
      <c r="AQ26" s="6" t="n">
        <f aca="false">AQ25*(1+AO26)</f>
        <v>627458491.799978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374723742.11203</v>
      </c>
      <c r="AS26" s="64" t="n">
        <f aca="false">AQ26/AG105</f>
        <v>0.0820632808989874</v>
      </c>
      <c r="AT26" s="64" t="n">
        <f aca="false">AR26/AG105</f>
        <v>0.0490089147096316</v>
      </c>
      <c r="AU26" s="61" t="n">
        <f aca="false">AVERAGE(AH26:AH29)</f>
        <v>-0.0157471676160662</v>
      </c>
      <c r="AV26" s="5"/>
      <c r="AW26" s="65" t="n">
        <f aca="false">workers_and_wage_central!C14</f>
        <v>11499225</v>
      </c>
      <c r="AX26" s="5"/>
      <c r="AY26" s="61" t="n">
        <f aca="false">(AW26-AW25)/AW25</f>
        <v>-0.00519220852092131</v>
      </c>
      <c r="AZ26" s="66" t="n">
        <f aca="false">workers_and_wage_central!B14</f>
        <v>6811.86864411163</v>
      </c>
      <c r="BA26" s="61" t="n">
        <f aca="false">(AZ26-AZ25)/AZ25</f>
        <v>-0.00761256080796605</v>
      </c>
      <c r="BB26" s="11" t="n">
        <v>51.3153715443761</v>
      </c>
      <c r="BC26" s="11" t="n"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0.0135313593693595</v>
      </c>
      <c r="BJ26" s="5" t="n">
        <f aca="false">BJ25+1</f>
        <v>2037</v>
      </c>
      <c r="BK26" s="61" t="n">
        <f aca="false">SUM(T102:T105)/AVERAGE(AG102:AG105)</f>
        <v>0.0655532377534259</v>
      </c>
      <c r="BL26" s="61" t="n">
        <f aca="false">SUM(P102:P105)/AVERAGE(AG102:AG105)</f>
        <v>0.015710925772143</v>
      </c>
      <c r="BM26" s="61" t="n">
        <f aca="false">SUM(D102:D105)/AVERAGE(AG102:AG105)</f>
        <v>0.0835614058125783</v>
      </c>
      <c r="BN26" s="61" t="n">
        <f aca="false">(SUM(H102:H105)+SUM(J102:J105))/AVERAGE(AG102:AG105)</f>
        <v>0.0133197818557913</v>
      </c>
      <c r="BO26" s="63" t="n">
        <f aca="false">AL26-BN26</f>
        <v>-0.0470388756870867</v>
      </c>
      <c r="BP26" s="32" t="n">
        <f aca="false">BM26+BN26</f>
        <v>0.0968811876683696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8602355.4488985</v>
      </c>
      <c r="D27" s="9" t="n">
        <f aca="false">'Central pensions'!Q27</f>
        <v>106201919.122204</v>
      </c>
      <c r="E27" s="9"/>
      <c r="F27" s="67" t="n">
        <f aca="false">'Central pensions'!I27</f>
        <v>19303455.936474</v>
      </c>
      <c r="G27" s="9" t="n">
        <f aca="false">'Central pensions'!K27</f>
        <v>196660.371118102</v>
      </c>
      <c r="H27" s="9" t="n">
        <f aca="false">'Central pensions'!V27</f>
        <v>1081967.33770162</v>
      </c>
      <c r="I27" s="67" t="n">
        <f aca="false">'Central pensions'!M27</f>
        <v>6082.27951911654</v>
      </c>
      <c r="J27" s="9" t="n">
        <f aca="false">'Central pensions'!W27</f>
        <v>33462.9073515963</v>
      </c>
      <c r="K27" s="9"/>
      <c r="L27" s="67" t="n">
        <f aca="false">'Central pensions'!N27</f>
        <v>3588608.991979</v>
      </c>
      <c r="M27" s="67"/>
      <c r="N27" s="67" t="n">
        <f aca="false">'Central pensions'!L27</f>
        <v>789825.597726565</v>
      </c>
      <c r="O27" s="9"/>
      <c r="P27" s="9" t="n">
        <f aca="false">'Central pensions'!X27</f>
        <v>22966696.521374</v>
      </c>
      <c r="Q27" s="67"/>
      <c r="R27" s="67" t="n">
        <f aca="false">'Central SIPA income'!G22</f>
        <v>21880038.93955</v>
      </c>
      <c r="S27" s="67"/>
      <c r="T27" s="9" t="n">
        <f aca="false">'Central SIPA income'!J22</f>
        <v>83660225.2655404</v>
      </c>
      <c r="U27" s="9"/>
      <c r="V27" s="67" t="n">
        <f aca="false">'Central SIPA income'!F22</f>
        <v>128561.943141318</v>
      </c>
      <c r="W27" s="67"/>
      <c r="X27" s="67" t="n">
        <f aca="false">'Central SIPA income'!M22</f>
        <v>322910.535734287</v>
      </c>
      <c r="Y27" s="9"/>
      <c r="Z27" s="9" t="n">
        <f aca="false">R27+V27-N27-L27-F27</f>
        <v>-1673289.64348822</v>
      </c>
      <c r="AA27" s="9"/>
      <c r="AB27" s="9" t="n">
        <f aca="false">T27-P27-D27</f>
        <v>-45508390.3780373</v>
      </c>
      <c r="AC27" s="50"/>
      <c r="AD27" s="9" t="n">
        <v>14034054600.9996</v>
      </c>
      <c r="AE27" s="9" t="n">
        <v>700406.755631087</v>
      </c>
      <c r="AF27" s="9" t="n"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-0.00890476566505875</v>
      </c>
      <c r="AK27" s="68" t="n">
        <f aca="false">AK26+1</f>
        <v>2038</v>
      </c>
      <c r="AL27" s="69" t="n">
        <f aca="false">SUM(AB106:AB109)/AVERAGE(AG106:AG109)</f>
        <v>-0.0326946173801239</v>
      </c>
      <c r="AM27" s="9" t="n">
        <v>4379286.21321994</v>
      </c>
      <c r="AN27" s="69" t="n">
        <f aca="false">AM27/AVERAGE(AG106:AG109)</f>
        <v>0.000565656393744053</v>
      </c>
      <c r="AO27" s="69" t="n">
        <f aca="false">'GDP evolution by scenario'!G105</f>
        <v>0.018153190361403</v>
      </c>
      <c r="AP27" s="69"/>
      <c r="AQ27" s="9" t="n">
        <f aca="false">AQ26*(1+AO27)</f>
        <v>638848865.245502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377110569.086559</v>
      </c>
      <c r="AS27" s="70" t="n">
        <f aca="false">AQ27/AG109</f>
        <v>0.0823100103510107</v>
      </c>
      <c r="AT27" s="70" t="n">
        <f aca="false">AR27/AG109</f>
        <v>0.0485873522418512</v>
      </c>
      <c r="AU27" s="7"/>
      <c r="AV27" s="7"/>
      <c r="AW27" s="71" t="n">
        <f aca="false">workers_and_wage_central!C15</f>
        <v>11454332</v>
      </c>
      <c r="AX27" s="7"/>
      <c r="AY27" s="40" t="n">
        <f aca="false">(AW27-AW26)/AW26</f>
        <v>-0.00390400222623699</v>
      </c>
      <c r="AZ27" s="39" t="n">
        <f aca="false">workers_and_wage_central!B15</f>
        <v>6712.55529028831</v>
      </c>
      <c r="BA27" s="40" t="n">
        <f aca="false">(AZ27-AZ26)/AZ26</f>
        <v>-0.0145794581504698</v>
      </c>
      <c r="BB27" s="12" t="n">
        <v>46.4292581733586</v>
      </c>
      <c r="BC27" s="12" t="n"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0.0129473072901935</v>
      </c>
      <c r="BJ27" s="7" t="n">
        <f aca="false">BJ26+1</f>
        <v>2038</v>
      </c>
      <c r="BK27" s="40" t="n">
        <f aca="false">SUM(T106:T109)/AVERAGE(AG106:AG109)</f>
        <v>0.0657517999245659</v>
      </c>
      <c r="BL27" s="40" t="n">
        <f aca="false">SUM(P106:P109)/AVERAGE(AG106:AG109)</f>
        <v>0.0154334512629019</v>
      </c>
      <c r="BM27" s="40" t="n">
        <f aca="false">SUM(D106:D109)/AVERAGE(AG106:AG109)</f>
        <v>0.083012966041788</v>
      </c>
      <c r="BN27" s="40" t="n">
        <f aca="false">(SUM(H106:H109)+SUM(J106:J109))/AVERAGE(AG106:AG109)</f>
        <v>0.0140594275415228</v>
      </c>
      <c r="BO27" s="69" t="n">
        <f aca="false">AL27-BN27</f>
        <v>-0.0467540449216468</v>
      </c>
      <c r="BP27" s="32" t="n">
        <f aca="false">BM27+BN27</f>
        <v>0.0970723935833108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8032470.84908195</v>
      </c>
      <c r="D28" s="9" t="n">
        <f aca="false">'Central pensions'!Q28</f>
        <v>99166306.7787895</v>
      </c>
      <c r="E28" s="9"/>
      <c r="F28" s="67" t="n">
        <f aca="false">'Central pensions'!I28</f>
        <v>18024650.110932</v>
      </c>
      <c r="G28" s="9" t="n">
        <f aca="false">'Central pensions'!K28</f>
        <v>216176.440065739</v>
      </c>
      <c r="H28" s="9" t="n">
        <f aca="false">'Central pensions'!V28</f>
        <v>1189338.99088026</v>
      </c>
      <c r="I28" s="67" t="n">
        <f aca="false">'Central pensions'!M28</f>
        <v>6685.86928038366</v>
      </c>
      <c r="J28" s="9" t="n">
        <f aca="false">'Central pensions'!W28</f>
        <v>36783.6801303172</v>
      </c>
      <c r="K28" s="9"/>
      <c r="L28" s="67" t="n">
        <f aca="false">'Central pensions'!N28</f>
        <v>3273414.78527882</v>
      </c>
      <c r="M28" s="67"/>
      <c r="N28" s="67" t="n">
        <f aca="false">'Central pensions'!L28</f>
        <v>749459.692106318</v>
      </c>
      <c r="O28" s="9"/>
      <c r="P28" s="9" t="n">
        <f aca="false">'Central pensions'!X28</f>
        <v>21109070.9815816</v>
      </c>
      <c r="Q28" s="67"/>
      <c r="R28" s="67" t="n">
        <f aca="false">'Central SIPA income'!G23</f>
        <v>17977125.6593717</v>
      </c>
      <c r="S28" s="67"/>
      <c r="T28" s="9" t="n">
        <f aca="false">'Central SIPA income'!J23</f>
        <v>68737098.0666499</v>
      </c>
      <c r="U28" s="9"/>
      <c r="V28" s="67" t="n">
        <f aca="false">'Central SIPA income'!F23</f>
        <v>121117.384087286</v>
      </c>
      <c r="W28" s="67"/>
      <c r="X28" s="67" t="n">
        <f aca="false">'Central SIPA income'!M23</f>
        <v>304211.94971649</v>
      </c>
      <c r="Y28" s="9"/>
      <c r="Z28" s="9" t="n">
        <f aca="false">R28+V28-N28-L28-F28</f>
        <v>-3949281.54485815</v>
      </c>
      <c r="AA28" s="9"/>
      <c r="AB28" s="9" t="n">
        <f aca="false">T28-P28-D28</f>
        <v>-51538279.6937213</v>
      </c>
      <c r="AC28" s="50"/>
      <c r="AD28" s="9" t="n">
        <v>15118123646.8716</v>
      </c>
      <c r="AE28" s="9" t="n">
        <v>699939.388505861</v>
      </c>
      <c r="AF28" s="9" t="n"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-0.0100913862904131</v>
      </c>
      <c r="AK28" s="68" t="n">
        <f aca="false">AK27+1</f>
        <v>2039</v>
      </c>
      <c r="AL28" s="69" t="n">
        <f aca="false">SUM(AB110:AB113)/AVERAGE(AG110:AG113)</f>
        <v>-0.0317352958581623</v>
      </c>
      <c r="AM28" s="9" t="n">
        <v>3887732.69163583</v>
      </c>
      <c r="AN28" s="69" t="n">
        <f aca="false">AM28/AVERAGE(AG110:AG113)</f>
        <v>0.000493295915603398</v>
      </c>
      <c r="AO28" s="69" t="n">
        <f aca="false">'GDP evolution by scenario'!G109</f>
        <v>0.0179776603037618</v>
      </c>
      <c r="AP28" s="69"/>
      <c r="AQ28" s="9" t="n">
        <f aca="false">AQ27*(1+AO28)</f>
        <v>650333873.13033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379970471.171899</v>
      </c>
      <c r="AS28" s="70" t="n">
        <f aca="false">AQ28/AG113</f>
        <v>0.0817186056705425</v>
      </c>
      <c r="AT28" s="70" t="n">
        <f aca="false">AR28/AG113</f>
        <v>0.0477457170586653</v>
      </c>
      <c r="AU28" s="9"/>
      <c r="AW28" s="71" t="n">
        <f aca="false">workers_and_wage_central!C16</f>
        <v>11583591</v>
      </c>
      <c r="AY28" s="40" t="n">
        <f aca="false">(AW28-AW27)/AW27</f>
        <v>0.0112847261629923</v>
      </c>
      <c r="AZ28" s="39" t="n">
        <f aca="false">workers_and_wage_central!B16</f>
        <v>6331.53688578529</v>
      </c>
      <c r="BA28" s="40" t="n">
        <f aca="false">(AZ28-AZ27)/AZ27</f>
        <v>-0.0567620508175585</v>
      </c>
      <c r="BB28" s="12" t="n">
        <v>45.5379530641625</v>
      </c>
      <c r="BC28" s="12" t="n"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I28" s="40" t="n">
        <f aca="false">T35/AG35</f>
        <v>0.0174237424759532</v>
      </c>
      <c r="BJ28" s="7" t="n">
        <f aca="false">BJ27+1</f>
        <v>2039</v>
      </c>
      <c r="BK28" s="40" t="n">
        <f aca="false">SUM(T110:T113)/AVERAGE(AG110:AG113)</f>
        <v>0.0661556096013629</v>
      </c>
      <c r="BL28" s="40" t="n">
        <f aca="false">SUM(P110:P113)/AVERAGE(AG110:AG113)</f>
        <v>0.0152652878743246</v>
      </c>
      <c r="BM28" s="40" t="n">
        <f aca="false">SUM(D110:D113)/AVERAGE(AG110:AG113)</f>
        <v>0.0826256175852006</v>
      </c>
      <c r="BN28" s="40" t="n">
        <f aca="false">(SUM(H110:H113)+SUM(J110:J113))/AVERAGE(AG110:AG113)</f>
        <v>0.0148908340496925</v>
      </c>
      <c r="BO28" s="69" t="n">
        <f aca="false">AL28-BN28</f>
        <v>-0.0466261299078548</v>
      </c>
      <c r="BP28" s="32" t="n">
        <f aca="false">BM28+BN28</f>
        <v>0.0975164516348931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7341937.79087037</v>
      </c>
      <c r="D29" s="9" t="n">
        <f aca="false">'Central pensions'!Q29</f>
        <v>90641207.294696</v>
      </c>
      <c r="E29" s="9"/>
      <c r="F29" s="67" t="n">
        <f aca="false">'Central pensions'!I29</f>
        <v>16475112.3661772</v>
      </c>
      <c r="G29" s="9" t="n">
        <f aca="false">'Central pensions'!K29</f>
        <v>224042.162428257</v>
      </c>
      <c r="H29" s="9" t="n">
        <f aca="false">'Central pensions'!V29</f>
        <v>1232613.87455554</v>
      </c>
      <c r="I29" s="67" t="n">
        <f aca="false">'Central pensions'!M29</f>
        <v>6929.13904417286</v>
      </c>
      <c r="J29" s="9" t="n">
        <f aca="false">'Central pensions'!W29</f>
        <v>38122.0785945011</v>
      </c>
      <c r="K29" s="9"/>
      <c r="L29" s="67" t="n">
        <f aca="false">'Central pensions'!N29</f>
        <v>3038125.44366606</v>
      </c>
      <c r="M29" s="67"/>
      <c r="N29" s="67" t="n">
        <f aca="false">'Central pensions'!L29</f>
        <v>683434.677769862</v>
      </c>
      <c r="O29" s="9"/>
      <c r="P29" s="9" t="n">
        <f aca="false">'Central pensions'!X29</f>
        <v>19524903.3210839</v>
      </c>
      <c r="Q29" s="67"/>
      <c r="R29" s="67" t="n">
        <f aca="false">'Central SIPA income'!G24</f>
        <v>19735769.6864861</v>
      </c>
      <c r="S29" s="67"/>
      <c r="T29" s="9" t="n">
        <f aca="false">'Central SIPA income'!J24</f>
        <v>75461425.9289891</v>
      </c>
      <c r="U29" s="9"/>
      <c r="V29" s="67" t="n">
        <f aca="false">'Central SIPA income'!F24</f>
        <v>117488.447629411</v>
      </c>
      <c r="W29" s="67"/>
      <c r="X29" s="67" t="n">
        <f aca="false">'Central SIPA income'!M24</f>
        <v>295097.107585721</v>
      </c>
      <c r="Y29" s="9"/>
      <c r="Z29" s="9" t="n">
        <f aca="false">R29+V29-N29-L29-F29</f>
        <v>-343414.3534976</v>
      </c>
      <c r="AA29" s="9"/>
      <c r="AB29" s="9" t="n">
        <f aca="false">T29-P29-D29</f>
        <v>-34704684.6867908</v>
      </c>
      <c r="AC29" s="50"/>
      <c r="AD29" s="9" t="n">
        <v>16779533858.6913</v>
      </c>
      <c r="AE29" s="9" t="n">
        <v>692735.8892223</v>
      </c>
      <c r="AF29" s="72" t="n"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-0.00686596778596435</v>
      </c>
      <c r="AK29" s="68" t="n">
        <f aca="false">AK28+1</f>
        <v>2040</v>
      </c>
      <c r="AL29" s="69" t="n">
        <f aca="false">SUM(AB114:AB117)/AVERAGE(AG114:AG117)</f>
        <v>-0.0309814709589126</v>
      </c>
      <c r="AM29" s="9" t="n">
        <v>3427469.19706586</v>
      </c>
      <c r="AN29" s="69" t="n">
        <f aca="false">AM29/AVERAGE(AG114:AG117)</f>
        <v>0.00042895759816744</v>
      </c>
      <c r="AO29" s="69" t="n">
        <f aca="false">'GDP evolution by scenario'!G113</f>
        <v>0.0138420933104622</v>
      </c>
      <c r="AP29" s="69"/>
      <c r="AQ29" s="9" t="n">
        <f aca="false">AQ28*(1+AO29)</f>
        <v>659335855.285154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381780897.797337</v>
      </c>
      <c r="AS29" s="70" t="n">
        <f aca="false">AQ29/AG117</f>
        <v>0.082390645477602</v>
      </c>
      <c r="AT29" s="70" t="n">
        <f aca="false">AR29/AG117</f>
        <v>0.0477073624138597</v>
      </c>
      <c r="AW29" s="71" t="n">
        <f aca="false">workers_and_wage_central!C17</f>
        <v>11552257</v>
      </c>
      <c r="AY29" s="40" t="n">
        <f aca="false">(AW29-AW28)/AW28</f>
        <v>-0.00270503335278326</v>
      </c>
      <c r="AZ29" s="39" t="n">
        <f aca="false">workers_and_wage_central!B17</f>
        <v>6012.82687189068</v>
      </c>
      <c r="BA29" s="40" t="n">
        <f aca="false">(AZ29-AZ28)/AZ28</f>
        <v>-0.0503369118183828</v>
      </c>
      <c r="BB29" s="12" t="n">
        <v>47.1428829501671</v>
      </c>
      <c r="BC29" s="12" t="n"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I29" s="40" t="n">
        <f aca="false">T36/AG36</f>
        <v>0.0133187297136974</v>
      </c>
      <c r="BJ29" s="7" t="n">
        <f aca="false">BJ28+1</f>
        <v>2040</v>
      </c>
      <c r="BK29" s="40" t="n">
        <f aca="false">SUM(T114:T117)/AVERAGE(AG114:AG117)</f>
        <v>0.0662584240400146</v>
      </c>
      <c r="BL29" s="40" t="n">
        <f aca="false">SUM(P114:P117)/AVERAGE(AG114:AG117)</f>
        <v>0.0149314163802364</v>
      </c>
      <c r="BM29" s="40" t="n">
        <f aca="false">SUM(D114:D117)/AVERAGE(AG114:AG117)</f>
        <v>0.0823084786186909</v>
      </c>
      <c r="BN29" s="40" t="n">
        <f aca="false">(SUM(H114:H117)+SUM(J114:J117))/AVERAGE(AG114:AG117)</f>
        <v>0.0153919199449965</v>
      </c>
      <c r="BO29" s="69" t="n">
        <f aca="false">AL29-BN29</f>
        <v>-0.0463733909039091</v>
      </c>
      <c r="BP29" s="32" t="n">
        <f aca="false">BM29+BN29</f>
        <v>0.0977003985636874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6" t="n">
        <f aca="false">'Central pensions'!Q30</f>
        <v>89965868.98707</v>
      </c>
      <c r="E30" s="6"/>
      <c r="F30" s="8" t="n">
        <f aca="false">'Central pensions'!I30</f>
        <v>16352361.6346346</v>
      </c>
      <c r="G30" s="6" t="n">
        <f aca="false">'Central pensions'!K30</f>
        <v>189722.850050616</v>
      </c>
      <c r="H30" s="6" t="n">
        <f aca="false">'Central pensions'!V30</f>
        <v>1043799.14368794</v>
      </c>
      <c r="I30" s="8" t="n">
        <f aca="false">'Central pensions'!M30</f>
        <v>5867.71701187475</v>
      </c>
      <c r="J30" s="6" t="n">
        <f aca="false">'Central pensions'!W30</f>
        <v>32282.4477429262</v>
      </c>
      <c r="K30" s="6"/>
      <c r="L30" s="8" t="n">
        <f aca="false">'Central pensions'!N30</f>
        <v>3559515.16025304</v>
      </c>
      <c r="M30" s="8"/>
      <c r="N30" s="8" t="n">
        <f aca="false">'Central pensions'!L30</f>
        <v>678706.000540201</v>
      </c>
      <c r="O30" s="6"/>
      <c r="P30" s="6" t="n">
        <f aca="false">'Central pensions'!X30</f>
        <v>22204381.2521039</v>
      </c>
      <c r="Q30" s="8"/>
      <c r="R30" s="8" t="n">
        <f aca="false">'Central SIPA income'!G25</f>
        <v>15771872.8967792</v>
      </c>
      <c r="S30" s="8"/>
      <c r="T30" s="6" t="n">
        <f aca="false">'Central SIPA income'!J25</f>
        <v>60305122.9958713</v>
      </c>
      <c r="U30" s="6"/>
      <c r="V30" s="8" t="n">
        <f aca="false">'Central SIPA income'!F25</f>
        <v>113588.720787944</v>
      </c>
      <c r="W30" s="8"/>
      <c r="X30" s="8" t="n">
        <f aca="false">'Central SIPA income'!M25</f>
        <v>285302.118082402</v>
      </c>
      <c r="Y30" s="6"/>
      <c r="Z30" s="6" t="n">
        <f aca="false">R30+V30-N30-L30-F30</f>
        <v>-4705121.17786079</v>
      </c>
      <c r="AA30" s="6"/>
      <c r="AB30" s="6" t="n">
        <f aca="false">T30-P30-D30</f>
        <v>-51865127.2433026</v>
      </c>
      <c r="AC30" s="50"/>
      <c r="AD30" s="6" t="n">
        <v>17412113021.4212</v>
      </c>
      <c r="AE30" s="6" t="n">
        <v>693692.821134425</v>
      </c>
      <c r="AF30" s="6" t="n"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-0.0102468314898553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-0.342522829622063</v>
      </c>
      <c r="AS30" s="64"/>
      <c r="AT30" s="5"/>
      <c r="AU30" s="61" t="n">
        <f aca="false">AVERAGE(AH30:AH33)</f>
        <v>-0.000814920483286916</v>
      </c>
      <c r="AV30" s="5"/>
      <c r="AW30" s="65" t="n">
        <f aca="false">workers_and_wage_central!C18</f>
        <v>11484302</v>
      </c>
      <c r="AX30" s="5"/>
      <c r="AY30" s="61" t="n">
        <f aca="false">(AW30-AW29)/AW29</f>
        <v>-0.00588240029632305</v>
      </c>
      <c r="AZ30" s="66" t="n">
        <f aca="false">workers_and_wage_central!B18</f>
        <v>5980.7396309251</v>
      </c>
      <c r="BA30" s="61" t="n">
        <f aca="false">(AZ30-AZ29)/AZ29</f>
        <v>-0.0053364651351568</v>
      </c>
      <c r="BB30" s="11" t="n">
        <v>48.2222149172159</v>
      </c>
      <c r="BC30" s="11" t="n"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0.0154840891040147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9" t="n">
        <f aca="false">'Central pensions'!Q31</f>
        <v>90945332.7709491</v>
      </c>
      <c r="E31" s="9"/>
      <c r="F31" s="67" t="n">
        <f aca="false">'Central pensions'!I31</f>
        <v>16530390.7714879</v>
      </c>
      <c r="G31" s="9" t="n">
        <f aca="false">'Central pensions'!K31</f>
        <v>183815.225100467</v>
      </c>
      <c r="H31" s="9" t="n">
        <f aca="false">'Central pensions'!V31</f>
        <v>1011297.13424338</v>
      </c>
      <c r="I31" s="67" t="n">
        <f aca="false">'Central pensions'!M31</f>
        <v>5685.00696187009</v>
      </c>
      <c r="J31" s="9" t="n">
        <f aca="false">'Central pensions'!W31</f>
        <v>31277.2309559807</v>
      </c>
      <c r="K31" s="9"/>
      <c r="L31" s="67" t="n">
        <f aca="false">'Central pensions'!N31</f>
        <v>3292886.12995688</v>
      </c>
      <c r="M31" s="67"/>
      <c r="N31" s="67" t="n">
        <f aca="false">'Central pensions'!L31</f>
        <v>687168.922397811</v>
      </c>
      <c r="O31" s="9"/>
      <c r="P31" s="9" t="n">
        <f aca="false">'Central pensions'!X31</f>
        <v>20867402.445491</v>
      </c>
      <c r="Q31" s="67"/>
      <c r="R31" s="67" t="n">
        <f aca="false">'Central SIPA income'!G26</f>
        <v>18768315.1400203</v>
      </c>
      <c r="S31" s="67"/>
      <c r="T31" s="9" t="n">
        <f aca="false">'Central SIPA income'!J26</f>
        <v>71762279.6196469</v>
      </c>
      <c r="U31" s="9"/>
      <c r="V31" s="67" t="n">
        <f aca="false">'Central SIPA income'!F26</f>
        <v>109525.592719891</v>
      </c>
      <c r="W31" s="67"/>
      <c r="X31" s="67" t="n">
        <f aca="false">'Central SIPA income'!M26</f>
        <v>275096.71180778</v>
      </c>
      <c r="Y31" s="9"/>
      <c r="Z31" s="9" t="n">
        <f aca="false">R31+V31-N31-L31-F31</f>
        <v>-1632605.09110241</v>
      </c>
      <c r="AA31" s="9"/>
      <c r="AB31" s="9" t="n">
        <f aca="false">T31-P31-D31</f>
        <v>-40050455.5967933</v>
      </c>
      <c r="AC31" s="50"/>
      <c r="AD31" s="9" t="n">
        <v>20909685152.7339</v>
      </c>
      <c r="AE31" s="9" t="n">
        <v>691076.986332392</v>
      </c>
      <c r="AF31" s="9" t="n"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-0.00794259424464266</v>
      </c>
      <c r="AK31" s="7"/>
      <c r="AL31" s="7"/>
      <c r="AM31" s="7" t="n">
        <v>1000</v>
      </c>
      <c r="AN31" s="7"/>
      <c r="AO31" s="7"/>
      <c r="AP31" s="7"/>
      <c r="AQ31" s="7"/>
      <c r="AR31" s="7" t="n">
        <f aca="false">AR28*(1+AO29)-AM29*((1+AO29)^(11/12)+(1+AO29)^(10/12)+(1+AO29)^(9/12)+(1+AO29)^(8/12)+(1+AO29)^(7/12)+(1+AO29)^(6/12)+(1+AO29)^(5/12)+(1+AO29)^(4/12)+(1+AO29)^(3/12)+(1+AO29)^(2/12)+(1+AO29)^(1/12)+1)/12</f>
        <v>381780897.797337</v>
      </c>
      <c r="AS31" s="7"/>
      <c r="AT31" s="7"/>
      <c r="AU31" s="7"/>
      <c r="AV31" s="7"/>
      <c r="AW31" s="71" t="n">
        <f aca="false">workers_and_wage_central!C19</f>
        <v>11534098</v>
      </c>
      <c r="AX31" s="7"/>
      <c r="AY31" s="40" t="n">
        <f aca="false">(AW31-AW30)/AW30</f>
        <v>0.00433600579295111</v>
      </c>
      <c r="AZ31" s="39" t="n">
        <f aca="false">workers_and_wage_central!B19</f>
        <v>5964.69692516812</v>
      </c>
      <c r="BA31" s="40" t="n">
        <f aca="false">(AZ31-AZ30)/AZ30</f>
        <v>-0.00268239494560594</v>
      </c>
      <c r="BB31" s="12" t="n">
        <v>42.4620464501394</v>
      </c>
      <c r="BC31" s="12" t="n"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0.0133606387846418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32552607.6410766</v>
      </c>
      <c r="D32" s="9" t="n">
        <f aca="false">'Central pensions'!Q32</f>
        <v>93389852.5820061</v>
      </c>
      <c r="E32" s="9"/>
      <c r="F32" s="67" t="n">
        <f aca="false">'Central pensions'!I32</f>
        <v>16974711.1834785</v>
      </c>
      <c r="G32" s="9" t="n">
        <f aca="false">'Central pensions'!K32</f>
        <v>198428.68944272</v>
      </c>
      <c r="H32" s="9" t="n">
        <f aca="false">'Central pensions'!V32</f>
        <v>1091696.10338541</v>
      </c>
      <c r="I32" s="67" t="n">
        <f aca="false">'Central pensions'!M32</f>
        <v>6136.96977657895</v>
      </c>
      <c r="J32" s="9" t="n">
        <f aca="false">'Central pensions'!W32</f>
        <v>33763.7970119198</v>
      </c>
      <c r="K32" s="9"/>
      <c r="L32" s="67" t="n">
        <f aca="false">'Central pensions'!N32</f>
        <v>3222133.25828742</v>
      </c>
      <c r="M32" s="67"/>
      <c r="N32" s="67" t="n">
        <f aca="false">'Central pensions'!L32</f>
        <v>707824.822523344</v>
      </c>
      <c r="O32" s="9"/>
      <c r="P32" s="9" t="n">
        <f aca="false">'Central pensions'!X32</f>
        <v>20613908.126068</v>
      </c>
      <c r="Q32" s="67"/>
      <c r="R32" s="67" t="n">
        <f aca="false">'Central SIPA income'!G27</f>
        <v>15636784.0553688</v>
      </c>
      <c r="S32" s="67"/>
      <c r="T32" s="9" t="n">
        <f aca="false">'Central SIPA income'!J27</f>
        <v>59788599.1023591</v>
      </c>
      <c r="U32" s="9"/>
      <c r="V32" s="67" t="n">
        <f aca="false">'Central SIPA income'!F27</f>
        <v>104871.150029721</v>
      </c>
      <c r="W32" s="67"/>
      <c r="X32" s="67" t="n">
        <f aca="false">'Central SIPA income'!M27</f>
        <v>263406.093683137</v>
      </c>
      <c r="Y32" s="9"/>
      <c r="Z32" s="9" t="n">
        <f aca="false">R32+V32-N32-L32-F32</f>
        <v>-5163014.05889083</v>
      </c>
      <c r="AA32" s="9"/>
      <c r="AB32" s="9" t="n">
        <f aca="false">T32-P32-D32</f>
        <v>-54215161.6057151</v>
      </c>
      <c r="AC32" s="50"/>
      <c r="AD32" s="9" t="n">
        <v>22287255273.2248</v>
      </c>
      <c r="AE32" s="9" t="n">
        <v>696715.277109837</v>
      </c>
      <c r="AF32" s="9" t="n">
        <v>397.614228233701</v>
      </c>
      <c r="AG32" s="9" t="n">
        <f aca="false">AE32/$AE$6*$AD$6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-0.0106646539957962</v>
      </c>
      <c r="AK32" s="7"/>
      <c r="AL32" s="7"/>
      <c r="AM32" s="7"/>
      <c r="AN32" s="7"/>
      <c r="AO32" s="7"/>
      <c r="AP32" s="7"/>
      <c r="AQ32" s="7"/>
      <c r="AR32" s="7" t="n">
        <f aca="false">AR28*(1+AO29)</f>
        <v>385230057.889081</v>
      </c>
      <c r="AS32" s="7"/>
      <c r="AT32" s="7"/>
      <c r="AU32" s="9"/>
      <c r="AW32" s="71" t="n">
        <f aca="false">workers_and_wage_central!C20</f>
        <v>11625552</v>
      </c>
      <c r="AY32" s="40" t="n">
        <f aca="false">(AW32-AW31)/AW31</f>
        <v>0.00792901187418383</v>
      </c>
      <c r="AZ32" s="39" t="n">
        <f aca="false">workers_and_wage_central!B20</f>
        <v>5814.12701750829</v>
      </c>
      <c r="BA32" s="40" t="n">
        <f aca="false">(AZ32-AZ31)/AZ31</f>
        <v>-0.0252435135512918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0" t="n">
        <v>1</v>
      </c>
      <c r="BI32" s="40" t="n">
        <f aca="false">T39/AG39</f>
        <v>0.0155745297110647</v>
      </c>
      <c r="BN32" s="0"/>
      <c r="BO32" s="0"/>
      <c r="BP32" s="0"/>
    </row>
    <row r="33" customFormat="false" ht="48" hidden="false" customHeight="true" outlineLevel="0" collapsed="false">
      <c r="A33" s="7" t="n">
        <f aca="false">A29+1</f>
        <v>2019</v>
      </c>
      <c r="B33" s="7" t="n">
        <f aca="false">B29</f>
        <v>4</v>
      </c>
      <c r="C33" s="9"/>
      <c r="D33" s="9" t="n">
        <f aca="false">'Central pensions'!Q33</f>
        <v>91734934.6040553</v>
      </c>
      <c r="E33" s="9"/>
      <c r="F33" s="67" t="n">
        <f aca="false">'Central pensions'!I33</f>
        <v>16673910.2513495</v>
      </c>
      <c r="G33" s="9" t="n">
        <f aca="false">'Central pensions'!K33</f>
        <v>215995.281422386</v>
      </c>
      <c r="H33" s="9" t="n">
        <f aca="false">'Central pensions'!V33</f>
        <v>1188342.30947497</v>
      </c>
      <c r="I33" s="67" t="n">
        <f aca="false">'Central pensions'!M33</f>
        <v>6680.26643574389</v>
      </c>
      <c r="J33" s="9" t="n">
        <f aca="false">'Central pensions'!W33</f>
        <v>36752.8549322156</v>
      </c>
      <c r="K33" s="9"/>
      <c r="L33" s="67" t="n">
        <f aca="false">'Central pensions'!N33</f>
        <v>3292135.92902713</v>
      </c>
      <c r="M33" s="67"/>
      <c r="N33" s="67" t="n">
        <f aca="false">'Central pensions'!L33</f>
        <v>695086.389893012</v>
      </c>
      <c r="O33" s="9"/>
      <c r="P33" s="9" t="n">
        <f aca="false">'Central pensions'!X33</f>
        <v>20907069.2194283</v>
      </c>
      <c r="Q33" s="67"/>
      <c r="R33" s="67" t="n">
        <f aca="false">'Central SIPA income'!G28</f>
        <v>17828116.9327984</v>
      </c>
      <c r="S33" s="67"/>
      <c r="T33" s="9" t="n">
        <f aca="false">'Central SIPA income'!J28</f>
        <v>68167350.285757</v>
      </c>
      <c r="U33" s="9"/>
      <c r="V33" s="67" t="n">
        <f aca="false">'Central SIPA income'!F28</f>
        <v>105328.863710972</v>
      </c>
      <c r="W33" s="67"/>
      <c r="X33" s="67" t="n">
        <f aca="false">'Central SIPA income'!M28</f>
        <v>264555.738487923</v>
      </c>
      <c r="Y33" s="9"/>
      <c r="Z33" s="9" t="n">
        <f aca="false">R33+V33-N33-L33-F33</f>
        <v>-2727686.77376027</v>
      </c>
      <c r="AA33" s="9"/>
      <c r="AB33" s="9" t="n">
        <f aca="false">T33-P33-D33</f>
        <v>-44474653.5377265</v>
      </c>
      <c r="AC33" s="50"/>
      <c r="AD33" s="9" t="n">
        <v>25179945991.8152</v>
      </c>
      <c r="AE33" s="9" t="n">
        <v>690424.718170211</v>
      </c>
      <c r="AF33" s="40"/>
      <c r="AG33" s="9" t="n">
        <f aca="false">AE33/$AE$6*$AD$6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-0.00882831028819488</v>
      </c>
      <c r="AK33" s="7" t="s">
        <v>105</v>
      </c>
      <c r="AL33" s="7"/>
      <c r="AM33" s="7"/>
      <c r="AN33" s="7"/>
      <c r="AO33" s="7"/>
      <c r="AP33" s="7"/>
      <c r="AQ33" s="7"/>
      <c r="AR33" s="7"/>
      <c r="AS33" s="7"/>
      <c r="AT33" s="7"/>
      <c r="AW33" s="71" t="n">
        <f aca="false">workers_and_wage_central!C21</f>
        <v>11738891</v>
      </c>
      <c r="AY33" s="40" t="n">
        <f aca="false">(AW33-AW32)/AW32</f>
        <v>0.00974912847149107</v>
      </c>
      <c r="AZ33" s="39" t="n">
        <f aca="false">workers_and_wage_central!B21</f>
        <v>5633.24553537283</v>
      </c>
      <c r="BA33" s="40" t="n">
        <f aca="false">(AZ33-AZ32)/AZ32</f>
        <v>-0.0311106863662884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0" t="n">
        <f aca="false">BH32+1</f>
        <v>2</v>
      </c>
      <c r="BI33" s="40" t="n">
        <f aca="false">T40/AG40</f>
        <v>0.0135336394282237</v>
      </c>
      <c r="BN33" s="0"/>
      <c r="BO33" s="0"/>
      <c r="BP33" s="0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6" t="n">
        <f aca="false">'Central pensions'!Q34</f>
        <v>105302741.539849</v>
      </c>
      <c r="E34" s="6"/>
      <c r="F34" s="8" t="n">
        <f aca="false">'Central pensions'!I34</f>
        <v>19140019.7671137</v>
      </c>
      <c r="G34" s="6" t="n">
        <f aca="false">'Central pensions'!K34</f>
        <v>236635.046227798</v>
      </c>
      <c r="H34" s="6" t="n">
        <f aca="false">'Central pensions'!V34</f>
        <v>1301896.20571922</v>
      </c>
      <c r="I34" s="8" t="n">
        <f aca="false">'Central pensions'!M34</f>
        <v>7318.60967714837</v>
      </c>
      <c r="J34" s="6" t="n">
        <f aca="false">'Central pensions'!W34</f>
        <v>40264.8311047179</v>
      </c>
      <c r="K34" s="6"/>
      <c r="L34" s="8" t="n">
        <f aca="false">'Central pensions'!N34</f>
        <v>3802902.90237036</v>
      </c>
      <c r="M34" s="8"/>
      <c r="N34" s="8" t="n">
        <f aca="false">'Central pensions'!L34</f>
        <v>711251.295113537</v>
      </c>
      <c r="O34" s="6"/>
      <c r="P34" s="6" t="n">
        <f aca="false">'Central pensions'!X34</f>
        <v>23646376.0112955</v>
      </c>
      <c r="Q34" s="8"/>
      <c r="R34" s="8" t="n">
        <f aca="false">'Central SIPA income'!G29</f>
        <v>16232242.2219031</v>
      </c>
      <c r="S34" s="8"/>
      <c r="T34" s="6" t="n">
        <f aca="false">'Central SIPA income'!J29</f>
        <v>62065385.0114746</v>
      </c>
      <c r="U34" s="6"/>
      <c r="V34" s="8" t="n">
        <f aca="false">'Central SIPA income'!F29</f>
        <v>114354.601684911</v>
      </c>
      <c r="W34" s="8"/>
      <c r="X34" s="8" t="n">
        <f aca="false">'Central SIPA income'!M29</f>
        <v>287225.790085993</v>
      </c>
      <c r="Y34" s="6"/>
      <c r="Z34" s="6" t="n">
        <f aca="false">R34+V34-N34-L34-F34</f>
        <v>-7307577.14100964</v>
      </c>
      <c r="AA34" s="6"/>
      <c r="AB34" s="6" t="n">
        <f aca="false">T34-P34-D34</f>
        <v>-66883732.5396704</v>
      </c>
      <c r="AC34" s="50"/>
      <c r="AD34" s="6" t="n">
        <v>25352324788.3927</v>
      </c>
      <c r="AE34" s="6" t="n">
        <v>656978.783745228</v>
      </c>
      <c r="AF34" s="6"/>
      <c r="AG34" s="6" t="n">
        <f aca="false">AE34/$AE$6*$AD$6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-0.0139524509152103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-0.0114541268257462</v>
      </c>
      <c r="AV34" s="5"/>
      <c r="AW34" s="65" t="n">
        <f aca="false">workers_and_wage_central!C22</f>
        <v>11516006</v>
      </c>
      <c r="AX34" s="5"/>
      <c r="AY34" s="61" t="n">
        <f aca="false">(AW34-AW33)/AW33</f>
        <v>-0.0189868872621783</v>
      </c>
      <c r="AZ34" s="66" t="n">
        <f aca="false">workers_and_wage_central!B22</f>
        <v>5931.41495321902</v>
      </c>
      <c r="BA34" s="61" t="n">
        <f aca="false">(AZ34-AZ33)/AZ33</f>
        <v>0.0529303073998625</v>
      </c>
      <c r="BB34" s="11" t="n">
        <f aca="false">BB33*3/4+BB37*1/4</f>
        <v>45.2434019872418</v>
      </c>
      <c r="BC34" s="11" t="n">
        <f aca="false">$BC$33</f>
        <v>11.3722743431335</v>
      </c>
      <c r="BD34" s="11" t="n">
        <f aca="false">BB34+BC34/2</f>
        <v>50.9295391588085</v>
      </c>
      <c r="BE34" s="61" t="n">
        <f aca="false">BD34/BD33-1</f>
        <v>0.0116306331531295</v>
      </c>
      <c r="BF34" s="5"/>
      <c r="BG34" s="5"/>
      <c r="BH34" s="5" t="n">
        <f aca="false">BH33+1</f>
        <v>3</v>
      </c>
      <c r="BI34" s="61" t="n">
        <f aca="false">T41/AG41</f>
        <v>0.0157929046665498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9" t="n">
        <f aca="false">'Central pensions'!Q35</f>
        <v>96812503.7377015</v>
      </c>
      <c r="E35" s="9"/>
      <c r="F35" s="67" t="n">
        <f aca="false">'Central pensions'!I35</f>
        <v>17596818.5457181</v>
      </c>
      <c r="G35" s="9" t="n">
        <f aca="false">'Central pensions'!K35</f>
        <v>281445.048536626</v>
      </c>
      <c r="H35" s="9" t="n">
        <f aca="false">'Central pensions'!V35</f>
        <v>1548427.61733427</v>
      </c>
      <c r="I35" s="67" t="n">
        <f aca="false">'Central pensions'!M35</f>
        <v>8704.48603721522</v>
      </c>
      <c r="J35" s="9" t="n">
        <f aca="false">'Central pensions'!W35</f>
        <v>47889.5139381732</v>
      </c>
      <c r="K35" s="9"/>
      <c r="L35" s="67" t="n">
        <f aca="false">'Central pensions'!N35</f>
        <v>2966127.70886977</v>
      </c>
      <c r="M35" s="67"/>
      <c r="N35" s="67" t="n">
        <f aca="false">'Central pensions'!L35</f>
        <v>723269.508479893</v>
      </c>
      <c r="O35" s="9"/>
      <c r="P35" s="9" t="n">
        <f aca="false">'Central pensions'!X35</f>
        <v>19370466.2183546</v>
      </c>
      <c r="Q35" s="67"/>
      <c r="R35" s="67" t="n">
        <f aca="false">'Central SIPA income'!G30</f>
        <v>18318550.333424</v>
      </c>
      <c r="S35" s="67"/>
      <c r="T35" s="9" t="n">
        <f aca="false">'Central SIPA income'!J30</f>
        <v>70042564.8997456</v>
      </c>
      <c r="U35" s="9"/>
      <c r="V35" s="67" t="n">
        <f aca="false">'Central SIPA income'!F30</f>
        <v>82723.7607858221</v>
      </c>
      <c r="W35" s="67"/>
      <c r="X35" s="67" t="n">
        <f aca="false">'Central SIPA income'!M30</f>
        <v>207778.23717196</v>
      </c>
      <c r="Y35" s="9"/>
      <c r="Z35" s="9" t="n">
        <f aca="false">R35+V35-N35-L35-F35</f>
        <v>-2884941.6688579</v>
      </c>
      <c r="AA35" s="9"/>
      <c r="AB35" s="9" t="n">
        <f aca="false">T35-P35-D35</f>
        <v>-46140405.0563105</v>
      </c>
      <c r="AC35" s="50"/>
      <c r="AD35" s="9"/>
      <c r="AE35" s="75"/>
      <c r="AF35" s="40" t="n">
        <f aca="false">AVERAGE(AG34:AG37)/AVERAGE(AG30:AG33)-1</f>
        <v>-0.108757605416629</v>
      </c>
      <c r="AG35" s="9" t="n">
        <f aca="false">AG34*'Central macro hypothesis'!B17/'Central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-0.0114778568801418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workers_and_wage_central!C23</f>
        <v>9401693</v>
      </c>
      <c r="AX35" s="7"/>
      <c r="AY35" s="40" t="n">
        <f aca="false">(AW35-AW34)/AW34</f>
        <v>-0.18359776818456</v>
      </c>
      <c r="AZ35" s="39" t="n">
        <f aca="false">workers_and_wage_central!B23</f>
        <v>6364.43420483386</v>
      </c>
      <c r="BA35" s="40" t="n">
        <f aca="false">(AZ35-AZ34)/AZ34</f>
        <v>0.0730043767010163</v>
      </c>
      <c r="BB35" s="12" t="n">
        <f aca="false">BB33*2/4+BB37*2/4</f>
        <v>45.8289346581612</v>
      </c>
      <c r="BC35" s="12" t="n">
        <f aca="false">$BC$33</f>
        <v>11.3722743431335</v>
      </c>
      <c r="BD35" s="12" t="n">
        <f aca="false">BB35+BC35/2</f>
        <v>51.5150718297279</v>
      </c>
      <c r="BE35" s="40" t="n">
        <f aca="false">BD35/BD34-1</f>
        <v>0.011496916732225</v>
      </c>
      <c r="BF35" s="7"/>
      <c r="BG35" s="7" t="e">
        <f aca="false">AVERAGE(BF34:BF37)</f>
        <v>#DIV/0!</v>
      </c>
      <c r="BH35" s="7" t="n">
        <f aca="false">BH34+1</f>
        <v>4</v>
      </c>
      <c r="BI35" s="40" t="n">
        <f aca="false">T42/AG42</f>
        <v>0.0135799109680069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9" t="n">
        <f aca="false">'Central pensions'!Q36</f>
        <v>96220955.3722416</v>
      </c>
      <c r="E36" s="9"/>
      <c r="F36" s="67" t="n">
        <f aca="false">'Central pensions'!I36</f>
        <v>17489297.6280046</v>
      </c>
      <c r="G36" s="9" t="n">
        <f aca="false">'Central pensions'!K36</f>
        <v>290263.428839053</v>
      </c>
      <c r="H36" s="9" t="n">
        <f aca="false">'Central pensions'!V36</f>
        <v>1596943.7439154</v>
      </c>
      <c r="I36" s="67" t="n">
        <f aca="false">'Central pensions'!M36</f>
        <v>8977.21944863064</v>
      </c>
      <c r="J36" s="9" t="n">
        <f aca="false">'Central pensions'!W36</f>
        <v>49390.0126984151</v>
      </c>
      <c r="K36" s="9"/>
      <c r="L36" s="67" t="n">
        <f aca="false">'Central pensions'!N36</f>
        <v>2955506.1594936</v>
      </c>
      <c r="M36" s="67"/>
      <c r="N36" s="67" t="n">
        <f aca="false">'Central pensions'!L36</f>
        <v>720933.053052791</v>
      </c>
      <c r="O36" s="9"/>
      <c r="P36" s="9" t="n">
        <f aca="false">'Central pensions'!X36</f>
        <v>19302496.4597548</v>
      </c>
      <c r="Q36" s="67"/>
      <c r="R36" s="67" t="n">
        <f aca="false">'Central SIPA income'!G31</f>
        <v>15717730.6866453</v>
      </c>
      <c r="S36" s="67"/>
      <c r="T36" s="9" t="n">
        <f aca="false">'Central SIPA income'!J31</f>
        <v>60098105.5628272</v>
      </c>
      <c r="U36" s="9"/>
      <c r="V36" s="67" t="n">
        <f aca="false">'Central SIPA income'!F31</f>
        <v>82703.572565179</v>
      </c>
      <c r="W36" s="67"/>
      <c r="X36" s="67" t="n">
        <f aca="false">'Central SIPA income'!M31</f>
        <v>207727.53018213</v>
      </c>
      <c r="Y36" s="9"/>
      <c r="Z36" s="9" t="n">
        <f aca="false">R36+V36-N36-L36-F36</f>
        <v>-5365302.58134047</v>
      </c>
      <c r="AA36" s="9"/>
      <c r="AB36" s="9" t="n">
        <f aca="false">T36-P36-D36</f>
        <v>-55425346.2691691</v>
      </c>
      <c r="AC36" s="50"/>
      <c r="AD36" s="9"/>
      <c r="AE36" s="9"/>
      <c r="AF36" s="9"/>
      <c r="AG36" s="9" t="n">
        <f aca="false">AG35*'Central macro hypothesis'!B18/'Central macro hypothesis'!B17</f>
        <v>4512300110.79965</v>
      </c>
      <c r="AH36" s="40" t="n">
        <f aca="false">(AG36-AG35)/AG35</f>
        <v>0.122476814167518</v>
      </c>
      <c r="AI36" s="40"/>
      <c r="AJ36" s="40" t="n">
        <f aca="false">AB36/AG36</f>
        <v>-0.0122831693168004</v>
      </c>
      <c r="AK36" s="7"/>
      <c r="AL36" s="40"/>
      <c r="AM36" s="40"/>
      <c r="AN36" s="40"/>
      <c r="AO36" s="40"/>
      <c r="AP36" s="40"/>
      <c r="AQ36" s="40"/>
      <c r="AR36" s="40"/>
      <c r="AS36" s="40"/>
      <c r="AT36" s="40"/>
      <c r="AU36" s="9"/>
      <c r="AW36" s="71" t="n">
        <f aca="false">workers_and_wage_central!C24</f>
        <v>9905628</v>
      </c>
      <c r="AY36" s="40" t="n">
        <f aca="false">(AW36-AW35)/AW35</f>
        <v>0.053600452599335</v>
      </c>
      <c r="AZ36" s="39" t="n">
        <f aca="false">workers_and_wage_central!B24</f>
        <v>6093.27890464604</v>
      </c>
      <c r="BA36" s="40" t="n">
        <f aca="false">(AZ36-AZ35)/AZ35</f>
        <v>-0.0426047770250921</v>
      </c>
      <c r="BB36" s="12" t="n">
        <f aca="false">BB33*1/4+BB37*3/4</f>
        <v>46.4144673290806</v>
      </c>
      <c r="BC36" s="12" t="n">
        <f aca="false">$BC$33</f>
        <v>11.3722743431335</v>
      </c>
      <c r="BD36" s="12" t="n">
        <f aca="false">BB36+BC36/2</f>
        <v>52.1006045006473</v>
      </c>
      <c r="BE36" s="40" t="n">
        <f aca="false">BD36/BD35-1</f>
        <v>0.0113662400171888</v>
      </c>
      <c r="BF36" s="7"/>
      <c r="BG36" s="7"/>
      <c r="BH36" s="0" t="n">
        <f aca="false">BH35+1</f>
        <v>5</v>
      </c>
      <c r="BI36" s="40" t="n">
        <f aca="false">T43/AG43</f>
        <v>0.0158018381175373</v>
      </c>
      <c r="BN36" s="0"/>
      <c r="BO36" s="0"/>
      <c r="BP36" s="0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9" t="n">
        <f aca="false">'Central pensions'!Q37</f>
        <v>93546627.590912</v>
      </c>
      <c r="E37" s="9"/>
      <c r="F37" s="67" t="n">
        <f aca="false">'Central pensions'!I37</f>
        <v>17003206.8971282</v>
      </c>
      <c r="G37" s="9" t="n">
        <f aca="false">'Central pensions'!K37</f>
        <v>287669.736000868</v>
      </c>
      <c r="H37" s="9" t="n">
        <f aca="false">'Central pensions'!V37</f>
        <v>1582674.01118281</v>
      </c>
      <c r="I37" s="67" t="n">
        <f aca="false">'Central pensions'!M37</f>
        <v>8897.00214435678</v>
      </c>
      <c r="J37" s="9" t="n">
        <f aca="false">'Central pensions'!W37</f>
        <v>48948.6807582314</v>
      </c>
      <c r="K37" s="9"/>
      <c r="L37" s="67" t="n">
        <f aca="false">'Central pensions'!N37</f>
        <v>2939816.35511559</v>
      </c>
      <c r="M37" s="67"/>
      <c r="N37" s="67" t="n">
        <f aca="false">'Central pensions'!L37</f>
        <v>702280.680708636</v>
      </c>
      <c r="O37" s="9"/>
      <c r="P37" s="9" t="n">
        <f aca="false">'Central pensions'!X37</f>
        <v>19118462.1409531</v>
      </c>
      <c r="Q37" s="67"/>
      <c r="R37" s="67" t="n">
        <f aca="false">'Central SIPA income'!G32</f>
        <v>19032504.0130493</v>
      </c>
      <c r="S37" s="67"/>
      <c r="T37" s="9" t="n">
        <f aca="false">'Central SIPA income'!J32</f>
        <v>72772428.673372</v>
      </c>
      <c r="U37" s="9"/>
      <c r="V37" s="67" t="n">
        <f aca="false">'Central SIPA income'!F32</f>
        <v>88026.8110739797</v>
      </c>
      <c r="W37" s="67"/>
      <c r="X37" s="67" t="n">
        <f aca="false">'Central SIPA income'!M32</f>
        <v>221097.97058399</v>
      </c>
      <c r="Y37" s="9"/>
      <c r="Z37" s="9" t="n">
        <f aca="false">R37+V37-N37-L37-F37</f>
        <v>-1524773.10882921</v>
      </c>
      <c r="AA37" s="9"/>
      <c r="AB37" s="9" t="n">
        <f aca="false">T37-P37-D37</f>
        <v>-39892661.0584931</v>
      </c>
      <c r="AC37" s="50"/>
      <c r="AD37" s="9"/>
      <c r="AE37" s="9"/>
      <c r="AF37" s="9"/>
      <c r="AG37" s="9" t="n">
        <f aca="false">AG36*'Central macro hypothesis'!B19/'Central macro hypothesis'!B18</f>
        <v>4699819807.57936</v>
      </c>
      <c r="AH37" s="40" t="n">
        <f aca="false">(AG37-AG36)/AG36</f>
        <v>0.041557452335874</v>
      </c>
      <c r="AI37" s="40" t="n">
        <f aca="false">(AG37-AG33)/AG33</f>
        <v>-0.0670760925721661</v>
      </c>
      <c r="AJ37" s="40" t="n">
        <f aca="false">AB37/AG37</f>
        <v>-0.00848812564987248</v>
      </c>
      <c r="AK37" s="73"/>
      <c r="AW37" s="71" t="n">
        <f aca="false">workers_and_wage_central!C25</f>
        <v>10445166</v>
      </c>
      <c r="AY37" s="40" t="n">
        <f aca="false">(AW37-AW36)/AW36</f>
        <v>0.0544678237462582</v>
      </c>
      <c r="AZ37" s="39" t="n">
        <f aca="false">workers_and_wage_central!B25</f>
        <v>6078.64152568585</v>
      </c>
      <c r="BA37" s="40" t="n">
        <f aca="false">(AZ37-AZ36)/AZ36</f>
        <v>-0.00240221712960316</v>
      </c>
      <c r="BB37" s="76" t="n">
        <v>47</v>
      </c>
      <c r="BC37" s="12" t="n">
        <f aca="false">$BC$33</f>
        <v>11.3722743431335</v>
      </c>
      <c r="BD37" s="12" t="n">
        <f aca="false">BB37+BC37/2</f>
        <v>52.6861371715667</v>
      </c>
      <c r="BE37" s="40" t="n">
        <f aca="false">BD37/BD36-1</f>
        <v>0.0112385005228133</v>
      </c>
      <c r="BG37" s="73" t="n">
        <f aca="false">(BB37-BB33)/BB33</f>
        <v>0.052446091126466</v>
      </c>
      <c r="BH37" s="0" t="n">
        <f aca="false">BH36+1</f>
        <v>6</v>
      </c>
      <c r="BI37" s="40" t="n">
        <f aca="false">T44/AG44</f>
        <v>0.0136602261602486</v>
      </c>
      <c r="BN37" s="0"/>
      <c r="BO37" s="0"/>
      <c r="BP37" s="0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6" t="n">
        <f aca="false">'Central pensions'!Q38</f>
        <v>90422887.9262266</v>
      </c>
      <c r="E38" s="6"/>
      <c r="F38" s="8" t="n">
        <f aca="false">'Central pensions'!I38</f>
        <v>16435430.2366624</v>
      </c>
      <c r="G38" s="6" t="n">
        <f aca="false">'Central pensions'!K38</f>
        <v>292032.739594194</v>
      </c>
      <c r="H38" s="6" t="n">
        <f aca="false">'Central pensions'!V38</f>
        <v>1606677.96965912</v>
      </c>
      <c r="I38" s="8" t="n">
        <f aca="false">'Central pensions'!M38</f>
        <v>9031.94039982051</v>
      </c>
      <c r="J38" s="6" t="n">
        <f aca="false">'Central pensions'!W38</f>
        <v>49691.0712265709</v>
      </c>
      <c r="K38" s="6"/>
      <c r="L38" s="8" t="n">
        <f aca="false">'Central pensions'!N38</f>
        <v>3357311.81673445</v>
      </c>
      <c r="M38" s="8"/>
      <c r="N38" s="8" t="n">
        <f aca="false">'Central pensions'!L38</f>
        <v>680755.045228515</v>
      </c>
      <c r="O38" s="6"/>
      <c r="P38" s="6" t="n">
        <f aca="false">'Central pensions'!X38</f>
        <v>21166420.3806609</v>
      </c>
      <c r="Q38" s="8"/>
      <c r="R38" s="8" t="n">
        <f aca="false">'Central SIPA income'!G33</f>
        <v>16750442.3993954</v>
      </c>
      <c r="S38" s="8"/>
      <c r="T38" s="6" t="n">
        <f aca="false">'Central SIPA income'!J33</f>
        <v>64046768.303407</v>
      </c>
      <c r="U38" s="6"/>
      <c r="V38" s="8" t="n">
        <f aca="false">'Central SIPA income'!F33</f>
        <v>95312.4611729082</v>
      </c>
      <c r="W38" s="8"/>
      <c r="X38" s="8" t="n">
        <f aca="false">'Central SIPA income'!M33</f>
        <v>239397.42312129</v>
      </c>
      <c r="Y38" s="6"/>
      <c r="Z38" s="6" t="n">
        <f aca="false">R38+V38-N38-L38-F38</f>
        <v>-3627742.238057</v>
      </c>
      <c r="AA38" s="6"/>
      <c r="AB38" s="6" t="n">
        <f aca="false">T38-P38-D38</f>
        <v>-47542540.0034805</v>
      </c>
      <c r="AC38" s="50"/>
      <c r="AD38" s="6"/>
      <c r="AE38" s="6"/>
      <c r="AF38" s="6"/>
      <c r="AG38" s="6" t="n">
        <f aca="false">AG37*'Central macro hypothesis'!B20/'Central macro hypothesis'!B19</f>
        <v>4793690581.39865</v>
      </c>
      <c r="AH38" s="61" t="n">
        <f aca="false">(AG38-AG37)/AG37</f>
        <v>0.0199732708194264</v>
      </c>
      <c r="AI38" s="61"/>
      <c r="AJ38" s="61" t="n">
        <f aca="false">AB38/AG38</f>
        <v>-0.00991773231838612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0.0139790310034765</v>
      </c>
      <c r="AV38" s="5"/>
      <c r="AW38" s="65" t="n">
        <f aca="false">workers_and_wage_central!C26</f>
        <v>10784959</v>
      </c>
      <c r="AX38" s="5"/>
      <c r="AY38" s="61" t="n">
        <f aca="false">(AW38-AW37)/AW37</f>
        <v>0.0325311249241994</v>
      </c>
      <c r="AZ38" s="66" t="n">
        <f aca="false">workers_and_wage_central!B26</f>
        <v>6060.89881459602</v>
      </c>
      <c r="BA38" s="61" t="n">
        <f aca="false">(AZ38-AZ37)/AZ37</f>
        <v>-0.00291886123155358</v>
      </c>
      <c r="BB38" s="11" t="n">
        <f aca="false">BB37*3/4+BB41*1/4</f>
        <v>48</v>
      </c>
      <c r="BC38" s="11" t="n">
        <f aca="false">$BC$33</f>
        <v>11.3722743431335</v>
      </c>
      <c r="BD38" s="11" t="n">
        <f aca="false">BB38+BC38/2</f>
        <v>53.6861371715667</v>
      </c>
      <c r="BE38" s="61" t="n">
        <f aca="false">BD38/BD37-1</f>
        <v>0.0189803248764207</v>
      </c>
      <c r="BF38" s="5"/>
      <c r="BG38" s="5"/>
      <c r="BH38" s="5" t="n">
        <f aca="false">BH37+1</f>
        <v>7</v>
      </c>
      <c r="BI38" s="61" t="n">
        <f aca="false">T45/AG45</f>
        <v>0.0156819306741345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9" t="n">
        <f aca="false">'Central pensions'!Q39</f>
        <v>93381197.968644</v>
      </c>
      <c r="E39" s="9"/>
      <c r="F39" s="67" t="n">
        <f aca="false">'Central pensions'!I39</f>
        <v>16973138.1050534</v>
      </c>
      <c r="G39" s="9" t="n">
        <f aca="false">'Central pensions'!K39</f>
        <v>318501.560339506</v>
      </c>
      <c r="H39" s="9" t="n">
        <f aca="false">'Central pensions'!V39</f>
        <v>1752301.61183514</v>
      </c>
      <c r="I39" s="67" t="n">
        <f aca="false">'Central pensions'!M39</f>
        <v>9850.56372184039</v>
      </c>
      <c r="J39" s="9" t="n">
        <f aca="false">'Central pensions'!W39</f>
        <v>54194.895211396</v>
      </c>
      <c r="K39" s="9"/>
      <c r="L39" s="67" t="n">
        <f aca="false">'Central pensions'!N39</f>
        <v>2931027.79098352</v>
      </c>
      <c r="M39" s="67"/>
      <c r="N39" s="67" t="n">
        <f aca="false">'Central pensions'!L39</f>
        <v>704384.487626679</v>
      </c>
      <c r="O39" s="9"/>
      <c r="P39" s="9" t="n">
        <f aca="false">'Central pensions'!X39</f>
        <v>19084432.7648324</v>
      </c>
      <c r="Q39" s="67"/>
      <c r="R39" s="67" t="n">
        <f aca="false">'Central SIPA income'!G34</f>
        <v>19649244.0238002</v>
      </c>
      <c r="S39" s="67"/>
      <c r="T39" s="9" t="n">
        <f aca="false">'Central SIPA income'!J34</f>
        <v>75130587.5583833</v>
      </c>
      <c r="U39" s="9"/>
      <c r="V39" s="67" t="n">
        <f aca="false">'Central SIPA income'!F34</f>
        <v>97111.5470098673</v>
      </c>
      <c r="W39" s="67"/>
      <c r="X39" s="67" t="n">
        <f aca="false">'Central SIPA income'!M34</f>
        <v>243916.208052891</v>
      </c>
      <c r="Y39" s="9"/>
      <c r="Z39" s="9" t="n">
        <f aca="false">R39+V39-N39-L39-F39</f>
        <v>-862194.812853534</v>
      </c>
      <c r="AA39" s="9"/>
      <c r="AB39" s="9" t="n">
        <f aca="false">T39-P39-D39</f>
        <v>-37335043.1750932</v>
      </c>
      <c r="AC39" s="50"/>
      <c r="AD39" s="9"/>
      <c r="AE39" s="9"/>
      <c r="AF39" s="9"/>
      <c r="AG39" s="9" t="n">
        <f aca="false">AG38*'Central macro hypothesis'!B21/'Central macro hypothesis'!B20</f>
        <v>4823939403.12739</v>
      </c>
      <c r="AH39" s="40" t="n">
        <f aca="false">(AG39-AG38)/AG38</f>
        <v>0.00631013229058164</v>
      </c>
      <c r="AI39" s="40"/>
      <c r="AJ39" s="40" t="n">
        <f aca="false">AB39/AG39</f>
        <v>-0.00773953403122947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workers_and_wage_central!C27</f>
        <v>11098718</v>
      </c>
      <c r="AX39" s="7"/>
      <c r="AY39" s="40" t="n">
        <f aca="false">(AW39-AW38)/AW38</f>
        <v>0.0290922756405472</v>
      </c>
      <c r="AZ39" s="39" t="n">
        <f aca="false">workers_and_wage_central!B27</f>
        <v>6015.51664906522</v>
      </c>
      <c r="BA39" s="40" t="n">
        <f aca="false">(AZ39-AZ38)/AZ38</f>
        <v>-0.00748769562387372</v>
      </c>
      <c r="BB39" s="12" t="n">
        <f aca="false">BB37*2/4+BB41*2/4</f>
        <v>49</v>
      </c>
      <c r="BC39" s="12" t="n">
        <f aca="false">$BC$33</f>
        <v>11.3722743431335</v>
      </c>
      <c r="BD39" s="12" t="n">
        <f aca="false">BB39+BC39/2</f>
        <v>54.6861371715667</v>
      </c>
      <c r="BE39" s="40" t="n">
        <f aca="false">BD39/BD38-1</f>
        <v>0.0186267824932955</v>
      </c>
      <c r="BF39" s="7"/>
      <c r="BG39" s="7"/>
      <c r="BH39" s="7" t="n">
        <f aca="false">BH38+1</f>
        <v>8</v>
      </c>
      <c r="BI39" s="40" t="n">
        <f aca="false">T46/AG46</f>
        <v>0.0137556029198079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9" t="n">
        <f aca="false">'Central pensions'!Q40</f>
        <v>95661430.8594162</v>
      </c>
      <c r="E40" s="9"/>
      <c r="F40" s="67" t="n">
        <f aca="false">'Central pensions'!I40</f>
        <v>17387597.424581</v>
      </c>
      <c r="G40" s="9" t="n">
        <f aca="false">'Central pensions'!K40</f>
        <v>335143.335349933</v>
      </c>
      <c r="H40" s="9" t="n">
        <f aca="false">'Central pensions'!V40</f>
        <v>1843859.74782506</v>
      </c>
      <c r="I40" s="67" t="n">
        <f aca="false">'Central pensions'!M40</f>
        <v>10365.2577943278</v>
      </c>
      <c r="J40" s="9" t="n">
        <f aca="false">'Central pensions'!W40</f>
        <v>57026.5901389194</v>
      </c>
      <c r="K40" s="9"/>
      <c r="L40" s="67" t="n">
        <f aca="false">'Central pensions'!N40</f>
        <v>3049404.9750496</v>
      </c>
      <c r="M40" s="67"/>
      <c r="N40" s="67" t="n">
        <f aca="false">'Central pensions'!L40</f>
        <v>722486.768958628</v>
      </c>
      <c r="O40" s="9"/>
      <c r="P40" s="9" t="n">
        <f aca="false">'Central pensions'!X40</f>
        <v>19798285.9465447</v>
      </c>
      <c r="Q40" s="67"/>
      <c r="R40" s="67" t="n">
        <f aca="false">'Central SIPA income'!G35</f>
        <v>17408771.9853193</v>
      </c>
      <c r="S40" s="67"/>
      <c r="T40" s="9" t="n">
        <f aca="false">'Central SIPA income'!J35</f>
        <v>66563948.5337311</v>
      </c>
      <c r="U40" s="9"/>
      <c r="V40" s="67" t="n">
        <f aca="false">'Central SIPA income'!F35</f>
        <v>99808.6733795599</v>
      </c>
      <c r="W40" s="67"/>
      <c r="X40" s="67" t="n">
        <f aca="false">'Central SIPA income'!M35</f>
        <v>250690.61189045</v>
      </c>
      <c r="Y40" s="9"/>
      <c r="Z40" s="9" t="n">
        <f aca="false">R40+V40-N40-L40-F40</f>
        <v>-3650908.50989044</v>
      </c>
      <c r="AA40" s="9"/>
      <c r="AB40" s="9" t="n">
        <f aca="false">T40-P40-D40</f>
        <v>-48895768.2722298</v>
      </c>
      <c r="AC40" s="50"/>
      <c r="AD40" s="9"/>
      <c r="AE40" s="9"/>
      <c r="AF40" s="9"/>
      <c r="AG40" s="9" t="n">
        <f aca="false">AG39*'Central macro hypothesis'!B22/'Central macro hypothesis'!B21</f>
        <v>4918407120.77163</v>
      </c>
      <c r="AH40" s="40" t="n">
        <f aca="false">(AG40-AG39)/AG39</f>
        <v>0.019583106202161</v>
      </c>
      <c r="AI40" s="40"/>
      <c r="AJ40" s="40" t="n">
        <f aca="false">AB40/AG40</f>
        <v>-0.00994138286473501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W40" s="71" t="n">
        <f aca="false">workers_and_wage_central!C28</f>
        <v>11564878</v>
      </c>
      <c r="AY40" s="40" t="n">
        <f aca="false">(AW40-AW39)/AW39</f>
        <v>0.0420012473512707</v>
      </c>
      <c r="AZ40" s="39" t="n">
        <f aca="false">workers_and_wage_central!B28</f>
        <v>5950.56004069854</v>
      </c>
      <c r="BA40" s="40" t="n">
        <f aca="false">(AZ40-AZ39)/AZ39</f>
        <v>-0.0107981761428218</v>
      </c>
      <c r="BB40" s="12" t="n">
        <f aca="false">BB37*1/4+BB41*3/4</f>
        <v>50</v>
      </c>
      <c r="BC40" s="12" t="n">
        <f aca="false">$BC$33</f>
        <v>11.3722743431335</v>
      </c>
      <c r="BD40" s="12" t="n">
        <f aca="false">BB40+BC40/2</f>
        <v>55.6861371715667</v>
      </c>
      <c r="BE40" s="40" t="n">
        <f aca="false">BD40/BD39-1</f>
        <v>0.018286169982398</v>
      </c>
      <c r="BF40" s="7"/>
      <c r="BG40" s="7"/>
      <c r="BH40" s="0" t="n">
        <f aca="false">BH39+1</f>
        <v>9</v>
      </c>
      <c r="BI40" s="40" t="n">
        <f aca="false">T47/AG47</f>
        <v>0.0160090295009739</v>
      </c>
      <c r="BN40" s="0"/>
      <c r="BO40" s="0"/>
      <c r="BP40" s="0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9" t="n">
        <f aca="false">'Central pensions'!Q41</f>
        <v>98680022.1138498</v>
      </c>
      <c r="E41" s="9"/>
      <c r="F41" s="67" t="n">
        <f aca="false">'Central pensions'!I41</f>
        <v>17936262.1168183</v>
      </c>
      <c r="G41" s="9" t="n">
        <f aca="false">'Central pensions'!K41</f>
        <v>346854.74137647</v>
      </c>
      <c r="H41" s="9" t="n">
        <f aca="false">'Central pensions'!V41</f>
        <v>1908292.44835966</v>
      </c>
      <c r="I41" s="67" t="n">
        <f aca="false">'Central pensions'!M41</f>
        <v>10727.4662281382</v>
      </c>
      <c r="J41" s="9" t="n">
        <f aca="false">'Central pensions'!W41</f>
        <v>59019.3540729789</v>
      </c>
      <c r="K41" s="9"/>
      <c r="L41" s="67" t="n">
        <f aca="false">'Central pensions'!N41</f>
        <v>3132234.60294206</v>
      </c>
      <c r="M41" s="67"/>
      <c r="N41" s="67" t="n">
        <f aca="false">'Central pensions'!L41</f>
        <v>747751.296788566</v>
      </c>
      <c r="O41" s="9"/>
      <c r="P41" s="9" t="n">
        <f aca="false">'Central pensions'!X41</f>
        <v>20367087.2573136</v>
      </c>
      <c r="Q41" s="67"/>
      <c r="R41" s="67" t="n">
        <f aca="false">'Central SIPA income'!G36</f>
        <v>20519097.5704431</v>
      </c>
      <c r="S41" s="67"/>
      <c r="T41" s="9" t="n">
        <f aca="false">'Central SIPA income'!J36</f>
        <v>78456547.985658</v>
      </c>
      <c r="U41" s="9"/>
      <c r="V41" s="67" t="n">
        <f aca="false">'Central SIPA income'!F36</f>
        <v>99931.3195565378</v>
      </c>
      <c r="W41" s="67"/>
      <c r="X41" s="67" t="n">
        <f aca="false">'Central SIPA income'!M36</f>
        <v>250998.663727144</v>
      </c>
      <c r="Y41" s="9"/>
      <c r="Z41" s="9" t="n">
        <f aca="false">R41+V41-N41-L41-F41</f>
        <v>-1197219.12654926</v>
      </c>
      <c r="AA41" s="9"/>
      <c r="AB41" s="9" t="n">
        <f aca="false">T41-P41-D41</f>
        <v>-40590561.3855054</v>
      </c>
      <c r="AC41" s="50"/>
      <c r="AD41" s="9"/>
      <c r="AE41" s="9"/>
      <c r="AF41" s="9"/>
      <c r="AG41" s="9" t="n">
        <f aca="false">AG40*'Central macro hypothesis'!B23/'Central macro hypothesis'!B22</f>
        <v>4967835217.28166</v>
      </c>
      <c r="AH41" s="40" t="n">
        <f aca="false">(AG41-AG40)/AG40</f>
        <v>0.010049614701737</v>
      </c>
      <c r="AI41" s="40" t="n">
        <f aca="false">(AG41-AG37)/AG37</f>
        <v>0.0570267415933838</v>
      </c>
      <c r="AJ41" s="40" t="n">
        <f aca="false">AB41/AG41</f>
        <v>-0.00817067386702011</v>
      </c>
      <c r="AK41" s="73"/>
      <c r="AL41" s="7"/>
      <c r="AM41" s="7"/>
      <c r="AN41" s="7"/>
      <c r="AO41" s="7"/>
      <c r="AP41" s="7"/>
      <c r="AQ41" s="7"/>
      <c r="AR41" s="7"/>
      <c r="AS41" s="7"/>
      <c r="AT41" s="7"/>
      <c r="AW41" s="71" t="n">
        <f aca="false">workers_and_wage_central!C29</f>
        <v>11623003</v>
      </c>
      <c r="AY41" s="40" t="n">
        <f aca="false">(AW41-AW40)/AW40</f>
        <v>0.00502599335678249</v>
      </c>
      <c r="AZ41" s="39" t="n">
        <f aca="false">workers_and_wage_central!B29</f>
        <v>6015.28655414805</v>
      </c>
      <c r="BA41" s="40" t="n">
        <f aca="false">(AZ41-AZ40)/AZ40</f>
        <v>0.010877381793784</v>
      </c>
      <c r="BB41" s="76" t="n">
        <v>51</v>
      </c>
      <c r="BC41" s="12" t="n">
        <f aca="false">$BC$33</f>
        <v>11.3722743431335</v>
      </c>
      <c r="BD41" s="12" t="n">
        <f aca="false">BB41+BC41/2</f>
        <v>56.6861371715667</v>
      </c>
      <c r="BE41" s="40" t="n">
        <f aca="false">BD41/BD40-1</f>
        <v>0.0179577907679076</v>
      </c>
      <c r="BF41" s="7"/>
      <c r="BG41" s="73" t="n">
        <f aca="false">(BB41-BB37)/BB37</f>
        <v>0.0851063829787234</v>
      </c>
      <c r="BH41" s="0" t="n">
        <f aca="false">BH40+1</f>
        <v>10</v>
      </c>
      <c r="BI41" s="40" t="n">
        <f aca="false">T48/AG48</f>
        <v>0.0138426601856286</v>
      </c>
      <c r="BN41" s="0"/>
      <c r="BO41" s="0"/>
      <c r="BP41" s="0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6" t="n">
        <f aca="false">'Central pensions'!Q42</f>
        <v>100801652.839742</v>
      </c>
      <c r="E42" s="6"/>
      <c r="F42" s="8" t="n">
        <f aca="false">'Central pensions'!I42</f>
        <v>18321893.6154694</v>
      </c>
      <c r="G42" s="6" t="n">
        <f aca="false">'Central pensions'!K42</f>
        <v>382390.944793829</v>
      </c>
      <c r="H42" s="6" t="n">
        <f aca="false">'Central pensions'!V42</f>
        <v>2103802.15468689</v>
      </c>
      <c r="I42" s="8" t="n">
        <f aca="false">'Central pensions'!M42</f>
        <v>11826.5240657884</v>
      </c>
      <c r="J42" s="6" t="n">
        <f aca="false">'Central pensions'!W42</f>
        <v>65066.0460212433</v>
      </c>
      <c r="K42" s="6"/>
      <c r="L42" s="8" t="n">
        <f aca="false">'Central pensions'!N42</f>
        <v>3852078.63522394</v>
      </c>
      <c r="M42" s="8"/>
      <c r="N42" s="8" t="n">
        <f aca="false">'Central pensions'!L42</f>
        <v>764743.520156048</v>
      </c>
      <c r="O42" s="6"/>
      <c r="P42" s="6" t="n">
        <f aca="false">'Central pensions'!X42</f>
        <v>24195847.5622703</v>
      </c>
      <c r="Q42" s="8"/>
      <c r="R42" s="8" t="n">
        <f aca="false">'Central SIPA income'!G37</f>
        <v>17876614.7436002</v>
      </c>
      <c r="S42" s="8"/>
      <c r="T42" s="6" t="n">
        <f aca="false">'Central SIPA income'!J37</f>
        <v>68352785.8687455</v>
      </c>
      <c r="U42" s="6"/>
      <c r="V42" s="8" t="n">
        <f aca="false">'Central SIPA income'!F37</f>
        <v>103182.076322897</v>
      </c>
      <c r="W42" s="8"/>
      <c r="X42" s="8" t="n">
        <f aca="false">'Central SIPA income'!M37</f>
        <v>259163.627505058</v>
      </c>
      <c r="Y42" s="6"/>
      <c r="Z42" s="6" t="n">
        <f aca="false">R42+V42-N42-L42-F42</f>
        <v>-4958918.9509263</v>
      </c>
      <c r="AA42" s="6"/>
      <c r="AB42" s="6" t="n">
        <f aca="false">T42-P42-D42</f>
        <v>-56644714.5332667</v>
      </c>
      <c r="AC42" s="50"/>
      <c r="AD42" s="6"/>
      <c r="AE42" s="6"/>
      <c r="AF42" s="6"/>
      <c r="AG42" s="6" t="n">
        <f aca="false">AG41*'Central macro hypothesis'!B24/'Central macro hypothesis'!B23</f>
        <v>5033375110.46859</v>
      </c>
      <c r="AH42" s="61" t="n">
        <f aca="false">(AG42-AG41)/AG41</f>
        <v>0.0131928476530249</v>
      </c>
      <c r="AI42" s="61"/>
      <c r="AJ42" s="61" t="n">
        <f aca="false">AB42/AG42</f>
        <v>-0.0112538233869069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0.0156049824339649</v>
      </c>
      <c r="AV42" s="5"/>
      <c r="AW42" s="65" t="n">
        <f aca="false">workers_and_wage_central!C30</f>
        <v>11655574</v>
      </c>
      <c r="AX42" s="5"/>
      <c r="AY42" s="61" t="n">
        <f aca="false">(AW42-AW41)/AW41</f>
        <v>0.00280228784247926</v>
      </c>
      <c r="AZ42" s="66" t="n">
        <f aca="false">workers_and_wage_central!B30</f>
        <v>6035.49282608197</v>
      </c>
      <c r="BA42" s="61" t="n">
        <f aca="false">(AZ42-AZ41)/AZ41</f>
        <v>0.00335915367489514</v>
      </c>
      <c r="BB42" s="11" t="n">
        <f aca="false">BB41*3/4+BB45*1/4</f>
        <v>51.125</v>
      </c>
      <c r="BC42" s="11" t="n">
        <f aca="false">$BC$33</f>
        <v>11.3722743431335</v>
      </c>
      <c r="BD42" s="11" t="n">
        <f aca="false">BB42+BC42/2</f>
        <v>56.8111371715667</v>
      </c>
      <c r="BE42" s="61" t="n">
        <f aca="false">BD42/BD41-1</f>
        <v>0.00220512467839673</v>
      </c>
      <c r="BF42" s="5"/>
      <c r="BG42" s="5"/>
      <c r="BH42" s="5" t="n">
        <f aca="false">BH41+1</f>
        <v>11</v>
      </c>
      <c r="BI42" s="61" t="n">
        <f aca="false">T49/AG49</f>
        <v>0.015993609778146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9" t="n">
        <f aca="false">'Central pensions'!Q43</f>
        <v>102710387.842726</v>
      </c>
      <c r="E43" s="9"/>
      <c r="F43" s="67" t="n">
        <f aca="false">'Central pensions'!I43</f>
        <v>18668828.7963875</v>
      </c>
      <c r="G43" s="9" t="n">
        <f aca="false">'Central pensions'!K43</f>
        <v>405188.596062376</v>
      </c>
      <c r="H43" s="9" t="n">
        <f aca="false">'Central pensions'!V43</f>
        <v>2229228.10557186</v>
      </c>
      <c r="I43" s="67" t="n">
        <f aca="false">'Central pensions'!M43</f>
        <v>12531.6060637847</v>
      </c>
      <c r="J43" s="9" t="n">
        <f aca="false">'Central pensions'!W43</f>
        <v>68945.1991413972</v>
      </c>
      <c r="K43" s="9"/>
      <c r="L43" s="67" t="n">
        <f aca="false">'Central pensions'!N43</f>
        <v>3230906.89578714</v>
      </c>
      <c r="M43" s="67"/>
      <c r="N43" s="67" t="n">
        <f aca="false">'Central pensions'!L43</f>
        <v>780120.220273044</v>
      </c>
      <c r="O43" s="9"/>
      <c r="P43" s="9" t="n">
        <f aca="false">'Central pensions'!X43</f>
        <v>21057182.5205902</v>
      </c>
      <c r="Q43" s="67"/>
      <c r="R43" s="67" t="n">
        <f aca="false">'Central SIPA income'!G38</f>
        <v>21132183.7444646</v>
      </c>
      <c r="S43" s="67"/>
      <c r="T43" s="9" t="n">
        <f aca="false">'Central SIPA income'!J38</f>
        <v>80800736.1092503</v>
      </c>
      <c r="U43" s="9"/>
      <c r="V43" s="67" t="n">
        <f aca="false">'Central SIPA income'!F38</f>
        <v>102346.271723331</v>
      </c>
      <c r="W43" s="67"/>
      <c r="X43" s="67" t="n">
        <f aca="false">'Central SIPA income'!M38</f>
        <v>257064.327320099</v>
      </c>
      <c r="Y43" s="9"/>
      <c r="Z43" s="9" t="n">
        <f aca="false">R43+V43-N43-L43-F43</f>
        <v>-1445325.89625973</v>
      </c>
      <c r="AA43" s="9"/>
      <c r="AB43" s="9" t="n">
        <f aca="false">T43-P43-D43</f>
        <v>-42966834.2540658</v>
      </c>
      <c r="AC43" s="50"/>
      <c r="AD43" s="9"/>
      <c r="AE43" s="9"/>
      <c r="AF43" s="9"/>
      <c r="AG43" s="9" t="n">
        <f aca="false">AG42*'Central macro hypothesis'!B25/'Central macro hypothesis'!B24</f>
        <v>5113375767.31503</v>
      </c>
      <c r="AH43" s="40" t="n">
        <f aca="false">(AG43-AG42)/AG42</f>
        <v>0.0158940383123942</v>
      </c>
      <c r="AI43" s="40"/>
      <c r="AJ43" s="40" t="n">
        <f aca="false">AB43/AG43</f>
        <v>-0.00840283136019693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workers_and_wage_central!C31</f>
        <v>11717403</v>
      </c>
      <c r="AX43" s="7"/>
      <c r="AY43" s="40" t="n">
        <f aca="false">(AW43-AW42)/AW42</f>
        <v>0.00530467225380749</v>
      </c>
      <c r="AZ43" s="39" t="n">
        <f aca="false">workers_and_wage_central!B31</f>
        <v>6079.47869290341</v>
      </c>
      <c r="BA43" s="40" t="n">
        <f aca="false">(AZ43-AZ42)/AZ42</f>
        <v>0.00728786663971424</v>
      </c>
      <c r="BB43" s="12" t="n">
        <f aca="false">BB41*2/4+BB45*2/4</f>
        <v>51.25</v>
      </c>
      <c r="BC43" s="12" t="n">
        <f aca="false">$BC$33</f>
        <v>11.3722743431335</v>
      </c>
      <c r="BD43" s="12" t="n">
        <f aca="false">BB43+BC43/2</f>
        <v>56.9361371715667</v>
      </c>
      <c r="BE43" s="40" t="n">
        <f aca="false">BD43/BD42-1</f>
        <v>0.00220027280254054</v>
      </c>
      <c r="BF43" s="7"/>
      <c r="BG43" s="7"/>
      <c r="BH43" s="7" t="n">
        <f aca="false">BH42+1</f>
        <v>12</v>
      </c>
      <c r="BI43" s="40" t="n">
        <f aca="false">T50/AG50</f>
        <v>0.01383907457309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9" t="n">
        <f aca="false">'Central pensions'!Q44</f>
        <v>104679641.956983</v>
      </c>
      <c r="E44" s="9"/>
      <c r="F44" s="67" t="n">
        <f aca="false">'Central pensions'!I44</f>
        <v>19026764.0421578</v>
      </c>
      <c r="G44" s="9" t="n">
        <f aca="false">'Central pensions'!K44</f>
        <v>435721.696621798</v>
      </c>
      <c r="H44" s="9" t="n">
        <f aca="false">'Central pensions'!V44</f>
        <v>2397212.2161287</v>
      </c>
      <c r="I44" s="67" t="n">
        <f aca="false">'Central pensions'!M44</f>
        <v>13475.928761499</v>
      </c>
      <c r="J44" s="9" t="n">
        <f aca="false">'Central pensions'!W44</f>
        <v>74140.5840039811</v>
      </c>
      <c r="K44" s="9"/>
      <c r="L44" s="67" t="n">
        <f aca="false">'Central pensions'!N44</f>
        <v>3302341.34380707</v>
      </c>
      <c r="M44" s="67"/>
      <c r="N44" s="67" t="n">
        <f aca="false">'Central pensions'!L44</f>
        <v>797441.699117921</v>
      </c>
      <c r="O44" s="9"/>
      <c r="P44" s="9" t="n">
        <f aca="false">'Central pensions'!X44</f>
        <v>21523153.8768928</v>
      </c>
      <c r="Q44" s="67"/>
      <c r="R44" s="67" t="n">
        <f aca="false">'Central SIPA income'!G39</f>
        <v>18450184.9587858</v>
      </c>
      <c r="S44" s="67"/>
      <c r="T44" s="9" t="n">
        <f aca="false">'Central SIPA income'!J39</f>
        <v>70545881.2988133</v>
      </c>
      <c r="U44" s="9"/>
      <c r="V44" s="67" t="n">
        <f aca="false">'Central SIPA income'!F39</f>
        <v>103101.755367297</v>
      </c>
      <c r="W44" s="67"/>
      <c r="X44" s="67" t="n">
        <f aca="false">'Central SIPA income'!M39</f>
        <v>258961.884421762</v>
      </c>
      <c r="Y44" s="9"/>
      <c r="Z44" s="9" t="n">
        <f aca="false">R44+V44-N44-L44-F44</f>
        <v>-4573260.37092965</v>
      </c>
      <c r="AA44" s="9"/>
      <c r="AB44" s="9" t="n">
        <f aca="false">T44-P44-D44</f>
        <v>-55656914.5350625</v>
      </c>
      <c r="AC44" s="50"/>
      <c r="AD44" s="9"/>
      <c r="AE44" s="9"/>
      <c r="AF44" s="9"/>
      <c r="AG44" s="9" t="n">
        <f aca="false">AG43*'Central macro hypothesis'!B26/'Central macro hypothesis'!B25</f>
        <v>5164327476.81018</v>
      </c>
      <c r="AH44" s="40" t="n">
        <f aca="false">(AG44-AG43)/AG43</f>
        <v>0.0099643976530803</v>
      </c>
      <c r="AI44" s="40"/>
      <c r="AJ44" s="40" t="n">
        <f aca="false">AB44/AG44</f>
        <v>-0.0107771853711802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W44" s="71" t="n">
        <f aca="false">workers_and_wage_central!C32</f>
        <v>11779751</v>
      </c>
      <c r="AY44" s="40" t="n">
        <f aca="false">(AW44-AW43)/AW43</f>
        <v>0.00532097428073439</v>
      </c>
      <c r="AZ44" s="39" t="n">
        <f aca="false">workers_and_wage_central!B32</f>
        <v>6109.03297549748</v>
      </c>
      <c r="BA44" s="40" t="n">
        <f aca="false">(AZ44-AZ43)/AZ43</f>
        <v>0.00486131855821333</v>
      </c>
      <c r="BB44" s="12" t="n">
        <f aca="false">BB41*1/4+BB45*3/4</f>
        <v>51.375</v>
      </c>
      <c r="BC44" s="12" t="n">
        <f aca="false">$BC$33</f>
        <v>11.3722743431335</v>
      </c>
      <c r="BD44" s="12" t="n">
        <f aca="false">BB44+BC44/2</f>
        <v>57.0611371715667</v>
      </c>
      <c r="BE44" s="40" t="n">
        <f aca="false">BD44/BD43-1</f>
        <v>0.00219544223071089</v>
      </c>
      <c r="BF44" s="7"/>
      <c r="BG44" s="7"/>
      <c r="BH44" s="0" t="n">
        <f aca="false">BH43+1</f>
        <v>13</v>
      </c>
      <c r="BI44" s="40" t="n">
        <f aca="false">T51/AG51</f>
        <v>0.015946958987167</v>
      </c>
      <c r="BN44" s="0"/>
      <c r="BO44" s="0"/>
      <c r="BP44" s="0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9" t="n">
        <f aca="false">'Central pensions'!Q45</f>
        <v>106783542.251493</v>
      </c>
      <c r="E45" s="9"/>
      <c r="F45" s="67" t="n">
        <f aca="false">'Central pensions'!I45</f>
        <v>19409172.8250261</v>
      </c>
      <c r="G45" s="9" t="n">
        <f aca="false">'Central pensions'!K45</f>
        <v>454119.642364441</v>
      </c>
      <c r="H45" s="9" t="n">
        <f aca="false">'Central pensions'!V45</f>
        <v>2498432.28533315</v>
      </c>
      <c r="I45" s="67" t="n">
        <f aca="false">'Central pensions'!M45</f>
        <v>14044.9373927147</v>
      </c>
      <c r="J45" s="9" t="n">
        <f aca="false">'Central pensions'!W45</f>
        <v>77271.1016082417</v>
      </c>
      <c r="K45" s="9"/>
      <c r="L45" s="67" t="n">
        <f aca="false">'Central pensions'!N45</f>
        <v>3372952.23061162</v>
      </c>
      <c r="M45" s="67"/>
      <c r="N45" s="67" t="n">
        <f aca="false">'Central pensions'!L45</f>
        <v>814956.470498562</v>
      </c>
      <c r="O45" s="9"/>
      <c r="P45" s="9" t="n">
        <f aca="false">'Central pensions'!X45</f>
        <v>21985915.2086349</v>
      </c>
      <c r="Q45" s="67"/>
      <c r="R45" s="67" t="n">
        <f aca="false">'Central SIPA income'!G40</f>
        <v>21675766.8589374</v>
      </c>
      <c r="S45" s="73" t="n">
        <f aca="false">SUM(T42:T45)/AVERAGE(AG42:AG45)</f>
        <v>0.0587642778201624</v>
      </c>
      <c r="T45" s="9" t="n">
        <f aca="false">'Central SIPA income'!J40</f>
        <v>82879173.2607097</v>
      </c>
      <c r="U45" s="9"/>
      <c r="V45" s="67" t="n">
        <f aca="false">'Central SIPA income'!F40</f>
        <v>102314.124576366</v>
      </c>
      <c r="W45" s="67"/>
      <c r="X45" s="67" t="n">
        <f aca="false">'Central SIPA income'!M40</f>
        <v>256983.582955204</v>
      </c>
      <c r="Y45" s="9"/>
      <c r="Z45" s="9" t="n">
        <f aca="false">R45+V45-N45-L45-F45</f>
        <v>-1819000.5426225</v>
      </c>
      <c r="AA45" s="9"/>
      <c r="AB45" s="9" t="n">
        <f aca="false">T45-P45-D45</f>
        <v>-45890284.1994179</v>
      </c>
      <c r="AC45" s="50"/>
      <c r="AD45" s="9"/>
      <c r="AE45" s="9"/>
      <c r="AF45" s="9"/>
      <c r="AG45" s="9" t="n">
        <f aca="false">AG44*'Central macro hypothesis'!B27/'Central macro hypothesis'!B26</f>
        <v>5285010818.04992</v>
      </c>
      <c r="AH45" s="40" t="n">
        <f aca="false">(AG45-AG44)/AG44</f>
        <v>0.0233686461173603</v>
      </c>
      <c r="AI45" s="40" t="n">
        <f aca="false">(AG45-AG41)/AG41</f>
        <v>0.0638458376527658</v>
      </c>
      <c r="AJ45" s="40" t="n">
        <f aca="false">AB45/AG45</f>
        <v>-0.0086831012800747</v>
      </c>
      <c r="AK45" s="73"/>
      <c r="AL45" s="7"/>
      <c r="AM45" s="7"/>
      <c r="AN45" s="7"/>
      <c r="AO45" s="7"/>
      <c r="AP45" s="7"/>
      <c r="AQ45" s="7"/>
      <c r="AR45" s="7"/>
      <c r="AS45" s="7"/>
      <c r="AT45" s="7"/>
      <c r="AW45" s="71" t="n">
        <f aca="false">workers_and_wage_central!C33</f>
        <v>11773391</v>
      </c>
      <c r="AY45" s="40" t="n">
        <f aca="false">(AW45-AW44)/AW44</f>
        <v>-0.000539909544777305</v>
      </c>
      <c r="AZ45" s="39" t="n">
        <f aca="false">workers_and_wage_central!B33</f>
        <v>6155.68892471384</v>
      </c>
      <c r="BA45" s="40" t="n">
        <f aca="false">(AZ45-AZ44)/AZ44</f>
        <v>0.0076372069693334</v>
      </c>
      <c r="BB45" s="76" t="n">
        <v>51.5</v>
      </c>
      <c r="BC45" s="12" t="n">
        <f aca="false">$BC$33</f>
        <v>11.3722743431335</v>
      </c>
      <c r="BD45" s="12" t="n">
        <f aca="false">BB45+BC45/2</f>
        <v>57.1861371715667</v>
      </c>
      <c r="BE45" s="40" t="n">
        <f aca="false">BD45/BD44-1</f>
        <v>0.00219063282289933</v>
      </c>
      <c r="BF45" s="7"/>
      <c r="BG45" s="73" t="n">
        <f aca="false">(BB45-BB41)/BB41</f>
        <v>0.00980392156862745</v>
      </c>
      <c r="BH45" s="0" t="n">
        <f aca="false">BH44+1</f>
        <v>14</v>
      </c>
      <c r="BI45" s="40" t="n">
        <f aca="false">T52/AG52</f>
        <v>0.0138748127352754</v>
      </c>
      <c r="BN45" s="0"/>
      <c r="BO45" s="0"/>
      <c r="BP45" s="0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6" t="n">
        <f aca="false">'Central pensions'!Q46</f>
        <v>108716602.41405</v>
      </c>
      <c r="E46" s="6"/>
      <c r="F46" s="8" t="n">
        <f aca="false">'Central pensions'!I46</f>
        <v>19760529.391639</v>
      </c>
      <c r="G46" s="6" t="n">
        <f aca="false">'Central pensions'!K46</f>
        <v>488923.660949601</v>
      </c>
      <c r="H46" s="6" t="n">
        <f aca="false">'Central pensions'!V46</f>
        <v>2689913.72674307</v>
      </c>
      <c r="I46" s="8" t="n">
        <f aca="false">'Central pensions'!M46</f>
        <v>15121.3503386474</v>
      </c>
      <c r="J46" s="6" t="n">
        <f aca="false">'Central pensions'!W46</f>
        <v>83193.2080435995</v>
      </c>
      <c r="K46" s="6"/>
      <c r="L46" s="8" t="n">
        <f aca="false">'Central pensions'!N46</f>
        <v>4162661.07537014</v>
      </c>
      <c r="M46" s="8"/>
      <c r="N46" s="8" t="n">
        <f aca="false">'Central pensions'!L46</f>
        <v>831286.211325608</v>
      </c>
      <c r="O46" s="6"/>
      <c r="P46" s="6" t="n">
        <f aca="false">'Central pensions'!X46</f>
        <v>26173559.5741826</v>
      </c>
      <c r="Q46" s="8"/>
      <c r="R46" s="8" t="n">
        <f aca="false">'Central SIPA income'!G41</f>
        <v>19013290.6813461</v>
      </c>
      <c r="S46" s="8"/>
      <c r="T46" s="6" t="n">
        <f aca="false">'Central SIPA income'!J41</f>
        <v>72698964.8343528</v>
      </c>
      <c r="U46" s="6"/>
      <c r="V46" s="8" t="n">
        <f aca="false">'Central SIPA income'!F41</f>
        <v>102080.067796823</v>
      </c>
      <c r="W46" s="8"/>
      <c r="X46" s="8" t="n">
        <f aca="false">'Central SIPA income'!M41</f>
        <v>256395.699805433</v>
      </c>
      <c r="Y46" s="6"/>
      <c r="Z46" s="6" t="n">
        <f aca="false">R46+V46-N46-L46-F46</f>
        <v>-5639105.92919177</v>
      </c>
      <c r="AA46" s="6"/>
      <c r="AB46" s="6" t="n">
        <f aca="false">T46-P46-D46</f>
        <v>-62191197.1538796</v>
      </c>
      <c r="AC46" s="50"/>
      <c r="AD46" s="6"/>
      <c r="AE46" s="6"/>
      <c r="AF46" s="6"/>
      <c r="AG46" s="6" t="n">
        <f aca="false">AG45*'Central macro hypothesis'!B28/'Central macro hypothesis'!B27</f>
        <v>5285043865.99202</v>
      </c>
      <c r="AH46" s="61" t="n">
        <f aca="false">(AG46-AG45)/AG45</f>
        <v>6.25314559181269E-006</v>
      </c>
      <c r="AI46" s="61"/>
      <c r="AJ46" s="61" t="n">
        <f aca="false">AB46/AG46</f>
        <v>-0.0117673946954471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0.0075466468903602</v>
      </c>
      <c r="AV46" s="5"/>
      <c r="AW46" s="65" t="n">
        <f aca="false">workers_and_wage_central!C34</f>
        <v>11828685</v>
      </c>
      <c r="AX46" s="5"/>
      <c r="AY46" s="61" t="n">
        <f aca="false">(AW46-AW45)/AW45</f>
        <v>0.00469652286244464</v>
      </c>
      <c r="AZ46" s="66" t="n">
        <f aca="false">workers_and_wage_central!B34</f>
        <v>6184.04042036309</v>
      </c>
      <c r="BA46" s="61" t="n">
        <f aca="false">(AZ46-AZ45)/AZ45</f>
        <v>0.00460573885327883</v>
      </c>
      <c r="BB46" s="11" t="n">
        <f aca="false">BB45*3/4+BB49*1/4</f>
        <v>51.625</v>
      </c>
      <c r="BC46" s="11" t="n">
        <f aca="false">$BC$33</f>
        <v>11.3722743431335</v>
      </c>
      <c r="BD46" s="11" t="n">
        <f aca="false">BB46+BC46/2</f>
        <v>57.3111371715667</v>
      </c>
      <c r="BE46" s="61" t="n">
        <f aca="false">BD46/BD45-1</f>
        <v>0.00218584444032266</v>
      </c>
      <c r="BF46" s="5"/>
      <c r="BG46" s="5"/>
      <c r="BH46" s="5" t="n">
        <f aca="false">BH45+1</f>
        <v>15</v>
      </c>
      <c r="BI46" s="61" t="n">
        <f aca="false">T53/AG53</f>
        <v>0.0160597275626321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9" t="n">
        <f aca="false">'Central pensions'!Q47</f>
        <v>110965514.805789</v>
      </c>
      <c r="E47" s="9"/>
      <c r="F47" s="67" t="n">
        <f aca="false">'Central pensions'!I47</f>
        <v>20169295.8397195</v>
      </c>
      <c r="G47" s="9" t="n">
        <f aca="false">'Central pensions'!K47</f>
        <v>504209.818090737</v>
      </c>
      <c r="H47" s="9" t="n">
        <f aca="false">'Central pensions'!V47</f>
        <v>2774013.65318809</v>
      </c>
      <c r="I47" s="67" t="n">
        <f aca="false">'Central pensions'!M47</f>
        <v>15594.1180852806</v>
      </c>
      <c r="J47" s="9" t="n">
        <f aca="false">'Central pensions'!W47</f>
        <v>85794.2366965392</v>
      </c>
      <c r="K47" s="9"/>
      <c r="L47" s="67" t="n">
        <f aca="false">'Central pensions'!N47</f>
        <v>3479409.1933592</v>
      </c>
      <c r="M47" s="67"/>
      <c r="N47" s="67" t="n">
        <f aca="false">'Central pensions'!L47</f>
        <v>851473.350587383</v>
      </c>
      <c r="O47" s="9"/>
      <c r="P47" s="9" t="n">
        <f aca="false">'Central pensions'!X47</f>
        <v>22739225.9944344</v>
      </c>
      <c r="Q47" s="67"/>
      <c r="R47" s="67" t="n">
        <f aca="false">'Central SIPA income'!G42</f>
        <v>22265636.471371</v>
      </c>
      <c r="S47" s="67"/>
      <c r="T47" s="9" t="n">
        <f aca="false">'Central SIPA income'!J42</f>
        <v>85134590.8488517</v>
      </c>
      <c r="U47" s="9"/>
      <c r="V47" s="67" t="n">
        <f aca="false">'Central SIPA income'!F42</f>
        <v>98792.6896439196</v>
      </c>
      <c r="W47" s="67"/>
      <c r="X47" s="67" t="n">
        <f aca="false">'Central SIPA income'!M42</f>
        <v>248138.75366276</v>
      </c>
      <c r="Y47" s="9"/>
      <c r="Z47" s="9" t="n">
        <f aca="false">R47+V47-N47-L47-F47</f>
        <v>-2135749.22265112</v>
      </c>
      <c r="AA47" s="9"/>
      <c r="AB47" s="9" t="n">
        <f aca="false">T47-P47-D47</f>
        <v>-48570149.9513712</v>
      </c>
      <c r="AC47" s="50"/>
      <c r="AD47" s="9"/>
      <c r="AE47" s="9"/>
      <c r="AF47" s="9"/>
      <c r="AG47" s="9" t="n">
        <f aca="false">AG46*'Central macro hypothesis'!B29/'Central macro hypothesis'!B28</f>
        <v>5317910798.00764</v>
      </c>
      <c r="AH47" s="40" t="n">
        <f aca="false">(AG47-AG46)/AG46</f>
        <v>0.00621885699513491</v>
      </c>
      <c r="AI47" s="40"/>
      <c r="AJ47" s="40" t="n">
        <f aca="false">AB47/AG47</f>
        <v>-0.00913331415216066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workers_and_wage_central!C35</f>
        <v>11916752</v>
      </c>
      <c r="AX47" s="7"/>
      <c r="AY47" s="40" t="n">
        <f aca="false">(AW47-AW46)/AW46</f>
        <v>0.00744520629300721</v>
      </c>
      <c r="AZ47" s="39" t="n">
        <f aca="false">workers_and_wage_central!B35</f>
        <v>6191.90611366791</v>
      </c>
      <c r="BA47" s="40" t="n">
        <f aca="false">(AZ47-AZ46)/AZ46</f>
        <v>0.00127193432936264</v>
      </c>
      <c r="BB47" s="12" t="n">
        <f aca="false">BB45*2/4+BB49*2/4</f>
        <v>51.75</v>
      </c>
      <c r="BC47" s="12" t="n">
        <f aca="false">$BC$33</f>
        <v>11.3722743431335</v>
      </c>
      <c r="BD47" s="12" t="n">
        <f aca="false">BB47+BC47/2</f>
        <v>57.4361371715667</v>
      </c>
      <c r="BE47" s="40" t="n">
        <f aca="false">BD47/BD46-1</f>
        <v>0.00218107694540759</v>
      </c>
      <c r="BF47" s="7"/>
      <c r="BG47" s="7"/>
      <c r="BH47" s="7" t="n">
        <f aca="false">BH46+1</f>
        <v>16</v>
      </c>
      <c r="BI47" s="40" t="n">
        <f aca="false">T54/AG54</f>
        <v>0.0140017650532179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9" t="n">
        <f aca="false">'Central pensions'!Q48</f>
        <v>112669283.927205</v>
      </c>
      <c r="E48" s="9"/>
      <c r="F48" s="67" t="n">
        <f aca="false">'Central pensions'!I48</f>
        <v>20478976.0454353</v>
      </c>
      <c r="G48" s="9" t="n">
        <f aca="false">'Central pensions'!K48</f>
        <v>518338.399813484</v>
      </c>
      <c r="H48" s="9" t="n">
        <f aca="false">'Central pensions'!V48</f>
        <v>2851744.9412211</v>
      </c>
      <c r="I48" s="67" t="n">
        <f aca="false">'Central pensions'!M48</f>
        <v>16031.0845303139</v>
      </c>
      <c r="J48" s="9" t="n">
        <f aca="false">'Central pensions'!W48</f>
        <v>88198.2971511679</v>
      </c>
      <c r="K48" s="9"/>
      <c r="L48" s="67" t="n">
        <f aca="false">'Central pensions'!N48</f>
        <v>3516406.66774328</v>
      </c>
      <c r="M48" s="67"/>
      <c r="N48" s="67" t="n">
        <f aca="false">'Central pensions'!L48</f>
        <v>865760.089449335</v>
      </c>
      <c r="O48" s="9"/>
      <c r="P48" s="9" t="n">
        <f aca="false">'Central pensions'!X48</f>
        <v>23009807.486841</v>
      </c>
      <c r="Q48" s="67"/>
      <c r="R48" s="67" t="n">
        <f aca="false">'Central SIPA income'!G43</f>
        <v>19444453.0610533</v>
      </c>
      <c r="S48" s="67"/>
      <c r="T48" s="9" t="n">
        <f aca="false">'Central SIPA income'!J43</f>
        <v>74347551.5627396</v>
      </c>
      <c r="U48" s="9"/>
      <c r="V48" s="67" t="n">
        <f aca="false">'Central SIPA income'!F43</f>
        <v>103985.224681199</v>
      </c>
      <c r="W48" s="67"/>
      <c r="X48" s="67" t="n">
        <f aca="false">'Central SIPA income'!M43</f>
        <v>261180.904627016</v>
      </c>
      <c r="Y48" s="9"/>
      <c r="Z48" s="9" t="n">
        <f aca="false">R48+V48-N48-L48-F48</f>
        <v>-5312704.51689346</v>
      </c>
      <c r="AA48" s="9"/>
      <c r="AB48" s="9" t="n">
        <f aca="false">T48-P48-D48</f>
        <v>-61331539.851306</v>
      </c>
      <c r="AC48" s="50"/>
      <c r="AD48" s="9"/>
      <c r="AE48" s="9"/>
      <c r="AF48" s="9"/>
      <c r="AG48" s="9" t="n">
        <f aca="false">AG47*'Central macro hypothesis'!B30/'Central macro hypothesis'!B29</f>
        <v>5370900575.8826</v>
      </c>
      <c r="AH48" s="40" t="n">
        <f aca="false">(AG48-AG47)/AG47</f>
        <v>0.00996439765308109</v>
      </c>
      <c r="AI48" s="40"/>
      <c r="AJ48" s="40" t="n">
        <f aca="false">AB48/AG48</f>
        <v>-0.0114192282997582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W48" s="71" t="n">
        <f aca="false">workers_and_wage_central!C36</f>
        <v>11946458</v>
      </c>
      <c r="AY48" s="40" t="n">
        <f aca="false">(AW48-AW47)/AW47</f>
        <v>0.00249279333831903</v>
      </c>
      <c r="AZ48" s="39" t="n">
        <f aca="false">workers_and_wage_central!B36</f>
        <v>6224.44201553086</v>
      </c>
      <c r="BA48" s="40" t="n">
        <f aca="false">(AZ48-AZ47)/AZ47</f>
        <v>0.00525458578758596</v>
      </c>
      <c r="BB48" s="12" t="n">
        <f aca="false">BB45*1/4+BB49*3/4</f>
        <v>51.875</v>
      </c>
      <c r="BC48" s="12" t="n">
        <f aca="false">$BC$33</f>
        <v>11.3722743431335</v>
      </c>
      <c r="BD48" s="12" t="n">
        <f aca="false">BB48+BC48/2</f>
        <v>57.5611371715667</v>
      </c>
      <c r="BE48" s="40" t="n">
        <f aca="false">BD48/BD47-1</f>
        <v>0.00217633020177899</v>
      </c>
      <c r="BF48" s="7"/>
      <c r="BG48" s="7"/>
      <c r="BH48" s="0" t="n">
        <f aca="false">BH47+1</f>
        <v>17</v>
      </c>
      <c r="BI48" s="40" t="n">
        <f aca="false">T55/AG55</f>
        <v>0.016182626257045</v>
      </c>
      <c r="BN48" s="0"/>
      <c r="BO48" s="0"/>
      <c r="BP48" s="0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9" t="n">
        <f aca="false">'Central pensions'!Q49</f>
        <v>115046784.920252</v>
      </c>
      <c r="E49" s="9"/>
      <c r="F49" s="67" t="n">
        <f aca="false">'Central pensions'!I49</f>
        <v>20911114.9939359</v>
      </c>
      <c r="G49" s="9" t="n">
        <f aca="false">'Central pensions'!K49</f>
        <v>537897.752614038</v>
      </c>
      <c r="H49" s="9" t="n">
        <f aca="false">'Central pensions'!V49</f>
        <v>2959354.72938769</v>
      </c>
      <c r="I49" s="67" t="n">
        <f aca="false">'Central pensions'!M49</f>
        <v>16636.0129674446</v>
      </c>
      <c r="J49" s="9" t="n">
        <f aca="false">'Central pensions'!W49</f>
        <v>91526.434929517</v>
      </c>
      <c r="K49" s="9"/>
      <c r="L49" s="67" t="n">
        <f aca="false">'Central pensions'!N49</f>
        <v>3564802.62857876</v>
      </c>
      <c r="M49" s="67"/>
      <c r="N49" s="67" t="n">
        <f aca="false">'Central pensions'!L49</f>
        <v>885909.980885994</v>
      </c>
      <c r="O49" s="9"/>
      <c r="P49" s="9" t="n">
        <f aca="false">'Central pensions'!X49</f>
        <v>23371793.1151864</v>
      </c>
      <c r="Q49" s="67"/>
      <c r="R49" s="67" t="n">
        <f aca="false">'Central SIPA income'!G44</f>
        <v>22780296.5722998</v>
      </c>
      <c r="S49" s="67"/>
      <c r="T49" s="9" t="n">
        <f aca="false">'Central SIPA income'!J44</f>
        <v>87102438.3512189</v>
      </c>
      <c r="U49" s="9"/>
      <c r="V49" s="67" t="n">
        <f aca="false">'Central SIPA income'!F44</f>
        <v>103733.888011062</v>
      </c>
      <c r="W49" s="67"/>
      <c r="X49" s="67" t="n">
        <f aca="false">'Central SIPA income'!M44</f>
        <v>260549.619374002</v>
      </c>
      <c r="Y49" s="9"/>
      <c r="Z49" s="9" t="n">
        <f aca="false">R49+V49-N49-L49-F49</f>
        <v>-2477797.14308973</v>
      </c>
      <c r="AA49" s="9"/>
      <c r="AB49" s="9" t="n">
        <f aca="false">T49-P49-D49</f>
        <v>-51316139.6842193</v>
      </c>
      <c r="AC49" s="50"/>
      <c r="AD49" s="9"/>
      <c r="AE49" s="9"/>
      <c r="AF49" s="9"/>
      <c r="AG49" s="9" t="n">
        <f aca="false">AG48*'Central macro hypothesis'!B31/'Central macro hypothesis'!B30</f>
        <v>5446077499.66725</v>
      </c>
      <c r="AH49" s="40" t="n">
        <f aca="false">(AG49-AG48)/AG48</f>
        <v>0.013997079767633</v>
      </c>
      <c r="AI49" s="40" t="n">
        <f aca="false">(AG49-AG45)/AG45</f>
        <v>0.0304761309224276</v>
      </c>
      <c r="AJ49" s="40" t="n">
        <f aca="false">AB49/AG49</f>
        <v>-0.00942258711657237</v>
      </c>
      <c r="AK49" s="73"/>
      <c r="AL49" s="7"/>
      <c r="AM49" s="7"/>
      <c r="AN49" s="7"/>
      <c r="AO49" s="7"/>
      <c r="AP49" s="7"/>
      <c r="AQ49" s="7"/>
      <c r="AR49" s="7"/>
      <c r="AS49" s="7"/>
      <c r="AT49" s="7"/>
      <c r="AW49" s="71" t="n">
        <f aca="false">workers_and_wage_central!C37</f>
        <v>12032652</v>
      </c>
      <c r="AY49" s="40" t="n">
        <f aca="false">(AW49-AW48)/AW48</f>
        <v>0.00721502557494447</v>
      </c>
      <c r="AZ49" s="39" t="n">
        <f aca="false">workers_and_wage_central!B37</f>
        <v>6256.98355109057</v>
      </c>
      <c r="BA49" s="40" t="n">
        <f aca="false">(AZ49-AZ48)/AZ48</f>
        <v>0.00522802453272268</v>
      </c>
      <c r="BB49" s="76" t="n">
        <v>52</v>
      </c>
      <c r="BC49" s="12" t="n">
        <f aca="false">$BC$33</f>
        <v>11.3722743431335</v>
      </c>
      <c r="BD49" s="12" t="n">
        <f aca="false">BB49+BC49/2</f>
        <v>57.6861371715667</v>
      </c>
      <c r="BE49" s="40" t="n">
        <f aca="false">BD49/BD48-1</f>
        <v>0.00217160407424588</v>
      </c>
      <c r="BF49" s="7"/>
      <c r="BG49" s="73" t="n">
        <f aca="false">(BB49-BB45)/BB45</f>
        <v>0.00970873786407767</v>
      </c>
      <c r="BH49" s="0" t="n">
        <f aca="false">BH48+1</f>
        <v>18</v>
      </c>
      <c r="BI49" s="40" t="n">
        <f aca="false">T56/AG56</f>
        <v>0.0141366026029513</v>
      </c>
      <c r="BN49" s="0"/>
      <c r="BO49" s="0"/>
      <c r="BP49" s="0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6" t="n">
        <f aca="false">'Central pensions'!Q50</f>
        <v>116643816.989682</v>
      </c>
      <c r="E50" s="6"/>
      <c r="F50" s="8" t="n">
        <f aca="false">'Central pensions'!I50</f>
        <v>21201394.4769828</v>
      </c>
      <c r="G50" s="6" t="n">
        <f aca="false">'Central pensions'!K50</f>
        <v>568415.957073763</v>
      </c>
      <c r="H50" s="6" t="n">
        <f aca="false">'Central pensions'!V50</f>
        <v>3127256.88599907</v>
      </c>
      <c r="I50" s="8" t="n">
        <f aca="false">'Central pensions'!M50</f>
        <v>17579.8749610442</v>
      </c>
      <c r="J50" s="6" t="n">
        <f aca="false">'Central pensions'!W50</f>
        <v>96719.2851339915</v>
      </c>
      <c r="K50" s="6"/>
      <c r="L50" s="8" t="n">
        <f aca="false">'Central pensions'!N50</f>
        <v>4489424.04747424</v>
      </c>
      <c r="M50" s="8"/>
      <c r="N50" s="8" t="n">
        <f aca="false">'Central pensions'!L50</f>
        <v>899516.65878104</v>
      </c>
      <c r="O50" s="6"/>
      <c r="P50" s="6" t="n">
        <f aca="false">'Central pensions'!X50</f>
        <v>28244517.9804599</v>
      </c>
      <c r="Q50" s="8"/>
      <c r="R50" s="8" t="n">
        <f aca="false">'Central SIPA income'!G45</f>
        <v>19893813.6786204</v>
      </c>
      <c r="S50" s="8"/>
      <c r="T50" s="6" t="n">
        <f aca="false">'Central SIPA income'!J45</f>
        <v>76065720.8308562</v>
      </c>
      <c r="U50" s="6"/>
      <c r="V50" s="8" t="n">
        <f aca="false">'Central SIPA income'!F45</f>
        <v>101488.534399479</v>
      </c>
      <c r="W50" s="8"/>
      <c r="X50" s="8" t="n">
        <f aca="false">'Central SIPA income'!M45</f>
        <v>254909.938455114</v>
      </c>
      <c r="Y50" s="6"/>
      <c r="Z50" s="6" t="n">
        <f aca="false">R50+V50-N50-L50-F50</f>
        <v>-6595032.97021814</v>
      </c>
      <c r="AA50" s="6"/>
      <c r="AB50" s="6" t="n">
        <f aca="false">T50-P50-D50</f>
        <v>-68822614.1392856</v>
      </c>
      <c r="AC50" s="50"/>
      <c r="AD50" s="6"/>
      <c r="AE50" s="6"/>
      <c r="AF50" s="6"/>
      <c r="AG50" s="6" t="n">
        <f aca="false">AG49*'Central macro hypothesis'!B32/'Central macro hypothesis'!B31</f>
        <v>5496445620.6317</v>
      </c>
      <c r="AH50" s="61" t="n">
        <f aca="false">(AG50-AG49)/AG49</f>
        <v>0.00924851344247824</v>
      </c>
      <c r="AI50" s="61"/>
      <c r="AJ50" s="61" t="n">
        <f aca="false">AB50/AG50</f>
        <v>-0.0125212944672736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0.00625907527583699</v>
      </c>
      <c r="AV50" s="5"/>
      <c r="AW50" s="65" t="n">
        <f aca="false">workers_and_wage_central!C38</f>
        <v>12068163</v>
      </c>
      <c r="AX50" s="5"/>
      <c r="AY50" s="61" t="n">
        <f aca="false">(AW50-AW49)/AW49</f>
        <v>0.00295121973111165</v>
      </c>
      <c r="AZ50" s="66" t="n">
        <f aca="false">workers_and_wage_central!B38</f>
        <v>6270.86777135087</v>
      </c>
      <c r="BA50" s="61" t="n">
        <f aca="false">(AZ50-AZ49)/AZ49</f>
        <v>0.00221899580635495</v>
      </c>
      <c r="BB50" s="11" t="n">
        <f aca="false">BB49*3/4+BB53*1/4</f>
        <v>52</v>
      </c>
      <c r="BC50" s="11" t="n">
        <f aca="false">$BC$33</f>
        <v>11.3722743431335</v>
      </c>
      <c r="BD50" s="11" t="n">
        <f aca="false">BB50+BC50/2</f>
        <v>57.6861371715667</v>
      </c>
      <c r="BE50" s="61" t="n">
        <f aca="false">BD50/BD49-1</f>
        <v>0</v>
      </c>
      <c r="BF50" s="5"/>
      <c r="BG50" s="5"/>
      <c r="BH50" s="5" t="n">
        <f aca="false">BH49+1</f>
        <v>19</v>
      </c>
      <c r="BI50" s="61" t="n">
        <f aca="false">T57/AG57</f>
        <v>0.0163963489487419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9" t="n">
        <f aca="false">'Central pensions'!Q51</f>
        <v>118458460.218367</v>
      </c>
      <c r="E51" s="9"/>
      <c r="F51" s="67" t="n">
        <f aca="false">'Central pensions'!I51</f>
        <v>21531227.3641365</v>
      </c>
      <c r="G51" s="9" t="n">
        <f aca="false">'Central pensions'!K51</f>
        <v>606025.173367247</v>
      </c>
      <c r="H51" s="9" t="n">
        <f aca="false">'Central pensions'!V51</f>
        <v>3334171.69753305</v>
      </c>
      <c r="I51" s="67" t="n">
        <f aca="false">'Central pensions'!M51</f>
        <v>18743.046598987</v>
      </c>
      <c r="J51" s="9" t="n">
        <f aca="false">'Central pensions'!W51</f>
        <v>103118.712294836</v>
      </c>
      <c r="K51" s="9"/>
      <c r="L51" s="67" t="n">
        <f aca="false">'Central pensions'!N51</f>
        <v>3729482.20352045</v>
      </c>
      <c r="M51" s="67"/>
      <c r="N51" s="67" t="n">
        <f aca="false">'Central pensions'!L51</f>
        <v>915694.782195356</v>
      </c>
      <c r="O51" s="9"/>
      <c r="P51" s="9" t="n">
        <f aca="false">'Central pensions'!X51</f>
        <v>24390183.4012796</v>
      </c>
      <c r="Q51" s="67"/>
      <c r="R51" s="67" t="n">
        <f aca="false">'Central SIPA income'!G46</f>
        <v>23066480.0308441</v>
      </c>
      <c r="S51" s="67"/>
      <c r="T51" s="9" t="n">
        <f aca="false">'Central SIPA income'!J46</f>
        <v>88196685.6089695</v>
      </c>
      <c r="U51" s="9"/>
      <c r="V51" s="67" t="n">
        <f aca="false">'Central SIPA income'!F46</f>
        <v>105289.996129191</v>
      </c>
      <c r="W51" s="67"/>
      <c r="X51" s="67" t="n">
        <f aca="false">'Central SIPA income'!M46</f>
        <v>264458.114328324</v>
      </c>
      <c r="Y51" s="9"/>
      <c r="Z51" s="9" t="n">
        <f aca="false">R51+V51-N51-L51-F51</f>
        <v>-3004634.32287907</v>
      </c>
      <c r="AA51" s="9"/>
      <c r="AB51" s="9" t="n">
        <f aca="false">T51-P51-D51</f>
        <v>-54651958.0106772</v>
      </c>
      <c r="AC51" s="50"/>
      <c r="AD51" s="9"/>
      <c r="AE51" s="9"/>
      <c r="AF51" s="9"/>
      <c r="AG51" s="9" t="n">
        <f aca="false">AG50*'Central macro hypothesis'!B33/'Central macro hypothesis'!B32</f>
        <v>5530627229.92793</v>
      </c>
      <c r="AH51" s="40" t="n">
        <f aca="false">(AG51-AG50)/AG50</f>
        <v>0.00621885699513119</v>
      </c>
      <c r="AI51" s="40"/>
      <c r="AJ51" s="40" t="n">
        <f aca="false">AB51/AG51</f>
        <v>-0.00988169257095083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workers_and_wage_central!C39</f>
        <v>12071734</v>
      </c>
      <c r="AX51" s="7"/>
      <c r="AY51" s="40" t="n">
        <f aca="false">(AW51-AW50)/AW50</f>
        <v>0.000295902532970428</v>
      </c>
      <c r="AZ51" s="39" t="n">
        <f aca="false">workers_and_wage_central!B39</f>
        <v>6311.74329069853</v>
      </c>
      <c r="BA51" s="40" t="n">
        <f aca="false">(AZ51-AZ50)/AZ50</f>
        <v>0.00651831944765336</v>
      </c>
      <c r="BB51" s="12" t="n">
        <f aca="false">BB49*2/4+BB53*2/4</f>
        <v>52</v>
      </c>
      <c r="BC51" s="12" t="n">
        <f aca="false">$BC$33</f>
        <v>11.3722743431335</v>
      </c>
      <c r="BD51" s="12" t="n">
        <f aca="false">BB51+BC51/2</f>
        <v>57.6861371715667</v>
      </c>
      <c r="BE51" s="40" t="n">
        <f aca="false">BD51/BD50-1</f>
        <v>0</v>
      </c>
      <c r="BF51" s="7"/>
      <c r="BG51" s="7"/>
      <c r="BH51" s="7" t="n">
        <f aca="false">BH50+1</f>
        <v>20</v>
      </c>
      <c r="BI51" s="40" t="n">
        <f aca="false">T58/AG58</f>
        <v>0.0142734379999384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9" t="n">
        <f aca="false">'Central pensions'!Q52</f>
        <v>119766917.811107</v>
      </c>
      <c r="E52" s="9"/>
      <c r="F52" s="67" t="n">
        <f aca="false">'Central pensions'!I52</f>
        <v>21769055.0201239</v>
      </c>
      <c r="G52" s="9" t="n">
        <f aca="false">'Central pensions'!K52</f>
        <v>625471.308828034</v>
      </c>
      <c r="H52" s="9" t="n">
        <f aca="false">'Central pensions'!V52</f>
        <v>3441158.59730076</v>
      </c>
      <c r="I52" s="67" t="n">
        <f aca="false">'Central pensions'!M52</f>
        <v>19344.4734689082</v>
      </c>
      <c r="J52" s="9" t="n">
        <f aca="false">'Central pensions'!W52</f>
        <v>106427.585483528</v>
      </c>
      <c r="K52" s="9"/>
      <c r="L52" s="67" t="n">
        <f aca="false">'Central pensions'!N52</f>
        <v>3751816.78112502</v>
      </c>
      <c r="M52" s="67"/>
      <c r="N52" s="67" t="n">
        <f aca="false">'Central pensions'!L52</f>
        <v>927181.350222565</v>
      </c>
      <c r="O52" s="9"/>
      <c r="P52" s="9" t="n">
        <f aca="false">'Central pensions'!X52</f>
        <v>24569273.338844</v>
      </c>
      <c r="Q52" s="67"/>
      <c r="R52" s="67" t="n">
        <f aca="false">'Central SIPA income'!G47</f>
        <v>20171753.5712922</v>
      </c>
      <c r="S52" s="67"/>
      <c r="T52" s="9" t="n">
        <f aca="false">'Central SIPA income'!J47</f>
        <v>77128448.1000097</v>
      </c>
      <c r="U52" s="9"/>
      <c r="V52" s="67" t="n">
        <f aca="false">'Central SIPA income'!F47</f>
        <v>104783.142658633</v>
      </c>
      <c r="W52" s="67"/>
      <c r="X52" s="67" t="n">
        <f aca="false">'Central SIPA income'!M47</f>
        <v>263185.044540193</v>
      </c>
      <c r="Y52" s="9"/>
      <c r="Z52" s="9" t="n">
        <f aca="false">R52+V52-N52-L52-F52</f>
        <v>-6171516.43752066</v>
      </c>
      <c r="AA52" s="9"/>
      <c r="AB52" s="9" t="n">
        <f aca="false">T52-P52-D52</f>
        <v>-67207743.0499412</v>
      </c>
      <c r="AC52" s="50"/>
      <c r="AD52" s="9"/>
      <c r="AE52" s="9"/>
      <c r="AF52" s="9"/>
      <c r="AG52" s="9" t="n">
        <f aca="false">AG51*'Central macro hypothesis'!B34/'Central macro hypothesis'!B33</f>
        <v>5558882096.03851</v>
      </c>
      <c r="AH52" s="40" t="n">
        <f aca="false">(AG52-AG51)/AG51</f>
        <v>0.00510879958744727</v>
      </c>
      <c r="AI52" s="40"/>
      <c r="AJ52" s="40" t="n">
        <f aca="false">AB52/AG52</f>
        <v>-0.0120901544391158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W52" s="71" t="n">
        <f aca="false">workers_and_wage_central!C40</f>
        <v>12089998</v>
      </c>
      <c r="AY52" s="40" t="n">
        <f aca="false">(AW52-AW51)/AW51</f>
        <v>0.00151295580237272</v>
      </c>
      <c r="AZ52" s="39" t="n">
        <f aca="false">workers_and_wage_central!B40</f>
        <v>6345.128008254</v>
      </c>
      <c r="BA52" s="40" t="n">
        <f aca="false">(AZ52-AZ51)/AZ51</f>
        <v>0.00528930218132796</v>
      </c>
      <c r="BB52" s="12" t="n">
        <f aca="false">BB49*1/4+BB53*3/4</f>
        <v>52</v>
      </c>
      <c r="BC52" s="12" t="n">
        <f aca="false">$BC$33</f>
        <v>11.3722743431335</v>
      </c>
      <c r="BD52" s="12" t="n">
        <f aca="false">BB52+BC52/2</f>
        <v>57.6861371715667</v>
      </c>
      <c r="BE52" s="40" t="n">
        <f aca="false">BD52/BD51-1</f>
        <v>0</v>
      </c>
      <c r="BF52" s="7"/>
      <c r="BG52" s="7"/>
      <c r="BH52" s="0" t="n">
        <f aca="false">BH51+1</f>
        <v>21</v>
      </c>
      <c r="BI52" s="40" t="n">
        <f aca="false">T59/AG59</f>
        <v>0.0164358075781892</v>
      </c>
      <c r="BN52" s="0"/>
      <c r="BO52" s="0"/>
      <c r="BP52" s="0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9" t="n">
        <f aca="false">'Central pensions'!Q53</f>
        <v>121669454.579019</v>
      </c>
      <c r="E53" s="9"/>
      <c r="F53" s="67" t="n">
        <f aca="false">'Central pensions'!I53</f>
        <v>22114863.5984477</v>
      </c>
      <c r="G53" s="9" t="n">
        <f aca="false">'Central pensions'!K53</f>
        <v>720676.865657497</v>
      </c>
      <c r="H53" s="9" t="n">
        <f aca="false">'Central pensions'!V53</f>
        <v>3964951.48079589</v>
      </c>
      <c r="I53" s="67" t="n">
        <f aca="false">'Central pensions'!M53</f>
        <v>22288.9752265206</v>
      </c>
      <c r="J53" s="9" t="n">
        <f aca="false">'Central pensions'!W53</f>
        <v>122627.36538544</v>
      </c>
      <c r="K53" s="9"/>
      <c r="L53" s="67" t="n">
        <f aca="false">'Central pensions'!N53</f>
        <v>3804061.10507101</v>
      </c>
      <c r="M53" s="67"/>
      <c r="N53" s="67" t="n">
        <f aca="false">'Central pensions'!L53</f>
        <v>943858.923669558</v>
      </c>
      <c r="O53" s="9"/>
      <c r="P53" s="9" t="n">
        <f aca="false">'Central pensions'!X53</f>
        <v>24932124.4725845</v>
      </c>
      <c r="Q53" s="67"/>
      <c r="R53" s="67" t="n">
        <f aca="false">'Central SIPA income'!G48</f>
        <v>23452405.8286852</v>
      </c>
      <c r="S53" s="67"/>
      <c r="T53" s="9" t="n">
        <f aca="false">'Central SIPA income'!J48</f>
        <v>89672306.3458601</v>
      </c>
      <c r="U53" s="9"/>
      <c r="V53" s="67" t="n">
        <f aca="false">'Central SIPA income'!F48</f>
        <v>103388.252154399</v>
      </c>
      <c r="W53" s="67"/>
      <c r="X53" s="67" t="n">
        <f aca="false">'Central SIPA income'!M48</f>
        <v>259681.481751648</v>
      </c>
      <c r="Y53" s="9"/>
      <c r="Z53" s="9" t="n">
        <f aca="false">R53+V53-N53-L53-F53</f>
        <v>-3306989.54634866</v>
      </c>
      <c r="AA53" s="9"/>
      <c r="AB53" s="9" t="n">
        <f aca="false">T53-P53-D53</f>
        <v>-56929272.705743</v>
      </c>
      <c r="AC53" s="50"/>
      <c r="AD53" s="9"/>
      <c r="AE53" s="9"/>
      <c r="AF53" s="9"/>
      <c r="AG53" s="9" t="n">
        <f aca="false">AG52*'Central macro hypothesis'!B35/'Central macro hypothesis'!B34</f>
        <v>5583675438.83561</v>
      </c>
      <c r="AH53" s="40" t="n">
        <f aca="false">(AG53-AG52)/AG52</f>
        <v>0.00446013107829125</v>
      </c>
      <c r="AI53" s="40" t="n">
        <f aca="false">(AG53-AG49)/AG49</f>
        <v>0.0252655125045063</v>
      </c>
      <c r="AJ53" s="40" t="n">
        <f aca="false">AB53/AG53</f>
        <v>-0.0101956629337351</v>
      </c>
      <c r="AK53" s="73"/>
      <c r="AL53" s="7"/>
      <c r="AM53" s="7"/>
      <c r="AN53" s="7"/>
      <c r="AO53" s="7"/>
      <c r="AP53" s="7"/>
      <c r="AQ53" s="7"/>
      <c r="AR53" s="7"/>
      <c r="AS53" s="7"/>
      <c r="AT53" s="7"/>
      <c r="AW53" s="71" t="n">
        <f aca="false">workers_and_wage_central!C41</f>
        <v>12118358</v>
      </c>
      <c r="AY53" s="40" t="n">
        <f aca="false">(AW53-AW52)/AW52</f>
        <v>0.00234574066927058</v>
      </c>
      <c r="AZ53" s="39" t="n">
        <f aca="false">workers_and_wage_central!B41</f>
        <v>6367.81266187012</v>
      </c>
      <c r="BA53" s="40" t="n">
        <f aca="false">(AZ53-AZ52)/AZ52</f>
        <v>0.00357512938850294</v>
      </c>
      <c r="BB53" s="77" t="n">
        <v>52</v>
      </c>
      <c r="BC53" s="12" t="n">
        <f aca="false">$BC$33</f>
        <v>11.3722743431335</v>
      </c>
      <c r="BD53" s="12" t="n">
        <f aca="false">BB53+BC53/2</f>
        <v>57.6861371715667</v>
      </c>
      <c r="BE53" s="40" t="n">
        <f aca="false">BD53/BD52-1</f>
        <v>0</v>
      </c>
      <c r="BF53" s="7"/>
      <c r="BG53" s="73" t="n">
        <f aca="false">(BB53-BB49)/BB49</f>
        <v>0</v>
      </c>
      <c r="BH53" s="0" t="n">
        <f aca="false">BH52+1</f>
        <v>22</v>
      </c>
      <c r="BI53" s="40" t="n">
        <f aca="false">T60/AG60</f>
        <v>0.0143188925387885</v>
      </c>
      <c r="BN53" s="0"/>
      <c r="BO53" s="0"/>
      <c r="BP53" s="0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6" t="n">
        <f aca="false">'Central pensions'!Q54</f>
        <v>123242509.608745</v>
      </c>
      <c r="E54" s="6"/>
      <c r="F54" s="8" t="n">
        <f aca="false">'Central pensions'!I54</f>
        <v>22400784.9707068</v>
      </c>
      <c r="G54" s="6" t="n">
        <f aca="false">'Central pensions'!K54</f>
        <v>788812.165026635</v>
      </c>
      <c r="H54" s="6" t="n">
        <f aca="false">'Central pensions'!V54</f>
        <v>4339811.79476152</v>
      </c>
      <c r="I54" s="8" t="n">
        <f aca="false">'Central pensions'!M54</f>
        <v>24396.2525265971</v>
      </c>
      <c r="J54" s="6" t="n">
        <f aca="false">'Central pensions'!W54</f>
        <v>134220.983343141</v>
      </c>
      <c r="K54" s="6"/>
      <c r="L54" s="8" t="n">
        <f aca="false">'Central pensions'!N54</f>
        <v>4637767.90485654</v>
      </c>
      <c r="M54" s="8"/>
      <c r="N54" s="8" t="n">
        <f aca="false">'Central pensions'!L54</f>
        <v>958671.436945789</v>
      </c>
      <c r="O54" s="6"/>
      <c r="P54" s="6" t="n">
        <f aca="false">'Central pensions'!X54</f>
        <v>29339727.0975948</v>
      </c>
      <c r="Q54" s="8"/>
      <c r="R54" s="8" t="n">
        <f aca="false">'Central SIPA income'!G49</f>
        <v>20731513.4245057</v>
      </c>
      <c r="S54" s="8"/>
      <c r="T54" s="6" t="n">
        <f aca="false">'Central SIPA income'!J49</f>
        <v>79268738.4141097</v>
      </c>
      <c r="U54" s="6"/>
      <c r="V54" s="8" t="n">
        <f aca="false">'Central SIPA income'!F49</f>
        <v>106016.679381146</v>
      </c>
      <c r="W54" s="8"/>
      <c r="X54" s="8" t="n">
        <f aca="false">'Central SIPA income'!M49</f>
        <v>266283.33314864</v>
      </c>
      <c r="Y54" s="6"/>
      <c r="Z54" s="6" t="n">
        <f aca="false">R54+V54-N54-L54-F54</f>
        <v>-7159694.20862228</v>
      </c>
      <c r="AA54" s="6"/>
      <c r="AB54" s="6" t="n">
        <f aca="false">T54-P54-D54</f>
        <v>-73313498.2922303</v>
      </c>
      <c r="AC54" s="50"/>
      <c r="AD54" s="6"/>
      <c r="AE54" s="6"/>
      <c r="AF54" s="6"/>
      <c r="AG54" s="6" t="n">
        <f aca="false">AG53*'Central macro hypothesis'!B36/'Central macro hypothesis'!B35</f>
        <v>5661338989.25063</v>
      </c>
      <c r="AH54" s="61" t="n">
        <f aca="false">(AG54-AG53)/AG53</f>
        <v>0.013909037383309</v>
      </c>
      <c r="AI54" s="61"/>
      <c r="AJ54" s="61" t="n">
        <f aca="false">AB54/AG54</f>
        <v>-0.0129498513393091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0.00742420626104534</v>
      </c>
      <c r="AV54" s="5"/>
      <c r="AW54" s="65" t="n">
        <f aca="false">workers_and_wage_central!C42</f>
        <v>12219432</v>
      </c>
      <c r="AX54" s="5"/>
      <c r="AY54" s="61" t="n">
        <f aca="false">(AW54-AW53)/AW53</f>
        <v>0.00834056891205888</v>
      </c>
      <c r="AZ54" s="66" t="n">
        <f aca="false">workers_and_wage_central!B42</f>
        <v>6404.47895147094</v>
      </c>
      <c r="BA54" s="61" t="n">
        <f aca="false">(AZ54-AZ53)/AZ53</f>
        <v>0.00575806663100645</v>
      </c>
      <c r="BB54" s="5"/>
      <c r="BC54" s="5"/>
      <c r="BD54" s="5"/>
      <c r="BE54" s="5"/>
      <c r="BF54" s="5"/>
      <c r="BG54" s="5"/>
      <c r="BH54" s="5" t="n">
        <f aca="false">BH53+1</f>
        <v>23</v>
      </c>
      <c r="BI54" s="61" t="n">
        <f aca="false">T61/AG61</f>
        <v>0.0165525501390101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9" t="n">
        <f aca="false">'Central pensions'!Q55</f>
        <v>124424333.984223</v>
      </c>
      <c r="E55" s="9"/>
      <c r="F55" s="67" t="n">
        <f aca="false">'Central pensions'!I55</f>
        <v>22615595.5404709</v>
      </c>
      <c r="G55" s="9" t="n">
        <f aca="false">'Central pensions'!K55</f>
        <v>868763.197338903</v>
      </c>
      <c r="H55" s="9" t="n">
        <f aca="false">'Central pensions'!V55</f>
        <v>4779678.78517542</v>
      </c>
      <c r="I55" s="67" t="n">
        <f aca="false">'Central pensions'!M55</f>
        <v>26868.9648661516</v>
      </c>
      <c r="J55" s="9" t="n">
        <f aca="false">'Central pensions'!W55</f>
        <v>147825.117067281</v>
      </c>
      <c r="K55" s="9"/>
      <c r="L55" s="67" t="n">
        <f aca="false">'Central pensions'!N55</f>
        <v>3892775.81429903</v>
      </c>
      <c r="M55" s="67"/>
      <c r="N55" s="67" t="n">
        <f aca="false">'Central pensions'!L55</f>
        <v>969268.857249543</v>
      </c>
      <c r="O55" s="9"/>
      <c r="P55" s="9" t="n">
        <f aca="false">'Central pensions'!X55</f>
        <v>25532263.4779153</v>
      </c>
      <c r="Q55" s="67"/>
      <c r="R55" s="67" t="n">
        <f aca="false">'Central SIPA income'!G50</f>
        <v>24109581.8002845</v>
      </c>
      <c r="S55" s="67"/>
      <c r="T55" s="9" t="n">
        <f aca="false">'Central SIPA income'!J50</f>
        <v>92185075.6318286</v>
      </c>
      <c r="U55" s="9"/>
      <c r="V55" s="67" t="n">
        <f aca="false">'Central SIPA income'!F50</f>
        <v>109097.976184734</v>
      </c>
      <c r="W55" s="67"/>
      <c r="X55" s="67" t="n">
        <f aca="false">'Central SIPA income'!M50</f>
        <v>274022.662356733</v>
      </c>
      <c r="Y55" s="9"/>
      <c r="Z55" s="9" t="n">
        <f aca="false">R55+V55-N55-L55-F55</f>
        <v>-3258960.43555029</v>
      </c>
      <c r="AA55" s="9"/>
      <c r="AB55" s="9" t="n">
        <f aca="false">T55-P55-D55</f>
        <v>-57771521.8303094</v>
      </c>
      <c r="AC55" s="50"/>
      <c r="AD55" s="9"/>
      <c r="AE55" s="9"/>
      <c r="AF55" s="9"/>
      <c r="AG55" s="9" t="n">
        <f aca="false">AG54*'Central macro hypothesis'!B37/'Central macro hypothesis'!B36</f>
        <v>5696546046.82576</v>
      </c>
      <c r="AH55" s="40" t="n">
        <f aca="false">(AG55-AG54)/AG54</f>
        <v>0.00621885699513325</v>
      </c>
      <c r="AI55" s="40"/>
      <c r="AJ55" s="40" t="n">
        <f aca="false">AB55/AG55</f>
        <v>-0.0101415000169271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workers_and_wage_central!C43</f>
        <v>12258065</v>
      </c>
      <c r="AX55" s="7"/>
      <c r="AY55" s="40" t="n">
        <f aca="false">(AW55-AW54)/AW54</f>
        <v>0.00316160358353809</v>
      </c>
      <c r="AZ55" s="39" t="n">
        <f aca="false">workers_and_wage_central!B43</f>
        <v>6459.23747193169</v>
      </c>
      <c r="BA55" s="40" t="n">
        <f aca="false">(AZ55-AZ54)/AZ54</f>
        <v>0.00855003519812961</v>
      </c>
      <c r="BB55" s="7"/>
      <c r="BC55" s="7"/>
      <c r="BD55" s="7"/>
      <c r="BE55" s="7"/>
      <c r="BF55" s="7"/>
      <c r="BG55" s="7"/>
      <c r="BH55" s="7" t="n">
        <f aca="false">BH54+1</f>
        <v>24</v>
      </c>
      <c r="BI55" s="40" t="n">
        <f aca="false">T62/AG62</f>
        <v>0.0144040231540867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9" t="n">
        <f aca="false">'Central pensions'!Q56</f>
        <v>125586683.17361</v>
      </c>
      <c r="E56" s="9"/>
      <c r="F56" s="67" t="n">
        <f aca="false">'Central pensions'!I56</f>
        <v>22826866.264631</v>
      </c>
      <c r="G56" s="9" t="n">
        <f aca="false">'Central pensions'!K56</f>
        <v>951927.754807675</v>
      </c>
      <c r="H56" s="9" t="n">
        <f aca="false">'Central pensions'!V56</f>
        <v>5237225.64285721</v>
      </c>
      <c r="I56" s="67" t="n">
        <f aca="false">'Central pensions'!M56</f>
        <v>29441.0645816807</v>
      </c>
      <c r="J56" s="9" t="n">
        <f aca="false">'Central pensions'!W56</f>
        <v>161976.050810017</v>
      </c>
      <c r="K56" s="9"/>
      <c r="L56" s="67" t="n">
        <f aca="false">'Central pensions'!N56</f>
        <v>3936878.63905899</v>
      </c>
      <c r="M56" s="67"/>
      <c r="N56" s="67" t="n">
        <f aca="false">'Central pensions'!L56</f>
        <v>979840.779979963</v>
      </c>
      <c r="O56" s="9"/>
      <c r="P56" s="9" t="n">
        <f aca="false">'Central pensions'!X56</f>
        <v>25819276.8448921</v>
      </c>
      <c r="Q56" s="67"/>
      <c r="R56" s="67" t="n">
        <f aca="false">'Central SIPA income'!G51</f>
        <v>21168924.6959375</v>
      </c>
      <c r="S56" s="67"/>
      <c r="T56" s="9" t="n">
        <f aca="false">'Central SIPA income'!J51</f>
        <v>80941218.3216076</v>
      </c>
      <c r="U56" s="9"/>
      <c r="V56" s="67" t="n">
        <f aca="false">'Central SIPA income'!F51</f>
        <v>110511.455502704</v>
      </c>
      <c r="W56" s="67"/>
      <c r="X56" s="67" t="n">
        <f aca="false">'Central SIPA income'!M51</f>
        <v>277572.91488608</v>
      </c>
      <c r="Y56" s="9"/>
      <c r="Z56" s="9" t="n">
        <f aca="false">R56+V56-N56-L56-F56</f>
        <v>-6464149.53222978</v>
      </c>
      <c r="AA56" s="9"/>
      <c r="AB56" s="9" t="n">
        <f aca="false">T56-P56-D56</f>
        <v>-70464741.6968948</v>
      </c>
      <c r="AC56" s="50"/>
      <c r="AD56" s="9"/>
      <c r="AE56" s="40" t="n">
        <f aca="false">AVERAGE(AG54:AG57)/AVERAGE(AG50:AG53)-1</f>
        <v>0.0299999999999976</v>
      </c>
      <c r="AF56" s="40"/>
      <c r="AG56" s="9" t="n">
        <f aca="false">AG55*'Central macro hypothesis'!B38/'Central macro hypothesis'!B37</f>
        <v>5725648558.91964</v>
      </c>
      <c r="AH56" s="40" t="n">
        <f aca="false">(AG56-AG55)/AG55</f>
        <v>0.00510879958744543</v>
      </c>
      <c r="AI56" s="40"/>
      <c r="AJ56" s="40" t="n">
        <f aca="false">AB56/AG56</f>
        <v>-0.0123068576374849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W56" s="71" t="n">
        <f aca="false">workers_and_wage_central!C44</f>
        <v>12317872</v>
      </c>
      <c r="AY56" s="40" t="n">
        <f aca="false">(AW56-AW55)/AW55</f>
        <v>0.00487899191267137</v>
      </c>
      <c r="AZ56" s="39" t="n">
        <f aca="false">workers_and_wage_central!B44</f>
        <v>6490.79037896768</v>
      </c>
      <c r="BA56" s="40" t="n">
        <f aca="false">(AZ56-AZ55)/AZ55</f>
        <v>0.00488492754339779</v>
      </c>
      <c r="BB56" s="7"/>
      <c r="BC56" s="7"/>
      <c r="BD56" s="7"/>
      <c r="BE56" s="7"/>
      <c r="BF56" s="7"/>
      <c r="BG56" s="7"/>
      <c r="BH56" s="0" t="n">
        <f aca="false">BH55+1</f>
        <v>25</v>
      </c>
      <c r="BI56" s="40" t="n">
        <f aca="false">T63/AG63</f>
        <v>0.0166465931372893</v>
      </c>
      <c r="BN56" s="0"/>
      <c r="BO56" s="0"/>
      <c r="BP56" s="0"/>
    </row>
    <row r="57" customFormat="false" ht="12.8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9" t="n">
        <f aca="false">'Central pensions'!Q57</f>
        <v>126829499.068964</v>
      </c>
      <c r="E57" s="9"/>
      <c r="F57" s="67" t="n">
        <f aca="false">'Central pensions'!I57</f>
        <v>23052762.765103</v>
      </c>
      <c r="G57" s="9" t="n">
        <f aca="false">'Central pensions'!K57</f>
        <v>1013882.94179952</v>
      </c>
      <c r="H57" s="9" t="n">
        <f aca="false">'Central pensions'!V57</f>
        <v>5578084.80195093</v>
      </c>
      <c r="I57" s="67" t="n">
        <f aca="false">'Central pensions'!M57</f>
        <v>31357.2043855522</v>
      </c>
      <c r="J57" s="9" t="n">
        <f aca="false">'Central pensions'!W57</f>
        <v>172518.086658276</v>
      </c>
      <c r="K57" s="9"/>
      <c r="L57" s="67" t="n">
        <f aca="false">'Central pensions'!N57</f>
        <v>3991723.12533747</v>
      </c>
      <c r="M57" s="67"/>
      <c r="N57" s="67" t="n">
        <f aca="false">'Central pensions'!L57</f>
        <v>990280.151126314</v>
      </c>
      <c r="O57" s="9"/>
      <c r="P57" s="9" t="n">
        <f aca="false">'Central pensions'!X57</f>
        <v>26161299.4848455</v>
      </c>
      <c r="Q57" s="67"/>
      <c r="R57" s="67" t="n">
        <f aca="false">'Central SIPA income'!G52</f>
        <v>24662301.5863512</v>
      </c>
      <c r="S57" s="67"/>
      <c r="T57" s="9" t="n">
        <f aca="false">'Central SIPA income'!J52</f>
        <v>94298447.6390181</v>
      </c>
      <c r="U57" s="9"/>
      <c r="V57" s="67" t="n">
        <f aca="false">'Central SIPA income'!F52</f>
        <v>111080.463426575</v>
      </c>
      <c r="W57" s="67"/>
      <c r="X57" s="67" t="n">
        <f aca="false">'Central SIPA income'!M52</f>
        <v>279002.098741306</v>
      </c>
      <c r="Y57" s="9"/>
      <c r="Z57" s="9" t="n">
        <f aca="false">R57+V57-N57-L57-F57</f>
        <v>-3261383.99178907</v>
      </c>
      <c r="AA57" s="9"/>
      <c r="AB57" s="9" t="n">
        <f aca="false">T57-P57-D57</f>
        <v>-58692350.9147918</v>
      </c>
      <c r="AC57" s="50"/>
      <c r="AD57" s="9"/>
      <c r="AE57" s="9"/>
      <c r="AF57" s="9"/>
      <c r="AG57" s="9" t="n">
        <f aca="false">AG56*'Central macro hypothesis'!B39/'Central macro hypothesis'!B38</f>
        <v>5751185702.00067</v>
      </c>
      <c r="AH57" s="40" t="n">
        <f aca="false">(AG57-AG56)/AG56</f>
        <v>0.00446013107829372</v>
      </c>
      <c r="AI57" s="40" t="n">
        <f aca="false">(AG57-AG53)/AG53</f>
        <v>0.0299999999999991</v>
      </c>
      <c r="AJ57" s="40" t="n">
        <f aca="false">AB57/AG57</f>
        <v>-0.0102052609593835</v>
      </c>
      <c r="AK57" s="73"/>
      <c r="AL57" s="7"/>
      <c r="AM57" s="7"/>
      <c r="AN57" s="7"/>
      <c r="AO57" s="7"/>
      <c r="AP57" s="7"/>
      <c r="AQ57" s="7"/>
      <c r="AR57" s="7"/>
      <c r="AS57" s="7"/>
      <c r="AT57" s="7"/>
      <c r="AW57" s="71" t="n">
        <f aca="false">workers_and_wage_central!C45</f>
        <v>12387972</v>
      </c>
      <c r="AY57" s="40" t="n">
        <f aca="false">(AW57-AW56)/AW56</f>
        <v>0.00569091804168772</v>
      </c>
      <c r="AZ57" s="39" t="n">
        <f aca="false">workers_and_wage_central!B45</f>
        <v>6526.47702246768</v>
      </c>
      <c r="BA57" s="40" t="n">
        <f aca="false">(AZ57-AZ56)/AZ56</f>
        <v>0.00549804282936572</v>
      </c>
      <c r="BB57" s="7"/>
      <c r="BC57" s="7"/>
      <c r="BD57" s="7"/>
      <c r="BE57" s="7"/>
      <c r="BF57" s="7" t="n">
        <v>100</v>
      </c>
      <c r="BG57" s="73" t="n">
        <f aca="false">(BB57-BB53)/BB53</f>
        <v>-1</v>
      </c>
      <c r="BH57" s="0" t="n">
        <f aca="false">BH56+1</f>
        <v>26</v>
      </c>
      <c r="BI57" s="40" t="n">
        <f aca="false">T64/AG64</f>
        <v>0.0145249062783591</v>
      </c>
      <c r="BN57" s="0"/>
      <c r="BO57" s="0"/>
      <c r="BP57" s="0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6" t="n">
        <f aca="false">'Central pensions'!Q58</f>
        <v>128480578.461282</v>
      </c>
      <c r="E58" s="6"/>
      <c r="F58" s="8" t="n">
        <f aca="false">'Central pensions'!I58</f>
        <v>23352865.9888551</v>
      </c>
      <c r="G58" s="6" t="n">
        <f aca="false">'Central pensions'!K58</f>
        <v>1107862.36830753</v>
      </c>
      <c r="H58" s="6" t="n">
        <f aca="false">'Central pensions'!V58</f>
        <v>6095131.87818436</v>
      </c>
      <c r="I58" s="8" t="n">
        <f aca="false">'Central pensions'!M58</f>
        <v>34263.784586831</v>
      </c>
      <c r="J58" s="6" t="n">
        <f aca="false">'Central pensions'!W58</f>
        <v>188509.233345909</v>
      </c>
      <c r="K58" s="6"/>
      <c r="L58" s="8" t="n">
        <f aca="false">'Central pensions'!N58</f>
        <v>4822855.99431743</v>
      </c>
      <c r="M58" s="8"/>
      <c r="N58" s="8" t="n">
        <f aca="false">'Central pensions'!L58</f>
        <v>1004115.09661193</v>
      </c>
      <c r="O58" s="6"/>
      <c r="P58" s="6" t="n">
        <f aca="false">'Central pensions'!X58</f>
        <v>30550167.681115</v>
      </c>
      <c r="Q58" s="8"/>
      <c r="R58" s="8" t="n">
        <f aca="false">'Central SIPA income'!G53</f>
        <v>21612990.2388932</v>
      </c>
      <c r="S58" s="8"/>
      <c r="T58" s="6" t="n">
        <f aca="false">'Central SIPA income'!J53</f>
        <v>82639141.4130142</v>
      </c>
      <c r="U58" s="6"/>
      <c r="V58" s="8" t="n">
        <f aca="false">'Central SIPA income'!F53</f>
        <v>110665.800806917</v>
      </c>
      <c r="W58" s="8"/>
      <c r="X58" s="8" t="n">
        <f aca="false">'Central SIPA income'!M53</f>
        <v>277960.585791276</v>
      </c>
      <c r="Y58" s="6"/>
      <c r="Z58" s="6" t="n">
        <f aca="false">R58+V58-N58-L58-F58</f>
        <v>-7456181.04008434</v>
      </c>
      <c r="AA58" s="6"/>
      <c r="AB58" s="6" t="n">
        <f aca="false">T58-P58-D58</f>
        <v>-76391604.7293831</v>
      </c>
      <c r="AC58" s="50"/>
      <c r="AD58" s="6"/>
      <c r="AE58" s="6"/>
      <c r="AF58" s="6"/>
      <c r="AG58" s="6" t="n">
        <f aca="false">BF58/100*$AG$57</f>
        <v>5789715232.82415</v>
      </c>
      <c r="AH58" s="61" t="n">
        <f aca="false">(AG58-AG57)/AG57</f>
        <v>0.00669940649109563</v>
      </c>
      <c r="AI58" s="61"/>
      <c r="AJ58" s="61" t="n">
        <f aca="false">AB58/AG58</f>
        <v>-0.0131943630485122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0.00922906092732015</v>
      </c>
      <c r="AV58" s="5"/>
      <c r="AW58" s="65" t="n">
        <f aca="false">workers_and_wage_central!C46</f>
        <v>12427002</v>
      </c>
      <c r="AX58" s="5"/>
      <c r="AY58" s="61" t="n">
        <f aca="false">(AW58-AW57)/AW57</f>
        <v>0.00315063676282123</v>
      </c>
      <c r="AZ58" s="66" t="n">
        <f aca="false">workers_and_wage_central!B46</f>
        <v>6549.56524395788</v>
      </c>
      <c r="BA58" s="61" t="n">
        <f aca="false">(AZ58-AZ57)/AZ57</f>
        <v>0.0035376239601726</v>
      </c>
      <c r="BB58" s="5"/>
      <c r="BC58" s="5"/>
      <c r="BD58" s="5"/>
      <c r="BE58" s="5"/>
      <c r="BF58" s="5" t="n">
        <f aca="false">BF57*(1+AY58)*(1+BA58)*(1-BE58)</f>
        <v>100.66994064911</v>
      </c>
      <c r="BG58" s="5"/>
      <c r="BH58" s="5" t="n">
        <f aca="false">BH57+1</f>
        <v>27</v>
      </c>
      <c r="BI58" s="61" t="n">
        <f aca="false">T65/AG65</f>
        <v>0.0166604528395865</v>
      </c>
      <c r="BJ58" s="5"/>
      <c r="BK58" s="5"/>
      <c r="BL58" s="5"/>
      <c r="BM58" s="5"/>
      <c r="BN58" s="5"/>
      <c r="BO58" s="5"/>
      <c r="BP58" s="5"/>
    </row>
    <row r="59" customFormat="false" ht="12.8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9" t="n">
        <f aca="false">'Central pensions'!Q59</f>
        <v>130340211.103933</v>
      </c>
      <c r="E59" s="9"/>
      <c r="F59" s="67" t="n">
        <f aca="false">'Central pensions'!I59</f>
        <v>23690876.2345469</v>
      </c>
      <c r="G59" s="9" t="n">
        <f aca="false">'Central pensions'!K59</f>
        <v>1228397.12753894</v>
      </c>
      <c r="H59" s="9" t="n">
        <f aca="false">'Central pensions'!V59</f>
        <v>6758278.5599721</v>
      </c>
      <c r="I59" s="67" t="n">
        <f aca="false">'Central pensions'!M59</f>
        <v>37991.6637383178</v>
      </c>
      <c r="J59" s="9" t="n">
        <f aca="false">'Central pensions'!W59</f>
        <v>209018.924535219</v>
      </c>
      <c r="K59" s="9"/>
      <c r="L59" s="67" t="n">
        <f aca="false">'Central pensions'!N59</f>
        <v>4034057.85797108</v>
      </c>
      <c r="M59" s="67"/>
      <c r="N59" s="67" t="n">
        <f aca="false">'Central pensions'!L59</f>
        <v>1020122.30282003</v>
      </c>
      <c r="O59" s="9"/>
      <c r="P59" s="9" t="n">
        <f aca="false">'Central pensions'!X59</f>
        <v>26545157.3274928</v>
      </c>
      <c r="Q59" s="67"/>
      <c r="R59" s="67" t="n">
        <f aca="false">'Central SIPA income'!G54</f>
        <v>25175340.0923764</v>
      </c>
      <c r="S59" s="67"/>
      <c r="T59" s="9" t="n">
        <f aca="false">'Central SIPA income'!J54</f>
        <v>96260094.832725</v>
      </c>
      <c r="U59" s="9"/>
      <c r="V59" s="67" t="n">
        <f aca="false">'Central SIPA income'!F54</f>
        <v>112270.167561451</v>
      </c>
      <c r="W59" s="67"/>
      <c r="X59" s="67" t="n">
        <f aca="false">'Central SIPA income'!M54</f>
        <v>281990.292526894</v>
      </c>
      <c r="Y59" s="9"/>
      <c r="Z59" s="9" t="n">
        <f aca="false">R59+V59-N59-L59-F59</f>
        <v>-3457446.13540021</v>
      </c>
      <c r="AA59" s="9"/>
      <c r="AB59" s="9" t="n">
        <f aca="false">T59-P59-D59</f>
        <v>-60625273.598701</v>
      </c>
      <c r="AC59" s="50"/>
      <c r="AD59" s="9"/>
      <c r="AE59" s="9"/>
      <c r="AF59" s="9"/>
      <c r="AG59" s="9" t="n">
        <f aca="false">BF59/100*$AG$57</f>
        <v>5856730457.25267</v>
      </c>
      <c r="AH59" s="40" t="n">
        <f aca="false">(AG59-AG58)/AG58</f>
        <v>0.0115748740194662</v>
      </c>
      <c r="AI59" s="40"/>
      <c r="AJ59" s="40" t="n">
        <f aca="false">AB59/AG59</f>
        <v>-0.0103513853063915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workers_and_wage_central!C47</f>
        <v>12515364</v>
      </c>
      <c r="AX59" s="7"/>
      <c r="AY59" s="40" t="n">
        <f aca="false">(AW59-AW58)/AW58</f>
        <v>0.00711048408940467</v>
      </c>
      <c r="AZ59" s="39" t="n">
        <f aca="false">workers_and_wage_central!B47</f>
        <v>6578.59861575109</v>
      </c>
      <c r="BA59" s="40" t="n">
        <f aca="false">(AZ59-AZ58)/AZ58</f>
        <v>0.00443287007790218</v>
      </c>
      <c r="BB59" s="7"/>
      <c r="BC59" s="7"/>
      <c r="BD59" s="7"/>
      <c r="BE59" s="7"/>
      <c r="BF59" s="7" t="n">
        <f aca="false">BF58*(1+AY59)*(1+BA59)*(1-BE59)</f>
        <v>101.83518252967</v>
      </c>
      <c r="BG59" s="7"/>
      <c r="BH59" s="7" t="n">
        <f aca="false">BH58+1</f>
        <v>28</v>
      </c>
      <c r="BI59" s="40" t="n">
        <f aca="false">T66/AG66</f>
        <v>0.014524634333421</v>
      </c>
      <c r="BJ59" s="7"/>
      <c r="BK59" s="7"/>
      <c r="BL59" s="7"/>
      <c r="BM59" s="7"/>
      <c r="BN59" s="7"/>
      <c r="BO59" s="7"/>
      <c r="BP59" s="7"/>
    </row>
    <row r="60" customFormat="false" ht="12.8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9" t="n">
        <f aca="false">'Central pensions'!Q60</f>
        <v>132833032.278194</v>
      </c>
      <c r="E60" s="9"/>
      <c r="F60" s="67" t="n">
        <f aca="false">'Central pensions'!I60</f>
        <v>24143975.9910541</v>
      </c>
      <c r="G60" s="9" t="n">
        <f aca="false">'Central pensions'!K60</f>
        <v>1279036.99559925</v>
      </c>
      <c r="H60" s="9" t="n">
        <f aca="false">'Central pensions'!V60</f>
        <v>7036884.17286329</v>
      </c>
      <c r="I60" s="67" t="n">
        <f aca="false">'Central pensions'!M60</f>
        <v>39557.8452247193</v>
      </c>
      <c r="J60" s="9" t="n">
        <f aca="false">'Central pensions'!W60</f>
        <v>217635.592975155</v>
      </c>
      <c r="K60" s="9"/>
      <c r="L60" s="67" t="n">
        <f aca="false">'Central pensions'!N60</f>
        <v>4175814.02900232</v>
      </c>
      <c r="M60" s="67"/>
      <c r="N60" s="67" t="n">
        <f aca="false">'Central pensions'!L60</f>
        <v>1041420.2390115</v>
      </c>
      <c r="O60" s="9"/>
      <c r="P60" s="9" t="n">
        <f aca="false">'Central pensions'!X60</f>
        <v>27397905.7338728</v>
      </c>
      <c r="Q60" s="67"/>
      <c r="R60" s="67" t="n">
        <f aca="false">'Central SIPA income'!G55</f>
        <v>22146784.3794374</v>
      </c>
      <c r="S60" s="67"/>
      <c r="T60" s="9" t="n">
        <f aca="false">'Central SIPA income'!J55</f>
        <v>84680149.5742307</v>
      </c>
      <c r="U60" s="9"/>
      <c r="V60" s="67" t="n">
        <f aca="false">'Central SIPA income'!F55</f>
        <v>115840.219016842</v>
      </c>
      <c r="W60" s="67"/>
      <c r="X60" s="67" t="n">
        <f aca="false">'Central SIPA income'!M55</f>
        <v>290957.232508443</v>
      </c>
      <c r="Y60" s="9"/>
      <c r="Z60" s="9" t="n">
        <f aca="false">R60+V60-N60-L60-F60</f>
        <v>-7098585.66061363</v>
      </c>
      <c r="AA60" s="9"/>
      <c r="AB60" s="9" t="n">
        <f aca="false">T60-P60-D60</f>
        <v>-75550788.4378366</v>
      </c>
      <c r="AC60" s="50"/>
      <c r="AD60" s="9"/>
      <c r="AE60" s="9"/>
      <c r="AF60" s="9"/>
      <c r="AG60" s="9" t="n">
        <f aca="false">BF60/100*$AG$57</f>
        <v>5913875625.8447</v>
      </c>
      <c r="AH60" s="40" t="n">
        <f aca="false">(AG60-AG59)/AG59</f>
        <v>0.0097571791990637</v>
      </c>
      <c r="AI60" s="40"/>
      <c r="AJ60" s="40" t="n">
        <f aca="false">AB60/AG60</f>
        <v>-0.0127751737131004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W60" s="71" t="n">
        <f aca="false">workers_and_wage_central!C48</f>
        <v>12583897</v>
      </c>
      <c r="AY60" s="40" t="n">
        <f aca="false">(AW60-AW59)/AW59</f>
        <v>0.0054759094501766</v>
      </c>
      <c r="AZ60" s="39" t="n">
        <f aca="false">workers_and_wage_central!B48</f>
        <v>6606.60998328259</v>
      </c>
      <c r="BA60" s="40" t="n">
        <f aca="false">(AZ60-AZ59)/AZ59</f>
        <v>0.00425795358063639</v>
      </c>
      <c r="BB60" s="7"/>
      <c r="BC60" s="7"/>
      <c r="BD60" s="7"/>
      <c r="BE60" s="7"/>
      <c r="BF60" s="7" t="n">
        <f aca="false">BF59*(1+AY60)*(1+BA60)*(1-BE60)</f>
        <v>102.828806654382</v>
      </c>
      <c r="BG60" s="7"/>
      <c r="BH60" s="0" t="n">
        <f aca="false">BH59+1</f>
        <v>29</v>
      </c>
      <c r="BI60" s="40" t="n">
        <f aca="false">T67/AG67</f>
        <v>0.016773122626639</v>
      </c>
      <c r="BN60" s="0"/>
      <c r="BO60" s="0"/>
      <c r="BP60" s="0"/>
    </row>
    <row r="61" customFormat="false" ht="12.8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9" t="n">
        <f aca="false">'Central pensions'!Q61</f>
        <v>134833418.218673</v>
      </c>
      <c r="E61" s="9"/>
      <c r="F61" s="67" t="n">
        <f aca="false">'Central pensions'!I61</f>
        <v>24507569.8147545</v>
      </c>
      <c r="G61" s="9" t="n">
        <f aca="false">'Central pensions'!K61</f>
        <v>1342190.71875908</v>
      </c>
      <c r="H61" s="9" t="n">
        <f aca="false">'Central pensions'!V61</f>
        <v>7384337.32432791</v>
      </c>
      <c r="I61" s="67" t="n">
        <f aca="false">'Central pensions'!M61</f>
        <v>41511.0531574972</v>
      </c>
      <c r="J61" s="9" t="n">
        <f aca="false">'Central pensions'!W61</f>
        <v>228381.566731791</v>
      </c>
      <c r="K61" s="9"/>
      <c r="L61" s="67" t="n">
        <f aca="false">'Central pensions'!N61</f>
        <v>4176233.9291964</v>
      </c>
      <c r="M61" s="67"/>
      <c r="N61" s="67" t="n">
        <f aca="false">'Central pensions'!L61</f>
        <v>1057373.34523152</v>
      </c>
      <c r="O61" s="9"/>
      <c r="P61" s="9" t="n">
        <f aca="false">'Central pensions'!X61</f>
        <v>27487853.8814713</v>
      </c>
      <c r="Q61" s="67"/>
      <c r="R61" s="67" t="n">
        <f aca="false">'Central SIPA income'!G56</f>
        <v>25829008.2938624</v>
      </c>
      <c r="S61" s="67"/>
      <c r="T61" s="9" t="n">
        <f aca="false">'Central SIPA income'!J56</f>
        <v>98759451.8556411</v>
      </c>
      <c r="U61" s="9"/>
      <c r="V61" s="67" t="n">
        <f aca="false">'Central SIPA income'!F56</f>
        <v>113573.577392423</v>
      </c>
      <c r="W61" s="67"/>
      <c r="X61" s="67" t="n">
        <f aca="false">'Central SIPA income'!M56</f>
        <v>285264.082238815</v>
      </c>
      <c r="Y61" s="9"/>
      <c r="Z61" s="9" t="n">
        <f aca="false">R61+V61-N61-L61-F61</f>
        <v>-3798595.21792761</v>
      </c>
      <c r="AA61" s="9"/>
      <c r="AB61" s="9" t="n">
        <f aca="false">T61-P61-D61</f>
        <v>-63561820.2445031</v>
      </c>
      <c r="AC61" s="50"/>
      <c r="AD61" s="9"/>
      <c r="AE61" s="9"/>
      <c r="AF61" s="9"/>
      <c r="AG61" s="9" t="n">
        <f aca="false">BF61/100*$AG$57</f>
        <v>5966419133.38116</v>
      </c>
      <c r="AH61" s="40" t="n">
        <f aca="false">(AG61-AG60)/AG60</f>
        <v>0.00888478399965507</v>
      </c>
      <c r="AI61" s="40" t="n">
        <f aca="false">(AG61-AG57)/AG57</f>
        <v>0.0374241839044797</v>
      </c>
      <c r="AJ61" s="40" t="n">
        <f aca="false">AB61/AG61</f>
        <v>-0.010653260996849</v>
      </c>
      <c r="AK61" s="73"/>
      <c r="AL61" s="7"/>
      <c r="AM61" s="7"/>
      <c r="AN61" s="7"/>
      <c r="AO61" s="7"/>
      <c r="AP61" s="7"/>
      <c r="AQ61" s="7"/>
      <c r="AR61" s="7"/>
      <c r="AS61" s="7"/>
      <c r="AT61" s="7"/>
      <c r="AW61" s="71" t="n">
        <f aca="false">workers_and_wage_central!C49</f>
        <v>12623749</v>
      </c>
      <c r="AY61" s="40" t="n">
        <f aca="false">(AW61-AW60)/AW60</f>
        <v>0.00316690449707273</v>
      </c>
      <c r="AZ61" s="39" t="n">
        <f aca="false">workers_and_wage_central!B49</f>
        <v>6644.26652840546</v>
      </c>
      <c r="BA61" s="40" t="n">
        <f aca="false">(AZ61-AZ60)/AZ60</f>
        <v>0.00569982868947295</v>
      </c>
      <c r="BB61" s="7"/>
      <c r="BC61" s="7"/>
      <c r="BD61" s="7"/>
      <c r="BE61" s="7"/>
      <c r="BF61" s="7" t="n">
        <f aca="false">BF60*(1+AY61)*(1+BA61)*(1-BE61)</f>
        <v>103.742418390448</v>
      </c>
      <c r="BG61" s="73" t="e">
        <f aca="false">(BB61-BB57)/BB57</f>
        <v>#DIV/0!</v>
      </c>
      <c r="BH61" s="0" t="n">
        <f aca="false">BH60+1</f>
        <v>30</v>
      </c>
      <c r="BI61" s="40" t="n">
        <f aca="false">T68/AG68</f>
        <v>0.0146404068365194</v>
      </c>
      <c r="BN61" s="0"/>
      <c r="BO61" s="0"/>
      <c r="BP61" s="0"/>
    </row>
    <row r="62" customFormat="false" ht="12.8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6" t="n">
        <f aca="false">'Central pensions'!Q62</f>
        <v>134796203.437874</v>
      </c>
      <c r="E62" s="6"/>
      <c r="F62" s="8" t="n">
        <f aca="false">'Central pensions'!I62</f>
        <v>24500805.5878246</v>
      </c>
      <c r="G62" s="6" t="n">
        <f aca="false">'Central pensions'!K62</f>
        <v>1399391.62347813</v>
      </c>
      <c r="H62" s="6" t="n">
        <f aca="false">'Central pensions'!V62</f>
        <v>7699039.82509678</v>
      </c>
      <c r="I62" s="8" t="n">
        <f aca="false">'Central pensions'!M62</f>
        <v>43280.1533034474</v>
      </c>
      <c r="J62" s="6" t="n">
        <f aca="false">'Central pensions'!W62</f>
        <v>238114.63376588</v>
      </c>
      <c r="K62" s="6"/>
      <c r="L62" s="8" t="n">
        <f aca="false">'Central pensions'!N62</f>
        <v>4956743.10012615</v>
      </c>
      <c r="M62" s="8"/>
      <c r="N62" s="8" t="n">
        <f aca="false">'Central pensions'!L62</f>
        <v>1058506.76479161</v>
      </c>
      <c r="O62" s="6"/>
      <c r="P62" s="6" t="n">
        <f aca="false">'Central pensions'!X62</f>
        <v>31544155.419817</v>
      </c>
      <c r="Q62" s="8"/>
      <c r="R62" s="8" t="n">
        <f aca="false">'Central SIPA income'!G57</f>
        <v>22694788.3461851</v>
      </c>
      <c r="S62" s="8"/>
      <c r="T62" s="6" t="n">
        <f aca="false">'Central SIPA income'!J57</f>
        <v>86775490.2375257</v>
      </c>
      <c r="U62" s="6"/>
      <c r="V62" s="8" t="n">
        <f aca="false">'Central SIPA income'!F57</f>
        <v>114058.534844499</v>
      </c>
      <c r="W62" s="8"/>
      <c r="X62" s="8" t="n">
        <f aca="false">'Central SIPA income'!M57</f>
        <v>286482.155541316</v>
      </c>
      <c r="Y62" s="6"/>
      <c r="Z62" s="6" t="n">
        <f aca="false">R62+V62-N62-L62-F62</f>
        <v>-7707208.57171283</v>
      </c>
      <c r="AA62" s="6"/>
      <c r="AB62" s="6" t="n">
        <f aca="false">T62-P62-D62</f>
        <v>-79564868.6201655</v>
      </c>
      <c r="AC62" s="50"/>
      <c r="AD62" s="6"/>
      <c r="AE62" s="6"/>
      <c r="AF62" s="6"/>
      <c r="AG62" s="6" t="n">
        <f aca="false">BF62/100*$AG$57</f>
        <v>6024392581.79795</v>
      </c>
      <c r="AH62" s="61" t="n">
        <f aca="false">(AG62-AG61)/AG61</f>
        <v>0.00971662350914012</v>
      </c>
      <c r="AI62" s="61"/>
      <c r="AJ62" s="61" t="n">
        <f aca="false">AB62/AG62</f>
        <v>-0.0132071188156898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0.00960462255273923</v>
      </c>
      <c r="AV62" s="5"/>
      <c r="AW62" s="65" t="n">
        <f aca="false">workers_and_wage_central!C50</f>
        <v>12655668</v>
      </c>
      <c r="AX62" s="5"/>
      <c r="AY62" s="61" t="n">
        <f aca="false">(AW62-AW61)/AW61</f>
        <v>0.00252848816940197</v>
      </c>
      <c r="AZ62" s="66" t="n">
        <f aca="false">workers_and_wage_central!B50</f>
        <v>6691.90595970649</v>
      </c>
      <c r="BA62" s="61" t="n">
        <f aca="false">(AZ62-AZ61)/AZ61</f>
        <v>0.00717000606423017</v>
      </c>
      <c r="BB62" s="5"/>
      <c r="BC62" s="5"/>
      <c r="BD62" s="5"/>
      <c r="BE62" s="5"/>
      <c r="BF62" s="5" t="n">
        <f aca="false">BF61*(1+AY62)*(1+BA62)*(1-BE62)</f>
        <v>104.750444411876</v>
      </c>
      <c r="BG62" s="5"/>
      <c r="BH62" s="5" t="n">
        <f aca="false">BH61+1</f>
        <v>31</v>
      </c>
      <c r="BI62" s="61" t="n">
        <f aca="false">T69/AG69</f>
        <v>0.0168873587394727</v>
      </c>
      <c r="BJ62" s="5"/>
      <c r="BK62" s="5"/>
      <c r="BL62" s="5"/>
      <c r="BM62" s="5"/>
      <c r="BN62" s="5"/>
      <c r="BO62" s="5"/>
      <c r="BP62" s="5"/>
    </row>
    <row r="63" customFormat="false" ht="12.8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9" t="n">
        <f aca="false">'Central pensions'!Q63</f>
        <v>136457283.616347</v>
      </c>
      <c r="E63" s="9"/>
      <c r="F63" s="67" t="n">
        <f aca="false">'Central pensions'!I63</f>
        <v>24802726.5728419</v>
      </c>
      <c r="G63" s="9" t="n">
        <f aca="false">'Central pensions'!K63</f>
        <v>1513512.72316169</v>
      </c>
      <c r="H63" s="9" t="n">
        <f aca="false">'Central pensions'!V63</f>
        <v>8326900.44438771</v>
      </c>
      <c r="I63" s="67" t="n">
        <f aca="false">'Central pensions'!M63</f>
        <v>46809.6718503619</v>
      </c>
      <c r="J63" s="9" t="n">
        <f aca="false">'Central pensions'!W63</f>
        <v>257533.003434674</v>
      </c>
      <c r="K63" s="9"/>
      <c r="L63" s="67" t="n">
        <f aca="false">'Central pensions'!N63</f>
        <v>4156568.58251</v>
      </c>
      <c r="M63" s="67"/>
      <c r="N63" s="67" t="n">
        <f aca="false">'Central pensions'!L63</f>
        <v>1072832.51398119</v>
      </c>
      <c r="O63" s="9"/>
      <c r="P63" s="9" t="n">
        <f aca="false">'Central pensions'!X63</f>
        <v>27470862.0892988</v>
      </c>
      <c r="Q63" s="67"/>
      <c r="R63" s="67" t="n">
        <f aca="false">'Central SIPA income'!G58</f>
        <v>26490588.9554328</v>
      </c>
      <c r="S63" s="67"/>
      <c r="T63" s="9" t="n">
        <f aca="false">'Central SIPA income'!J58</f>
        <v>101289062.855476</v>
      </c>
      <c r="U63" s="9"/>
      <c r="V63" s="67" t="n">
        <f aca="false">'Central SIPA income'!F58</f>
        <v>114149.367186375</v>
      </c>
      <c r="W63" s="67"/>
      <c r="X63" s="67" t="n">
        <f aca="false">'Central SIPA income'!M58</f>
        <v>286710.300196418</v>
      </c>
      <c r="Y63" s="9"/>
      <c r="Z63" s="9" t="n">
        <f aca="false">R63+V63-N63-L63-F63</f>
        <v>-3427389.3467139</v>
      </c>
      <c r="AA63" s="9"/>
      <c r="AB63" s="9" t="n">
        <f aca="false">T63-P63-D63</f>
        <v>-62639082.8501698</v>
      </c>
      <c r="AC63" s="50"/>
      <c r="AD63" s="9"/>
      <c r="AE63" s="9"/>
      <c r="AF63" s="9"/>
      <c r="AG63" s="9" t="n">
        <f aca="false">BF63/100*$AG$57</f>
        <v>6084672222.12472</v>
      </c>
      <c r="AH63" s="40" t="n">
        <f aca="false">(AG63-AG62)/AG62</f>
        <v>0.010005928316972</v>
      </c>
      <c r="AI63" s="40"/>
      <c r="AJ63" s="40" t="n">
        <f aca="false">AB63/AG63</f>
        <v>-0.0102945697916817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workers_and_wage_central!C51</f>
        <v>12684769</v>
      </c>
      <c r="AX63" s="7"/>
      <c r="AY63" s="40" t="n">
        <f aca="false">(AW63-AW62)/AW62</f>
        <v>0.00229944401196365</v>
      </c>
      <c r="AZ63" s="39" t="n">
        <f aca="false">workers_and_wage_central!B51</f>
        <v>6743.35871522499</v>
      </c>
      <c r="BA63" s="40" t="n">
        <f aca="false">(AZ63-AZ62)/AZ62</f>
        <v>0.00768880432993262</v>
      </c>
      <c r="BB63" s="7"/>
      <c r="BC63" s="7"/>
      <c r="BD63" s="7"/>
      <c r="BE63" s="7"/>
      <c r="BF63" s="7" t="n">
        <f aca="false">BF62*(1+AY63)*(1+BA63)*(1-BE63)</f>
        <v>105.798569849832</v>
      </c>
      <c r="BG63" s="7"/>
      <c r="BH63" s="7" t="n">
        <f aca="false">BH62+1</f>
        <v>32</v>
      </c>
      <c r="BI63" s="40" t="n">
        <f aca="false">T70/AG70</f>
        <v>0.0147342738375664</v>
      </c>
      <c r="BJ63" s="7"/>
      <c r="BK63" s="7"/>
      <c r="BL63" s="7"/>
      <c r="BM63" s="7"/>
      <c r="BN63" s="7"/>
      <c r="BO63" s="7"/>
      <c r="BP63" s="7"/>
    </row>
    <row r="64" customFormat="false" ht="12.8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9" t="n">
        <f aca="false">'Central pensions'!Q64</f>
        <v>138175253.44307</v>
      </c>
      <c r="E64" s="9"/>
      <c r="F64" s="67" t="n">
        <f aca="false">'Central pensions'!I64</f>
        <v>25114987.9248442</v>
      </c>
      <c r="G64" s="9" t="n">
        <f aca="false">'Central pensions'!K64</f>
        <v>1575520.12808196</v>
      </c>
      <c r="H64" s="9" t="n">
        <f aca="false">'Central pensions'!V64</f>
        <v>8668046.89111687</v>
      </c>
      <c r="I64" s="67" t="n">
        <f aca="false">'Central pensions'!M64</f>
        <v>48727.4266417101</v>
      </c>
      <c r="J64" s="9" t="n">
        <f aca="false">'Central pensions'!W64</f>
        <v>268083.924467531</v>
      </c>
      <c r="K64" s="9"/>
      <c r="L64" s="67" t="n">
        <f aca="false">'Central pensions'!N64</f>
        <v>4171122.03560111</v>
      </c>
      <c r="M64" s="67"/>
      <c r="N64" s="67" t="n">
        <f aca="false">'Central pensions'!L64</f>
        <v>1086412.43594819</v>
      </c>
      <c r="O64" s="9"/>
      <c r="P64" s="9" t="n">
        <f aca="false">'Central pensions'!X64</f>
        <v>27621092.7505106</v>
      </c>
      <c r="Q64" s="67"/>
      <c r="R64" s="67" t="n">
        <f aca="false">'Central SIPA income'!G59</f>
        <v>23231228.8211536</v>
      </c>
      <c r="S64" s="67"/>
      <c r="T64" s="9" t="n">
        <f aca="false">'Central SIPA income'!J59</f>
        <v>88826616.8877759</v>
      </c>
      <c r="U64" s="9"/>
      <c r="V64" s="67" t="n">
        <f aca="false">'Central SIPA income'!F59</f>
        <v>112577.7842245</v>
      </c>
      <c r="W64" s="67"/>
      <c r="X64" s="67" t="n">
        <f aca="false">'Central SIPA income'!M59</f>
        <v>282762.936896129</v>
      </c>
      <c r="Y64" s="9"/>
      <c r="Z64" s="9" t="n">
        <f aca="false">R64+V64-N64-L64-F64</f>
        <v>-7028715.79101541</v>
      </c>
      <c r="AA64" s="9"/>
      <c r="AB64" s="9" t="n">
        <f aca="false">T64-P64-D64</f>
        <v>-76969729.3058049</v>
      </c>
      <c r="AC64" s="50"/>
      <c r="AD64" s="9"/>
      <c r="AE64" s="9"/>
      <c r="AF64" s="9"/>
      <c r="AG64" s="9" t="n">
        <f aca="false">BF64/100*$AG$57</f>
        <v>6115469193.77511</v>
      </c>
      <c r="AH64" s="40" t="n">
        <f aca="false">(AG64-AG63)/AG63</f>
        <v>0.00506140191716584</v>
      </c>
      <c r="AI64" s="40"/>
      <c r="AJ64" s="40" t="n">
        <f aca="false">AB64/AG64</f>
        <v>-0.0125860709729601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W64" s="71" t="n">
        <f aca="false">workers_and_wage_central!C52</f>
        <v>12677685</v>
      </c>
      <c r="AY64" s="40" t="n">
        <f aca="false">(AW64-AW63)/AW63</f>
        <v>-0.000558465037873374</v>
      </c>
      <c r="AZ64" s="39" t="n">
        <f aca="false">workers_and_wage_central!B52</f>
        <v>6781.27666988664</v>
      </c>
      <c r="BA64" s="40" t="n">
        <f aca="false">(AZ64-AZ63)/AZ63</f>
        <v>0.00562300720797263</v>
      </c>
      <c r="BB64" s="7"/>
      <c r="BC64" s="7"/>
      <c r="BD64" s="7"/>
      <c r="BE64" s="7"/>
      <c r="BF64" s="7" t="n">
        <f aca="false">BF63*(1+AY64)*(1+BA64)*(1-BE64)</f>
        <v>106.334058934103</v>
      </c>
      <c r="BG64" s="7"/>
      <c r="BH64" s="0" t="n">
        <f aca="false">BH63+1</f>
        <v>33</v>
      </c>
      <c r="BI64" s="40" t="n">
        <f aca="false">T71/AG71</f>
        <v>0.0169614188222582</v>
      </c>
      <c r="BN64" s="0"/>
      <c r="BO64" s="0"/>
      <c r="BP64" s="0"/>
    </row>
    <row r="65" customFormat="false" ht="12.8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9" t="n">
        <f aca="false">'Central pensions'!Q65</f>
        <v>139126784.267178</v>
      </c>
      <c r="E65" s="9"/>
      <c r="F65" s="67" t="n">
        <f aca="false">'Central pensions'!I65</f>
        <v>25287939.9156103</v>
      </c>
      <c r="G65" s="9" t="n">
        <f aca="false">'Central pensions'!K65</f>
        <v>1606075.42507651</v>
      </c>
      <c r="H65" s="9" t="n">
        <f aca="false">'Central pensions'!V65</f>
        <v>8836153.11991076</v>
      </c>
      <c r="I65" s="67" t="n">
        <f aca="false">'Central pensions'!M65</f>
        <v>49672.4358271088</v>
      </c>
      <c r="J65" s="9" t="n">
        <f aca="false">'Central pensions'!W65</f>
        <v>273283.086182808</v>
      </c>
      <c r="K65" s="9"/>
      <c r="L65" s="67" t="n">
        <f aca="false">'Central pensions'!N65</f>
        <v>4241925.64516567</v>
      </c>
      <c r="M65" s="67"/>
      <c r="N65" s="67" t="n">
        <f aca="false">'Central pensions'!L65</f>
        <v>1094875.34143155</v>
      </c>
      <c r="O65" s="9"/>
      <c r="P65" s="9" t="n">
        <f aca="false">'Central pensions'!X65</f>
        <v>28035053.4261359</v>
      </c>
      <c r="Q65" s="67"/>
      <c r="R65" s="67" t="n">
        <f aca="false">'Central SIPA income'!G60</f>
        <v>27010153.0245006</v>
      </c>
      <c r="S65" s="67"/>
      <c r="T65" s="9" t="n">
        <f aca="false">'Central SIPA income'!J60</f>
        <v>103275661.105058</v>
      </c>
      <c r="U65" s="9"/>
      <c r="V65" s="67" t="n">
        <f aca="false">'Central SIPA income'!F60</f>
        <v>117360.208371831</v>
      </c>
      <c r="W65" s="67"/>
      <c r="X65" s="67" t="n">
        <f aca="false">'Central SIPA income'!M60</f>
        <v>294775.007543083</v>
      </c>
      <c r="Y65" s="9"/>
      <c r="Z65" s="9" t="n">
        <f aca="false">R65+V65-N65-L65-F65</f>
        <v>-3497227.669335</v>
      </c>
      <c r="AA65" s="9"/>
      <c r="AB65" s="9" t="n">
        <f aca="false">T65-P65-D65</f>
        <v>-63886176.5882556</v>
      </c>
      <c r="AC65" s="50"/>
      <c r="AD65" s="9"/>
      <c r="AE65" s="9"/>
      <c r="AF65" s="9"/>
      <c r="AG65" s="9" t="n">
        <f aca="false">BF65/100*$AG$57</f>
        <v>6198850781.5146</v>
      </c>
      <c r="AH65" s="40" t="n">
        <f aca="false">(AG65-AG64)/AG64</f>
        <v>0.013634536467679</v>
      </c>
      <c r="AI65" s="40" t="n">
        <f aca="false">(AG65-AG61)/AG61</f>
        <v>0.0389566409830357</v>
      </c>
      <c r="AJ65" s="40" t="n">
        <f aca="false">AB65/AG65</f>
        <v>-0.0103061323525916</v>
      </c>
      <c r="AK65" s="73"/>
      <c r="AL65" s="7"/>
      <c r="AM65" s="7"/>
      <c r="AN65" s="7"/>
      <c r="AO65" s="7"/>
      <c r="AP65" s="7"/>
      <c r="AQ65" s="7"/>
      <c r="AR65" s="7"/>
      <c r="AS65" s="7"/>
      <c r="AT65" s="7"/>
      <c r="AW65" s="71" t="n">
        <f aca="false">workers_and_wage_central!C53</f>
        <v>12796496</v>
      </c>
      <c r="AY65" s="40" t="n">
        <f aca="false">(AW65-AW64)/AW64</f>
        <v>0.00937166367518991</v>
      </c>
      <c r="AZ65" s="39" t="n">
        <f aca="false">workers_and_wage_central!B53</f>
        <v>6809.91599160997</v>
      </c>
      <c r="BA65" s="40" t="n">
        <f aca="false">(AZ65-AZ64)/AZ64</f>
        <v>0.00422329350614789</v>
      </c>
      <c r="BB65" s="7"/>
      <c r="BC65" s="7"/>
      <c r="BD65" s="7"/>
      <c r="BE65" s="7"/>
      <c r="BF65" s="7" t="n">
        <f aca="false">BF64*(1+AY65)*(1+BA65)*(1-BE65)</f>
        <v>107.783874538397</v>
      </c>
      <c r="BG65" s="73" t="e">
        <f aca="false">(BB65-BB61)/BB61</f>
        <v>#DIV/0!</v>
      </c>
      <c r="BH65" s="0" t="n">
        <f aca="false">BH64+1</f>
        <v>34</v>
      </c>
      <c r="BI65" s="40" t="n">
        <f aca="false">T72/AG72</f>
        <v>0.0147269946498657</v>
      </c>
      <c r="BN65" s="0"/>
      <c r="BO65" s="0"/>
      <c r="BP65" s="0"/>
    </row>
    <row r="66" customFormat="false" ht="12.8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6" t="n">
        <f aca="false">'Central pensions'!Q66</f>
        <v>139950647.404211</v>
      </c>
      <c r="E66" s="6"/>
      <c r="F66" s="8" t="n">
        <f aca="false">'Central pensions'!I66</f>
        <v>25437686.7930193</v>
      </c>
      <c r="G66" s="6" t="n">
        <f aca="false">'Central pensions'!K66</f>
        <v>1663102.09778555</v>
      </c>
      <c r="H66" s="6" t="n">
        <f aca="false">'Central pensions'!V66</f>
        <v>9149897.04756729</v>
      </c>
      <c r="I66" s="8" t="n">
        <f aca="false">'Central pensions'!M66</f>
        <v>51436.1473541926</v>
      </c>
      <c r="J66" s="6" t="n">
        <f aca="false">'Central pensions'!W66</f>
        <v>282986.506625794</v>
      </c>
      <c r="K66" s="6"/>
      <c r="L66" s="8" t="n">
        <f aca="false">'Central pensions'!N66</f>
        <v>5120602.11083568</v>
      </c>
      <c r="M66" s="8"/>
      <c r="N66" s="8" t="n">
        <f aca="false">'Central pensions'!L66</f>
        <v>1102000.98114672</v>
      </c>
      <c r="O66" s="6"/>
      <c r="P66" s="6" t="n">
        <f aca="false">'Central pensions'!X66</f>
        <v>32633712.950859</v>
      </c>
      <c r="Q66" s="8"/>
      <c r="R66" s="8" t="n">
        <f aca="false">'Central SIPA income'!G61</f>
        <v>23770065.9882576</v>
      </c>
      <c r="S66" s="8"/>
      <c r="T66" s="6" t="n">
        <f aca="false">'Central SIPA income'!J61</f>
        <v>90886907.4981313</v>
      </c>
      <c r="U66" s="6"/>
      <c r="V66" s="8" t="n">
        <f aca="false">'Central SIPA income'!F61</f>
        <v>115706.38488062</v>
      </c>
      <c r="W66" s="8"/>
      <c r="X66" s="8" t="n">
        <f aca="false">'Central SIPA income'!M61</f>
        <v>290621.079743706</v>
      </c>
      <c r="Y66" s="6"/>
      <c r="Z66" s="6" t="n">
        <f aca="false">R66+V66-N66-L66-F66</f>
        <v>-7774517.51186351</v>
      </c>
      <c r="AA66" s="6"/>
      <c r="AB66" s="6" t="n">
        <f aca="false">T66-P66-D66</f>
        <v>-81697452.8569385</v>
      </c>
      <c r="AC66" s="50"/>
      <c r="AD66" s="6"/>
      <c r="AE66" s="6"/>
      <c r="AF66" s="6"/>
      <c r="AG66" s="6" t="n">
        <f aca="false">BF66/100*$AG$57</f>
        <v>6257431713.03127</v>
      </c>
      <c r="AH66" s="61" t="n">
        <f aca="false">(AG66-AG65)/AG65</f>
        <v>0.00945028902637224</v>
      </c>
      <c r="AI66" s="61"/>
      <c r="AJ66" s="61" t="n">
        <f aca="false">AB66/AG66</f>
        <v>-0.0130560678252072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0.00764816675441108</v>
      </c>
      <c r="AV66" s="5"/>
      <c r="AW66" s="65" t="n">
        <f aca="false">workers_and_wage_central!C54</f>
        <v>12833656</v>
      </c>
      <c r="AX66" s="5"/>
      <c r="AY66" s="61" t="n">
        <f aca="false">(AW66-AW65)/AW65</f>
        <v>0.00290391994808579</v>
      </c>
      <c r="AZ66" s="66" t="n">
        <f aca="false">workers_and_wage_central!B54</f>
        <v>6854.36713252834</v>
      </c>
      <c r="BA66" s="61" t="n">
        <f aca="false">(AZ66-AZ65)/AZ65</f>
        <v>0.00652741399058992</v>
      </c>
      <c r="BB66" s="5"/>
      <c r="BC66" s="5"/>
      <c r="BD66" s="5"/>
      <c r="BE66" s="5"/>
      <c r="BF66" s="5" t="n">
        <f aca="false">BF65*(1+AY66)*(1+BA66)*(1-BE66)</f>
        <v>108.802463305167</v>
      </c>
      <c r="BG66" s="5"/>
      <c r="BH66" s="5" t="n">
        <f aca="false">BH65+1</f>
        <v>35</v>
      </c>
      <c r="BI66" s="61" t="n">
        <f aca="false">T73/AG73</f>
        <v>0.0169553330029567</v>
      </c>
      <c r="BJ66" s="5"/>
      <c r="BK66" s="5"/>
      <c r="BL66" s="5"/>
      <c r="BM66" s="5"/>
      <c r="BN66" s="5"/>
      <c r="BO66" s="5"/>
      <c r="BP66" s="5"/>
    </row>
    <row r="67" customFormat="false" ht="12.8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9" t="n">
        <f aca="false">'Central pensions'!Q67</f>
        <v>140426702.27388</v>
      </c>
      <c r="E67" s="9"/>
      <c r="F67" s="67" t="n">
        <f aca="false">'Central pensions'!I67</f>
        <v>25524215.4007503</v>
      </c>
      <c r="G67" s="9" t="n">
        <f aca="false">'Central pensions'!K67</f>
        <v>1727427.63514057</v>
      </c>
      <c r="H67" s="9" t="n">
        <f aca="false">'Central pensions'!V67</f>
        <v>9503797.17499274</v>
      </c>
      <c r="I67" s="67" t="n">
        <f aca="false">'Central pensions'!M67</f>
        <v>53425.5969631104</v>
      </c>
      <c r="J67" s="9" t="n">
        <f aca="false">'Central pensions'!W67</f>
        <v>293931.871391528</v>
      </c>
      <c r="K67" s="9"/>
      <c r="L67" s="67" t="n">
        <f aca="false">'Central pensions'!N67</f>
        <v>4253689.50891999</v>
      </c>
      <c r="M67" s="67"/>
      <c r="N67" s="67" t="n">
        <f aca="false">'Central pensions'!L67</f>
        <v>1107546.42101024</v>
      </c>
      <c r="O67" s="9"/>
      <c r="P67" s="9" t="n">
        <f aca="false">'Central pensions'!X67</f>
        <v>28165808.7123492</v>
      </c>
      <c r="Q67" s="67"/>
      <c r="R67" s="67" t="n">
        <f aca="false">'Central SIPA income'!G62</f>
        <v>27653229.5158136</v>
      </c>
      <c r="S67" s="67"/>
      <c r="T67" s="9" t="n">
        <f aca="false">'Central SIPA income'!J62</f>
        <v>105734519.806126</v>
      </c>
      <c r="U67" s="9"/>
      <c r="V67" s="67" t="n">
        <f aca="false">'Central SIPA income'!F62</f>
        <v>114213.556752745</v>
      </c>
      <c r="W67" s="67"/>
      <c r="X67" s="67" t="n">
        <f aca="false">'Central SIPA income'!M62</f>
        <v>286871.525880776</v>
      </c>
      <c r="Y67" s="9"/>
      <c r="Z67" s="9" t="n">
        <f aca="false">R67+V67-N67-L67-F67</f>
        <v>-3118008.25811416</v>
      </c>
      <c r="AA67" s="9"/>
      <c r="AB67" s="9" t="n">
        <f aca="false">T67-P67-D67</f>
        <v>-62857991.180103</v>
      </c>
      <c r="AC67" s="50"/>
      <c r="AD67" s="9"/>
      <c r="AE67" s="9"/>
      <c r="AF67" s="9"/>
      <c r="AG67" s="9" t="n">
        <f aca="false">BF67/100*$AG$57</f>
        <v>6303806521.88156</v>
      </c>
      <c r="AH67" s="40" t="n">
        <f aca="false">(AG67-AG66)/AG66</f>
        <v>0.00741115700131629</v>
      </c>
      <c r="AI67" s="40"/>
      <c r="AJ67" s="40" t="n">
        <f aca="false">AB67/AG67</f>
        <v>-0.00997143407906198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workers_and_wage_central!C55</f>
        <v>12890998</v>
      </c>
      <c r="AX67" s="7"/>
      <c r="AY67" s="40" t="n">
        <f aca="false">(AW67-AW66)/AW66</f>
        <v>0.00446809545152215</v>
      </c>
      <c r="AZ67" s="39" t="n">
        <f aca="false">workers_and_wage_central!B55</f>
        <v>6874.45022371587</v>
      </c>
      <c r="BA67" s="40" t="n">
        <f aca="false">(AZ67-AZ66)/AZ66</f>
        <v>0.00292997016343377</v>
      </c>
      <c r="BB67" s="7"/>
      <c r="BC67" s="7"/>
      <c r="BD67" s="7"/>
      <c r="BE67" s="7"/>
      <c r="BF67" s="7" t="n">
        <f aca="false">BF66*(1+AY67)*(1+BA67)*(1-BE67)</f>
        <v>109.608815442851</v>
      </c>
      <c r="BG67" s="7"/>
      <c r="BH67" s="7" t="n">
        <f aca="false">BH66+1</f>
        <v>36</v>
      </c>
      <c r="BI67" s="40" t="n">
        <f aca="false">T74/AG74</f>
        <v>0.0147764811819246</v>
      </c>
      <c r="BJ67" s="7"/>
      <c r="BK67" s="7"/>
      <c r="BL67" s="7"/>
      <c r="BM67" s="7"/>
      <c r="BN67" s="7"/>
      <c r="BO67" s="7"/>
      <c r="BP67" s="7"/>
    </row>
    <row r="68" customFormat="false" ht="12.8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9" t="n">
        <f aca="false">'Central pensions'!Q68</f>
        <v>140598502.743646</v>
      </c>
      <c r="E68" s="9"/>
      <c r="F68" s="67" t="n">
        <f aca="false">'Central pensions'!I68</f>
        <v>25555442.1697712</v>
      </c>
      <c r="G68" s="9" t="n">
        <f aca="false">'Central pensions'!K68</f>
        <v>1813828.69413496</v>
      </c>
      <c r="H68" s="9" t="n">
        <f aca="false">'Central pensions'!V68</f>
        <v>9979150.30914615</v>
      </c>
      <c r="I68" s="67" t="n">
        <f aca="false">'Central pensions'!M68</f>
        <v>56097.7946639678</v>
      </c>
      <c r="J68" s="9" t="n">
        <f aca="false">'Central pensions'!W68</f>
        <v>308633.51471586</v>
      </c>
      <c r="K68" s="9"/>
      <c r="L68" s="67" t="n">
        <f aca="false">'Central pensions'!N68</f>
        <v>4241128.84147325</v>
      </c>
      <c r="M68" s="67"/>
      <c r="N68" s="67" t="n">
        <f aca="false">'Central pensions'!L68</f>
        <v>1110156.62118792</v>
      </c>
      <c r="O68" s="9"/>
      <c r="P68" s="9" t="n">
        <f aca="false">'Central pensions'!X68</f>
        <v>28114991.9005012</v>
      </c>
      <c r="Q68" s="67"/>
      <c r="R68" s="67" t="n">
        <f aca="false">'Central SIPA income'!G63</f>
        <v>24313216.9060708</v>
      </c>
      <c r="S68" s="67"/>
      <c r="T68" s="9" t="n">
        <f aca="false">'Central SIPA income'!J63</f>
        <v>92963692.1082036</v>
      </c>
      <c r="U68" s="9"/>
      <c r="V68" s="67" t="n">
        <f aca="false">'Central SIPA income'!F63</f>
        <v>115529.838618644</v>
      </c>
      <c r="W68" s="67"/>
      <c r="X68" s="67" t="n">
        <f aca="false">'Central SIPA income'!M63</f>
        <v>290177.646433322</v>
      </c>
      <c r="Y68" s="9"/>
      <c r="Z68" s="9" t="n">
        <f aca="false">R68+V68-N68-L68-F68</f>
        <v>-6477980.88774284</v>
      </c>
      <c r="AA68" s="9"/>
      <c r="AB68" s="9" t="n">
        <f aca="false">T68-P68-D68</f>
        <v>-75749802.5359438</v>
      </c>
      <c r="AC68" s="50"/>
      <c r="AD68" s="9"/>
      <c r="AE68" s="9"/>
      <c r="AF68" s="9"/>
      <c r="AG68" s="9" t="n">
        <f aca="false">BF68/100*$AG$57</f>
        <v>6349802512.06632</v>
      </c>
      <c r="AH68" s="40" t="n">
        <f aca="false">(AG68-AG67)/AG67</f>
        <v>0.0072965421805221</v>
      </c>
      <c r="AI68" s="40"/>
      <c r="AJ68" s="40" t="n">
        <f aca="false">AB68/AG68</f>
        <v>-0.0119294737737117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W68" s="71" t="n">
        <f aca="false">workers_and_wage_central!C56</f>
        <v>12930177</v>
      </c>
      <c r="AY68" s="40" t="n">
        <f aca="false">(AW68-AW67)/AW67</f>
        <v>0.00303925266298234</v>
      </c>
      <c r="AZ68" s="39" t="n">
        <f aca="false">workers_and_wage_central!B56</f>
        <v>6903.6280697459</v>
      </c>
      <c r="BA68" s="40" t="n">
        <f aca="false">(AZ68-AZ67)/AZ67</f>
        <v>0.00424438974470528</v>
      </c>
      <c r="BB68" s="7"/>
      <c r="BC68" s="7"/>
      <c r="BD68" s="7"/>
      <c r="BE68" s="7"/>
      <c r="BF68" s="7" t="n">
        <f aca="false">BF67*(1+AY68)*(1+BA68)*(1-BE68)</f>
        <v>110.408580788087</v>
      </c>
      <c r="BG68" s="7"/>
      <c r="BH68" s="0" t="n">
        <f aca="false">BH67+1</f>
        <v>37</v>
      </c>
      <c r="BI68" s="40" t="n">
        <f aca="false">T75/AG75</f>
        <v>0.0170026738501731</v>
      </c>
      <c r="BN68" s="0"/>
      <c r="BO68" s="0"/>
      <c r="BP68" s="0"/>
    </row>
    <row r="69" customFormat="false" ht="12.8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9" t="n">
        <f aca="false">'Central pensions'!Q69</f>
        <v>141742667.715517</v>
      </c>
      <c r="E69" s="9"/>
      <c r="F69" s="67" t="n">
        <f aca="false">'Central pensions'!I69</f>
        <v>25763407.6971469</v>
      </c>
      <c r="G69" s="9" t="n">
        <f aca="false">'Central pensions'!K69</f>
        <v>1916577.50642544</v>
      </c>
      <c r="H69" s="9" t="n">
        <f aca="false">'Central pensions'!V69</f>
        <v>10544443.9585676</v>
      </c>
      <c r="I69" s="67" t="n">
        <f aca="false">'Central pensions'!M69</f>
        <v>59275.5929822302</v>
      </c>
      <c r="J69" s="9" t="n">
        <f aca="false">'Central pensions'!W69</f>
        <v>326116.823460855</v>
      </c>
      <c r="K69" s="9"/>
      <c r="L69" s="67" t="n">
        <f aca="false">'Central pensions'!N69</f>
        <v>4282099.07294617</v>
      </c>
      <c r="M69" s="67"/>
      <c r="N69" s="67" t="n">
        <f aca="false">'Central pensions'!L69</f>
        <v>1120530.13096888</v>
      </c>
      <c r="O69" s="9"/>
      <c r="P69" s="9" t="n">
        <f aca="false">'Central pensions'!X69</f>
        <v>28384658.6165131</v>
      </c>
      <c r="Q69" s="67"/>
      <c r="R69" s="67" t="n">
        <f aca="false">'Central SIPA income'!G64</f>
        <v>28225172.2752193</v>
      </c>
      <c r="S69" s="67"/>
      <c r="T69" s="9" t="n">
        <f aca="false">'Central SIPA income'!J64</f>
        <v>107921392.517965</v>
      </c>
      <c r="U69" s="9"/>
      <c r="V69" s="67" t="n">
        <f aca="false">'Central SIPA income'!F64</f>
        <v>113383.778681335</v>
      </c>
      <c r="W69" s="67"/>
      <c r="X69" s="67" t="n">
        <f aca="false">'Central SIPA income'!M64</f>
        <v>284787.362597049</v>
      </c>
      <c r="Y69" s="9"/>
      <c r="Z69" s="9" t="n">
        <f aca="false">R69+V69-N69-L69-F69</f>
        <v>-2827480.8471614</v>
      </c>
      <c r="AA69" s="9"/>
      <c r="AB69" s="9" t="n">
        <f aca="false">T69-P69-D69</f>
        <v>-62205933.8140657</v>
      </c>
      <c r="AC69" s="50"/>
      <c r="AD69" s="9"/>
      <c r="AE69" s="9"/>
      <c r="AF69" s="9"/>
      <c r="AG69" s="9" t="n">
        <f aca="false">BF69/100*$AG$57</f>
        <v>6390661451.7348</v>
      </c>
      <c r="AH69" s="40" t="n">
        <f aca="false">(AG69-AG68)/AG68</f>
        <v>0.00643467880943367</v>
      </c>
      <c r="AI69" s="40" t="n">
        <f aca="false">(AG69-AG65)/AG65</f>
        <v>0.0309429403902075</v>
      </c>
      <c r="AJ69" s="40" t="n">
        <f aca="false">AB69/AG69</f>
        <v>-0.00973388033208665</v>
      </c>
      <c r="AK69" s="73"/>
      <c r="AL69" s="7"/>
      <c r="AM69" s="7"/>
      <c r="AN69" s="7"/>
      <c r="AO69" s="7"/>
      <c r="AP69" s="7"/>
      <c r="AQ69" s="7"/>
      <c r="AR69" s="7"/>
      <c r="AS69" s="7"/>
      <c r="AT69" s="7"/>
      <c r="AW69" s="71" t="n">
        <f aca="false">workers_and_wage_central!C57</f>
        <v>13004458</v>
      </c>
      <c r="AY69" s="40" t="n">
        <f aca="false">(AW69-AW68)/AW68</f>
        <v>0.00574477828107071</v>
      </c>
      <c r="AZ69" s="39" t="n">
        <f aca="false">workers_and_wage_central!B57</f>
        <v>6908.36368136009</v>
      </c>
      <c r="BA69" s="40" t="n">
        <f aca="false">(AZ69-AZ68)/AZ68</f>
        <v>0.000685959841165708</v>
      </c>
      <c r="BB69" s="7"/>
      <c r="BC69" s="7"/>
      <c r="BD69" s="7"/>
      <c r="BE69" s="7"/>
      <c r="BF69" s="7" t="n">
        <f aca="false">BF68*(1+AY69)*(1+BA69)*(1-BE69)</f>
        <v>111.119024543264</v>
      </c>
      <c r="BG69" s="73" t="e">
        <f aca="false">(BB69-BB65)/BB65</f>
        <v>#DIV/0!</v>
      </c>
      <c r="BH69" s="0" t="n">
        <f aca="false">BH68+1</f>
        <v>38</v>
      </c>
      <c r="BI69" s="40" t="n">
        <f aca="false">T76/AG76</f>
        <v>0.0148237919897126</v>
      </c>
      <c r="BN69" s="0"/>
      <c r="BO69" s="0"/>
      <c r="BP69" s="0"/>
    </row>
    <row r="70" customFormat="false" ht="12.8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6" t="n">
        <f aca="false">'Central pensions'!Q70</f>
        <v>142231386.065465</v>
      </c>
      <c r="E70" s="6"/>
      <c r="F70" s="8" t="n">
        <f aca="false">'Central pensions'!I70</f>
        <v>25852238.042319</v>
      </c>
      <c r="G70" s="6" t="n">
        <f aca="false">'Central pensions'!K70</f>
        <v>1996924.40407147</v>
      </c>
      <c r="H70" s="6" t="n">
        <f aca="false">'Central pensions'!V70</f>
        <v>10986488.8832487</v>
      </c>
      <c r="I70" s="8" t="n">
        <f aca="false">'Central pensions'!M70</f>
        <v>61760.5485795296</v>
      </c>
      <c r="J70" s="6" t="n">
        <f aca="false">'Central pensions'!W70</f>
        <v>339788.315976763</v>
      </c>
      <c r="K70" s="6"/>
      <c r="L70" s="8" t="n">
        <f aca="false">'Central pensions'!N70</f>
        <v>5165997.33254278</v>
      </c>
      <c r="M70" s="8"/>
      <c r="N70" s="8" t="n">
        <f aca="false">'Central pensions'!L70</f>
        <v>1124386.4486896</v>
      </c>
      <c r="O70" s="6"/>
      <c r="P70" s="6" t="n">
        <f aca="false">'Central pensions'!X70</f>
        <v>32992427.2097372</v>
      </c>
      <c r="Q70" s="8"/>
      <c r="R70" s="8" t="n">
        <f aca="false">'Central SIPA income'!G65</f>
        <v>24800006.0716159</v>
      </c>
      <c r="S70" s="8"/>
      <c r="T70" s="6" t="n">
        <f aca="false">'Central SIPA income'!J65</f>
        <v>94824972.6735095</v>
      </c>
      <c r="U70" s="6"/>
      <c r="V70" s="8" t="n">
        <f aca="false">'Central SIPA income'!F65</f>
        <v>107978.173633519</v>
      </c>
      <c r="W70" s="8"/>
      <c r="X70" s="8" t="n">
        <f aca="false">'Central SIPA income'!M65</f>
        <v>271210.041196115</v>
      </c>
      <c r="Y70" s="6"/>
      <c r="Z70" s="6" t="n">
        <f aca="false">R70+V70-N70-L70-F70</f>
        <v>-7234637.57830201</v>
      </c>
      <c r="AA70" s="6"/>
      <c r="AB70" s="6" t="n">
        <f aca="false">T70-P70-D70</f>
        <v>-80398840.6016927</v>
      </c>
      <c r="AC70" s="50"/>
      <c r="AD70" s="6"/>
      <c r="AE70" s="6"/>
      <c r="AF70" s="6"/>
      <c r="AG70" s="6" t="n">
        <f aca="false">BF70/100*$AG$57</f>
        <v>6435673296.07683</v>
      </c>
      <c r="AH70" s="61" t="n">
        <f aca="false">(AG70-AG69)/AG69</f>
        <v>0.00704337801055174</v>
      </c>
      <c r="AI70" s="61"/>
      <c r="AJ70" s="61" t="n">
        <f aca="false">AB70/AG70</f>
        <v>-0.012492685209907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0.00536312846279173</v>
      </c>
      <c r="AV70" s="5"/>
      <c r="AW70" s="65" t="n">
        <f aca="false">workers_and_wage_central!C58</f>
        <v>13053641</v>
      </c>
      <c r="AX70" s="5"/>
      <c r="AY70" s="61" t="n">
        <f aca="false">(AW70-AW69)/AW69</f>
        <v>0.00378201075354313</v>
      </c>
      <c r="AZ70" s="66" t="n">
        <f aca="false">workers_and_wage_central!B58</f>
        <v>6930.80950213444</v>
      </c>
      <c r="BA70" s="61" t="n">
        <f aca="false">(AZ70-AZ69)/AZ69</f>
        <v>0.00324907920451815</v>
      </c>
      <c r="BB70" s="5"/>
      <c r="BC70" s="5"/>
      <c r="BD70" s="5"/>
      <c r="BE70" s="5"/>
      <c r="BF70" s="5" t="n">
        <f aca="false">BF69*(1+AY70)*(1+BA70)*(1-BE70)</f>
        <v>111.901677837286</v>
      </c>
      <c r="BG70" s="5"/>
      <c r="BH70" s="5" t="n">
        <f aca="false">BH69+1</f>
        <v>39</v>
      </c>
      <c r="BI70" s="61" t="n">
        <f aca="false">T77/AG77</f>
        <v>0.0170154198414349</v>
      </c>
      <c r="BJ70" s="5"/>
      <c r="BK70" s="5"/>
      <c r="BL70" s="5"/>
      <c r="BM70" s="5"/>
      <c r="BN70" s="5"/>
      <c r="BO70" s="5"/>
      <c r="BP70" s="5"/>
    </row>
    <row r="71" customFormat="false" ht="12.8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9" t="n">
        <f aca="false">'Central pensions'!Q71</f>
        <v>142886210.242222</v>
      </c>
      <c r="E71" s="9"/>
      <c r="F71" s="67" t="n">
        <f aca="false">'Central pensions'!I71</f>
        <v>25971260.0877458</v>
      </c>
      <c r="G71" s="9" t="n">
        <f aca="false">'Central pensions'!K71</f>
        <v>2059918.45578895</v>
      </c>
      <c r="H71" s="9" t="n">
        <f aca="false">'Central pensions'!V71</f>
        <v>11333063.5695482</v>
      </c>
      <c r="I71" s="67" t="n">
        <f aca="false">'Central pensions'!M71</f>
        <v>63708.8182202769</v>
      </c>
      <c r="J71" s="9" t="n">
        <f aca="false">'Central pensions'!W71</f>
        <v>350507.120707678</v>
      </c>
      <c r="K71" s="9"/>
      <c r="L71" s="67" t="n">
        <f aca="false">'Central pensions'!N71</f>
        <v>4316839.96260216</v>
      </c>
      <c r="M71" s="67"/>
      <c r="N71" s="67" t="n">
        <f aca="false">'Central pensions'!L71</f>
        <v>1130879.57391022</v>
      </c>
      <c r="O71" s="9"/>
      <c r="P71" s="9" t="n">
        <f aca="false">'Central pensions'!X71</f>
        <v>28621868.8395732</v>
      </c>
      <c r="Q71" s="67"/>
      <c r="R71" s="67" t="n">
        <f aca="false">'Central SIPA income'!G66</f>
        <v>28769358.5734058</v>
      </c>
      <c r="S71" s="67"/>
      <c r="T71" s="9" t="n">
        <f aca="false">'Central SIPA income'!J66</f>
        <v>110002135.994632</v>
      </c>
      <c r="U71" s="9"/>
      <c r="V71" s="67" t="n">
        <f aca="false">'Central SIPA income'!F66</f>
        <v>108398.455561947</v>
      </c>
      <c r="W71" s="67"/>
      <c r="X71" s="67" t="n">
        <f aca="false">'Central SIPA income'!M66</f>
        <v>272265.668229684</v>
      </c>
      <c r="Y71" s="9"/>
      <c r="Z71" s="9" t="n">
        <f aca="false">R71+V71-N71-L71-F71</f>
        <v>-2541222.59529046</v>
      </c>
      <c r="AA71" s="9"/>
      <c r="AB71" s="9" t="n">
        <f aca="false">T71-P71-D71</f>
        <v>-61505943.0871631</v>
      </c>
      <c r="AC71" s="50"/>
      <c r="AD71" s="9"/>
      <c r="AE71" s="9"/>
      <c r="AF71" s="9"/>
      <c r="AG71" s="9" t="n">
        <f aca="false">BF71/100*$AG$57</f>
        <v>6485432448.03781</v>
      </c>
      <c r="AH71" s="40" t="n">
        <f aca="false">(AG71-AG70)/AG70</f>
        <v>0.00773177096968447</v>
      </c>
      <c r="AI71" s="40"/>
      <c r="AJ71" s="40" t="n">
        <f aca="false">AB71/AG71</f>
        <v>-0.00948370730555862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workers_and_wage_central!C59</f>
        <v>13080640</v>
      </c>
      <c r="AX71" s="7"/>
      <c r="AY71" s="40" t="n">
        <f aca="false">(AW71-AW70)/AW70</f>
        <v>0.00206831182196599</v>
      </c>
      <c r="AZ71" s="39" t="n">
        <f aca="false">workers_and_wage_central!B59</f>
        <v>6969.98084006907</v>
      </c>
      <c r="BA71" s="40" t="n">
        <f aca="false">(AZ71-AZ70)/AZ70</f>
        <v>0.00565176952599279</v>
      </c>
      <c r="BB71" s="7"/>
      <c r="BC71" s="7"/>
      <c r="BD71" s="7"/>
      <c r="BE71" s="7"/>
      <c r="BF71" s="7" t="n">
        <f aca="false">BF70*(1+AY71)*(1+BA71)*(1-BE71)</f>
        <v>112.766875981447</v>
      </c>
      <c r="BG71" s="7"/>
      <c r="BH71" s="7" t="n">
        <f aca="false">BH70+1</f>
        <v>40</v>
      </c>
      <c r="BI71" s="40" t="n">
        <f aca="false">T78/AG78</f>
        <v>0.0149097415377312</v>
      </c>
      <c r="BJ71" s="7"/>
      <c r="BK71" s="7"/>
      <c r="BL71" s="7"/>
      <c r="BM71" s="7"/>
      <c r="BN71" s="7"/>
      <c r="BO71" s="7"/>
      <c r="BP71" s="7"/>
    </row>
    <row r="72" customFormat="false" ht="12.8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9" t="n">
        <f aca="false">'Central pensions'!Q72</f>
        <v>143638860.719339</v>
      </c>
      <c r="E72" s="9"/>
      <c r="F72" s="67" t="n">
        <f aca="false">'Central pensions'!I72</f>
        <v>26108063.2212548</v>
      </c>
      <c r="G72" s="9" t="n">
        <f aca="false">'Central pensions'!K72</f>
        <v>2139441.40925762</v>
      </c>
      <c r="H72" s="9" t="n">
        <f aca="false">'Central pensions'!V72</f>
        <v>11770575.3964684</v>
      </c>
      <c r="I72" s="67" t="n">
        <f aca="false">'Central pensions'!M72</f>
        <v>66168.2910079677</v>
      </c>
      <c r="J72" s="9" t="n">
        <f aca="false">'Central pensions'!W72</f>
        <v>364038.414323763</v>
      </c>
      <c r="K72" s="9"/>
      <c r="L72" s="67" t="n">
        <f aca="false">'Central pensions'!N72</f>
        <v>4347910.71017057</v>
      </c>
      <c r="M72" s="67"/>
      <c r="N72" s="67" t="n">
        <f aca="false">'Central pensions'!L72</f>
        <v>1138016.13729939</v>
      </c>
      <c r="O72" s="9"/>
      <c r="P72" s="9" t="n">
        <f aca="false">'Central pensions'!X72</f>
        <v>28822358.3625504</v>
      </c>
      <c r="Q72" s="67"/>
      <c r="R72" s="67" t="n">
        <f aca="false">'Central SIPA income'!G67</f>
        <v>25042882.5807425</v>
      </c>
      <c r="S72" s="67"/>
      <c r="T72" s="9" t="n">
        <f aca="false">'Central SIPA income'!J67</f>
        <v>95753632.0566752</v>
      </c>
      <c r="U72" s="9"/>
      <c r="V72" s="67" t="n">
        <f aca="false">'Central SIPA income'!F67</f>
        <v>112260.240607763</v>
      </c>
      <c r="W72" s="67"/>
      <c r="X72" s="67" t="n">
        <f aca="false">'Central SIPA income'!M67</f>
        <v>281965.358881252</v>
      </c>
      <c r="Y72" s="9"/>
      <c r="Z72" s="9" t="n">
        <f aca="false">R72+V72-N72-L72-F72</f>
        <v>-6438847.24737447</v>
      </c>
      <c r="AA72" s="9"/>
      <c r="AB72" s="9" t="n">
        <f aca="false">T72-P72-D72</f>
        <v>-76707587.0252142</v>
      </c>
      <c r="AC72" s="50"/>
      <c r="AD72" s="9"/>
      <c r="AE72" s="9"/>
      <c r="AF72" s="9"/>
      <c r="AG72" s="9" t="n">
        <f aca="false">BF72/100*$AG$57</f>
        <v>6501912598.81718</v>
      </c>
      <c r="AH72" s="40" t="n">
        <f aca="false">(AG72-AG71)/AG71</f>
        <v>0.00254110283491739</v>
      </c>
      <c r="AI72" s="40"/>
      <c r="AJ72" s="40" t="n">
        <f aca="false">AB72/AG72</f>
        <v>-0.0117976958101788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W72" s="71" t="n">
        <f aca="false">workers_and_wage_central!C60</f>
        <v>13091249</v>
      </c>
      <c r="AY72" s="40" t="n">
        <f aca="false">(AW72-AW71)/AW71</f>
        <v>0.000811045942706167</v>
      </c>
      <c r="AZ72" s="39" t="n">
        <f aca="false">workers_and_wage_central!B60</f>
        <v>6982.02953141778</v>
      </c>
      <c r="BA72" s="40" t="n">
        <f aca="false">(AZ72-AZ71)/AZ71</f>
        <v>0.00172865487368958</v>
      </c>
      <c r="BB72" s="7"/>
      <c r="BC72" s="7"/>
      <c r="BD72" s="7"/>
      <c r="BE72" s="7"/>
      <c r="BF72" s="7" t="n">
        <f aca="false">BF71*(1+AY72)*(1+BA72)*(1-BE72)</f>
        <v>113.053428209688</v>
      </c>
      <c r="BG72" s="7"/>
      <c r="BH72" s="0" t="n">
        <f aca="false">BH71+1</f>
        <v>41</v>
      </c>
      <c r="BI72" s="40" t="n">
        <f aca="false">T79/AG79</f>
        <v>0.0170821924521537</v>
      </c>
      <c r="BN72" s="0"/>
      <c r="BO72" s="0"/>
      <c r="BP72" s="0"/>
    </row>
    <row r="73" customFormat="false" ht="12.8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9" t="n">
        <f aca="false">'Central pensions'!Q73</f>
        <v>143816017.621278</v>
      </c>
      <c r="E73" s="9"/>
      <c r="F73" s="67" t="n">
        <f aca="false">'Central pensions'!I73</f>
        <v>26140263.5852284</v>
      </c>
      <c r="G73" s="9" t="n">
        <f aca="false">'Central pensions'!K73</f>
        <v>2175004.77660202</v>
      </c>
      <c r="H73" s="9" t="n">
        <f aca="false">'Central pensions'!V73</f>
        <v>11966234.5507075</v>
      </c>
      <c r="I73" s="67" t="n">
        <f aca="false">'Central pensions'!M73</f>
        <v>67268.1889670738</v>
      </c>
      <c r="J73" s="9" t="n">
        <f aca="false">'Central pensions'!W73</f>
        <v>370089.728372402</v>
      </c>
      <c r="K73" s="9"/>
      <c r="L73" s="67" t="n">
        <f aca="false">'Central pensions'!N73</f>
        <v>4347055.39802109</v>
      </c>
      <c r="M73" s="67"/>
      <c r="N73" s="67" t="n">
        <f aca="false">'Central pensions'!L73</f>
        <v>1141104.78927909</v>
      </c>
      <c r="O73" s="9"/>
      <c r="P73" s="9" t="n">
        <f aca="false">'Central pensions'!X73</f>
        <v>28834912.9956334</v>
      </c>
      <c r="Q73" s="67"/>
      <c r="R73" s="67" t="n">
        <f aca="false">'Central SIPA income'!G68</f>
        <v>28951372.875512</v>
      </c>
      <c r="S73" s="67"/>
      <c r="T73" s="9" t="n">
        <f aca="false">'Central SIPA income'!J68</f>
        <v>110698083.454225</v>
      </c>
      <c r="U73" s="9"/>
      <c r="V73" s="67" t="n">
        <f aca="false">'Central SIPA income'!F68</f>
        <v>113232.71918146</v>
      </c>
      <c r="W73" s="67"/>
      <c r="X73" s="67" t="n">
        <f aca="false">'Central SIPA income'!M68</f>
        <v>284407.944685026</v>
      </c>
      <c r="Y73" s="9"/>
      <c r="Z73" s="9" t="n">
        <f aca="false">R73+V73-N73-L73-F73</f>
        <v>-2563818.17783505</v>
      </c>
      <c r="AA73" s="9"/>
      <c r="AB73" s="9" t="n">
        <f aca="false">T73-P73-D73</f>
        <v>-61952847.1626869</v>
      </c>
      <c r="AC73" s="50"/>
      <c r="AD73" s="9"/>
      <c r="AE73" s="9"/>
      <c r="AF73" s="9"/>
      <c r="AG73" s="9" t="n">
        <f aca="false">BF73/100*$AG$57</f>
        <v>6528806213.06115</v>
      </c>
      <c r="AH73" s="40" t="n">
        <f aca="false">(AG73-AG72)/AG72</f>
        <v>0.00413626203601332</v>
      </c>
      <c r="AI73" s="40" t="n">
        <f aca="false">(AG73-AG69)/AG69</f>
        <v>0.0216166608683124</v>
      </c>
      <c r="AJ73" s="40" t="n">
        <f aca="false">AB73/AG73</f>
        <v>-0.00948915393425948</v>
      </c>
      <c r="AK73" s="73"/>
      <c r="AL73" s="7"/>
      <c r="AM73" s="7"/>
      <c r="AN73" s="7"/>
      <c r="AO73" s="7"/>
      <c r="AP73" s="7"/>
      <c r="AQ73" s="7"/>
      <c r="AR73" s="7"/>
      <c r="AS73" s="7"/>
      <c r="AT73" s="7"/>
      <c r="AW73" s="71" t="n">
        <f aca="false">workers_and_wage_central!C61</f>
        <v>13102993</v>
      </c>
      <c r="AY73" s="40" t="n">
        <f aca="false">(AW73-AW72)/AW72</f>
        <v>0.000897087817976726</v>
      </c>
      <c r="AZ73" s="39" t="n">
        <f aca="false">workers_and_wage_central!B61</f>
        <v>7004.62527110271</v>
      </c>
      <c r="BA73" s="40" t="n">
        <f aca="false">(AZ73-AZ72)/AZ72</f>
        <v>0.0032362709987478</v>
      </c>
      <c r="BB73" s="7"/>
      <c r="BC73" s="7"/>
      <c r="BD73" s="7"/>
      <c r="BE73" s="7"/>
      <c r="BF73" s="7" t="n">
        <f aca="false">BF72*(1+AY73)*(1+BA73)*(1-BE73)</f>
        <v>113.521046812833</v>
      </c>
      <c r="BG73" s="73" t="e">
        <f aca="false">(BB73-BB69)/BB69</f>
        <v>#DIV/0!</v>
      </c>
      <c r="BH73" s="0" t="n">
        <f aca="false">BH72+1</f>
        <v>42</v>
      </c>
      <c r="BI73" s="40" t="n">
        <f aca="false">T80/AG80</f>
        <v>0.0149228087039656</v>
      </c>
      <c r="BN73" s="0"/>
      <c r="BO73" s="0"/>
      <c r="BP73" s="0"/>
    </row>
    <row r="74" customFormat="false" ht="12.8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6" t="n">
        <f aca="false">'Central pensions'!Q74</f>
        <v>144385485.504648</v>
      </c>
      <c r="E74" s="6"/>
      <c r="F74" s="8" t="n">
        <f aca="false">'Central pensions'!I74</f>
        <v>26243771.1139503</v>
      </c>
      <c r="G74" s="6" t="n">
        <f aca="false">'Central pensions'!K74</f>
        <v>2215555.98473709</v>
      </c>
      <c r="H74" s="6" t="n">
        <f aca="false">'Central pensions'!V74</f>
        <v>12189335.333326</v>
      </c>
      <c r="I74" s="8" t="n">
        <f aca="false">'Central pensions'!M74</f>
        <v>68522.3500434151</v>
      </c>
      <c r="J74" s="6" t="n">
        <f aca="false">'Central pensions'!W74</f>
        <v>376989.752577091</v>
      </c>
      <c r="K74" s="6"/>
      <c r="L74" s="8" t="n">
        <f aca="false">'Central pensions'!N74</f>
        <v>5186281.22887994</v>
      </c>
      <c r="M74" s="8"/>
      <c r="N74" s="8" t="n">
        <f aca="false">'Central pensions'!L74</f>
        <v>1146555.79703169</v>
      </c>
      <c r="O74" s="6"/>
      <c r="P74" s="6" t="n">
        <f aca="false">'Central pensions'!X74</f>
        <v>33219649.6578192</v>
      </c>
      <c r="Q74" s="8"/>
      <c r="R74" s="8" t="n">
        <f aca="false">'Central SIPA income'!G69</f>
        <v>25463674.7906645</v>
      </c>
      <c r="S74" s="8"/>
      <c r="T74" s="6" t="n">
        <f aca="false">'Central SIPA income'!J69</f>
        <v>97362567.5420879</v>
      </c>
      <c r="U74" s="6"/>
      <c r="V74" s="8" t="n">
        <f aca="false">'Central SIPA income'!F69</f>
        <v>112681.268109129</v>
      </c>
      <c r="W74" s="8"/>
      <c r="X74" s="8" t="n">
        <f aca="false">'Central SIPA income'!M69</f>
        <v>283022.858579085</v>
      </c>
      <c r="Y74" s="6"/>
      <c r="Z74" s="6" t="n">
        <f aca="false">R74+V74-N74-L74-F74</f>
        <v>-7000252.08108829</v>
      </c>
      <c r="AA74" s="6"/>
      <c r="AB74" s="6" t="n">
        <f aca="false">T74-P74-D74</f>
        <v>-80242567.6203791</v>
      </c>
      <c r="AC74" s="50"/>
      <c r="AD74" s="6"/>
      <c r="AE74" s="6"/>
      <c r="AF74" s="6"/>
      <c r="AG74" s="6" t="n">
        <f aca="false">BF74/100*$AG$57</f>
        <v>6589022538.13899</v>
      </c>
      <c r="AH74" s="61" t="n">
        <f aca="false">(AG74-AG73)/AG73</f>
        <v>0.00922317543402904</v>
      </c>
      <c r="AI74" s="61"/>
      <c r="AJ74" s="61" t="n">
        <f aca="false">AB74/AG74</f>
        <v>-0.0121782202376626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0.00682633411024283</v>
      </c>
      <c r="AV74" s="5"/>
      <c r="AW74" s="65" t="n">
        <f aca="false">workers_and_wage_central!C62</f>
        <v>13168233</v>
      </c>
      <c r="AX74" s="5"/>
      <c r="AY74" s="61" t="n">
        <f aca="false">(AW74-AW73)/AW73</f>
        <v>0.00497901509983253</v>
      </c>
      <c r="AZ74" s="66" t="n">
        <f aca="false">workers_and_wage_central!B62</f>
        <v>7034.20673726752</v>
      </c>
      <c r="BA74" s="61" t="n">
        <f aca="false">(AZ74-AZ73)/AZ73</f>
        <v>0.00422313328977769</v>
      </c>
      <c r="BB74" s="5"/>
      <c r="BC74" s="5"/>
      <c r="BD74" s="5"/>
      <c r="BE74" s="5"/>
      <c r="BF74" s="5" t="n">
        <f aca="false">BF73*(1+AY74)*(1+BA74)*(1-BE74)</f>
        <v>114.568071343043</v>
      </c>
      <c r="BG74" s="5"/>
      <c r="BH74" s="5" t="n">
        <f aca="false">BH73+1</f>
        <v>43</v>
      </c>
      <c r="BI74" s="61" t="n">
        <f aca="false">T81/AG81</f>
        <v>0.01714826830384</v>
      </c>
      <c r="BJ74" s="5"/>
      <c r="BK74" s="5"/>
      <c r="BL74" s="5"/>
      <c r="BM74" s="5"/>
      <c r="BN74" s="5"/>
      <c r="BO74" s="5"/>
      <c r="BP74" s="5"/>
    </row>
    <row r="75" customFormat="false" ht="12.8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9" t="n">
        <f aca="false">'Central pensions'!Q75</f>
        <v>144830875.012828</v>
      </c>
      <c r="E75" s="9"/>
      <c r="F75" s="67" t="n">
        <f aca="false">'Central pensions'!I75</f>
        <v>26324725.9292379</v>
      </c>
      <c r="G75" s="9" t="n">
        <f aca="false">'Central pensions'!K75</f>
        <v>2249097.80813405</v>
      </c>
      <c r="H75" s="9" t="n">
        <f aca="false">'Central pensions'!V75</f>
        <v>12373872.5492182</v>
      </c>
      <c r="I75" s="67" t="n">
        <f aca="false">'Central pensions'!M75</f>
        <v>69559.7260247641</v>
      </c>
      <c r="J75" s="9" t="n">
        <f aca="false">'Central pensions'!W75</f>
        <v>382697.089151076</v>
      </c>
      <c r="K75" s="9"/>
      <c r="L75" s="67" t="n">
        <f aca="false">'Central pensions'!N75</f>
        <v>4229356.60853874</v>
      </c>
      <c r="M75" s="67"/>
      <c r="N75" s="67" t="n">
        <f aca="false">'Central pensions'!L75</f>
        <v>1151458.17378658</v>
      </c>
      <c r="O75" s="9"/>
      <c r="P75" s="9" t="n">
        <f aca="false">'Central pensions'!X75</f>
        <v>28281134.6843109</v>
      </c>
      <c r="Q75" s="67"/>
      <c r="R75" s="67" t="n">
        <f aca="false">'Central SIPA income'!G70</f>
        <v>29452259.7029467</v>
      </c>
      <c r="S75" s="67"/>
      <c r="T75" s="9" t="n">
        <f aca="false">'Central SIPA income'!J70</f>
        <v>112613267.651634</v>
      </c>
      <c r="U75" s="9"/>
      <c r="V75" s="67" t="n">
        <f aca="false">'Central SIPA income'!F70</f>
        <v>111974.029816803</v>
      </c>
      <c r="W75" s="67"/>
      <c r="X75" s="67" t="n">
        <f aca="false">'Central SIPA income'!M70</f>
        <v>281246.47989122</v>
      </c>
      <c r="Y75" s="9"/>
      <c r="Z75" s="9" t="n">
        <f aca="false">R75+V75-N75-L75-F75</f>
        <v>-2141306.9787997</v>
      </c>
      <c r="AA75" s="9"/>
      <c r="AB75" s="9" t="n">
        <f aca="false">T75-P75-D75</f>
        <v>-60498742.0455052</v>
      </c>
      <c r="AC75" s="50"/>
      <c r="AD75" s="9"/>
      <c r="AE75" s="9"/>
      <c r="AF75" s="9"/>
      <c r="AG75" s="9" t="n">
        <f aca="false">BF75/100*$AG$57</f>
        <v>6623268119.11927</v>
      </c>
      <c r="AH75" s="40" t="n">
        <f aca="false">(AG75-AG74)/AG74</f>
        <v>0.00519736892415462</v>
      </c>
      <c r="AI75" s="40"/>
      <c r="AJ75" s="40" t="n">
        <f aca="false">AB75/AG75</f>
        <v>-0.00913427343683469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workers_and_wage_central!C63</f>
        <v>13211431</v>
      </c>
      <c r="AX75" s="7"/>
      <c r="AY75" s="40" t="n">
        <f aca="false">(AW75-AW74)/AW74</f>
        <v>0.00328047050807804</v>
      </c>
      <c r="AZ75" s="39" t="n">
        <f aca="false">workers_and_wage_central!B63</f>
        <v>7047.6465082482</v>
      </c>
      <c r="BA75" s="40" t="n">
        <f aca="false">(AZ75-AZ74)/AZ74</f>
        <v>0.00191063064858214</v>
      </c>
      <c r="BB75" s="7"/>
      <c r="BC75" s="7"/>
      <c r="BD75" s="7"/>
      <c r="BE75" s="7"/>
      <c r="BF75" s="7" t="n">
        <f aca="false">BF74*(1+AY75)*(1+BA75)*(1-BE75)</f>
        <v>115.163523876741</v>
      </c>
      <c r="BG75" s="7"/>
      <c r="BH75" s="7" t="n">
        <f aca="false">BH74+1</f>
        <v>44</v>
      </c>
      <c r="BI75" s="40" t="n">
        <f aca="false">T82/AG82</f>
        <v>0.014908300649436</v>
      </c>
      <c r="BJ75" s="7"/>
      <c r="BK75" s="7"/>
      <c r="BL75" s="7"/>
      <c r="BM75" s="7"/>
      <c r="BN75" s="7"/>
      <c r="BO75" s="7"/>
      <c r="BP75" s="7"/>
    </row>
    <row r="76" customFormat="false" ht="12.8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9" t="n">
        <f aca="false">'Central pensions'!Q76</f>
        <v>144860082.373908</v>
      </c>
      <c r="E76" s="9"/>
      <c r="F76" s="67" t="n">
        <f aca="false">'Central pensions'!I76</f>
        <v>26330034.7128483</v>
      </c>
      <c r="G76" s="9" t="n">
        <f aca="false">'Central pensions'!K76</f>
        <v>2313147.87134734</v>
      </c>
      <c r="H76" s="9" t="n">
        <f aca="false">'Central pensions'!V76</f>
        <v>12726257.0991939</v>
      </c>
      <c r="I76" s="67" t="n">
        <f aca="false">'Central pensions'!M76</f>
        <v>71540.6558148661</v>
      </c>
      <c r="J76" s="9" t="n">
        <f aca="false">'Central pensions'!W76</f>
        <v>393595.580387438</v>
      </c>
      <c r="K76" s="9"/>
      <c r="L76" s="67" t="n">
        <f aca="false">'Central pensions'!N76</f>
        <v>4202968.37594414</v>
      </c>
      <c r="M76" s="67"/>
      <c r="N76" s="67" t="n">
        <f aca="false">'Central pensions'!L76</f>
        <v>1151070.06258523</v>
      </c>
      <c r="O76" s="9"/>
      <c r="P76" s="9" t="n">
        <f aca="false">'Central pensions'!X76</f>
        <v>28142070.7466146</v>
      </c>
      <c r="Q76" s="67"/>
      <c r="R76" s="67" t="n">
        <f aca="false">'Central SIPA income'!G71</f>
        <v>25729865.8085231</v>
      </c>
      <c r="S76" s="67"/>
      <c r="T76" s="9" t="n">
        <f aca="false">'Central SIPA income'!J71</f>
        <v>98380371.9700985</v>
      </c>
      <c r="U76" s="9"/>
      <c r="V76" s="67" t="n">
        <f aca="false">'Central SIPA income'!F71</f>
        <v>110071.483548183</v>
      </c>
      <c r="W76" s="67"/>
      <c r="X76" s="67" t="n">
        <f aca="false">'Central SIPA income'!M71</f>
        <v>276467.832183757</v>
      </c>
      <c r="Y76" s="9"/>
      <c r="Z76" s="9" t="n">
        <f aca="false">R76+V76-N76-L76-F76</f>
        <v>-5844135.85930634</v>
      </c>
      <c r="AA76" s="9"/>
      <c r="AB76" s="9" t="n">
        <f aca="false">T76-P76-D76</f>
        <v>-74621781.1504243</v>
      </c>
      <c r="AC76" s="50"/>
      <c r="AD76" s="9"/>
      <c r="AE76" s="9"/>
      <c r="AF76" s="9"/>
      <c r="AG76" s="9" t="n">
        <f aca="false">BF76/100*$AG$57</f>
        <v>6636653565.99527</v>
      </c>
      <c r="AH76" s="40" t="n">
        <f aca="false">(AG76-AG75)/AG75</f>
        <v>0.00202097312614598</v>
      </c>
      <c r="AI76" s="40"/>
      <c r="AJ76" s="40" t="n">
        <f aca="false">AB76/AG76</f>
        <v>-0.011243886758346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W76" s="71" t="n">
        <f aca="false">workers_and_wage_central!C64</f>
        <v>13219354</v>
      </c>
      <c r="AY76" s="40" t="n">
        <f aca="false">(AW76-AW75)/AW75</f>
        <v>0.00059970793474227</v>
      </c>
      <c r="AZ76" s="39" t="n">
        <f aca="false">workers_and_wage_central!B64</f>
        <v>7057.65707949269</v>
      </c>
      <c r="BA76" s="40" t="n">
        <f aca="false">(AZ76-AZ75)/AZ75</f>
        <v>0.00142041335824232</v>
      </c>
      <c r="BB76" s="7"/>
      <c r="BC76" s="7"/>
      <c r="BD76" s="7"/>
      <c r="BE76" s="7"/>
      <c r="BF76" s="7" t="n">
        <f aca="false">BF75*(1+AY76)*(1+BA76)*(1-BE76)</f>
        <v>115.396266263608</v>
      </c>
      <c r="BG76" s="7"/>
      <c r="BH76" s="0" t="n">
        <f aca="false">BH75+1</f>
        <v>45</v>
      </c>
      <c r="BI76" s="40" t="n">
        <f aca="false">T83/AG83</f>
        <v>0.0171299167890819</v>
      </c>
      <c r="BN76" s="0"/>
      <c r="BO76" s="0"/>
      <c r="BP76" s="0"/>
    </row>
    <row r="77" customFormat="false" ht="12.8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9" t="n">
        <f aca="false">'Central pensions'!Q77</f>
        <v>145974494.995626</v>
      </c>
      <c r="E77" s="9"/>
      <c r="F77" s="67" t="n">
        <f aca="false">'Central pensions'!I77</f>
        <v>26532592.3983984</v>
      </c>
      <c r="G77" s="9" t="n">
        <f aca="false">'Central pensions'!K77</f>
        <v>2383638.19048754</v>
      </c>
      <c r="H77" s="9" t="n">
        <f aca="false">'Central pensions'!V77</f>
        <v>13114074.0370967</v>
      </c>
      <c r="I77" s="67" t="n">
        <f aca="false">'Central pensions'!M77</f>
        <v>73720.7687779656</v>
      </c>
      <c r="J77" s="9" t="n">
        <f aca="false">'Central pensions'!W77</f>
        <v>405589.918673096</v>
      </c>
      <c r="K77" s="9"/>
      <c r="L77" s="67" t="n">
        <f aca="false">'Central pensions'!N77</f>
        <v>4134561.8641425</v>
      </c>
      <c r="M77" s="67"/>
      <c r="N77" s="67" t="n">
        <f aca="false">'Central pensions'!L77</f>
        <v>1161253.64091439</v>
      </c>
      <c r="O77" s="9"/>
      <c r="P77" s="9" t="n">
        <f aca="false">'Central pensions'!X77</f>
        <v>27843136.0750107</v>
      </c>
      <c r="Q77" s="67"/>
      <c r="R77" s="67" t="n">
        <f aca="false">'Central SIPA income'!G72</f>
        <v>29854756.3264973</v>
      </c>
      <c r="S77" s="67"/>
      <c r="T77" s="9" t="n">
        <f aca="false">'Central SIPA income'!J72</f>
        <v>114152248.376846</v>
      </c>
      <c r="U77" s="9"/>
      <c r="V77" s="67" t="n">
        <f aca="false">'Central SIPA income'!F72</f>
        <v>115188.012160253</v>
      </c>
      <c r="W77" s="67"/>
      <c r="X77" s="67" t="n">
        <f aca="false">'Central SIPA income'!M72</f>
        <v>289319.076921145</v>
      </c>
      <c r="Y77" s="9"/>
      <c r="Z77" s="9" t="n">
        <f aca="false">R77+V77-N77-L77-F77</f>
        <v>-1858463.56479767</v>
      </c>
      <c r="AA77" s="9"/>
      <c r="AB77" s="9" t="n">
        <f aca="false">T77-P77-D77</f>
        <v>-59665382.6937899</v>
      </c>
      <c r="AC77" s="50"/>
      <c r="AD77" s="9"/>
      <c r="AE77" s="9"/>
      <c r="AF77" s="9"/>
      <c r="AG77" s="9" t="n">
        <f aca="false">BF77/100*$AG$57</f>
        <v>6708752968.81419</v>
      </c>
      <c r="AH77" s="40" t="n">
        <f aca="false">(AG77-AG76)/AG76</f>
        <v>0.0108638189566417</v>
      </c>
      <c r="AI77" s="40" t="n">
        <f aca="false">(AG77-AG73)/AG73</f>
        <v>0.0275619691993693</v>
      </c>
      <c r="AJ77" s="40" t="n">
        <f aca="false">AB77/AG77</f>
        <v>-0.00889366220088084</v>
      </c>
      <c r="AK77" s="73"/>
      <c r="AL77" s="7"/>
      <c r="AM77" s="7"/>
      <c r="AN77" s="7"/>
      <c r="AO77" s="7"/>
      <c r="AP77" s="7"/>
      <c r="AQ77" s="7"/>
      <c r="AR77" s="7"/>
      <c r="AS77" s="7"/>
      <c r="AT77" s="7"/>
      <c r="AW77" s="71" t="n">
        <f aca="false">workers_and_wage_central!C65</f>
        <v>13281406</v>
      </c>
      <c r="AY77" s="40" t="n">
        <f aca="false">(AW77-AW76)/AW76</f>
        <v>0.00469402665213444</v>
      </c>
      <c r="AZ77" s="39" t="n">
        <f aca="false">workers_and_wage_central!B65</f>
        <v>7100.99791479357</v>
      </c>
      <c r="BA77" s="40" t="n">
        <f aca="false">(AZ77-AZ76)/AZ76</f>
        <v>0.00614096644434751</v>
      </c>
      <c r="BB77" s="7"/>
      <c r="BC77" s="7"/>
      <c r="BD77" s="7"/>
      <c r="BE77" s="7"/>
      <c r="BF77" s="7" t="n">
        <f aca="false">BF76*(1+AY77)*(1+BA77)*(1-BE77)</f>
        <v>116.649910408569</v>
      </c>
      <c r="BG77" s="73" t="e">
        <f aca="false">(BB77-BB73)/BB73</f>
        <v>#DIV/0!</v>
      </c>
      <c r="BH77" s="0" t="n">
        <f aca="false">BH76+1</f>
        <v>46</v>
      </c>
      <c r="BI77" s="40" t="n">
        <f aca="false">T84/AG84</f>
        <v>0.0149315180142705</v>
      </c>
      <c r="BN77" s="0"/>
      <c r="BO77" s="0"/>
      <c r="BP77" s="0"/>
    </row>
    <row r="78" customFormat="false" ht="12.8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6" t="n">
        <f aca="false">'Central pensions'!Q78</f>
        <v>146558940.814514</v>
      </c>
      <c r="E78" s="6"/>
      <c r="F78" s="8" t="n">
        <f aca="false">'Central pensions'!I78</f>
        <v>26638822.3441979</v>
      </c>
      <c r="G78" s="6" t="n">
        <f aca="false">'Central pensions'!K78</f>
        <v>2491985.58642242</v>
      </c>
      <c r="H78" s="6" t="n">
        <f aca="false">'Central pensions'!V78</f>
        <v>13710169.4418805</v>
      </c>
      <c r="I78" s="8" t="n">
        <f aca="false">'Central pensions'!M78</f>
        <v>77071.7191677042</v>
      </c>
      <c r="J78" s="6" t="n">
        <f aca="false">'Central pensions'!W78</f>
        <v>424025.859027233</v>
      </c>
      <c r="K78" s="6"/>
      <c r="L78" s="8" t="n">
        <f aca="false">'Central pensions'!N78</f>
        <v>5055467.77427126</v>
      </c>
      <c r="M78" s="8"/>
      <c r="N78" s="8" t="n">
        <f aca="false">'Central pensions'!L78</f>
        <v>1166886.57634945</v>
      </c>
      <c r="O78" s="6"/>
      <c r="P78" s="6" t="n">
        <f aca="false">'Central pensions'!X78</f>
        <v>32652711.9692505</v>
      </c>
      <c r="Q78" s="8"/>
      <c r="R78" s="8" t="n">
        <f aca="false">'Central SIPA income'!G73</f>
        <v>26200282.2218648</v>
      </c>
      <c r="S78" s="8"/>
      <c r="T78" s="6" t="n">
        <f aca="false">'Central SIPA income'!J73</f>
        <v>100179049.898301</v>
      </c>
      <c r="U78" s="6"/>
      <c r="V78" s="8" t="n">
        <f aca="false">'Central SIPA income'!F73</f>
        <v>112766.521807268</v>
      </c>
      <c r="W78" s="8"/>
      <c r="X78" s="8" t="n">
        <f aca="false">'Central SIPA income'!M73</f>
        <v>283236.991289487</v>
      </c>
      <c r="Y78" s="6"/>
      <c r="Z78" s="6" t="n">
        <f aca="false">R78+V78-N78-L78-F78</f>
        <v>-6548127.95114656</v>
      </c>
      <c r="AA78" s="6"/>
      <c r="AB78" s="6" t="n">
        <f aca="false">T78-P78-D78</f>
        <v>-79032602.8854633</v>
      </c>
      <c r="AC78" s="50"/>
      <c r="AD78" s="6"/>
      <c r="AE78" s="6"/>
      <c r="AF78" s="6"/>
      <c r="AG78" s="6" t="n">
        <f aca="false">BF78/100*$AG$57</f>
        <v>6719033300.79757</v>
      </c>
      <c r="AH78" s="61" t="n">
        <f aca="false">(AG78-AG77)/AG77</f>
        <v>0.00153237599165891</v>
      </c>
      <c r="AI78" s="61"/>
      <c r="AJ78" s="61" t="n">
        <f aca="false">AB78/AG78</f>
        <v>-0.011762496083489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0.00422695097919146</v>
      </c>
      <c r="AV78" s="5"/>
      <c r="AW78" s="65" t="n">
        <f aca="false">workers_and_wage_central!C66</f>
        <v>13242270</v>
      </c>
      <c r="AX78" s="5"/>
      <c r="AY78" s="61" t="n">
        <f aca="false">(AW78-AW77)/AW77</f>
        <v>-0.00294667597692594</v>
      </c>
      <c r="AZ78" s="66" t="n">
        <f aca="false">workers_and_wage_central!B66</f>
        <v>7132.89765167107</v>
      </c>
      <c r="BA78" s="61" t="n">
        <f aca="false">(AZ78-AZ77)/AZ77</f>
        <v>0.00449228928951588</v>
      </c>
      <c r="BB78" s="5"/>
      <c r="BC78" s="5"/>
      <c r="BD78" s="5"/>
      <c r="BE78" s="5"/>
      <c r="BF78" s="5" t="n">
        <f aca="false">BF77*(1+AY78)*(1+BA78)*(1-BE78)</f>
        <v>116.828661930708</v>
      </c>
      <c r="BG78" s="5"/>
      <c r="BH78" s="5" t="n">
        <f aca="false">BH77+1</f>
        <v>47</v>
      </c>
      <c r="BI78" s="61" t="n">
        <f aca="false">T85/AG85</f>
        <v>0.0171778017975965</v>
      </c>
      <c r="BJ78" s="5"/>
      <c r="BK78" s="5"/>
      <c r="BL78" s="5"/>
      <c r="BM78" s="5"/>
      <c r="BN78" s="5"/>
      <c r="BO78" s="5"/>
      <c r="BP78" s="5"/>
    </row>
    <row r="79" customFormat="false" ht="12.8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9" t="n">
        <f aca="false">'Central pensions'!Q79</f>
        <v>147204017.44171</v>
      </c>
      <c r="E79" s="9"/>
      <c r="F79" s="67" t="n">
        <f aca="false">'Central pensions'!I79</f>
        <v>26756072.657108</v>
      </c>
      <c r="G79" s="9" t="n">
        <f aca="false">'Central pensions'!K79</f>
        <v>2574912.14736533</v>
      </c>
      <c r="H79" s="9" t="n">
        <f aca="false">'Central pensions'!V79</f>
        <v>14166406.9128973</v>
      </c>
      <c r="I79" s="67" t="n">
        <f aca="false">'Central pensions'!M79</f>
        <v>79636.4581659385</v>
      </c>
      <c r="J79" s="9" t="n">
        <f aca="false">'Central pensions'!W79</f>
        <v>438136.296275176</v>
      </c>
      <c r="K79" s="9"/>
      <c r="L79" s="67" t="n">
        <f aca="false">'Central pensions'!N79</f>
        <v>4201771.34164879</v>
      </c>
      <c r="M79" s="67"/>
      <c r="N79" s="67" t="n">
        <f aca="false">'Central pensions'!L79</f>
        <v>1172123.19490556</v>
      </c>
      <c r="O79" s="9"/>
      <c r="P79" s="9" t="n">
        <f aca="false">'Central pensions'!X79</f>
        <v>28251687.4523138</v>
      </c>
      <c r="Q79" s="67"/>
      <c r="R79" s="67" t="n">
        <f aca="false">'Central SIPA income'!G74</f>
        <v>30263663.0009781</v>
      </c>
      <c r="S79" s="67"/>
      <c r="T79" s="9" t="n">
        <f aca="false">'Central SIPA income'!J74</f>
        <v>115715738.48736</v>
      </c>
      <c r="U79" s="9"/>
      <c r="V79" s="67" t="n">
        <f aca="false">'Central SIPA income'!F74</f>
        <v>118070.004594613</v>
      </c>
      <c r="W79" s="67"/>
      <c r="X79" s="67" t="n">
        <f aca="false">'Central SIPA income'!M74</f>
        <v>296557.811014783</v>
      </c>
      <c r="Y79" s="9"/>
      <c r="Z79" s="9" t="n">
        <f aca="false">R79+V79-N79-L79-F79</f>
        <v>-1748234.18808965</v>
      </c>
      <c r="AA79" s="9"/>
      <c r="AB79" s="9" t="n">
        <f aca="false">T79-P79-D79</f>
        <v>-59739966.4066632</v>
      </c>
      <c r="AC79" s="50"/>
      <c r="AD79" s="9"/>
      <c r="AE79" s="9"/>
      <c r="AF79" s="9"/>
      <c r="AG79" s="9" t="n">
        <f aca="false">BF79/100*$AG$57</f>
        <v>6774056597.91468</v>
      </c>
      <c r="AH79" s="40" t="n">
        <f aca="false">(AG79-AG78)/AG78</f>
        <v>0.00818916868749227</v>
      </c>
      <c r="AI79" s="40"/>
      <c r="AJ79" s="40" t="n">
        <f aca="false">AB79/AG79</f>
        <v>-0.00881893523373476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workers_and_wage_central!C67</f>
        <v>13299222</v>
      </c>
      <c r="AX79" s="7"/>
      <c r="AY79" s="40" t="n">
        <f aca="false">(AW79-AW78)/AW78</f>
        <v>0.00430077320580233</v>
      </c>
      <c r="AZ79" s="39" t="n">
        <f aca="false">workers_and_wage_central!B67</f>
        <v>7160.51440527724</v>
      </c>
      <c r="BA79" s="40" t="n">
        <f aca="false">(AZ79-AZ78)/AZ78</f>
        <v>0.00387174398888258</v>
      </c>
      <c r="BB79" s="7"/>
      <c r="BC79" s="7"/>
      <c r="BD79" s="7"/>
      <c r="BE79" s="7"/>
      <c r="BF79" s="7" t="n">
        <f aca="false">BF78*(1+AY79)*(1+BA79)*(1-BE79)</f>
        <v>117.785391550792</v>
      </c>
      <c r="BG79" s="7"/>
      <c r="BH79" s="7" t="n">
        <f aca="false">BH78+1</f>
        <v>48</v>
      </c>
      <c r="BI79" s="40" t="n">
        <f aca="false">T86/AG86</f>
        <v>0.0149263795431179</v>
      </c>
      <c r="BJ79" s="7"/>
      <c r="BK79" s="7"/>
      <c r="BL79" s="7"/>
      <c r="BM79" s="7"/>
      <c r="BN79" s="7"/>
      <c r="BO79" s="7"/>
      <c r="BP79" s="7"/>
    </row>
    <row r="80" customFormat="false" ht="12.8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9" t="n">
        <f aca="false">'Central pensions'!Q80</f>
        <v>147490492.979481</v>
      </c>
      <c r="E80" s="9"/>
      <c r="F80" s="67" t="n">
        <f aca="false">'Central pensions'!I80</f>
        <v>26808142.9771732</v>
      </c>
      <c r="G80" s="9" t="n">
        <f aca="false">'Central pensions'!K80</f>
        <v>2635858.36459333</v>
      </c>
      <c r="H80" s="9" t="n">
        <f aca="false">'Central pensions'!V80</f>
        <v>14501715.0180445</v>
      </c>
      <c r="I80" s="67" t="n">
        <f aca="false">'Central pensions'!M80</f>
        <v>81521.3927193819</v>
      </c>
      <c r="J80" s="9" t="n">
        <f aca="false">'Central pensions'!W80</f>
        <v>448506.650042617</v>
      </c>
      <c r="K80" s="9"/>
      <c r="L80" s="67" t="n">
        <f aca="false">'Central pensions'!N80</f>
        <v>4209605.43634257</v>
      </c>
      <c r="M80" s="67"/>
      <c r="N80" s="67" t="n">
        <f aca="false">'Central pensions'!L80</f>
        <v>1174163.36464307</v>
      </c>
      <c r="O80" s="9"/>
      <c r="P80" s="9" t="n">
        <f aca="false">'Central pensions'!X80</f>
        <v>28303563.0188699</v>
      </c>
      <c r="Q80" s="67"/>
      <c r="R80" s="67" t="n">
        <f aca="false">'Central SIPA income'!G75</f>
        <v>26478082.8003663</v>
      </c>
      <c r="S80" s="67"/>
      <c r="T80" s="9" t="n">
        <f aca="false">'Central SIPA income'!J75</f>
        <v>101241244.48765</v>
      </c>
      <c r="U80" s="9"/>
      <c r="V80" s="67" t="n">
        <f aca="false">'Central SIPA income'!F75</f>
        <v>116452.023446744</v>
      </c>
      <c r="W80" s="67"/>
      <c r="X80" s="67" t="n">
        <f aca="false">'Central SIPA income'!M75</f>
        <v>292493.908848245</v>
      </c>
      <c r="Y80" s="9"/>
      <c r="Z80" s="9" t="n">
        <f aca="false">R80+V80-N80-L80-F80</f>
        <v>-5597376.95434583</v>
      </c>
      <c r="AA80" s="9"/>
      <c r="AB80" s="9" t="n">
        <f aca="false">T80-P80-D80</f>
        <v>-74552811.5107008</v>
      </c>
      <c r="AC80" s="50"/>
      <c r="AD80" s="9"/>
      <c r="AE80" s="9"/>
      <c r="AF80" s="9"/>
      <c r="AG80" s="9" t="n">
        <f aca="false">BF80/100*$AG$57</f>
        <v>6784329042.61151</v>
      </c>
      <c r="AH80" s="40" t="n">
        <f aca="false">(AG80-AG79)/AG79</f>
        <v>0.00151643915995492</v>
      </c>
      <c r="AI80" s="40"/>
      <c r="AJ80" s="40" t="n">
        <f aca="false">AB80/AG80</f>
        <v>-0.0109889734183652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W80" s="71" t="n">
        <f aca="false">workers_and_wage_central!C68</f>
        <v>13346244</v>
      </c>
      <c r="AY80" s="40" t="n">
        <f aca="false">(AW80-AW79)/AW79</f>
        <v>0.0035356955467019</v>
      </c>
      <c r="AZ80" s="39" t="n">
        <f aca="false">workers_and_wage_central!B68</f>
        <v>7146.10643303528</v>
      </c>
      <c r="BA80" s="40" t="n">
        <f aca="false">(AZ80-AZ79)/AZ79</f>
        <v>-0.00201214206500808</v>
      </c>
      <c r="BB80" s="7"/>
      <c r="BC80" s="7"/>
      <c r="BD80" s="7"/>
      <c r="BE80" s="7"/>
      <c r="BF80" s="7" t="n">
        <f aca="false">BF79*(1+AY80)*(1+BA80)*(1-BE80)</f>
        <v>117.964005931011</v>
      </c>
      <c r="BG80" s="7"/>
      <c r="BH80" s="0" t="n">
        <f aca="false">BH79+1</f>
        <v>49</v>
      </c>
      <c r="BI80" s="40" t="n">
        <f aca="false">T87/AG87</f>
        <v>0.0172238515740174</v>
      </c>
      <c r="BN80" s="0"/>
      <c r="BO80" s="0"/>
      <c r="BP80" s="0"/>
    </row>
    <row r="81" customFormat="false" ht="12.8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9" t="n">
        <f aca="false">'Central pensions'!Q81</f>
        <v>148207377.825244</v>
      </c>
      <c r="E81" s="9"/>
      <c r="F81" s="67" t="n">
        <f aca="false">'Central pensions'!I81</f>
        <v>26938445.283818</v>
      </c>
      <c r="G81" s="9" t="n">
        <f aca="false">'Central pensions'!K81</f>
        <v>2688897.59760275</v>
      </c>
      <c r="H81" s="9" t="n">
        <f aca="false">'Central pensions'!V81</f>
        <v>14793521.2289586</v>
      </c>
      <c r="I81" s="67" t="n">
        <f aca="false">'Central pensions'!M81</f>
        <v>83161.7813691576</v>
      </c>
      <c r="J81" s="9" t="n">
        <f aca="false">'Central pensions'!W81</f>
        <v>457531.584400784</v>
      </c>
      <c r="K81" s="9"/>
      <c r="L81" s="67" t="n">
        <f aca="false">'Central pensions'!N81</f>
        <v>4196771.72240213</v>
      </c>
      <c r="M81" s="67"/>
      <c r="N81" s="67" t="n">
        <f aca="false">'Central pensions'!L81</f>
        <v>1180871.4166873</v>
      </c>
      <c r="O81" s="9"/>
      <c r="P81" s="9" t="n">
        <f aca="false">'Central pensions'!X81</f>
        <v>28273874.5393761</v>
      </c>
      <c r="Q81" s="67"/>
      <c r="R81" s="67" t="n">
        <f aca="false">'Central SIPA income'!G76</f>
        <v>30599311.2574071</v>
      </c>
      <c r="S81" s="67"/>
      <c r="T81" s="9" t="n">
        <f aca="false">'Central SIPA income'!J76</f>
        <v>116999118.687022</v>
      </c>
      <c r="U81" s="9"/>
      <c r="V81" s="67" t="n">
        <f aca="false">'Central SIPA income'!F76</f>
        <v>116840.778113011</v>
      </c>
      <c r="W81" s="67"/>
      <c r="X81" s="67" t="n">
        <f aca="false">'Central SIPA income'!M76</f>
        <v>293470.348488827</v>
      </c>
      <c r="Y81" s="9"/>
      <c r="Z81" s="9" t="n">
        <f aca="false">R81+V81-N81-L81-F81</f>
        <v>-1599936.3873873</v>
      </c>
      <c r="AA81" s="9"/>
      <c r="AB81" s="9" t="n">
        <f aca="false">T81-P81-D81</f>
        <v>-59482133.6775986</v>
      </c>
      <c r="AC81" s="50"/>
      <c r="AD81" s="9"/>
      <c r="AE81" s="9"/>
      <c r="AF81" s="9"/>
      <c r="AG81" s="9" t="n">
        <f aca="false">BF81/100*$AG$57</f>
        <v>6822794967.63076</v>
      </c>
      <c r="AH81" s="40" t="n">
        <f aca="false">(AG81-AG80)/AG80</f>
        <v>0.00566982007765976</v>
      </c>
      <c r="AI81" s="40" t="n">
        <f aca="false">(AG81-AG77)/AG77</f>
        <v>0.0169989861523737</v>
      </c>
      <c r="AJ81" s="40" t="n">
        <f aca="false">AB81/AG81</f>
        <v>-0.00871814761542716</v>
      </c>
      <c r="AK81" s="73"/>
      <c r="AL81" s="7"/>
      <c r="AM81" s="7"/>
      <c r="AN81" s="7"/>
      <c r="AO81" s="7"/>
      <c r="AP81" s="7"/>
      <c r="AQ81" s="7"/>
      <c r="AR81" s="7"/>
      <c r="AS81" s="7"/>
      <c r="AT81" s="7"/>
      <c r="AW81" s="71" t="n">
        <f aca="false">workers_and_wage_central!C69</f>
        <v>13353638</v>
      </c>
      <c r="AY81" s="40" t="n">
        <f aca="false">(AW81-AW80)/AW80</f>
        <v>0.000554013548680812</v>
      </c>
      <c r="AZ81" s="39" t="n">
        <f aca="false">workers_and_wage_central!B69</f>
        <v>7182.64428851521</v>
      </c>
      <c r="BA81" s="40" t="n">
        <f aca="false">(AZ81-AZ80)/AZ80</f>
        <v>0.00511297387217967</v>
      </c>
      <c r="BB81" s="7"/>
      <c r="BC81" s="7"/>
      <c r="BD81" s="7"/>
      <c r="BE81" s="7"/>
      <c r="BF81" s="7" t="n">
        <f aca="false">BF80*(1+AY81)*(1+BA81)*(1-BE81)</f>
        <v>118.63284062028</v>
      </c>
      <c r="BG81" s="73" t="e">
        <f aca="false">(BB81-BB77)/BB77</f>
        <v>#DIV/0!</v>
      </c>
      <c r="BH81" s="0" t="n">
        <f aca="false">BH80+1</f>
        <v>50</v>
      </c>
      <c r="BI81" s="40" t="n">
        <f aca="false">T88/AG88</f>
        <v>0.0150020665012468</v>
      </c>
      <c r="BN81" s="0"/>
      <c r="BO81" s="0"/>
      <c r="BP81" s="0"/>
    </row>
    <row r="82" customFormat="false" ht="12.8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6" t="n">
        <f aca="false">'Central pensions'!Q82</f>
        <v>148838315.46711</v>
      </c>
      <c r="E82" s="6"/>
      <c r="F82" s="8" t="n">
        <f aca="false">'Central pensions'!I82</f>
        <v>27053125.6687779</v>
      </c>
      <c r="G82" s="6" t="n">
        <f aca="false">'Central pensions'!K82</f>
        <v>2793030.87855362</v>
      </c>
      <c r="H82" s="6" t="n">
        <f aca="false">'Central pensions'!V82</f>
        <v>15366431.8164653</v>
      </c>
      <c r="I82" s="8" t="n">
        <f aca="false">'Central pensions'!M82</f>
        <v>86382.3983057826</v>
      </c>
      <c r="J82" s="6" t="n">
        <f aca="false">'Central pensions'!W82</f>
        <v>475250.468550475</v>
      </c>
      <c r="K82" s="6"/>
      <c r="L82" s="8" t="n">
        <f aca="false">'Central pensions'!N82</f>
        <v>5088423.77118065</v>
      </c>
      <c r="M82" s="8"/>
      <c r="N82" s="8" t="n">
        <f aca="false">'Central pensions'!L82</f>
        <v>1187158.62052459</v>
      </c>
      <c r="O82" s="6"/>
      <c r="P82" s="6" t="n">
        <f aca="false">'Central pensions'!X82</f>
        <v>32935251.5997111</v>
      </c>
      <c r="Q82" s="8"/>
      <c r="R82" s="8" t="n">
        <f aca="false">'Central SIPA income'!G77</f>
        <v>26744773.0232672</v>
      </c>
      <c r="S82" s="8"/>
      <c r="T82" s="6" t="n">
        <f aca="false">'Central SIPA income'!J77</f>
        <v>102260957.669406</v>
      </c>
      <c r="U82" s="6"/>
      <c r="V82" s="8" t="n">
        <f aca="false">'Central SIPA income'!F77</f>
        <v>118805.801451229</v>
      </c>
      <c r="W82" s="8"/>
      <c r="X82" s="8" t="n">
        <f aca="false">'Central SIPA income'!M77</f>
        <v>298405.920582483</v>
      </c>
      <c r="Y82" s="6"/>
      <c r="Z82" s="6" t="n">
        <f aca="false">R82+V82-N82-L82-F82</f>
        <v>-6465129.23576469</v>
      </c>
      <c r="AA82" s="6"/>
      <c r="AB82" s="6" t="n">
        <f aca="false">T82-P82-D82</f>
        <v>-79512609.3974145</v>
      </c>
      <c r="AC82" s="50"/>
      <c r="AD82" s="6"/>
      <c r="AE82" s="6"/>
      <c r="AF82" s="6"/>
      <c r="AG82" s="6" t="n">
        <f aca="false">BF82/100*$AG$57</f>
        <v>6859330253.26228</v>
      </c>
      <c r="AH82" s="61" t="n">
        <f aca="false">(AG82-AG81)/AG81</f>
        <v>0.0053548854692033</v>
      </c>
      <c r="AI82" s="61"/>
      <c r="AJ82" s="61" t="n">
        <f aca="false">AB82/AG82</f>
        <v>-0.0115918911120511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0.00452848515563025</v>
      </c>
      <c r="AV82" s="5"/>
      <c r="AW82" s="65" t="n">
        <f aca="false">workers_and_wage_central!C70</f>
        <v>13388607</v>
      </c>
      <c r="AX82" s="5"/>
      <c r="AY82" s="61" t="n">
        <f aca="false">(AW82-AW81)/AW81</f>
        <v>0.00261868713230058</v>
      </c>
      <c r="AZ82" s="66" t="n">
        <f aca="false">workers_and_wage_central!B70</f>
        <v>7202.2460968687</v>
      </c>
      <c r="BA82" s="61" t="n">
        <f aca="false">(AZ82-AZ81)/AZ81</f>
        <v>0.00272905180406012</v>
      </c>
      <c r="BB82" s="5"/>
      <c r="BC82" s="5"/>
      <c r="BD82" s="5"/>
      <c r="BE82" s="5"/>
      <c r="BF82" s="5" t="n">
        <f aca="false">BF81*(1+AY82)*(1+BA82)*(1-BE82)</f>
        <v>119.268105894687</v>
      </c>
      <c r="BG82" s="5"/>
      <c r="BH82" s="5" t="n">
        <f aca="false">BH81+1</f>
        <v>51</v>
      </c>
      <c r="BI82" s="61" t="n">
        <f aca="false">T89/AG89</f>
        <v>0.017239916120579</v>
      </c>
      <c r="BJ82" s="5"/>
      <c r="BK82" s="5"/>
      <c r="BL82" s="5"/>
      <c r="BM82" s="5"/>
      <c r="BN82" s="5"/>
      <c r="BO82" s="5"/>
      <c r="BP82" s="5"/>
    </row>
    <row r="83" customFormat="false" ht="12.8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9" t="n">
        <f aca="false">'Central pensions'!Q83</f>
        <v>149285848.734342</v>
      </c>
      <c r="E83" s="9"/>
      <c r="F83" s="67" t="n">
        <f aca="false">'Central pensions'!I83</f>
        <v>27134470.1376495</v>
      </c>
      <c r="G83" s="9" t="n">
        <f aca="false">'Central pensions'!K83</f>
        <v>2859703.35215222</v>
      </c>
      <c r="H83" s="9" t="n">
        <f aca="false">'Central pensions'!V83</f>
        <v>15733244.0946448</v>
      </c>
      <c r="I83" s="67" t="n">
        <f aca="false">'Central pensions'!M83</f>
        <v>88444.4335717186</v>
      </c>
      <c r="J83" s="9" t="n">
        <f aca="false">'Central pensions'!W83</f>
        <v>486595.178184893</v>
      </c>
      <c r="K83" s="9"/>
      <c r="L83" s="67" t="n">
        <f aca="false">'Central pensions'!N83</f>
        <v>4275549.1099341</v>
      </c>
      <c r="M83" s="67"/>
      <c r="N83" s="67" t="n">
        <f aca="false">'Central pensions'!L83</f>
        <v>1191310.89328673</v>
      </c>
      <c r="O83" s="9"/>
      <c r="P83" s="9" t="n">
        <f aca="false">'Central pensions'!X83</f>
        <v>28740085.697878</v>
      </c>
      <c r="Q83" s="67"/>
      <c r="R83" s="67" t="n">
        <f aca="false">'Central SIPA income'!G78</f>
        <v>30665902.7614808</v>
      </c>
      <c r="S83" s="67"/>
      <c r="T83" s="9" t="n">
        <f aca="false">'Central SIPA income'!J78</f>
        <v>117253737.074446</v>
      </c>
      <c r="U83" s="9"/>
      <c r="V83" s="67" t="n">
        <f aca="false">'Central SIPA income'!F78</f>
        <v>119135.21254998</v>
      </c>
      <c r="W83" s="67"/>
      <c r="X83" s="67" t="n">
        <f aca="false">'Central SIPA income'!M78</f>
        <v>299233.30629069</v>
      </c>
      <c r="Y83" s="9"/>
      <c r="Z83" s="9" t="n">
        <f aca="false">R83+V83-N83-L83-F83</f>
        <v>-1816292.16683946</v>
      </c>
      <c r="AA83" s="9"/>
      <c r="AB83" s="9" t="n">
        <f aca="false">T83-P83-D83</f>
        <v>-60772197.357774</v>
      </c>
      <c r="AC83" s="50"/>
      <c r="AD83" s="9"/>
      <c r="AE83" s="9"/>
      <c r="AF83" s="9"/>
      <c r="AG83" s="9" t="n">
        <f aca="false">BF83/100*$AG$57</f>
        <v>6844968280.82553</v>
      </c>
      <c r="AH83" s="40" t="n">
        <f aca="false">(AG83-AG82)/AG82</f>
        <v>-0.00209378640573808</v>
      </c>
      <c r="AI83" s="40"/>
      <c r="AJ83" s="40" t="n">
        <f aca="false">AB83/AG83</f>
        <v>-0.00887837530642942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workers_and_wage_central!C71</f>
        <v>13445026</v>
      </c>
      <c r="AX83" s="7"/>
      <c r="AY83" s="40" t="n">
        <f aca="false">(AW83-AW82)/AW82</f>
        <v>0.00421395594030059</v>
      </c>
      <c r="AZ83" s="39" t="n">
        <f aca="false">workers_and_wage_central!B71</f>
        <v>7157.00682049431</v>
      </c>
      <c r="BA83" s="40" t="n">
        <f aca="false">(AZ83-AZ82)/AZ82</f>
        <v>-0.00628127333694787</v>
      </c>
      <c r="BB83" s="7"/>
      <c r="BC83" s="7"/>
      <c r="BD83" s="7"/>
      <c r="BE83" s="7"/>
      <c r="BF83" s="7" t="n">
        <f aca="false">BF82*(1+AY83)*(1+BA83)*(1-BE83)</f>
        <v>119.018383955927</v>
      </c>
      <c r="BG83" s="7"/>
      <c r="BH83" s="7" t="n">
        <f aca="false">BH82+1</f>
        <v>52</v>
      </c>
      <c r="BI83" s="40" t="n">
        <f aca="false">T90/AG90</f>
        <v>0.0150361743944647</v>
      </c>
      <c r="BJ83" s="7"/>
      <c r="BK83" s="7"/>
      <c r="BL83" s="7"/>
      <c r="BM83" s="7"/>
      <c r="BN83" s="7"/>
      <c r="BO83" s="7"/>
      <c r="BP83" s="7"/>
    </row>
    <row r="84" customFormat="false" ht="12.8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9" t="n">
        <f aca="false">'Central pensions'!Q84</f>
        <v>149437623.2027</v>
      </c>
      <c r="E84" s="9"/>
      <c r="F84" s="67" t="n">
        <f aca="false">'Central pensions'!I84</f>
        <v>27162056.943862</v>
      </c>
      <c r="G84" s="9" t="n">
        <f aca="false">'Central pensions'!K84</f>
        <v>2954381.38084288</v>
      </c>
      <c r="H84" s="9" t="n">
        <f aca="false">'Central pensions'!V84</f>
        <v>16254134.6739662</v>
      </c>
      <c r="I84" s="67" t="n">
        <f aca="false">'Central pensions'!M84</f>
        <v>91372.6200260683</v>
      </c>
      <c r="J84" s="9" t="n">
        <f aca="false">'Central pensions'!W84</f>
        <v>502705.196102046</v>
      </c>
      <c r="K84" s="9"/>
      <c r="L84" s="67" t="n">
        <f aca="false">'Central pensions'!N84</f>
        <v>4149032.11764792</v>
      </c>
      <c r="M84" s="67"/>
      <c r="N84" s="67" t="n">
        <f aca="false">'Central pensions'!L84</f>
        <v>1193913.55610805</v>
      </c>
      <c r="O84" s="9"/>
      <c r="P84" s="9" t="n">
        <f aca="false">'Central pensions'!X84</f>
        <v>28097907.5064017</v>
      </c>
      <c r="Q84" s="67"/>
      <c r="R84" s="67" t="n">
        <f aca="false">'Central SIPA income'!G79</f>
        <v>26945485.387301</v>
      </c>
      <c r="S84" s="67"/>
      <c r="T84" s="9" t="n">
        <f aca="false">'Central SIPA income'!J79</f>
        <v>103028398.789371</v>
      </c>
      <c r="U84" s="9"/>
      <c r="V84" s="67" t="n">
        <f aca="false">'Central SIPA income'!F79</f>
        <v>117574.896384379</v>
      </c>
      <c r="W84" s="67"/>
      <c r="X84" s="67" t="n">
        <f aca="false">'Central SIPA income'!M79</f>
        <v>295314.241934334</v>
      </c>
      <c r="Y84" s="9"/>
      <c r="Z84" s="9" t="n">
        <f aca="false">R84+V84-N84-L84-F84</f>
        <v>-5441942.33393253</v>
      </c>
      <c r="AA84" s="9"/>
      <c r="AB84" s="9" t="n">
        <f aca="false">T84-P84-D84</f>
        <v>-74507131.9197304</v>
      </c>
      <c r="AC84" s="50"/>
      <c r="AD84" s="9"/>
      <c r="AE84" s="9"/>
      <c r="AF84" s="9"/>
      <c r="AG84" s="9" t="n">
        <f aca="false">BF84/100*$AG$57</f>
        <v>6900061915.39964</v>
      </c>
      <c r="AH84" s="40" t="n">
        <f aca="false">(AG84-AG83)/AG83</f>
        <v>0.00804877865226096</v>
      </c>
      <c r="AI84" s="40"/>
      <c r="AJ84" s="40" t="n">
        <f aca="false">AB84/AG84</f>
        <v>-0.0107980381673742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W84" s="71" t="n">
        <f aca="false">workers_and_wage_central!C72</f>
        <v>13435375</v>
      </c>
      <c r="AY84" s="40" t="n">
        <f aca="false">(AW84-AW83)/AW83</f>
        <v>-0.000717811925391591</v>
      </c>
      <c r="AZ84" s="39" t="n">
        <f aca="false">workers_and_wage_central!B72</f>
        <v>7219.7944387522</v>
      </c>
      <c r="BA84" s="40" t="n">
        <f aca="false">(AZ84-AZ83)/AZ83</f>
        <v>0.00877288786117932</v>
      </c>
      <c r="BB84" s="7"/>
      <c r="BC84" s="7"/>
      <c r="BD84" s="7"/>
      <c r="BE84" s="7"/>
      <c r="BF84" s="7" t="n">
        <f aca="false">BF83*(1+AY84)*(1+BA84)*(1-BE84)</f>
        <v>119.976336583938</v>
      </c>
      <c r="BG84" s="7"/>
      <c r="BH84" s="0" t="n">
        <f aca="false">BH83+1</f>
        <v>53</v>
      </c>
      <c r="BI84" s="40" t="n">
        <f aca="false">T91/AG91</f>
        <v>0.0172591838049985</v>
      </c>
      <c r="BN84" s="0"/>
      <c r="BO84" s="0"/>
      <c r="BP84" s="0"/>
    </row>
    <row r="85" customFormat="false" ht="12.8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9" t="n">
        <f aca="false">'Central pensions'!Q85</f>
        <v>149805378.02154</v>
      </c>
      <c r="E85" s="9"/>
      <c r="F85" s="67" t="n">
        <f aca="false">'Central pensions'!I85</f>
        <v>27228900.7353826</v>
      </c>
      <c r="G85" s="9" t="n">
        <f aca="false">'Central pensions'!K85</f>
        <v>3055223.80140984</v>
      </c>
      <c r="H85" s="9" t="n">
        <f aca="false">'Central pensions'!V85</f>
        <v>16808939.9186013</v>
      </c>
      <c r="I85" s="67" t="n">
        <f aca="false">'Central pensions'!M85</f>
        <v>94491.4577755621</v>
      </c>
      <c r="J85" s="9" t="n">
        <f aca="false">'Central pensions'!W85</f>
        <v>519864.121193856</v>
      </c>
      <c r="K85" s="9"/>
      <c r="L85" s="67" t="n">
        <f aca="false">'Central pensions'!N85</f>
        <v>4116901.60442171</v>
      </c>
      <c r="M85" s="67"/>
      <c r="N85" s="67" t="n">
        <f aca="false">'Central pensions'!L85</f>
        <v>1197588.97002152</v>
      </c>
      <c r="O85" s="9"/>
      <c r="P85" s="9" t="n">
        <f aca="false">'Central pensions'!X85</f>
        <v>27951403.1634583</v>
      </c>
      <c r="Q85" s="67"/>
      <c r="R85" s="67" t="n">
        <f aca="false">'Central SIPA income'!G80</f>
        <v>31210059.4234047</v>
      </c>
      <c r="S85" s="67"/>
      <c r="T85" s="9" t="n">
        <f aca="false">'Central SIPA income'!J80</f>
        <v>119334367.234295</v>
      </c>
      <c r="U85" s="9"/>
      <c r="V85" s="67" t="n">
        <f aca="false">'Central SIPA income'!F80</f>
        <v>119953.354831407</v>
      </c>
      <c r="W85" s="67"/>
      <c r="X85" s="67" t="n">
        <f aca="false">'Central SIPA income'!M80</f>
        <v>301288.243824669</v>
      </c>
      <c r="Y85" s="9"/>
      <c r="Z85" s="9" t="n">
        <f aca="false">R85+V85-N85-L85-F85</f>
        <v>-1213378.53158968</v>
      </c>
      <c r="AA85" s="9"/>
      <c r="AB85" s="9" t="n">
        <f aca="false">T85-P85-D85</f>
        <v>-58422413.9507026</v>
      </c>
      <c r="AC85" s="50"/>
      <c r="AD85" s="9"/>
      <c r="AE85" s="9"/>
      <c r="AF85" s="9"/>
      <c r="AG85" s="9" t="n">
        <f aca="false">BF85/100*$AG$57</f>
        <v>6947010370.7328</v>
      </c>
      <c r="AH85" s="40" t="n">
        <f aca="false">(AG85-AG84)/AG84</f>
        <v>0.00680406290679484</v>
      </c>
      <c r="AI85" s="40" t="n">
        <f aca="false">(AG85-AG81)/AG81</f>
        <v>0.0182059410683384</v>
      </c>
      <c r="AJ85" s="40" t="n">
        <f aca="false">AB85/AG85</f>
        <v>-0.00840972027288623</v>
      </c>
      <c r="AK85" s="73"/>
      <c r="AL85" s="7"/>
      <c r="AM85" s="7"/>
      <c r="AN85" s="7"/>
      <c r="AO85" s="7"/>
      <c r="AP85" s="7"/>
      <c r="AQ85" s="7"/>
      <c r="AR85" s="7"/>
      <c r="AS85" s="7"/>
      <c r="AT85" s="7"/>
      <c r="AW85" s="71" t="n">
        <f aca="false">workers_and_wage_central!C73</f>
        <v>13486844</v>
      </c>
      <c r="AY85" s="40" t="n">
        <f aca="false">(AW85-AW84)/AW84</f>
        <v>0.00383085697273057</v>
      </c>
      <c r="AZ85" s="39" t="n">
        <f aca="false">workers_and_wage_central!B73</f>
        <v>7241.17845531128</v>
      </c>
      <c r="BA85" s="40" t="n">
        <f aca="false">(AZ85-AZ84)/AZ84</f>
        <v>0.00296185947404599</v>
      </c>
      <c r="BB85" s="7"/>
      <c r="BC85" s="7"/>
      <c r="BD85" s="7"/>
      <c r="BE85" s="7"/>
      <c r="BF85" s="7" t="n">
        <f aca="false">BF84*(1+AY85)*(1+BA85)*(1-BE85)</f>
        <v>120.792663125382</v>
      </c>
      <c r="BG85" s="73" t="e">
        <f aca="false">(BB85-BB81)/BB81</f>
        <v>#DIV/0!</v>
      </c>
      <c r="BH85" s="0" t="n">
        <f aca="false">BH84+1</f>
        <v>54</v>
      </c>
      <c r="BI85" s="40" t="n">
        <f aca="false">T92/AG92</f>
        <v>0.014972516961056</v>
      </c>
      <c r="BN85" s="0"/>
      <c r="BO85" s="0"/>
      <c r="BP85" s="0"/>
    </row>
    <row r="86" customFormat="false" ht="12.8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6" t="n">
        <f aca="false">'Central pensions'!Q86</f>
        <v>150058483.823308</v>
      </c>
      <c r="E86" s="6"/>
      <c r="F86" s="8" t="n">
        <f aca="false">'Central pensions'!I86</f>
        <v>27274905.7109243</v>
      </c>
      <c r="G86" s="6" t="n">
        <f aca="false">'Central pensions'!K86</f>
        <v>3116282.96310412</v>
      </c>
      <c r="H86" s="6" t="n">
        <f aca="false">'Central pensions'!V86</f>
        <v>17144869.4108781</v>
      </c>
      <c r="I86" s="8" t="n">
        <f aca="false">'Central pensions'!M86</f>
        <v>96379.8854568284</v>
      </c>
      <c r="J86" s="6" t="n">
        <f aca="false">'Central pensions'!W86</f>
        <v>530253.69311994</v>
      </c>
      <c r="K86" s="6"/>
      <c r="L86" s="8" t="n">
        <f aca="false">'Central pensions'!N86</f>
        <v>5077591.23234678</v>
      </c>
      <c r="M86" s="8"/>
      <c r="N86" s="8" t="n">
        <f aca="false">'Central pensions'!L86</f>
        <v>1200676.35539351</v>
      </c>
      <c r="O86" s="6"/>
      <c r="P86" s="6" t="n">
        <f aca="false">'Central pensions'!X86</f>
        <v>32953412.0930786</v>
      </c>
      <c r="Q86" s="8"/>
      <c r="R86" s="8" t="n">
        <f aca="false">'Central SIPA income'!G81</f>
        <v>27255941.5373188</v>
      </c>
      <c r="S86" s="8"/>
      <c r="T86" s="6" t="n">
        <f aca="false">'Central SIPA income'!J81</f>
        <v>104215454.786726</v>
      </c>
      <c r="U86" s="6"/>
      <c r="V86" s="8" t="n">
        <f aca="false">'Central SIPA income'!F81</f>
        <v>122991.400707023</v>
      </c>
      <c r="W86" s="8"/>
      <c r="X86" s="8" t="n">
        <f aca="false">'Central SIPA income'!M81</f>
        <v>308918.939171287</v>
      </c>
      <c r="Y86" s="6"/>
      <c r="Z86" s="6" t="n">
        <f aca="false">R86+V86-N86-L86-F86</f>
        <v>-6174240.36063878</v>
      </c>
      <c r="AA86" s="6"/>
      <c r="AB86" s="6" t="n">
        <f aca="false">T86-P86-D86</f>
        <v>-78796441.1296598</v>
      </c>
      <c r="AC86" s="50"/>
      <c r="AD86" s="6"/>
      <c r="AE86" s="6"/>
      <c r="AF86" s="6"/>
      <c r="AG86" s="6" t="n">
        <f aca="false">BF86/100*$AG$57</f>
        <v>6981964681.0989</v>
      </c>
      <c r="AH86" s="61" t="n">
        <f aca="false">(AG86-AG85)/AG85</f>
        <v>0.00503156156400087</v>
      </c>
      <c r="AI86" s="61"/>
      <c r="AJ86" s="61" t="n">
        <f aca="false">AB86/AG86</f>
        <v>-0.0112857117915495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0.00459941767298642</v>
      </c>
      <c r="AV86" s="5"/>
      <c r="AW86" s="65" t="n">
        <f aca="false">workers_and_wage_central!C74</f>
        <v>13490669</v>
      </c>
      <c r="AX86" s="5"/>
      <c r="AY86" s="61" t="n">
        <f aca="false">(AW86-AW85)/AW85</f>
        <v>0.000283609716253854</v>
      </c>
      <c r="AZ86" s="66" t="n">
        <f aca="false">workers_and_wage_central!B74</f>
        <v>7275.54947398319</v>
      </c>
      <c r="BA86" s="61" t="n">
        <f aca="false">(AZ86-AZ85)/AZ85</f>
        <v>0.0047466056642614</v>
      </c>
      <c r="BB86" s="5"/>
      <c r="BC86" s="5"/>
      <c r="BD86" s="5"/>
      <c r="BE86" s="5"/>
      <c r="BF86" s="5" t="n">
        <f aca="false">BF85*(1+AY86)*(1+BA86)*(1-BE86)</f>
        <v>121.400438846377</v>
      </c>
      <c r="BG86" s="5"/>
      <c r="BH86" s="5" t="n">
        <f aca="false">BH85+1</f>
        <v>55</v>
      </c>
      <c r="BI86" s="61" t="n">
        <f aca="false">T93/AG93</f>
        <v>0.0172746527487116</v>
      </c>
      <c r="BJ86" s="5"/>
      <c r="BK86" s="5"/>
      <c r="BL86" s="5"/>
      <c r="BM86" s="5"/>
      <c r="BN86" s="5"/>
      <c r="BO86" s="5"/>
      <c r="BP86" s="5"/>
    </row>
    <row r="87" customFormat="false" ht="12.8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9" t="n">
        <f aca="false">'Central pensions'!Q87</f>
        <v>150345180.610947</v>
      </c>
      <c r="E87" s="9"/>
      <c r="F87" s="67" t="n">
        <f aca="false">'Central pensions'!I87</f>
        <v>27327016.2457721</v>
      </c>
      <c r="G87" s="9" t="n">
        <f aca="false">'Central pensions'!K87</f>
        <v>3199433.29148323</v>
      </c>
      <c r="H87" s="9" t="n">
        <f aca="false">'Central pensions'!V87</f>
        <v>17602337.9843068</v>
      </c>
      <c r="I87" s="67" t="n">
        <f aca="false">'Central pensions'!M87</f>
        <v>98951.5450974191</v>
      </c>
      <c r="J87" s="9" t="n">
        <f aca="false">'Central pensions'!W87</f>
        <v>544402.205700207</v>
      </c>
      <c r="K87" s="9"/>
      <c r="L87" s="67" t="n">
        <f aca="false">'Central pensions'!N87</f>
        <v>4155478.94585937</v>
      </c>
      <c r="M87" s="67"/>
      <c r="N87" s="67" t="n">
        <f aca="false">'Central pensions'!L87</f>
        <v>1203358.1485116</v>
      </c>
      <c r="O87" s="9"/>
      <c r="P87" s="9" t="n">
        <f aca="false">'Central pensions'!X87</f>
        <v>28183321.4894369</v>
      </c>
      <c r="Q87" s="67"/>
      <c r="R87" s="67" t="n">
        <f aca="false">'Central SIPA income'!G82</f>
        <v>31703337.7293477</v>
      </c>
      <c r="S87" s="67"/>
      <c r="T87" s="9" t="n">
        <f aca="false">'Central SIPA income'!J82</f>
        <v>121220459.590338</v>
      </c>
      <c r="U87" s="9"/>
      <c r="V87" s="67" t="n">
        <f aca="false">'Central SIPA income'!F82</f>
        <v>124582.021101087</v>
      </c>
      <c r="W87" s="67"/>
      <c r="X87" s="67" t="n">
        <f aca="false">'Central SIPA income'!M82</f>
        <v>312914.11901259</v>
      </c>
      <c r="Y87" s="9"/>
      <c r="Z87" s="9" t="n">
        <f aca="false">R87+V87-N87-L87-F87</f>
        <v>-857933.589694321</v>
      </c>
      <c r="AA87" s="9"/>
      <c r="AB87" s="9" t="n">
        <f aca="false">T87-P87-D87</f>
        <v>-57308042.5100464</v>
      </c>
      <c r="AC87" s="50"/>
      <c r="AD87" s="9"/>
      <c r="AE87" s="9"/>
      <c r="AF87" s="9"/>
      <c r="AG87" s="9" t="n">
        <f aca="false">BF87/100*$AG$57</f>
        <v>7037941488.83644</v>
      </c>
      <c r="AH87" s="40" t="n">
        <f aca="false">(AG87-AG86)/AG86</f>
        <v>0.00801734329723603</v>
      </c>
      <c r="AI87" s="40"/>
      <c r="AJ87" s="40" t="n">
        <f aca="false">AB87/AG87</f>
        <v>-0.00814272789862607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workers_and_wage_central!C75</f>
        <v>13530347</v>
      </c>
      <c r="AX87" s="7"/>
      <c r="AY87" s="40" t="n">
        <f aca="false">(AW87-AW86)/AW86</f>
        <v>0.00294114398626191</v>
      </c>
      <c r="AZ87" s="39" t="n">
        <f aca="false">workers_and_wage_central!B75</f>
        <v>7312.37330900904</v>
      </c>
      <c r="BA87" s="40" t="n">
        <f aca="false">(AZ87-AZ86)/AZ86</f>
        <v>0.00506131325991702</v>
      </c>
      <c r="BB87" s="7"/>
      <c r="BC87" s="7"/>
      <c r="BD87" s="7"/>
      <c r="BE87" s="7"/>
      <c r="BF87" s="7" t="n">
        <f aca="false">BF86*(1+AY87)*(1+BA87)*(1-BE87)</f>
        <v>122.373747841043</v>
      </c>
      <c r="BG87" s="7"/>
      <c r="BH87" s="7" t="n">
        <f aca="false">BH86+1</f>
        <v>56</v>
      </c>
      <c r="BI87" s="40" t="n">
        <f aca="false">T94/AG94</f>
        <v>0.0150269138009551</v>
      </c>
      <c r="BJ87" s="7"/>
      <c r="BK87" s="7"/>
      <c r="BL87" s="7"/>
      <c r="BM87" s="7"/>
      <c r="BN87" s="7"/>
      <c r="BO87" s="7"/>
      <c r="BP87" s="7"/>
    </row>
    <row r="88" customFormat="false" ht="12.8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9" t="n">
        <f aca="false">'Central pensions'!Q88</f>
        <v>150894878.336774</v>
      </c>
      <c r="E88" s="9"/>
      <c r="F88" s="67" t="n">
        <f aca="false">'Central pensions'!I88</f>
        <v>27426930.3143368</v>
      </c>
      <c r="G88" s="9" t="n">
        <f aca="false">'Central pensions'!K88</f>
        <v>3250392.3888495</v>
      </c>
      <c r="H88" s="9" t="n">
        <f aca="false">'Central pensions'!V88</f>
        <v>17882699.9026515</v>
      </c>
      <c r="I88" s="67" t="n">
        <f aca="false">'Central pensions'!M88</f>
        <v>100527.599655139</v>
      </c>
      <c r="J88" s="9" t="n">
        <f aca="false">'Central pensions'!W88</f>
        <v>553073.192865509</v>
      </c>
      <c r="K88" s="9"/>
      <c r="L88" s="67" t="n">
        <f aca="false">'Central pensions'!N88</f>
        <v>4165003.12747435</v>
      </c>
      <c r="M88" s="67"/>
      <c r="N88" s="67" t="n">
        <f aca="false">'Central pensions'!L88</f>
        <v>1208247.56650424</v>
      </c>
      <c r="O88" s="9"/>
      <c r="P88" s="9" t="n">
        <f aca="false">'Central pensions'!X88</f>
        <v>28259642.6482971</v>
      </c>
      <c r="Q88" s="67"/>
      <c r="R88" s="67" t="n">
        <f aca="false">'Central SIPA income'!G83</f>
        <v>27629853.3683057</v>
      </c>
      <c r="S88" s="67"/>
      <c r="T88" s="9" t="n">
        <f aca="false">'Central SIPA income'!J83</f>
        <v>105645139.080079</v>
      </c>
      <c r="U88" s="9"/>
      <c r="V88" s="67" t="n">
        <f aca="false">'Central SIPA income'!F83</f>
        <v>125861.68896195</v>
      </c>
      <c r="W88" s="67"/>
      <c r="X88" s="67" t="n">
        <f aca="false">'Central SIPA income'!M83</f>
        <v>316128.275740596</v>
      </c>
      <c r="Y88" s="9"/>
      <c r="Z88" s="9" t="n">
        <f aca="false">R88+V88-N88-L88-F88</f>
        <v>-5044465.95104776</v>
      </c>
      <c r="AA88" s="9"/>
      <c r="AB88" s="9" t="n">
        <f aca="false">T88-P88-D88</f>
        <v>-73509381.9049918</v>
      </c>
      <c r="AC88" s="50"/>
      <c r="AD88" s="9"/>
      <c r="AE88" s="9"/>
      <c r="AF88" s="9"/>
      <c r="AG88" s="9" t="n">
        <f aca="false">BF88/100*$AG$57</f>
        <v>7042039113.16477</v>
      </c>
      <c r="AH88" s="40" t="n">
        <f aca="false">(AG88-AG87)/AG87</f>
        <v>0.000582219152408639</v>
      </c>
      <c r="AI88" s="40"/>
      <c r="AJ88" s="40" t="n">
        <f aca="false">AB88/AG88</f>
        <v>-0.0104386500449237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W88" s="71" t="n">
        <f aca="false">workers_and_wage_central!C76</f>
        <v>13607482</v>
      </c>
      <c r="AY88" s="40" t="n">
        <f aca="false">(AW88-AW87)/AW87</f>
        <v>0.0057008885285795</v>
      </c>
      <c r="AZ88" s="39" t="n">
        <f aca="false">workers_and_wage_central!B76</f>
        <v>7275.155860212</v>
      </c>
      <c r="BA88" s="40" t="n">
        <f aca="false">(AZ88-AZ87)/AZ87</f>
        <v>-0.00508965382705359</v>
      </c>
      <c r="BB88" s="7"/>
      <c r="BC88" s="7"/>
      <c r="BD88" s="7"/>
      <c r="BE88" s="7"/>
      <c r="BF88" s="7" t="n">
        <f aca="false">BF87*(1+AY88)*(1+BA88)*(1-BE88)</f>
        <v>122.444996180788</v>
      </c>
      <c r="BG88" s="7"/>
      <c r="BH88" s="0" t="n">
        <f aca="false">BH87+1</f>
        <v>57</v>
      </c>
      <c r="BI88" s="40" t="n">
        <f aca="false">T95/AG95</f>
        <v>0.0173248568988897</v>
      </c>
      <c r="BN88" s="0"/>
      <c r="BO88" s="0"/>
      <c r="BP88" s="0"/>
    </row>
    <row r="89" customFormat="false" ht="12.8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9" t="n">
        <f aca="false">'Central pensions'!Q89</f>
        <v>151520994.274579</v>
      </c>
      <c r="E89" s="9"/>
      <c r="F89" s="67" t="n">
        <f aca="false">'Central pensions'!I89</f>
        <v>27540734.2975082</v>
      </c>
      <c r="G89" s="9" t="n">
        <f aca="false">'Central pensions'!K89</f>
        <v>3343268.57277877</v>
      </c>
      <c r="H89" s="9" t="n">
        <f aca="false">'Central pensions'!V89</f>
        <v>18393677.2637259</v>
      </c>
      <c r="I89" s="67" t="n">
        <f aca="false">'Central pensions'!M89</f>
        <v>103400.058951921</v>
      </c>
      <c r="J89" s="9" t="n">
        <f aca="false">'Central pensions'!W89</f>
        <v>568876.616403897</v>
      </c>
      <c r="K89" s="9"/>
      <c r="L89" s="67" t="n">
        <f aca="false">'Central pensions'!N89</f>
        <v>4201546.3186345</v>
      </c>
      <c r="M89" s="67"/>
      <c r="N89" s="67" t="n">
        <f aca="false">'Central pensions'!L89</f>
        <v>1213094.19220306</v>
      </c>
      <c r="O89" s="9"/>
      <c r="P89" s="9" t="n">
        <f aca="false">'Central pensions'!X89</f>
        <v>28475930.1455552</v>
      </c>
      <c r="Q89" s="67"/>
      <c r="R89" s="67" t="n">
        <f aca="false">'Central SIPA income'!G84</f>
        <v>31902727.129091</v>
      </c>
      <c r="S89" s="67"/>
      <c r="T89" s="9" t="n">
        <f aca="false">'Central SIPA income'!J84</f>
        <v>121982842.241674</v>
      </c>
      <c r="U89" s="9"/>
      <c r="V89" s="67" t="n">
        <f aca="false">'Central SIPA income'!F84</f>
        <v>124219.710174832</v>
      </c>
      <c r="W89" s="67"/>
      <c r="X89" s="67" t="n">
        <f aca="false">'Central SIPA income'!M84</f>
        <v>312004.098422977</v>
      </c>
      <c r="Y89" s="9"/>
      <c r="Z89" s="9" t="n">
        <f aca="false">R89+V89-N89-L89-F89</f>
        <v>-928427.96907993</v>
      </c>
      <c r="AA89" s="9"/>
      <c r="AB89" s="9" t="n">
        <f aca="false">T89-P89-D89</f>
        <v>-58014082.1784602</v>
      </c>
      <c r="AC89" s="50"/>
      <c r="AD89" s="9"/>
      <c r="AE89" s="9"/>
      <c r="AF89" s="9"/>
      <c r="AG89" s="9" t="n">
        <f aca="false">BF89/100*$AG$57</f>
        <v>7075605321.30809</v>
      </c>
      <c r="AH89" s="40" t="n">
        <f aca="false">(AG89-AG88)/AG88</f>
        <v>0.00476654667830015</v>
      </c>
      <c r="AI89" s="40" t="n">
        <f aca="false">(AG89-AG85)/AG85</f>
        <v>0.0185108332523943</v>
      </c>
      <c r="AJ89" s="40" t="n">
        <f aca="false">AB89/AG89</f>
        <v>-0.00819916876987917</v>
      </c>
      <c r="AK89" s="73"/>
      <c r="AL89" s="7"/>
      <c r="AM89" s="7"/>
      <c r="AN89" s="7"/>
      <c r="AO89" s="7"/>
      <c r="AP89" s="7"/>
      <c r="AQ89" s="7"/>
      <c r="AR89" s="7"/>
      <c r="AS89" s="7"/>
      <c r="AT89" s="7"/>
      <c r="AW89" s="71" t="n">
        <f aca="false">workers_and_wage_central!C77</f>
        <v>13606437</v>
      </c>
      <c r="AY89" s="40" t="n">
        <f aca="false">(AW89-AW88)/AW88</f>
        <v>-7.67959862081758E-005</v>
      </c>
      <c r="AZ89" s="39" t="n">
        <f aca="false">workers_and_wage_central!B77</f>
        <v>7310.3946391775</v>
      </c>
      <c r="BA89" s="40" t="n">
        <f aca="false">(AZ89-AZ88)/AZ88</f>
        <v>0.0048437146423513</v>
      </c>
      <c r="BB89" s="7"/>
      <c r="BC89" s="7"/>
      <c r="BD89" s="7"/>
      <c r="BE89" s="7"/>
      <c r="BF89" s="7" t="n">
        <f aca="false">BF88*(1+AY89)*(1+BA89)*(1-BE89)</f>
        <v>123.028635970609</v>
      </c>
      <c r="BG89" s="73" t="e">
        <f aca="false">(BB89-BB85)/BB85</f>
        <v>#DIV/0!</v>
      </c>
      <c r="BH89" s="0" t="n">
        <f aca="false">BH88+1</f>
        <v>58</v>
      </c>
      <c r="BI89" s="40" t="n">
        <f aca="false">T96/AG96</f>
        <v>0.0150856770374808</v>
      </c>
      <c r="BN89" s="0"/>
      <c r="BO89" s="0"/>
      <c r="BP89" s="0"/>
    </row>
    <row r="90" customFormat="false" ht="12.8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6" t="n">
        <f aca="false">'Central pensions'!Q90</f>
        <v>152389106.542901</v>
      </c>
      <c r="E90" s="6"/>
      <c r="F90" s="8" t="n">
        <f aca="false">'Central pensions'!I90</f>
        <v>27698523.9783159</v>
      </c>
      <c r="G90" s="6" t="n">
        <f aca="false">'Central pensions'!K90</f>
        <v>3419149.94170009</v>
      </c>
      <c r="H90" s="6" t="n">
        <f aca="false">'Central pensions'!V90</f>
        <v>18811154.1669076</v>
      </c>
      <c r="I90" s="8" t="n">
        <f aca="false">'Central pensions'!M90</f>
        <v>105746.905413405</v>
      </c>
      <c r="J90" s="6" t="n">
        <f aca="false">'Central pensions'!W90</f>
        <v>581788.273203328</v>
      </c>
      <c r="K90" s="6"/>
      <c r="L90" s="8" t="n">
        <f aca="false">'Central pensions'!N90</f>
        <v>5005403.65130469</v>
      </c>
      <c r="M90" s="8"/>
      <c r="N90" s="8" t="n">
        <f aca="false">'Central pensions'!L90</f>
        <v>1220462.5707461</v>
      </c>
      <c r="O90" s="6"/>
      <c r="P90" s="6" t="n">
        <f aca="false">'Central pensions'!X90</f>
        <v>32687688.3108785</v>
      </c>
      <c r="Q90" s="8"/>
      <c r="R90" s="8" t="n">
        <f aca="false">'Central SIPA income'!G85</f>
        <v>28094846.2832475</v>
      </c>
      <c r="S90" s="8"/>
      <c r="T90" s="6" t="n">
        <f aca="false">'Central SIPA income'!J85</f>
        <v>107423079.792085</v>
      </c>
      <c r="U90" s="6"/>
      <c r="V90" s="8" t="n">
        <f aca="false">'Central SIPA income'!F85</f>
        <v>123299.218324872</v>
      </c>
      <c r="W90" s="8"/>
      <c r="X90" s="8" t="n">
        <f aca="false">'Central SIPA income'!M85</f>
        <v>309692.088281043</v>
      </c>
      <c r="Y90" s="6"/>
      <c r="Z90" s="6" t="n">
        <f aca="false">R90+V90-N90-L90-F90</f>
        <v>-5706244.69879431</v>
      </c>
      <c r="AA90" s="6"/>
      <c r="AB90" s="6" t="n">
        <f aca="false">T90-P90-D90</f>
        <v>-77653715.0616939</v>
      </c>
      <c r="AC90" s="50"/>
      <c r="AD90" s="6"/>
      <c r="AE90" s="6"/>
      <c r="AF90" s="6"/>
      <c r="AG90" s="6" t="n">
        <f aca="false">BF90/100*$AG$57</f>
        <v>7144309248.74288</v>
      </c>
      <c r="AH90" s="61" t="n">
        <f aca="false">(AG90-AG89)/AG89</f>
        <v>0.00970997170063823</v>
      </c>
      <c r="AI90" s="61"/>
      <c r="AJ90" s="61" t="n">
        <f aca="false">AB90/AG90</f>
        <v>-0.0108693104340854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0.00300477055775865</v>
      </c>
      <c r="AV90" s="5"/>
      <c r="AW90" s="65" t="n">
        <f aca="false">workers_and_wage_central!C78</f>
        <v>13665801</v>
      </c>
      <c r="AX90" s="5"/>
      <c r="AY90" s="61" t="n">
        <f aca="false">(AW90-AW89)/AW89</f>
        <v>0.00436293498437541</v>
      </c>
      <c r="AZ90" s="66" t="n">
        <f aca="false">workers_and_wage_central!B78</f>
        <v>7349.31378601624</v>
      </c>
      <c r="BA90" s="61" t="n">
        <f aca="false">(AZ90-AZ89)/AZ89</f>
        <v>0.00532380928249407</v>
      </c>
      <c r="BB90" s="5"/>
      <c r="BC90" s="5"/>
      <c r="BD90" s="5"/>
      <c r="BE90" s="5"/>
      <c r="BF90" s="5" t="n">
        <f aca="false">BF89*(1+AY90)*(1+BA90)*(1-BE90)</f>
        <v>124.223240544251</v>
      </c>
      <c r="BG90" s="5"/>
      <c r="BH90" s="5" t="n">
        <f aca="false">BH89+1</f>
        <v>59</v>
      </c>
      <c r="BI90" s="61" t="n">
        <f aca="false">T97/AG97</f>
        <v>0.0173651392645102</v>
      </c>
      <c r="BJ90" s="5"/>
      <c r="BK90" s="5"/>
      <c r="BL90" s="5"/>
      <c r="BM90" s="5"/>
      <c r="BN90" s="5"/>
      <c r="BO90" s="5"/>
      <c r="BP90" s="5"/>
    </row>
    <row r="91" customFormat="false" ht="12.8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9" t="n">
        <f aca="false">'Central pensions'!Q91</f>
        <v>153025302.348798</v>
      </c>
      <c r="E91" s="9"/>
      <c r="F91" s="67" t="n">
        <f aca="false">'Central pensions'!I91</f>
        <v>27814160.0968306</v>
      </c>
      <c r="G91" s="9" t="n">
        <f aca="false">'Central pensions'!K91</f>
        <v>3445961.37199101</v>
      </c>
      <c r="H91" s="9" t="n">
        <f aca="false">'Central pensions'!V91</f>
        <v>18958662.7457175</v>
      </c>
      <c r="I91" s="67" t="n">
        <f aca="false">'Central pensions'!M91</f>
        <v>106576.124906939</v>
      </c>
      <c r="J91" s="9" t="n">
        <f aca="false">'Central pensions'!W91</f>
        <v>586350.394197447</v>
      </c>
      <c r="K91" s="9"/>
      <c r="L91" s="67" t="n">
        <f aca="false">'Central pensions'!N91</f>
        <v>4200071.00897493</v>
      </c>
      <c r="M91" s="67"/>
      <c r="N91" s="67" t="n">
        <f aca="false">'Central pensions'!L91</f>
        <v>1225701.84688942</v>
      </c>
      <c r="O91" s="9"/>
      <c r="P91" s="9" t="n">
        <f aca="false">'Central pensions'!X91</f>
        <v>28537638.3529433</v>
      </c>
      <c r="Q91" s="67"/>
      <c r="R91" s="67" t="n">
        <f aca="false">'Central SIPA income'!G86</f>
        <v>32309996.8259885</v>
      </c>
      <c r="S91" s="67"/>
      <c r="T91" s="9" t="n">
        <f aca="false">'Central SIPA income'!J86</f>
        <v>123540073.226519</v>
      </c>
      <c r="U91" s="9"/>
      <c r="V91" s="67" t="n">
        <f aca="false">'Central SIPA income'!F86</f>
        <v>124203.611664609</v>
      </c>
      <c r="W91" s="67"/>
      <c r="X91" s="67" t="n">
        <f aca="false">'Central SIPA income'!M86</f>
        <v>311963.663606627</v>
      </c>
      <c r="Y91" s="9"/>
      <c r="Z91" s="9" t="n">
        <f aca="false">R91+V91-N91-L91-F91</f>
        <v>-805732.515041757</v>
      </c>
      <c r="AA91" s="9"/>
      <c r="AB91" s="9" t="n">
        <f aca="false">T91-P91-D91</f>
        <v>-58022867.4752219</v>
      </c>
      <c r="AC91" s="50"/>
      <c r="AD91" s="9"/>
      <c r="AE91" s="9"/>
      <c r="AF91" s="9"/>
      <c r="AG91" s="9" t="n">
        <f aca="false">BF91/100*$AG$57</f>
        <v>7157932531.59167</v>
      </c>
      <c r="AH91" s="40" t="n">
        <f aca="false">(AG91-AG90)/AG90</f>
        <v>0.00190687194163605</v>
      </c>
      <c r="AI91" s="40"/>
      <c r="AJ91" s="40" t="n">
        <f aca="false">AB91/AG91</f>
        <v>-0.00810609309589562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workers_and_wage_central!C79</f>
        <v>13714806</v>
      </c>
      <c r="AX91" s="7"/>
      <c r="AY91" s="40" t="n">
        <f aca="false">(AW91-AW90)/AW90</f>
        <v>0.0035859588471982</v>
      </c>
      <c r="AZ91" s="39" t="n">
        <f aca="false">workers_and_wage_central!B79</f>
        <v>7337.01774257903</v>
      </c>
      <c r="BA91" s="40" t="n">
        <f aca="false">(AZ91-AZ90)/AZ90</f>
        <v>-0.00167308728341605</v>
      </c>
      <c r="BB91" s="7"/>
      <c r="BC91" s="7"/>
      <c r="BD91" s="7"/>
      <c r="BE91" s="7"/>
      <c r="BF91" s="7" t="n">
        <f aca="false">BF90*(1+AY91)*(1+BA91)*(1-BE91)</f>
        <v>124.460118356144</v>
      </c>
      <c r="BG91" s="7"/>
      <c r="BH91" s="7" t="n">
        <f aca="false">BH90+1</f>
        <v>60</v>
      </c>
      <c r="BI91" s="40" t="n">
        <f aca="false">T98/AG98</f>
        <v>0.0151610339069105</v>
      </c>
      <c r="BJ91" s="7"/>
      <c r="BK91" s="7"/>
      <c r="BL91" s="7"/>
      <c r="BM91" s="7"/>
      <c r="BN91" s="7"/>
      <c r="BO91" s="7"/>
      <c r="BP91" s="7"/>
    </row>
    <row r="92" customFormat="false" ht="12.8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9" t="n">
        <f aca="false">'Central pensions'!Q92</f>
        <v>153744771.764069</v>
      </c>
      <c r="E92" s="9"/>
      <c r="F92" s="67" t="n">
        <f aca="false">'Central pensions'!I92</f>
        <v>27944932.1795775</v>
      </c>
      <c r="G92" s="9" t="n">
        <f aca="false">'Central pensions'!K92</f>
        <v>3501455.30671684</v>
      </c>
      <c r="H92" s="9" t="n">
        <f aca="false">'Central pensions'!V92</f>
        <v>19263974.0012212</v>
      </c>
      <c r="I92" s="67" t="n">
        <f aca="false">'Central pensions'!M92</f>
        <v>108292.4321665</v>
      </c>
      <c r="J92" s="9" t="n">
        <f aca="false">'Central pensions'!W92</f>
        <v>595793.010347045</v>
      </c>
      <c r="K92" s="9"/>
      <c r="L92" s="67" t="n">
        <f aca="false">'Central pensions'!N92</f>
        <v>4240725.19207695</v>
      </c>
      <c r="M92" s="67"/>
      <c r="N92" s="67" t="n">
        <f aca="false">'Central pensions'!L92</f>
        <v>1231047.29874238</v>
      </c>
      <c r="O92" s="9"/>
      <c r="P92" s="9" t="n">
        <f aca="false">'Central pensions'!X92</f>
        <v>28778002.2012532</v>
      </c>
      <c r="Q92" s="67"/>
      <c r="R92" s="67" t="n">
        <f aca="false">'Central SIPA income'!G87</f>
        <v>27943061.7918711</v>
      </c>
      <c r="S92" s="67"/>
      <c r="T92" s="9" t="n">
        <f aca="false">'Central SIPA income'!J87</f>
        <v>106842718.633888</v>
      </c>
      <c r="U92" s="9"/>
      <c r="V92" s="67" t="n">
        <f aca="false">'Central SIPA income'!F87</f>
        <v>125305.548308059</v>
      </c>
      <c r="W92" s="67"/>
      <c r="X92" s="67" t="n">
        <f aca="false">'Central SIPA income'!M87</f>
        <v>314731.410757822</v>
      </c>
      <c r="Y92" s="9"/>
      <c r="Z92" s="9" t="n">
        <f aca="false">R92+V92-N92-L92-F92</f>
        <v>-5348337.33021769</v>
      </c>
      <c r="AA92" s="9"/>
      <c r="AB92" s="9" t="n">
        <f aca="false">T92-P92-D92</f>
        <v>-75680055.3314346</v>
      </c>
      <c r="AC92" s="50"/>
      <c r="AD92" s="9"/>
      <c r="AE92" s="9"/>
      <c r="AF92" s="9"/>
      <c r="AG92" s="9" t="n">
        <f aca="false">BF92/100*$AG$57</f>
        <v>7135922364.40867</v>
      </c>
      <c r="AH92" s="40" t="n">
        <f aca="false">(AG92-AG91)/AG91</f>
        <v>-0.00307493359093075</v>
      </c>
      <c r="AI92" s="40"/>
      <c r="AJ92" s="40" t="n">
        <f aca="false">AB92/AG92</f>
        <v>-0.0106055043015741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W92" s="71" t="n">
        <f aca="false">workers_and_wage_central!C80</f>
        <v>13705177</v>
      </c>
      <c r="AY92" s="40" t="n">
        <f aca="false">(AW92-AW91)/AW91</f>
        <v>-0.000702087947871811</v>
      </c>
      <c r="AZ92" s="39" t="n">
        <f aca="false">workers_and_wage_central!B80</f>
        <v>7319.59590033003</v>
      </c>
      <c r="BA92" s="40" t="n">
        <f aca="false">(AZ92-AZ91)/AZ91</f>
        <v>-0.0023745127598497</v>
      </c>
      <c r="BB92" s="7"/>
      <c r="BC92" s="7"/>
      <c r="BD92" s="7"/>
      <c r="BE92" s="7"/>
      <c r="BF92" s="7" t="n">
        <f aca="false">BF91*(1+AY92)*(1+BA92)*(1-BE92)</f>
        <v>124.07741175748</v>
      </c>
      <c r="BG92" s="7"/>
      <c r="BH92" s="0" t="n">
        <f aca="false">BH91+1</f>
        <v>61</v>
      </c>
      <c r="BI92" s="40" t="n">
        <f aca="false">T99/AG99</f>
        <v>0.0174300450019158</v>
      </c>
      <c r="BN92" s="0"/>
      <c r="BO92" s="0"/>
      <c r="BP92" s="0"/>
    </row>
    <row r="93" customFormat="false" ht="12.8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9" t="n">
        <f aca="false">'Central pensions'!Q93</f>
        <v>154244685.78217</v>
      </c>
      <c r="E93" s="9"/>
      <c r="F93" s="67" t="n">
        <f aca="false">'Central pensions'!I93</f>
        <v>28035797.4699621</v>
      </c>
      <c r="G93" s="9" t="n">
        <f aca="false">'Central pensions'!K93</f>
        <v>3572393.44187233</v>
      </c>
      <c r="H93" s="9" t="n">
        <f aca="false">'Central pensions'!V93</f>
        <v>19654254.690713</v>
      </c>
      <c r="I93" s="67" t="n">
        <f aca="false">'Central pensions'!M93</f>
        <v>110486.395109455</v>
      </c>
      <c r="J93" s="9" t="n">
        <f aca="false">'Central pensions'!W93</f>
        <v>607863.547135461</v>
      </c>
      <c r="K93" s="9"/>
      <c r="L93" s="67" t="n">
        <f aca="false">'Central pensions'!N93</f>
        <v>4162669.05903213</v>
      </c>
      <c r="M93" s="67"/>
      <c r="N93" s="67" t="n">
        <f aca="false">'Central pensions'!L93</f>
        <v>1235244.34197317</v>
      </c>
      <c r="O93" s="9"/>
      <c r="P93" s="9" t="n">
        <f aca="false">'Central pensions'!X93</f>
        <v>28396059.4493483</v>
      </c>
      <c r="Q93" s="67"/>
      <c r="R93" s="67" t="n">
        <f aca="false">'Central SIPA income'!G88</f>
        <v>32351617.6151857</v>
      </c>
      <c r="S93" s="67"/>
      <c r="T93" s="9" t="n">
        <f aca="false">'Central SIPA income'!J88</f>
        <v>123699213.921359</v>
      </c>
      <c r="U93" s="9"/>
      <c r="V93" s="67" t="n">
        <f aca="false">'Central SIPA income'!F88</f>
        <v>123334.896643854</v>
      </c>
      <c r="W93" s="67"/>
      <c r="X93" s="67" t="n">
        <f aca="false">'Central SIPA income'!M88</f>
        <v>309781.70193198</v>
      </c>
      <c r="Y93" s="9"/>
      <c r="Z93" s="9" t="n">
        <f aca="false">R93+V93-N93-L93-F93</f>
        <v>-958758.359137852</v>
      </c>
      <c r="AA93" s="9"/>
      <c r="AB93" s="9" t="n">
        <f aca="false">T93-P93-D93</f>
        <v>-58941531.3101596</v>
      </c>
      <c r="AC93" s="50"/>
      <c r="AD93" s="9"/>
      <c r="AE93" s="9"/>
      <c r="AF93" s="9"/>
      <c r="AG93" s="9" t="n">
        <f aca="false">BF93/100*$AG$57</f>
        <v>7160735195.13062</v>
      </c>
      <c r="AH93" s="40" t="n">
        <f aca="false">(AG93-AG92)/AG92</f>
        <v>0.00347717217969108</v>
      </c>
      <c r="AI93" s="40" t="n">
        <f aca="false">(AG93-AG89)/AG89</f>
        <v>0.012031461614481</v>
      </c>
      <c r="AJ93" s="40" t="n">
        <f aca="false">AB93/AG93</f>
        <v>-0.00823121225740067</v>
      </c>
      <c r="AK93" s="73"/>
      <c r="AL93" s="7"/>
      <c r="AM93" s="7"/>
      <c r="AN93" s="7"/>
      <c r="AO93" s="7"/>
      <c r="AP93" s="7"/>
      <c r="AQ93" s="7"/>
      <c r="AR93" s="7"/>
      <c r="AS93" s="7"/>
      <c r="AT93" s="7"/>
      <c r="AW93" s="71" t="n">
        <f aca="false">workers_and_wage_central!C81</f>
        <v>13714343</v>
      </c>
      <c r="AY93" s="40" t="n">
        <f aca="false">(AW93-AW92)/AW92</f>
        <v>0.000668798367215542</v>
      </c>
      <c r="AZ93" s="39" t="n">
        <f aca="false">workers_and_wage_central!B81</f>
        <v>7340.13832303565</v>
      </c>
      <c r="BA93" s="40" t="n">
        <f aca="false">(AZ93-AZ92)/AZ92</f>
        <v>0.00280649683197653</v>
      </c>
      <c r="BB93" s="7"/>
      <c r="BC93" s="7"/>
      <c r="BD93" s="7"/>
      <c r="BE93" s="7"/>
      <c r="BF93" s="7" t="n">
        <f aca="false">BF92*(1+AY93)*(1+BA93)*(1-BE93)</f>
        <v>124.508850281771</v>
      </c>
      <c r="BG93" s="73" t="e">
        <f aca="false">(BB93-BB89)/BB89</f>
        <v>#DIV/0!</v>
      </c>
      <c r="BH93" s="0" t="n">
        <f aca="false">BH92+1</f>
        <v>62</v>
      </c>
      <c r="BI93" s="40" t="n">
        <f aca="false">T100/AG100</f>
        <v>0.0151700971773112</v>
      </c>
      <c r="BN93" s="0"/>
      <c r="BO93" s="0"/>
      <c r="BP93" s="0"/>
    </row>
    <row r="94" customFormat="false" ht="12.8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6" t="n">
        <f aca="false">'Central pensions'!Q94</f>
        <v>154100430.489254</v>
      </c>
      <c r="E94" s="6"/>
      <c r="F94" s="8" t="n">
        <f aca="false">'Central pensions'!I94</f>
        <v>28009577.3628922</v>
      </c>
      <c r="G94" s="6" t="n">
        <f aca="false">'Central pensions'!K94</f>
        <v>3657484.95717214</v>
      </c>
      <c r="H94" s="6" t="n">
        <f aca="false">'Central pensions'!V94</f>
        <v>20122403.1018367</v>
      </c>
      <c r="I94" s="8" t="n">
        <f aca="false">'Central pensions'!M94</f>
        <v>113118.091458933</v>
      </c>
      <c r="J94" s="6" t="n">
        <f aca="false">'Central pensions'!W94</f>
        <v>622342.363974333</v>
      </c>
      <c r="K94" s="6"/>
      <c r="L94" s="8" t="n">
        <f aca="false">'Central pensions'!N94</f>
        <v>5103494.79091325</v>
      </c>
      <c r="M94" s="8"/>
      <c r="N94" s="8" t="n">
        <f aca="false">'Central pensions'!L94</f>
        <v>1233760.70586337</v>
      </c>
      <c r="O94" s="6"/>
      <c r="P94" s="6" t="n">
        <f aca="false">'Central pensions'!X94</f>
        <v>33269846.1164441</v>
      </c>
      <c r="Q94" s="8"/>
      <c r="R94" s="8" t="n">
        <f aca="false">'Central SIPA income'!G89</f>
        <v>28335165.9923405</v>
      </c>
      <c r="S94" s="8"/>
      <c r="T94" s="6" t="n">
        <f aca="false">'Central SIPA income'!J89</f>
        <v>108341963.02872</v>
      </c>
      <c r="U94" s="6"/>
      <c r="V94" s="8" t="n">
        <f aca="false">'Central SIPA income'!F89</f>
        <v>127430.971755772</v>
      </c>
      <c r="W94" s="8"/>
      <c r="X94" s="8" t="n">
        <f aca="false">'Central SIPA income'!M89</f>
        <v>320069.861681894</v>
      </c>
      <c r="Y94" s="6"/>
      <c r="Z94" s="6" t="n">
        <f aca="false">R94+V94-N94-L94-F94</f>
        <v>-5884235.89557253</v>
      </c>
      <c r="AA94" s="6"/>
      <c r="AB94" s="6" t="n">
        <f aca="false">T94-P94-D94</f>
        <v>-79028313.5769777</v>
      </c>
      <c r="AC94" s="50"/>
      <c r="AD94" s="6"/>
      <c r="AE94" s="6"/>
      <c r="AF94" s="6"/>
      <c r="AG94" s="6" t="n">
        <f aca="false">BF94/100*$AG$57</f>
        <v>7209861217.26701</v>
      </c>
      <c r="AH94" s="61" t="n">
        <f aca="false">(AG94-AG93)/AG93</f>
        <v>0.00686047183671703</v>
      </c>
      <c r="AI94" s="61"/>
      <c r="AJ94" s="61" t="n">
        <f aca="false">AB94/AG94</f>
        <v>-0.0109611421351234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0.00602080110964807</v>
      </c>
      <c r="AV94" s="5"/>
      <c r="AW94" s="65" t="n">
        <f aca="false">workers_and_wage_central!C82</f>
        <v>13762824</v>
      </c>
      <c r="AX94" s="5"/>
      <c r="AY94" s="61" t="n">
        <f aca="false">(AW94-AW93)/AW93</f>
        <v>0.00353505815043418</v>
      </c>
      <c r="AZ94" s="66" t="n">
        <f aca="false">workers_and_wage_central!B82</f>
        <v>7364.46133620833</v>
      </c>
      <c r="BA94" s="61" t="n">
        <f aca="false">(AZ94-AZ93)/AZ93</f>
        <v>0.00331369956562559</v>
      </c>
      <c r="BB94" s="5"/>
      <c r="BC94" s="5"/>
      <c r="BD94" s="5"/>
      <c r="BE94" s="5"/>
      <c r="BF94" s="5" t="n">
        <f aca="false">BF93*(1+AY94)*(1+BA94)*(1-BE94)</f>
        <v>125.363039742551</v>
      </c>
      <c r="BG94" s="5"/>
      <c r="BH94" s="5" t="n">
        <f aca="false">BH93+1</f>
        <v>63</v>
      </c>
      <c r="BI94" s="61" t="n">
        <f aca="false">T101/AG101</f>
        <v>0.0174368160430103</v>
      </c>
      <c r="BJ94" s="5"/>
      <c r="BK94" s="5"/>
      <c r="BL94" s="5"/>
      <c r="BM94" s="5"/>
      <c r="BN94" s="5"/>
      <c r="BO94" s="5"/>
      <c r="BP94" s="5"/>
    </row>
    <row r="95" customFormat="false" ht="12.8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9" t="n">
        <f aca="false">'Central pensions'!Q95</f>
        <v>154672190.443004</v>
      </c>
      <c r="E95" s="9"/>
      <c r="F95" s="67" t="n">
        <f aca="false">'Central pensions'!I95</f>
        <v>28113501.5025374</v>
      </c>
      <c r="G95" s="9" t="n">
        <f aca="false">'Central pensions'!K95</f>
        <v>3756215.72467682</v>
      </c>
      <c r="H95" s="9" t="n">
        <f aca="false">'Central pensions'!V95</f>
        <v>20665590.6543616</v>
      </c>
      <c r="I95" s="67" t="n">
        <f aca="false">'Central pensions'!M95</f>
        <v>116171.62035083</v>
      </c>
      <c r="J95" s="9" t="n">
        <f aca="false">'Central pensions'!W95</f>
        <v>639141.979000876</v>
      </c>
      <c r="K95" s="9"/>
      <c r="L95" s="67" t="n">
        <f aca="false">'Central pensions'!N95</f>
        <v>4136986.84962106</v>
      </c>
      <c r="M95" s="67"/>
      <c r="N95" s="67" t="n">
        <f aca="false">'Central pensions'!L95</f>
        <v>1239273.65230701</v>
      </c>
      <c r="O95" s="9"/>
      <c r="P95" s="9" t="n">
        <f aca="false">'Central pensions'!X95</f>
        <v>28284962.4192441</v>
      </c>
      <c r="Q95" s="67"/>
      <c r="R95" s="67" t="n">
        <f aca="false">'Central SIPA income'!G90</f>
        <v>32977329.9822148</v>
      </c>
      <c r="S95" s="67"/>
      <c r="T95" s="9" t="n">
        <f aca="false">'Central SIPA income'!J90</f>
        <v>126091679.388249</v>
      </c>
      <c r="U95" s="9"/>
      <c r="V95" s="67" t="n">
        <f aca="false">'Central SIPA income'!F90</f>
        <v>126425.527964685</v>
      </c>
      <c r="W95" s="67"/>
      <c r="X95" s="67" t="n">
        <f aca="false">'Central SIPA income'!M90</f>
        <v>317544.476756172</v>
      </c>
      <c r="Y95" s="9"/>
      <c r="Z95" s="9" t="n">
        <f aca="false">R95+V95-N95-L95-F95</f>
        <v>-386006.494286045</v>
      </c>
      <c r="AA95" s="9"/>
      <c r="AB95" s="9" t="n">
        <f aca="false">T95-P95-D95</f>
        <v>-56865473.4739986</v>
      </c>
      <c r="AC95" s="50"/>
      <c r="AD95" s="9"/>
      <c r="AE95" s="9"/>
      <c r="AF95" s="9"/>
      <c r="AG95" s="9" t="n">
        <f aca="false">BF95/100*$AG$57</f>
        <v>7278079127.81837</v>
      </c>
      <c r="AH95" s="40" t="n">
        <f aca="false">(AG95-AG94)/AG94</f>
        <v>0.00946175085700523</v>
      </c>
      <c r="AI95" s="40"/>
      <c r="AJ95" s="40" t="n">
        <f aca="false">AB95/AG95</f>
        <v>-0.00781325298548165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workers_and_wage_central!C83</f>
        <v>13870745</v>
      </c>
      <c r="AX95" s="7"/>
      <c r="AY95" s="40" t="n">
        <f aca="false">(AW95-AW94)/AW94</f>
        <v>0.00784148660187764</v>
      </c>
      <c r="AZ95" s="39" t="n">
        <f aca="false">workers_and_wage_central!B83</f>
        <v>7376.30087012309</v>
      </c>
      <c r="BA95" s="40" t="n">
        <f aca="false">(AZ95-AZ94)/AZ94</f>
        <v>0.00160765782781046</v>
      </c>
      <c r="BB95" s="7"/>
      <c r="BC95" s="7"/>
      <c r="BD95" s="7"/>
      <c r="BE95" s="7"/>
      <c r="BF95" s="7" t="n">
        <f aca="false">BF94*(1+AY95)*(1+BA95)*(1-BE95)</f>
        <v>126.549193591272</v>
      </c>
      <c r="BG95" s="7"/>
      <c r="BH95" s="7" t="n">
        <f aca="false">BH94+1</f>
        <v>64</v>
      </c>
      <c r="BI95" s="40" t="n">
        <f aca="false">T102/AG102</f>
        <v>0.0152181430549697</v>
      </c>
      <c r="BJ95" s="7"/>
      <c r="BK95" s="7"/>
      <c r="BL95" s="7"/>
      <c r="BM95" s="7"/>
      <c r="BN95" s="7"/>
      <c r="BO95" s="7"/>
      <c r="BP95" s="7"/>
    </row>
    <row r="96" customFormat="false" ht="12.8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9" t="n">
        <f aca="false">'Central pensions'!Q96</f>
        <v>155019503.374585</v>
      </c>
      <c r="E96" s="9"/>
      <c r="F96" s="67" t="n">
        <f aca="false">'Central pensions'!I96</f>
        <v>28176629.7390736</v>
      </c>
      <c r="G96" s="9" t="n">
        <f aca="false">'Central pensions'!K96</f>
        <v>3867081.45124315</v>
      </c>
      <c r="H96" s="9" t="n">
        <f aca="false">'Central pensions'!V96</f>
        <v>21275541.1712519</v>
      </c>
      <c r="I96" s="67" t="n">
        <f aca="false">'Central pensions'!M96</f>
        <v>119600.457254943</v>
      </c>
      <c r="J96" s="9" t="n">
        <f aca="false">'Central pensions'!W96</f>
        <v>658006.427976864</v>
      </c>
      <c r="K96" s="9"/>
      <c r="L96" s="67" t="n">
        <f aca="false">'Central pensions'!N96</f>
        <v>4203683.01437656</v>
      </c>
      <c r="M96" s="67"/>
      <c r="N96" s="67" t="n">
        <f aca="false">'Central pensions'!L96</f>
        <v>1243838.30564989</v>
      </c>
      <c r="O96" s="9"/>
      <c r="P96" s="9" t="n">
        <f aca="false">'Central pensions'!X96</f>
        <v>28656162.5111227</v>
      </c>
      <c r="Q96" s="67"/>
      <c r="R96" s="67" t="n">
        <f aca="false">'Central SIPA income'!G91</f>
        <v>28789275.1758766</v>
      </c>
      <c r="S96" s="67"/>
      <c r="T96" s="9" t="n">
        <f aca="false">'Central SIPA income'!J91</f>
        <v>110078288.850386</v>
      </c>
      <c r="U96" s="9"/>
      <c r="V96" s="67" t="n">
        <f aca="false">'Central SIPA income'!F91</f>
        <v>130525.305458895</v>
      </c>
      <c r="W96" s="67"/>
      <c r="X96" s="67" t="n">
        <f aca="false">'Central SIPA income'!M91</f>
        <v>327841.935822977</v>
      </c>
      <c r="Y96" s="9"/>
      <c r="Z96" s="9" t="n">
        <f aca="false">R96+V96-N96-L96-F96</f>
        <v>-4704350.57776453</v>
      </c>
      <c r="AA96" s="9"/>
      <c r="AB96" s="9" t="n">
        <f aca="false">T96-P96-D96</f>
        <v>-73597377.0353219</v>
      </c>
      <c r="AC96" s="50"/>
      <c r="AD96" s="9"/>
      <c r="AE96" s="9"/>
      <c r="AF96" s="9"/>
      <c r="AG96" s="9" t="n">
        <f aca="false">BF96/100*$AG$57</f>
        <v>7296874285.25036</v>
      </c>
      <c r="AH96" s="40" t="n">
        <f aca="false">(AG96-AG95)/AG95</f>
        <v>0.00258243378533127</v>
      </c>
      <c r="AI96" s="40"/>
      <c r="AJ96" s="40" t="n">
        <f aca="false">AB96/AG96</f>
        <v>-0.0100861511598314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W96" s="71" t="n">
        <f aca="false">workers_and_wage_central!C84</f>
        <v>13865232</v>
      </c>
      <c r="AY96" s="40" t="n">
        <f aca="false">(AW96-AW95)/AW95</f>
        <v>-0.000397455219600678</v>
      </c>
      <c r="AZ96" s="39" t="n">
        <f aca="false">workers_and_wage_central!B84</f>
        <v>7398.29016774416</v>
      </c>
      <c r="BA96" s="40" t="n">
        <f aca="false">(AZ96-AZ95)/AZ95</f>
        <v>0.00298107384829301</v>
      </c>
      <c r="BB96" s="7"/>
      <c r="BC96" s="7"/>
      <c r="BD96" s="7"/>
      <c r="BE96" s="7"/>
      <c r="BF96" s="7" t="n">
        <f aca="false">BF95*(1+AY96)*(1+BA96)*(1-BE96)</f>
        <v>126.875998504308</v>
      </c>
      <c r="BG96" s="7"/>
      <c r="BH96" s="0" t="n">
        <f aca="false">BH95+1</f>
        <v>65</v>
      </c>
      <c r="BI96" s="40" t="n">
        <f aca="false">T103/AG103</f>
        <v>0.0175302166256636</v>
      </c>
      <c r="BN96" s="0"/>
      <c r="BO96" s="0"/>
      <c r="BP96" s="0"/>
    </row>
    <row r="97" customFormat="false" ht="12.8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9" t="n">
        <f aca="false">'Central pensions'!Q97</f>
        <v>155767943.115558</v>
      </c>
      <c r="E97" s="9"/>
      <c r="F97" s="67" t="n">
        <f aca="false">'Central pensions'!I97</f>
        <v>28312667.5214451</v>
      </c>
      <c r="G97" s="9" t="n">
        <f aca="false">'Central pensions'!K97</f>
        <v>3922454.9528705</v>
      </c>
      <c r="H97" s="9" t="n">
        <f aca="false">'Central pensions'!V97</f>
        <v>21580189.8393813</v>
      </c>
      <c r="I97" s="67" t="n">
        <f aca="false">'Central pensions'!M97</f>
        <v>121313.0397795</v>
      </c>
      <c r="J97" s="9" t="n">
        <f aca="false">'Central pensions'!W97</f>
        <v>667428.55173344</v>
      </c>
      <c r="K97" s="9"/>
      <c r="L97" s="67" t="n">
        <f aca="false">'Central pensions'!N97</f>
        <v>4135497.28976478</v>
      </c>
      <c r="M97" s="67"/>
      <c r="N97" s="67" t="n">
        <f aca="false">'Central pensions'!L97</f>
        <v>1248895.56273999</v>
      </c>
      <c r="O97" s="9"/>
      <c r="P97" s="9" t="n">
        <f aca="false">'Central pensions'!X97</f>
        <v>28330169.9983486</v>
      </c>
      <c r="Q97" s="67"/>
      <c r="R97" s="67" t="n">
        <f aca="false">'Central SIPA income'!G92</f>
        <v>33310979.7995468</v>
      </c>
      <c r="S97" s="67"/>
      <c r="T97" s="9" t="n">
        <f aca="false">'Central SIPA income'!J92</f>
        <v>127367418.382815</v>
      </c>
      <c r="U97" s="9"/>
      <c r="V97" s="67" t="n">
        <f aca="false">'Central SIPA income'!F92</f>
        <v>128615.427049871</v>
      </c>
      <c r="W97" s="67"/>
      <c r="X97" s="67" t="n">
        <f aca="false">'Central SIPA income'!M92</f>
        <v>323044.871892735</v>
      </c>
      <c r="Y97" s="9"/>
      <c r="Z97" s="9" t="n">
        <f aca="false">R97+V97-N97-L97-F97</f>
        <v>-257465.147353195</v>
      </c>
      <c r="AA97" s="9"/>
      <c r="AB97" s="9" t="n">
        <f aca="false">T97-P97-D97</f>
        <v>-56730694.7310913</v>
      </c>
      <c r="AC97" s="50"/>
      <c r="AD97" s="9"/>
      <c r="AE97" s="9"/>
      <c r="AF97" s="9"/>
      <c r="AG97" s="9" t="n">
        <f aca="false">BF97/100*$AG$57</f>
        <v>7334661498.69126</v>
      </c>
      <c r="AH97" s="40" t="n">
        <f aca="false">(AG97-AG96)/AG96</f>
        <v>0.00517854795953876</v>
      </c>
      <c r="AI97" s="40" t="n">
        <f aca="false">(AG97-AG93)/AG93</f>
        <v>0.0242888891742436</v>
      </c>
      <c r="AJ97" s="40" t="n">
        <f aca="false">AB97/AG97</f>
        <v>-0.00773460298627468</v>
      </c>
      <c r="AK97" s="73"/>
      <c r="AL97" s="7"/>
      <c r="AM97" s="7"/>
      <c r="AN97" s="7"/>
      <c r="AO97" s="7"/>
      <c r="AP97" s="7"/>
      <c r="AQ97" s="7"/>
      <c r="AR97" s="7"/>
      <c r="AS97" s="7"/>
      <c r="AT97" s="7"/>
      <c r="AW97" s="71" t="n">
        <f aca="false">workers_and_wage_central!C85</f>
        <v>13885042</v>
      </c>
      <c r="AY97" s="40" t="n">
        <f aca="false">(AW97-AW96)/AW96</f>
        <v>0.0014287535902753</v>
      </c>
      <c r="AZ97" s="39" t="n">
        <f aca="false">workers_and_wage_central!B85</f>
        <v>7425.99265452989</v>
      </c>
      <c r="BA97" s="40" t="n">
        <f aca="false">(AZ97-AZ96)/AZ96</f>
        <v>0.00374444448076802</v>
      </c>
      <c r="BB97" s="7"/>
      <c r="BC97" s="7"/>
      <c r="BD97" s="7"/>
      <c r="BE97" s="7"/>
      <c r="BF97" s="7" t="n">
        <f aca="false">BF96*(1+AY97)*(1+BA97)*(1-BE97)</f>
        <v>127.533031947477</v>
      </c>
      <c r="BG97" s="73" t="e">
        <f aca="false">(BB97-BB93)/BB93</f>
        <v>#DIV/0!</v>
      </c>
      <c r="BH97" s="0" t="n">
        <f aca="false">BH96+1</f>
        <v>66</v>
      </c>
      <c r="BI97" s="40" t="n">
        <f aca="false">T104/AG104</f>
        <v>0.0152647684050114</v>
      </c>
      <c r="BN97" s="0"/>
      <c r="BO97" s="0"/>
      <c r="BP97" s="0"/>
    </row>
    <row r="98" customFormat="false" ht="12.8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6" t="n">
        <f aca="false">'Central pensions'!Q98</f>
        <v>156332549.881063</v>
      </c>
      <c r="E98" s="6"/>
      <c r="F98" s="8" t="n">
        <f aca="false">'Central pensions'!I98</f>
        <v>28415291.484453</v>
      </c>
      <c r="G98" s="6" t="n">
        <f aca="false">'Central pensions'!K98</f>
        <v>3986483.53159101</v>
      </c>
      <c r="H98" s="6" t="n">
        <f aca="false">'Central pensions'!V98</f>
        <v>21932456.1880167</v>
      </c>
      <c r="I98" s="8" t="n">
        <f aca="false">'Central pensions'!M98</f>
        <v>123293.305100753</v>
      </c>
      <c r="J98" s="6" t="n">
        <f aca="false">'Central pensions'!W98</f>
        <v>678323.38725825</v>
      </c>
      <c r="K98" s="6"/>
      <c r="L98" s="8" t="n">
        <f aca="false">'Central pensions'!N98</f>
        <v>5085440.05814388</v>
      </c>
      <c r="M98" s="8"/>
      <c r="N98" s="8" t="n">
        <f aca="false">'Central pensions'!L98</f>
        <v>1252963.13781787</v>
      </c>
      <c r="O98" s="6"/>
      <c r="P98" s="6" t="n">
        <f aca="false">'Central pensions'!X98</f>
        <v>33281806.1372554</v>
      </c>
      <c r="Q98" s="8"/>
      <c r="R98" s="8" t="n">
        <f aca="false">'Central SIPA income'!G93</f>
        <v>29206964.9255559</v>
      </c>
      <c r="S98" s="8"/>
      <c r="T98" s="6" t="n">
        <f aca="false">'Central SIPA income'!J93</f>
        <v>111675361.810165</v>
      </c>
      <c r="U98" s="6"/>
      <c r="V98" s="8" t="n">
        <f aca="false">'Central SIPA income'!F93</f>
        <v>124139.232145203</v>
      </c>
      <c r="W98" s="8"/>
      <c r="X98" s="8" t="n">
        <f aca="false">'Central SIPA income'!M93</f>
        <v>311801.96081501</v>
      </c>
      <c r="Y98" s="6"/>
      <c r="Z98" s="6" t="n">
        <f aca="false">R98+V98-N98-L98-F98</f>
        <v>-5422590.52271359</v>
      </c>
      <c r="AA98" s="6"/>
      <c r="AB98" s="6" t="n">
        <f aca="false">T98-P98-D98</f>
        <v>-77938994.2081534</v>
      </c>
      <c r="AC98" s="50"/>
      <c r="AD98" s="6"/>
      <c r="AE98" s="6"/>
      <c r="AF98" s="6"/>
      <c r="AG98" s="6" t="n">
        <f aca="false">BF98/100*$AG$57</f>
        <v>7365946313.151</v>
      </c>
      <c r="AH98" s="61" t="n">
        <f aca="false">(AG98-AG97)/AG97</f>
        <v>0.00426533855247821</v>
      </c>
      <c r="AI98" s="61"/>
      <c r="AJ98" s="61" t="n">
        <f aca="false">AB98/AG98</f>
        <v>-0.010580988632649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0.00571892618871083</v>
      </c>
      <c r="AV98" s="5"/>
      <c r="AW98" s="65" t="n">
        <f aca="false">workers_and_wage_central!C86</f>
        <v>13906608</v>
      </c>
      <c r="AX98" s="5"/>
      <c r="AY98" s="61" t="n">
        <f aca="false">(AW98-AW97)/AW97</f>
        <v>0.00155318219419142</v>
      </c>
      <c r="AZ98" s="66" t="n">
        <f aca="false">workers_and_wage_central!B86</f>
        <v>7446.10187444215</v>
      </c>
      <c r="BA98" s="61" t="n">
        <f aca="false">(AZ98-AZ97)/AZ97</f>
        <v>0.00270795041791485</v>
      </c>
      <c r="BB98" s="5"/>
      <c r="BC98" s="5"/>
      <c r="BD98" s="5"/>
      <c r="BE98" s="5"/>
      <c r="BF98" s="5" t="n">
        <f aca="false">BF97*(1+AY98)*(1+BA98)*(1-BE98)</f>
        <v>128.077003505357</v>
      </c>
      <c r="BG98" s="5"/>
      <c r="BH98" s="5" t="n">
        <f aca="false">BH97+1</f>
        <v>67</v>
      </c>
      <c r="BI98" s="61" t="n">
        <f aca="false">T105/AG105</f>
        <v>0.0175287508408878</v>
      </c>
      <c r="BJ98" s="5"/>
      <c r="BK98" s="5"/>
      <c r="BL98" s="5"/>
      <c r="BM98" s="5"/>
      <c r="BN98" s="5"/>
      <c r="BO98" s="5"/>
      <c r="BP98" s="5"/>
    </row>
    <row r="99" customFormat="false" ht="12.8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9" t="n">
        <f aca="false">'Central pensions'!Q99</f>
        <v>156709667.68944</v>
      </c>
      <c r="E99" s="9"/>
      <c r="F99" s="67" t="n">
        <f aca="false">'Central pensions'!I99</f>
        <v>28483837.1101538</v>
      </c>
      <c r="G99" s="9" t="n">
        <f aca="false">'Central pensions'!K99</f>
        <v>4061430.50088178</v>
      </c>
      <c r="H99" s="9" t="n">
        <f aca="false">'Central pensions'!V99</f>
        <v>22344792.3001235</v>
      </c>
      <c r="I99" s="67" t="n">
        <f aca="false">'Central pensions'!M99</f>
        <v>125611.252604592</v>
      </c>
      <c r="J99" s="9" t="n">
        <f aca="false">'Central pensions'!W99</f>
        <v>691076.050519288</v>
      </c>
      <c r="K99" s="9"/>
      <c r="L99" s="67" t="n">
        <f aca="false">'Central pensions'!N99</f>
        <v>4228898.60200768</v>
      </c>
      <c r="M99" s="67"/>
      <c r="N99" s="67" t="n">
        <f aca="false">'Central pensions'!L99</f>
        <v>1256263.04196126</v>
      </c>
      <c r="O99" s="9"/>
      <c r="P99" s="9" t="n">
        <f aca="false">'Central pensions'!X99</f>
        <v>28855363.5485058</v>
      </c>
      <c r="Q99" s="67"/>
      <c r="R99" s="67" t="n">
        <f aca="false">'Central SIPA income'!G94</f>
        <v>33740790.0804504</v>
      </c>
      <c r="S99" s="67"/>
      <c r="T99" s="9" t="n">
        <f aca="false">'Central SIPA income'!J94</f>
        <v>129010835.244238</v>
      </c>
      <c r="U99" s="9"/>
      <c r="V99" s="67" t="n">
        <f aca="false">'Central SIPA income'!F94</f>
        <v>127266.180458094</v>
      </c>
      <c r="W99" s="67"/>
      <c r="X99" s="67" t="n">
        <f aca="false">'Central SIPA income'!M94</f>
        <v>319655.953452776</v>
      </c>
      <c r="Y99" s="9"/>
      <c r="Z99" s="9" t="n">
        <f aca="false">R99+V99-N99-L99-F99</f>
        <v>-100942.49321432</v>
      </c>
      <c r="AA99" s="9"/>
      <c r="AB99" s="9" t="n">
        <f aca="false">T99-P99-D99</f>
        <v>-56554195.9937081</v>
      </c>
      <c r="AC99" s="50"/>
      <c r="AD99" s="9"/>
      <c r="AE99" s="9"/>
      <c r="AF99" s="9"/>
      <c r="AG99" s="9" t="n">
        <f aca="false">BF99/100*$AG$57</f>
        <v>7401635235.59792</v>
      </c>
      <c r="AH99" s="40" t="n">
        <f aca="false">(AG99-AG98)/AG98</f>
        <v>0.00484512388899716</v>
      </c>
      <c r="AI99" s="40"/>
      <c r="AJ99" s="40" t="n">
        <f aca="false">AB99/AG99</f>
        <v>-0.00764077047754427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workers_and_wage_central!C87</f>
        <v>13960981</v>
      </c>
      <c r="AX99" s="7"/>
      <c r="AY99" s="40" t="n">
        <f aca="false">(AW99-AW98)/AW98</f>
        <v>0.00390986788438992</v>
      </c>
      <c r="AZ99" s="39" t="n">
        <f aca="false">workers_and_wage_central!B87</f>
        <v>7453.03876361096</v>
      </c>
      <c r="BA99" s="40" t="n">
        <f aca="false">(AZ99-AZ98)/AZ98</f>
        <v>0.000931613518829479</v>
      </c>
      <c r="BB99" s="7"/>
      <c r="BC99" s="7"/>
      <c r="BD99" s="7"/>
      <c r="BE99" s="7"/>
      <c r="BF99" s="7" t="n">
        <f aca="false">BF98*(1+AY99)*(1+BA99)*(1-BE99)</f>
        <v>128.697552454672</v>
      </c>
      <c r="BG99" s="7"/>
      <c r="BH99" s="7" t="n">
        <f aca="false">BH98+1</f>
        <v>68</v>
      </c>
      <c r="BI99" s="40" t="n">
        <f aca="false">T106/AG106</f>
        <v>0.0152711620201973</v>
      </c>
      <c r="BJ99" s="7"/>
      <c r="BK99" s="7"/>
      <c r="BL99" s="7"/>
      <c r="BM99" s="7"/>
      <c r="BN99" s="7"/>
      <c r="BO99" s="7"/>
      <c r="BP99" s="7"/>
    </row>
    <row r="100" customFormat="false" ht="12.8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9" t="n">
        <f aca="false">'Central pensions'!Q100</f>
        <v>157188262.857289</v>
      </c>
      <c r="E100" s="9"/>
      <c r="F100" s="67" t="n">
        <f aca="false">'Central pensions'!I100</f>
        <v>28570827.447149</v>
      </c>
      <c r="G100" s="9" t="n">
        <f aca="false">'Central pensions'!K100</f>
        <v>4100319.00050069</v>
      </c>
      <c r="H100" s="9" t="n">
        <f aca="false">'Central pensions'!V100</f>
        <v>22558745.3510644</v>
      </c>
      <c r="I100" s="67" t="n">
        <f aca="false">'Central pensions'!M100</f>
        <v>126813.989706207</v>
      </c>
      <c r="J100" s="9" t="n">
        <f aca="false">'Central pensions'!W100</f>
        <v>697693.155187558</v>
      </c>
      <c r="K100" s="9"/>
      <c r="L100" s="67" t="n">
        <f aca="false">'Central pensions'!N100</f>
        <v>4227703.14059112</v>
      </c>
      <c r="M100" s="67"/>
      <c r="N100" s="67" t="n">
        <f aca="false">'Central pensions'!L100</f>
        <v>1260450.36320855</v>
      </c>
      <c r="O100" s="9"/>
      <c r="P100" s="9" t="n">
        <f aca="false">'Central pensions'!X100</f>
        <v>28872197.6995753</v>
      </c>
      <c r="Q100" s="67"/>
      <c r="R100" s="67" t="n">
        <f aca="false">'Central SIPA income'!G95</f>
        <v>29650921.4738001</v>
      </c>
      <c r="S100" s="67"/>
      <c r="T100" s="9" t="n">
        <f aca="false">'Central SIPA income'!J95</f>
        <v>113372868.150846</v>
      </c>
      <c r="U100" s="9"/>
      <c r="V100" s="67" t="n">
        <f aca="false">'Central SIPA income'!F95</f>
        <v>128164.276672599</v>
      </c>
      <c r="W100" s="67"/>
      <c r="X100" s="67" t="n">
        <f aca="false">'Central SIPA income'!M95</f>
        <v>321911.712215289</v>
      </c>
      <c r="Y100" s="9"/>
      <c r="Z100" s="9" t="n">
        <f aca="false">R100+V100-N100-L100-F100</f>
        <v>-4279895.20047595</v>
      </c>
      <c r="AA100" s="9"/>
      <c r="AB100" s="9" t="n">
        <f aca="false">T100-P100-D100</f>
        <v>-72687592.4060183</v>
      </c>
      <c r="AC100" s="50"/>
      <c r="AD100" s="9"/>
      <c r="AE100" s="9"/>
      <c r="AF100" s="9"/>
      <c r="AG100" s="9" t="n">
        <f aca="false">BF100/100*$AG$57</f>
        <v>7473443764.11832</v>
      </c>
      <c r="AH100" s="40" t="n">
        <f aca="false">(AG100-AG99)/AG99</f>
        <v>0.00970171134279075</v>
      </c>
      <c r="AI100" s="40"/>
      <c r="AJ100" s="40" t="n">
        <f aca="false">AB100/AG100</f>
        <v>-0.0097261175303155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W100" s="71" t="n">
        <f aca="false">workers_and_wage_central!C88</f>
        <v>14058518</v>
      </c>
      <c r="AY100" s="40" t="n">
        <f aca="false">(AW100-AW99)/AW99</f>
        <v>0.0069864001677246</v>
      </c>
      <c r="AZ100" s="39" t="n">
        <f aca="false">workers_and_wage_central!B88</f>
        <v>7473.13567796816</v>
      </c>
      <c r="BA100" s="40" t="n">
        <f aca="false">(AZ100-AZ99)/AZ99</f>
        <v>0.00269647253886799</v>
      </c>
      <c r="BB100" s="7"/>
      <c r="BC100" s="7"/>
      <c r="BD100" s="7"/>
      <c r="BE100" s="7"/>
      <c r="BF100" s="7" t="n">
        <f aca="false">BF99*(1+AY100)*(1+BA100)*(1-BE100)</f>
        <v>129.946138959111</v>
      </c>
      <c r="BG100" s="7"/>
      <c r="BH100" s="0" t="n">
        <f aca="false">BH99+1</f>
        <v>69</v>
      </c>
      <c r="BI100" s="40" t="n">
        <f aca="false">T107/AG107</f>
        <v>0.017610703094571</v>
      </c>
      <c r="BN100" s="0"/>
      <c r="BO100" s="0"/>
      <c r="BP100" s="0"/>
    </row>
    <row r="101" customFormat="false" ht="12.8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9" t="n">
        <f aca="false">'Central pensions'!Q101</f>
        <v>157613651.501245</v>
      </c>
      <c r="E101" s="9"/>
      <c r="F101" s="67" t="n">
        <f aca="false">'Central pensions'!I101</f>
        <v>28648146.8686092</v>
      </c>
      <c r="G101" s="9" t="n">
        <f aca="false">'Central pensions'!K101</f>
        <v>4208683.19754924</v>
      </c>
      <c r="H101" s="9" t="n">
        <f aca="false">'Central pensions'!V101</f>
        <v>23154933.1906185</v>
      </c>
      <c r="I101" s="67" t="n">
        <f aca="false">'Central pensions'!M101</f>
        <v>130165.459718017</v>
      </c>
      <c r="J101" s="9" t="n">
        <f aca="false">'Central pensions'!W101</f>
        <v>716131.95434902</v>
      </c>
      <c r="K101" s="9"/>
      <c r="L101" s="67" t="n">
        <f aca="false">'Central pensions'!N101</f>
        <v>4323144.94561738</v>
      </c>
      <c r="M101" s="67"/>
      <c r="N101" s="67" t="n">
        <f aca="false">'Central pensions'!L101</f>
        <v>1264179.66380299</v>
      </c>
      <c r="O101" s="9"/>
      <c r="P101" s="9" t="n">
        <f aca="false">'Central pensions'!X101</f>
        <v>29387963.1911169</v>
      </c>
      <c r="Q101" s="67"/>
      <c r="R101" s="67" t="n">
        <f aca="false">'Central SIPA income'!G96</f>
        <v>34219858.6115673</v>
      </c>
      <c r="S101" s="67"/>
      <c r="T101" s="9" t="n">
        <f aca="false">'Central SIPA income'!J96</f>
        <v>130842595.294647</v>
      </c>
      <c r="U101" s="9"/>
      <c r="V101" s="67" t="n">
        <f aca="false">'Central SIPA income'!F96</f>
        <v>124900.896117736</v>
      </c>
      <c r="W101" s="67"/>
      <c r="X101" s="67" t="n">
        <f aca="false">'Central SIPA income'!M96</f>
        <v>313715.041120194</v>
      </c>
      <c r="Y101" s="9"/>
      <c r="Z101" s="9" t="n">
        <f aca="false">R101+V101-N101-L101-F101</f>
        <v>109288.029655442</v>
      </c>
      <c r="AA101" s="9"/>
      <c r="AB101" s="9" t="n">
        <f aca="false">T101-P101-D101</f>
        <v>-56159019.3977147</v>
      </c>
      <c r="AC101" s="50"/>
      <c r="AD101" s="9"/>
      <c r="AE101" s="9"/>
      <c r="AF101" s="9"/>
      <c r="AG101" s="9" t="n">
        <f aca="false">BF101/100*$AG$57</f>
        <v>7503812334.31068</v>
      </c>
      <c r="AH101" s="40" t="n">
        <f aca="false">(AG101-AG100)/AG100</f>
        <v>0.0040635309705772</v>
      </c>
      <c r="AI101" s="40" t="n">
        <f aca="false">(AG101-AG97)/AG97</f>
        <v>0.0230618462282967</v>
      </c>
      <c r="AJ101" s="40" t="n">
        <f aca="false">AB101/AG101</f>
        <v>-0.00748406501864809</v>
      </c>
      <c r="AK101" s="73"/>
      <c r="AL101" s="7"/>
      <c r="AM101" s="7"/>
      <c r="AN101" s="7"/>
      <c r="AO101" s="7"/>
      <c r="AP101" s="7"/>
      <c r="AQ101" s="7"/>
      <c r="AR101" s="7"/>
      <c r="AS101" s="7"/>
      <c r="AT101" s="7"/>
      <c r="AW101" s="71" t="n">
        <f aca="false">workers_and_wage_central!C89</f>
        <v>14102058</v>
      </c>
      <c r="AY101" s="40" t="n">
        <f aca="false">(AW101-AW100)/AW100</f>
        <v>0.00309705475356649</v>
      </c>
      <c r="AZ101" s="39" t="n">
        <f aca="false">workers_and_wage_central!B89</f>
        <v>7480.33598611883</v>
      </c>
      <c r="BA101" s="40" t="n">
        <f aca="false">(AZ101-AZ100)/AZ100</f>
        <v>0.000963492228823436</v>
      </c>
      <c r="BB101" s="7"/>
      <c r="BC101" s="7"/>
      <c r="BD101" s="7"/>
      <c r="BE101" s="7"/>
      <c r="BF101" s="7" t="n">
        <f aca="false">BF100*(1+AY101)*(1+BA101)*(1-BE101)</f>
        <v>130.474179119278</v>
      </c>
      <c r="BG101" s="73" t="e">
        <f aca="false">(BB101-BB97)/BB97</f>
        <v>#DIV/0!</v>
      </c>
      <c r="BH101" s="0" t="n">
        <f aca="false">BH100+1</f>
        <v>70</v>
      </c>
      <c r="BI101" s="40" t="n">
        <f aca="false">T108/AG108</f>
        <v>0.0152878360985237</v>
      </c>
      <c r="BN101" s="0"/>
      <c r="BO101" s="0"/>
      <c r="BP101" s="0"/>
    </row>
    <row r="102" customFormat="false" ht="12.8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6" t="n">
        <f aca="false">'Central pensions'!Q102</f>
        <v>157654376.565576</v>
      </c>
      <c r="E102" s="6"/>
      <c r="F102" s="8" t="n">
        <f aca="false">'Central pensions'!I102</f>
        <v>28655549.1311231</v>
      </c>
      <c r="G102" s="6" t="n">
        <f aca="false">'Central pensions'!K102</f>
        <v>4319908.23388169</v>
      </c>
      <c r="H102" s="6" t="n">
        <f aca="false">'Central pensions'!V102</f>
        <v>23766860.5238284</v>
      </c>
      <c r="I102" s="8" t="n">
        <f aca="false">'Central pensions'!M102</f>
        <v>133605.409295309</v>
      </c>
      <c r="J102" s="6" t="n">
        <f aca="false">'Central pensions'!W102</f>
        <v>735057.541974072</v>
      </c>
      <c r="K102" s="6"/>
      <c r="L102" s="8" t="n">
        <f aca="false">'Central pensions'!N102</f>
        <v>5103313.39971855</v>
      </c>
      <c r="M102" s="8"/>
      <c r="N102" s="8" t="n">
        <f aca="false">'Central pensions'!L102</f>
        <v>1264102.79018204</v>
      </c>
      <c r="O102" s="6"/>
      <c r="P102" s="6" t="n">
        <f aca="false">'Central pensions'!X102</f>
        <v>33435838.0722316</v>
      </c>
      <c r="Q102" s="8"/>
      <c r="R102" s="8" t="n">
        <f aca="false">'Central SIPA income'!G97</f>
        <v>30171170.1262708</v>
      </c>
      <c r="S102" s="8"/>
      <c r="T102" s="6" t="n">
        <f aca="false">'Central SIPA income'!J97</f>
        <v>115362083.964402</v>
      </c>
      <c r="U102" s="6"/>
      <c r="V102" s="8" t="n">
        <f aca="false">'Central SIPA income'!F97</f>
        <v>125578.921489167</v>
      </c>
      <c r="W102" s="8"/>
      <c r="X102" s="8" t="n">
        <f aca="false">'Central SIPA income'!M97</f>
        <v>315418.045373092</v>
      </c>
      <c r="Y102" s="6"/>
      <c r="Z102" s="6" t="n">
        <f aca="false">R102+V102-N102-L102-F102</f>
        <v>-4726216.2732637</v>
      </c>
      <c r="AA102" s="6"/>
      <c r="AB102" s="6" t="n">
        <f aca="false">T102-P102-D102</f>
        <v>-75728130.6734051</v>
      </c>
      <c r="AC102" s="50"/>
      <c r="AD102" s="6"/>
      <c r="AE102" s="6"/>
      <c r="AF102" s="6"/>
      <c r="AG102" s="6" t="n">
        <f aca="false">BF102/100*$AG$57</f>
        <v>7580562460.72212</v>
      </c>
      <c r="AH102" s="61" t="n">
        <f aca="false">(AG102-AG101)/AG101</f>
        <v>0.0102281511040061</v>
      </c>
      <c r="AI102" s="61"/>
      <c r="AJ102" s="61" t="n">
        <f aca="false">AB102/AG102</f>
        <v>-0.00998977728444062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0.00471476481106873</v>
      </c>
      <c r="AV102" s="5"/>
      <c r="AW102" s="65" t="n">
        <f aca="false">workers_and_wage_central!C90</f>
        <v>14114622</v>
      </c>
      <c r="AX102" s="5"/>
      <c r="AY102" s="61" t="n">
        <f aca="false">(AW102-AW101)/AW101</f>
        <v>0.000890933791365771</v>
      </c>
      <c r="AZ102" s="66" t="n">
        <f aca="false">workers_and_wage_central!B90</f>
        <v>7550.1193364479</v>
      </c>
      <c r="BA102" s="61" t="n">
        <f aca="false">(AZ102-AZ101)/AZ101</f>
        <v>0.00932890587515954</v>
      </c>
      <c r="BB102" s="5"/>
      <c r="BC102" s="5"/>
      <c r="BD102" s="5"/>
      <c r="BE102" s="5"/>
      <c r="BF102" s="5" t="n">
        <f aca="false">BF101*(1+AY102)*(1+BA102)*(1-BE102)</f>
        <v>131.808688738482</v>
      </c>
      <c r="BG102" s="5"/>
      <c r="BH102" s="5" t="n">
        <f aca="false">BH101+1</f>
        <v>71</v>
      </c>
      <c r="BI102" s="61" t="n">
        <f aca="false">T109/AG109</f>
        <v>0.0175808165091801</v>
      </c>
      <c r="BJ102" s="5"/>
      <c r="BK102" s="5"/>
      <c r="BL102" s="5"/>
      <c r="BM102" s="5"/>
      <c r="BN102" s="5"/>
      <c r="BO102" s="5"/>
      <c r="BP102" s="5"/>
    </row>
    <row r="103" customFormat="false" ht="12.8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9" t="n">
        <f aca="false">'Central pensions'!Q103</f>
        <v>158464806.424564</v>
      </c>
      <c r="E103" s="9"/>
      <c r="F103" s="67" t="n">
        <f aca="false">'Central pensions'!I103</f>
        <v>28802854.3512347</v>
      </c>
      <c r="G103" s="9" t="n">
        <f aca="false">'Central pensions'!K103</f>
        <v>4419472.86375368</v>
      </c>
      <c r="H103" s="9" t="n">
        <f aca="false">'Central pensions'!V103</f>
        <v>24314635.7410691</v>
      </c>
      <c r="I103" s="67" t="n">
        <f aca="false">'Central pensions'!M103</f>
        <v>136684.727744959</v>
      </c>
      <c r="J103" s="9" t="n">
        <f aca="false">'Central pensions'!W103</f>
        <v>751999.04353822</v>
      </c>
      <c r="K103" s="9"/>
      <c r="L103" s="67" t="n">
        <f aca="false">'Central pensions'!N103</f>
        <v>4145192.78200701</v>
      </c>
      <c r="M103" s="67"/>
      <c r="N103" s="67" t="n">
        <f aca="false">'Central pensions'!L103</f>
        <v>1269945.69643827</v>
      </c>
      <c r="O103" s="9"/>
      <c r="P103" s="9" t="n">
        <f aca="false">'Central pensions'!X103</f>
        <v>28496291.5784983</v>
      </c>
      <c r="Q103" s="67"/>
      <c r="R103" s="67" t="n">
        <f aca="false">'Central SIPA income'!G98</f>
        <v>34841764.6466722</v>
      </c>
      <c r="S103" s="67"/>
      <c r="T103" s="9" t="n">
        <f aca="false">'Central SIPA income'!J98</f>
        <v>133220506.921524</v>
      </c>
      <c r="U103" s="9"/>
      <c r="V103" s="67" t="n">
        <f aca="false">'Central SIPA income'!F98</f>
        <v>126085.791723671</v>
      </c>
      <c r="W103" s="67"/>
      <c r="X103" s="67" t="n">
        <f aca="false">'Central SIPA income'!M98</f>
        <v>316691.157267421</v>
      </c>
      <c r="Y103" s="9"/>
      <c r="Z103" s="9" t="n">
        <f aca="false">R103+V103-N103-L103-F103</f>
        <v>749857.60871587</v>
      </c>
      <c r="AA103" s="9"/>
      <c r="AB103" s="9" t="n">
        <f aca="false">T103-P103-D103</f>
        <v>-53740591.0815379</v>
      </c>
      <c r="AC103" s="50"/>
      <c r="AD103" s="9"/>
      <c r="AE103" s="9"/>
      <c r="AF103" s="9"/>
      <c r="AG103" s="9" t="n">
        <f aca="false">BF103/100*$AG$57</f>
        <v>7599478646.85791</v>
      </c>
      <c r="AH103" s="40" t="n">
        <f aca="false">(AG103-AG102)/AG102</f>
        <v>0.00249535390464861</v>
      </c>
      <c r="AI103" s="40"/>
      <c r="AJ103" s="40" t="n">
        <f aca="false">AB103/AG103</f>
        <v>-0.00707161551190851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workers_and_wage_central!C91</f>
        <v>14155708</v>
      </c>
      <c r="AX103" s="7"/>
      <c r="AY103" s="40" t="n">
        <f aca="false">(AW103-AW102)/AW102</f>
        <v>0.00291088206258729</v>
      </c>
      <c r="AZ103" s="39" t="n">
        <f aca="false">workers_and_wage_central!B91</f>
        <v>7546.99115503497</v>
      </c>
      <c r="BA103" s="40" t="n">
        <f aca="false">(AZ103-AZ102)/AZ102</f>
        <v>-0.000414322115125738</v>
      </c>
      <c r="BB103" s="7"/>
      <c r="BC103" s="7"/>
      <c r="BD103" s="7"/>
      <c r="BE103" s="7"/>
      <c r="BF103" s="7" t="n">
        <f aca="false">BF102*(1+AY103)*(1+BA103)*(1-BE103)</f>
        <v>132.137598064592</v>
      </c>
      <c r="BG103" s="7"/>
      <c r="BH103" s="7" t="n">
        <f aca="false">BH102+1</f>
        <v>72</v>
      </c>
      <c r="BI103" s="40" t="n">
        <f aca="false">T110/AG110</f>
        <v>0.0153657281691806</v>
      </c>
      <c r="BJ103" s="7"/>
      <c r="BK103" s="7"/>
      <c r="BL103" s="7"/>
      <c r="BM103" s="7"/>
      <c r="BN103" s="7"/>
      <c r="BO103" s="7"/>
      <c r="BP103" s="7"/>
    </row>
    <row r="104" customFormat="false" ht="12.8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9" t="n">
        <f aca="false">'Central pensions'!Q104</f>
        <v>159275083.623533</v>
      </c>
      <c r="E104" s="9"/>
      <c r="F104" s="67" t="n">
        <f aca="false">'Central pensions'!I104</f>
        <v>28950131.8235809</v>
      </c>
      <c r="G104" s="9" t="n">
        <f aca="false">'Central pensions'!K104</f>
        <v>4518911.11261929</v>
      </c>
      <c r="H104" s="9" t="n">
        <f aca="false">'Central pensions'!V104</f>
        <v>24861715.647301</v>
      </c>
      <c r="I104" s="67" t="n">
        <f aca="false">'Central pensions'!M104</f>
        <v>139760.137503689</v>
      </c>
      <c r="J104" s="9" t="n">
        <f aca="false">'Central pensions'!W104</f>
        <v>768919.040638176</v>
      </c>
      <c r="K104" s="9"/>
      <c r="L104" s="67" t="n">
        <f aca="false">'Central pensions'!N104</f>
        <v>4225937.38734257</v>
      </c>
      <c r="M104" s="67"/>
      <c r="N104" s="67" t="n">
        <f aca="false">'Central pensions'!L104</f>
        <v>1276396.24386122</v>
      </c>
      <c r="O104" s="9"/>
      <c r="P104" s="9" t="n">
        <f aca="false">'Central pensions'!X104</f>
        <v>28950764.7281302</v>
      </c>
      <c r="Q104" s="67"/>
      <c r="R104" s="67" t="n">
        <f aca="false">'Central SIPA income'!G99</f>
        <v>30299705.2869075</v>
      </c>
      <c r="S104" s="67"/>
      <c r="T104" s="9" t="n">
        <f aca="false">'Central SIPA income'!J99</f>
        <v>115853549.291458</v>
      </c>
      <c r="U104" s="9"/>
      <c r="V104" s="67" t="n">
        <f aca="false">'Central SIPA income'!F99</f>
        <v>127795.247765096</v>
      </c>
      <c r="W104" s="67"/>
      <c r="X104" s="67" t="n">
        <f aca="false">'Central SIPA income'!M99</f>
        <v>320984.817993628</v>
      </c>
      <c r="Y104" s="9"/>
      <c r="Z104" s="9" t="n">
        <f aca="false">R104+V104-N104-L104-F104</f>
        <v>-4024964.92011211</v>
      </c>
      <c r="AA104" s="9"/>
      <c r="AB104" s="9" t="n">
        <f aca="false">T104-P104-D104</f>
        <v>-72372299.0602056</v>
      </c>
      <c r="AC104" s="50"/>
      <c r="AD104" s="9"/>
      <c r="AE104" s="9"/>
      <c r="AF104" s="9"/>
      <c r="AG104" s="9" t="n">
        <f aca="false">BF104/100*$AG$57</f>
        <v>7589604127.46406</v>
      </c>
      <c r="AH104" s="40" t="n">
        <f aca="false">(AG104-AG103)/AG103</f>
        <v>-0.00129936800308453</v>
      </c>
      <c r="AI104" s="40"/>
      <c r="AJ104" s="40" t="n">
        <f aca="false">AB104/AG104</f>
        <v>-0.00953571462289003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W104" s="71" t="n">
        <f aca="false">workers_and_wage_central!C92</f>
        <v>14134245</v>
      </c>
      <c r="AY104" s="40" t="n">
        <f aca="false">(AW104-AW103)/AW103</f>
        <v>-0.00151620816140033</v>
      </c>
      <c r="AZ104" s="39" t="n">
        <f aca="false">workers_and_wage_central!B92</f>
        <v>7548.6301308203</v>
      </c>
      <c r="BA104" s="40" t="n">
        <f aca="false">(AZ104-AZ103)/AZ103</f>
        <v>0.000217169432381561</v>
      </c>
      <c r="BB104" s="7"/>
      <c r="BC104" s="7"/>
      <c r="BD104" s="7"/>
      <c r="BE104" s="7"/>
      <c r="BF104" s="7" t="n">
        <f aca="false">BF103*(1+AY104)*(1+BA104)*(1-BE104)</f>
        <v>131.965902697662</v>
      </c>
      <c r="BG104" s="7"/>
      <c r="BH104" s="0" t="n">
        <f aca="false">BH103+1</f>
        <v>73</v>
      </c>
      <c r="BI104" s="40" t="n">
        <f aca="false">T111/AG111</f>
        <v>0.0176583447663768</v>
      </c>
      <c r="BN104" s="0"/>
      <c r="BO104" s="0"/>
      <c r="BP104" s="0"/>
    </row>
    <row r="105" customFormat="false" ht="12.8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9" t="n">
        <f aca="false">'Central pensions'!Q105</f>
        <v>159999925.608516</v>
      </c>
      <c r="E105" s="9"/>
      <c r="F105" s="67" t="n">
        <f aca="false">'Central pensions'!I105</f>
        <v>29081880.4344693</v>
      </c>
      <c r="G105" s="9" t="n">
        <f aca="false">'Central pensions'!K105</f>
        <v>4598730.60145786</v>
      </c>
      <c r="H105" s="9" t="n">
        <f aca="false">'Central pensions'!V105</f>
        <v>25300858.9243343</v>
      </c>
      <c r="I105" s="67" t="n">
        <f aca="false">'Central pensions'!M105</f>
        <v>142228.781488387</v>
      </c>
      <c r="J105" s="9" t="n">
        <f aca="false">'Central pensions'!W105</f>
        <v>782500.791474253</v>
      </c>
      <c r="K105" s="9"/>
      <c r="L105" s="67" t="n">
        <f aca="false">'Central pensions'!N105</f>
        <v>4148023.17615785</v>
      </c>
      <c r="M105" s="67"/>
      <c r="N105" s="67" t="n">
        <f aca="false">'Central pensions'!L105</f>
        <v>1282803.51235647</v>
      </c>
      <c r="O105" s="9"/>
      <c r="P105" s="9" t="n">
        <f aca="false">'Central pensions'!X105</f>
        <v>28581718.4167151</v>
      </c>
      <c r="Q105" s="67"/>
      <c r="R105" s="67" t="n">
        <f aca="false">'Central SIPA income'!G100</f>
        <v>35052270.4553815</v>
      </c>
      <c r="S105" s="67"/>
      <c r="T105" s="9" t="n">
        <f aca="false">'Central SIPA income'!J100</f>
        <v>134025394.12602</v>
      </c>
      <c r="U105" s="9"/>
      <c r="V105" s="67" t="n">
        <f aca="false">'Central SIPA income'!F100</f>
        <v>130641.570330641</v>
      </c>
      <c r="W105" s="67"/>
      <c r="X105" s="67" t="n">
        <f aca="false">'Central SIPA income'!M100</f>
        <v>328133.959660711</v>
      </c>
      <c r="Y105" s="9"/>
      <c r="Z105" s="9" t="n">
        <f aca="false">R105+V105-N105-L105-F105</f>
        <v>670204.902728427</v>
      </c>
      <c r="AA105" s="9"/>
      <c r="AB105" s="9" t="n">
        <f aca="false">T105-P105-D105</f>
        <v>-54556249.8992113</v>
      </c>
      <c r="AC105" s="50"/>
      <c r="AD105" s="9"/>
      <c r="AE105" s="9"/>
      <c r="AF105" s="9"/>
      <c r="AG105" s="9" t="n">
        <f aca="false">BF105/100*$AG$57</f>
        <v>7646032243.97431</v>
      </c>
      <c r="AH105" s="40" t="n">
        <f aca="false">(AG105-AG104)/AG104</f>
        <v>0.00743492223870479</v>
      </c>
      <c r="AI105" s="40" t="n">
        <f aca="false">(AG105-AG101)/AG101</f>
        <v>0.0189530205883929</v>
      </c>
      <c r="AJ105" s="40" t="n">
        <f aca="false">AB105/AG105</f>
        <v>-0.00713523670295872</v>
      </c>
      <c r="AK105" s="73"/>
      <c r="AL105" s="7"/>
      <c r="AM105" s="7"/>
      <c r="AN105" s="7"/>
      <c r="AO105" s="7"/>
      <c r="AP105" s="7"/>
      <c r="AQ105" s="7"/>
      <c r="AR105" s="7"/>
      <c r="AS105" s="7"/>
      <c r="AT105" s="7"/>
      <c r="AW105" s="71" t="n">
        <f aca="false">workers_and_wage_central!C93</f>
        <v>14204625</v>
      </c>
      <c r="AY105" s="40" t="n">
        <f aca="false">(AW105-AW104)/AW104</f>
        <v>0.00497939578661612</v>
      </c>
      <c r="AZ105" s="39" t="n">
        <f aca="false">workers_and_wage_central!B93</f>
        <v>7567.07415170368</v>
      </c>
      <c r="BA105" s="40" t="n">
        <f aca="false">(AZ105-AZ104)/AZ104</f>
        <v>0.00244335999562077</v>
      </c>
      <c r="BB105" s="7"/>
      <c r="BC105" s="7"/>
      <c r="BD105" s="7"/>
      <c r="BE105" s="7"/>
      <c r="BF105" s="7" t="n">
        <f aca="false">BF104*(1+AY105)*(1+BA105)*(1-BE105)</f>
        <v>132.94705892238</v>
      </c>
      <c r="BG105" s="73" t="e">
        <f aca="false">(BB105-BB101)/BB101</f>
        <v>#DIV/0!</v>
      </c>
      <c r="BH105" s="0" t="n">
        <f aca="false">BH104+1</f>
        <v>74</v>
      </c>
      <c r="BI105" s="40" t="n">
        <f aca="false">T112/AG112</f>
        <v>0.0154176313894731</v>
      </c>
      <c r="BN105" s="0"/>
      <c r="BO105" s="0"/>
      <c r="BP105" s="0"/>
    </row>
    <row r="106" customFormat="false" ht="12.8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6" t="n">
        <f aca="false">'Central pensions'!Q106</f>
        <v>160213627.934985</v>
      </c>
      <c r="E106" s="6"/>
      <c r="F106" s="8" t="n">
        <f aca="false">'Central pensions'!I106</f>
        <v>29120723.3619476</v>
      </c>
      <c r="G106" s="6" t="n">
        <f aca="false">'Central pensions'!K106</f>
        <v>4671220.64742694</v>
      </c>
      <c r="H106" s="6" t="n">
        <f aca="false">'Central pensions'!V106</f>
        <v>25699677.7692348</v>
      </c>
      <c r="I106" s="8" t="n">
        <f aca="false">'Central pensions'!M106</f>
        <v>144470.741672998</v>
      </c>
      <c r="J106" s="6" t="n">
        <f aca="false">'Central pensions'!W106</f>
        <v>794835.394924789</v>
      </c>
      <c r="K106" s="6"/>
      <c r="L106" s="8" t="n">
        <f aca="false">'Central pensions'!N106</f>
        <v>5101916.37499512</v>
      </c>
      <c r="M106" s="8"/>
      <c r="N106" s="8" t="n">
        <f aca="false">'Central pensions'!L106</f>
        <v>1284718.9753071</v>
      </c>
      <c r="O106" s="6"/>
      <c r="P106" s="6" t="n">
        <f aca="false">'Central pensions'!X106</f>
        <v>33542013.0721006</v>
      </c>
      <c r="Q106" s="8"/>
      <c r="R106" s="8" t="n">
        <f aca="false">'Central SIPA income'!G101</f>
        <v>30744448.218174</v>
      </c>
      <c r="S106" s="8"/>
      <c r="T106" s="6" t="n">
        <f aca="false">'Central SIPA income'!J101</f>
        <v>117554062.435781</v>
      </c>
      <c r="U106" s="6"/>
      <c r="V106" s="8" t="n">
        <f aca="false">'Central SIPA income'!F101</f>
        <v>127380.245859611</v>
      </c>
      <c r="W106" s="8"/>
      <c r="X106" s="8" t="n">
        <f aca="false">'Central SIPA income'!M101</f>
        <v>319942.452855421</v>
      </c>
      <c r="Y106" s="6"/>
      <c r="Z106" s="6" t="n">
        <f aca="false">R106+V106-N106-L106-F106</f>
        <v>-4635530.2482162</v>
      </c>
      <c r="AA106" s="6"/>
      <c r="AB106" s="6" t="n">
        <f aca="false">T106-P106-D106</f>
        <v>-76201578.571305</v>
      </c>
      <c r="AC106" s="50"/>
      <c r="AD106" s="6"/>
      <c r="AE106" s="6"/>
      <c r="AF106" s="6"/>
      <c r="AG106" s="6" t="n">
        <f aca="false">BF106/100*$AG$57</f>
        <v>7697781104.03821</v>
      </c>
      <c r="AH106" s="61" t="n">
        <f aca="false">(AG106-AG105)/AG105</f>
        <v>0.00676806720304955</v>
      </c>
      <c r="AI106" s="61"/>
      <c r="AJ106" s="61" t="n">
        <f aca="false">AB106/AG106</f>
        <v>-0.00989916152998039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0.00376176628659138</v>
      </c>
      <c r="AV106" s="5"/>
      <c r="AW106" s="65" t="n">
        <f aca="false">workers_and_wage_central!C94</f>
        <v>14245866</v>
      </c>
      <c r="AX106" s="5"/>
      <c r="AY106" s="61" t="n">
        <f aca="false">(AW106-AW105)/AW105</f>
        <v>0.00290335014123921</v>
      </c>
      <c r="AZ106" s="66" t="n">
        <f aca="false">workers_and_wage_central!B94</f>
        <v>7596.23409077254</v>
      </c>
      <c r="BA106" s="61" t="n">
        <f aca="false">(AZ106-AZ105)/AZ105</f>
        <v>0.00385352891808185</v>
      </c>
      <c r="BB106" s="5"/>
      <c r="BC106" s="5"/>
      <c r="BD106" s="5"/>
      <c r="BE106" s="5"/>
      <c r="BF106" s="5" t="n">
        <f aca="false">BF105*(1+AY106)*(1+BA106)*(1-BE106)</f>
        <v>133.846853551614</v>
      </c>
      <c r="BG106" s="5"/>
      <c r="BH106" s="5" t="n">
        <f aca="false">BH105+1</f>
        <v>75</v>
      </c>
      <c r="BI106" s="61" t="n">
        <f aca="false">T113/AG113</f>
        <v>0.0176983945755137</v>
      </c>
      <c r="BJ106" s="5"/>
      <c r="BK106" s="5"/>
      <c r="BL106" s="5"/>
      <c r="BM106" s="5"/>
      <c r="BN106" s="5"/>
      <c r="BO106" s="5"/>
      <c r="BP106" s="5"/>
    </row>
    <row r="107" customFormat="false" ht="12.8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9" t="n">
        <f aca="false">'Central pensions'!Q107</f>
        <v>160485210.527005</v>
      </c>
      <c r="E107" s="9"/>
      <c r="F107" s="67" t="n">
        <f aca="false">'Central pensions'!I107</f>
        <v>29170086.7128314</v>
      </c>
      <c r="G107" s="9" t="n">
        <f aca="false">'Central pensions'!K107</f>
        <v>4764395.99651259</v>
      </c>
      <c r="H107" s="9" t="n">
        <f aca="false">'Central pensions'!V107</f>
        <v>26212301.0487316</v>
      </c>
      <c r="I107" s="67" t="n">
        <f aca="false">'Central pensions'!M107</f>
        <v>147352.45350039</v>
      </c>
      <c r="J107" s="9" t="n">
        <f aca="false">'Central pensions'!W107</f>
        <v>810689.723156651</v>
      </c>
      <c r="K107" s="9"/>
      <c r="L107" s="67" t="n">
        <f aca="false">'Central pensions'!N107</f>
        <v>4142715.64886956</v>
      </c>
      <c r="M107" s="67"/>
      <c r="N107" s="67" t="n">
        <f aca="false">'Central pensions'!L107</f>
        <v>1287638.57811496</v>
      </c>
      <c r="O107" s="9"/>
      <c r="P107" s="9" t="n">
        <f aca="false">'Central pensions'!X107</f>
        <v>28580778.7376134</v>
      </c>
      <c r="Q107" s="67"/>
      <c r="R107" s="67" t="n">
        <f aca="false">'Central SIPA income'!G102</f>
        <v>35587325.7020056</v>
      </c>
      <c r="S107" s="67"/>
      <c r="T107" s="9" t="n">
        <f aca="false">'Central SIPA income'!J102</f>
        <v>136071224.235636</v>
      </c>
      <c r="U107" s="9"/>
      <c r="V107" s="67" t="n">
        <f aca="false">'Central SIPA income'!F102</f>
        <v>125997.79440487</v>
      </c>
      <c r="W107" s="67"/>
      <c r="X107" s="67" t="n">
        <f aca="false">'Central SIPA income'!M102</f>
        <v>316470.133372924</v>
      </c>
      <c r="Y107" s="9"/>
      <c r="Z107" s="9" t="n">
        <f aca="false">R107+V107-N107-L107-F107</f>
        <v>1112882.55659459</v>
      </c>
      <c r="AA107" s="9"/>
      <c r="AB107" s="9" t="n">
        <f aca="false">T107-P107-D107</f>
        <v>-52994765.0289827</v>
      </c>
      <c r="AC107" s="50"/>
      <c r="AD107" s="9"/>
      <c r="AE107" s="9"/>
      <c r="AF107" s="9"/>
      <c r="AG107" s="9" t="n">
        <f aca="false">BF107/100*$AG$57</f>
        <v>7726620766.07173</v>
      </c>
      <c r="AH107" s="40" t="n">
        <f aca="false">(AG107-AG106)/AG106</f>
        <v>0.00374649027346126</v>
      </c>
      <c r="AI107" s="40"/>
      <c r="AJ107" s="40" t="n">
        <f aca="false">AB107/AG107</f>
        <v>-0.00685872474312282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workers_and_wage_central!C95</f>
        <v>14208230</v>
      </c>
      <c r="AX107" s="7"/>
      <c r="AY107" s="40" t="n">
        <f aca="false">(AW107-AW106)/AW106</f>
        <v>-0.00264188923298871</v>
      </c>
      <c r="AZ107" s="39" t="n">
        <f aca="false">workers_and_wage_central!B95</f>
        <v>7644.89026117694</v>
      </c>
      <c r="BA107" s="40" t="n">
        <f aca="false">(AZ107-AZ106)/AZ106</f>
        <v>0.00640530160379121</v>
      </c>
      <c r="BB107" s="7"/>
      <c r="BC107" s="7"/>
      <c r="BD107" s="7"/>
      <c r="BE107" s="7"/>
      <c r="BF107" s="7" t="n">
        <f aca="false">BF106*(1+AY107)*(1+BA107)*(1-BE107)</f>
        <v>134.348309486579</v>
      </c>
      <c r="BG107" s="7"/>
      <c r="BH107" s="7" t="n">
        <f aca="false">BH106+1</f>
        <v>76</v>
      </c>
      <c r="BI107" s="40" t="n">
        <f aca="false">T114/AG114</f>
        <v>0.0153584852486595</v>
      </c>
      <c r="BJ107" s="7"/>
      <c r="BK107" s="7"/>
      <c r="BL107" s="7"/>
      <c r="BM107" s="7"/>
      <c r="BN107" s="7"/>
      <c r="BO107" s="7"/>
      <c r="BP107" s="7"/>
    </row>
    <row r="108" customFormat="false" ht="12.8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9" t="n">
        <f aca="false">'Central pensions'!Q108</f>
        <v>160677405.851111</v>
      </c>
      <c r="E108" s="9"/>
      <c r="F108" s="67" t="n">
        <f aca="false">'Central pensions'!I108</f>
        <v>29205020.4880469</v>
      </c>
      <c r="G108" s="9" t="n">
        <f aca="false">'Central pensions'!K108</f>
        <v>4820905.63451507</v>
      </c>
      <c r="H108" s="9" t="n">
        <f aca="false">'Central pensions'!V108</f>
        <v>26523200.4039825</v>
      </c>
      <c r="I108" s="67" t="n">
        <f aca="false">'Central pensions'!M108</f>
        <v>149100.174263352</v>
      </c>
      <c r="J108" s="9" t="n">
        <f aca="false">'Central pensions'!W108</f>
        <v>820305.167133474</v>
      </c>
      <c r="K108" s="9"/>
      <c r="L108" s="67" t="n">
        <f aca="false">'Central pensions'!N108</f>
        <v>4159569.68568793</v>
      </c>
      <c r="M108" s="67"/>
      <c r="N108" s="67" t="n">
        <f aca="false">'Central pensions'!L108</f>
        <v>1289125.91633433</v>
      </c>
      <c r="O108" s="9"/>
      <c r="P108" s="9" t="n">
        <f aca="false">'Central pensions'!X108</f>
        <v>28676417.3108319</v>
      </c>
      <c r="Q108" s="67"/>
      <c r="R108" s="67" t="n">
        <f aca="false">'Central SIPA income'!G103</f>
        <v>31114431.7636874</v>
      </c>
      <c r="S108" s="67"/>
      <c r="T108" s="9" t="n">
        <f aca="false">'Central SIPA income'!J103</f>
        <v>118968726.589154</v>
      </c>
      <c r="U108" s="9"/>
      <c r="V108" s="67" t="n">
        <f aca="false">'Central SIPA income'!F103</f>
        <v>129590.929080673</v>
      </c>
      <c r="W108" s="67"/>
      <c r="X108" s="67" t="n">
        <f aca="false">'Central SIPA income'!M103</f>
        <v>325495.051749069</v>
      </c>
      <c r="Y108" s="9"/>
      <c r="Z108" s="9" t="n">
        <f aca="false">R108+V108-N108-L108-F108</f>
        <v>-3409693.3973011</v>
      </c>
      <c r="AA108" s="9"/>
      <c r="AB108" s="9" t="n">
        <f aca="false">T108-P108-D108</f>
        <v>-70385096.5727883</v>
      </c>
      <c r="AC108" s="50"/>
      <c r="AD108" s="9"/>
      <c r="AE108" s="9"/>
      <c r="AF108" s="9"/>
      <c r="AG108" s="9" t="n">
        <f aca="false">BF108/100*$AG$57</f>
        <v>7781920595.06989</v>
      </c>
      <c r="AH108" s="40" t="n">
        <f aca="false">(AG108-AG107)/AG107</f>
        <v>0.00715705230946387</v>
      </c>
      <c r="AI108" s="40"/>
      <c r="AJ108" s="40" t="n">
        <f aca="false">AB108/AG108</f>
        <v>-0.00904469477848175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W108" s="71" t="n">
        <f aca="false">workers_and_wage_central!C96</f>
        <v>14297303</v>
      </c>
      <c r="AY108" s="40" t="n">
        <f aca="false">(AW108-AW107)/AW107</f>
        <v>0.00626911304222975</v>
      </c>
      <c r="AZ108" s="39" t="n">
        <f aca="false">workers_and_wage_central!B96</f>
        <v>7651.63616857747</v>
      </c>
      <c r="BA108" s="40" t="n">
        <f aca="false">(AZ108-AZ107)/AZ107</f>
        <v>0.000882407355771597</v>
      </c>
      <c r="BB108" s="7"/>
      <c r="BC108" s="7"/>
      <c r="BD108" s="7"/>
      <c r="BE108" s="7"/>
      <c r="BF108" s="7" t="n">
        <f aca="false">BF107*(1+AY108)*(1+BA108)*(1-BE108)</f>
        <v>135.309847365262</v>
      </c>
      <c r="BG108" s="7"/>
      <c r="BH108" s="0" t="n">
        <f aca="false">BH107+1</f>
        <v>77</v>
      </c>
      <c r="BI108" s="40" t="n">
        <f aca="false">T115/AG115</f>
        <v>0.0176931312909039</v>
      </c>
      <c r="BN108" s="0"/>
      <c r="BO108" s="0"/>
      <c r="BP108" s="0"/>
    </row>
    <row r="109" customFormat="false" ht="12.8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9" t="n">
        <f aca="false">'Central pensions'!Q109</f>
        <v>161306383.737931</v>
      </c>
      <c r="E109" s="9"/>
      <c r="F109" s="67" t="n">
        <f aca="false">'Central pensions'!I109</f>
        <v>29319344.6643292</v>
      </c>
      <c r="G109" s="9" t="n">
        <f aca="false">'Central pensions'!K109</f>
        <v>4934261.19865717</v>
      </c>
      <c r="H109" s="9" t="n">
        <f aca="false">'Central pensions'!V109</f>
        <v>27146849.2725939</v>
      </c>
      <c r="I109" s="67" t="n">
        <f aca="false">'Central pensions'!M109</f>
        <v>152606.016453315</v>
      </c>
      <c r="J109" s="9" t="n">
        <f aca="false">'Central pensions'!W109</f>
        <v>839593.276471976</v>
      </c>
      <c r="K109" s="9"/>
      <c r="L109" s="67" t="n">
        <f aca="false">'Central pensions'!N109</f>
        <v>4155179.28547611</v>
      </c>
      <c r="M109" s="67"/>
      <c r="N109" s="67" t="n">
        <f aca="false">'Central pensions'!L109</f>
        <v>1294985.35998572</v>
      </c>
      <c r="O109" s="9"/>
      <c r="P109" s="9" t="n">
        <f aca="false">'Central pensions'!X109</f>
        <v>28685872.4334163</v>
      </c>
      <c r="Q109" s="67"/>
      <c r="R109" s="67" t="n">
        <f aca="false">'Central SIPA income'!G104</f>
        <v>35687290.2921095</v>
      </c>
      <c r="S109" s="67"/>
      <c r="T109" s="9" t="n">
        <f aca="false">'Central SIPA income'!J104</f>
        <v>136453447.509999</v>
      </c>
      <c r="U109" s="9"/>
      <c r="V109" s="67" t="n">
        <f aca="false">'Central SIPA income'!F104</f>
        <v>123447.96515106</v>
      </c>
      <c r="W109" s="67"/>
      <c r="X109" s="67" t="n">
        <f aca="false">'Central SIPA income'!M104</f>
        <v>310065.697423526</v>
      </c>
      <c r="Y109" s="9"/>
      <c r="Z109" s="9" t="n">
        <f aca="false">R109+V109-N109-L109-F109</f>
        <v>1041228.94746948</v>
      </c>
      <c r="AA109" s="9"/>
      <c r="AB109" s="9" t="n">
        <f aca="false">T109-P109-D109</f>
        <v>-53538808.6613483</v>
      </c>
      <c r="AC109" s="50"/>
      <c r="AD109" s="9"/>
      <c r="AE109" s="9"/>
      <c r="AF109" s="9"/>
      <c r="AG109" s="9" t="n">
        <f aca="false">BF109/100*$AG$57</f>
        <v>7761496597.08624</v>
      </c>
      <c r="AH109" s="40" t="n">
        <f aca="false">(AG109-AG108)/AG108</f>
        <v>-0.00262454463960918</v>
      </c>
      <c r="AI109" s="40" t="n">
        <f aca="false">(AG109-AG105)/AG105</f>
        <v>0.0151012119001879</v>
      </c>
      <c r="AJ109" s="40" t="n">
        <f aca="false">AB109/AG109</f>
        <v>-0.00689800066155379</v>
      </c>
      <c r="AK109" s="73"/>
      <c r="AL109" s="7"/>
      <c r="AM109" s="7"/>
      <c r="AN109" s="7"/>
      <c r="AO109" s="7"/>
      <c r="AP109" s="7"/>
      <c r="AQ109" s="7"/>
      <c r="AR109" s="7"/>
      <c r="AS109" s="7"/>
      <c r="AT109" s="7"/>
      <c r="AW109" s="71" t="n">
        <f aca="false">workers_and_wage_central!C97</f>
        <v>14248115</v>
      </c>
      <c r="AY109" s="40" t="n">
        <f aca="false">(AW109-AW108)/AW108</f>
        <v>-0.00344036913815144</v>
      </c>
      <c r="AZ109" s="39" t="n">
        <f aca="false">workers_and_wage_central!B97</f>
        <v>7657.90011109224</v>
      </c>
      <c r="BA109" s="40" t="n">
        <f aca="false">(AZ109-AZ108)/AZ108</f>
        <v>0.000818640925517591</v>
      </c>
      <c r="BB109" s="7"/>
      <c r="BC109" s="7"/>
      <c r="BD109" s="7"/>
      <c r="BE109" s="7"/>
      <c r="BF109" s="7" t="n">
        <f aca="false">BF108*(1+AY109)*(1+BA109)*(1-BE109)</f>
        <v>134.954720630673</v>
      </c>
      <c r="BG109" s="73" t="e">
        <f aca="false">(BB109-BB105)/BB105</f>
        <v>#DIV/0!</v>
      </c>
      <c r="BH109" s="0" t="n">
        <f aca="false">BH108+1</f>
        <v>78</v>
      </c>
      <c r="BI109" s="40" t="n">
        <f aca="false">T116/AG116</f>
        <v>0.0154332837251824</v>
      </c>
      <c r="BN109" s="0"/>
      <c r="BO109" s="0"/>
      <c r="BP109" s="0"/>
    </row>
    <row r="110" customFormat="false" ht="12.8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6" t="n">
        <f aca="false">'Central pensions'!Q110</f>
        <v>162031505.530229</v>
      </c>
      <c r="E110" s="6"/>
      <c r="F110" s="8" t="n">
        <f aca="false">'Central pensions'!I110</f>
        <v>29451144.1335092</v>
      </c>
      <c r="G110" s="6" t="n">
        <f aca="false">'Central pensions'!K110</f>
        <v>5040258.13947354</v>
      </c>
      <c r="H110" s="6" t="n">
        <f aca="false">'Central pensions'!V110</f>
        <v>27730013.1668119</v>
      </c>
      <c r="I110" s="8" t="n">
        <f aca="false">'Central pensions'!M110</f>
        <v>155884.272354852</v>
      </c>
      <c r="J110" s="6" t="n">
        <f aca="false">'Central pensions'!W110</f>
        <v>857629.273200373</v>
      </c>
      <c r="K110" s="6"/>
      <c r="L110" s="8" t="n">
        <f aca="false">'Central pensions'!N110</f>
        <v>5137759.93932316</v>
      </c>
      <c r="M110" s="8"/>
      <c r="N110" s="8" t="n">
        <f aca="false">'Central pensions'!L110</f>
        <v>1300115.89853544</v>
      </c>
      <c r="O110" s="6"/>
      <c r="P110" s="6" t="n">
        <f aca="false">'Central pensions'!X110</f>
        <v>33812714.8265675</v>
      </c>
      <c r="Q110" s="8"/>
      <c r="R110" s="8" t="n">
        <f aca="false">'Central SIPA income'!G105</f>
        <v>31368842.3603411</v>
      </c>
      <c r="S110" s="8"/>
      <c r="T110" s="6" t="n">
        <f aca="false">'Central SIPA income'!J105</f>
        <v>119941487.555659</v>
      </c>
      <c r="U110" s="6"/>
      <c r="V110" s="8" t="n">
        <f aca="false">'Central SIPA income'!F105</f>
        <v>122406.287101885</v>
      </c>
      <c r="W110" s="8"/>
      <c r="X110" s="8" t="n">
        <f aca="false">'Central SIPA income'!M105</f>
        <v>307449.302488114</v>
      </c>
      <c r="Y110" s="6"/>
      <c r="Z110" s="6" t="n">
        <f aca="false">R110+V110-N110-L110-F110</f>
        <v>-4397771.32392488</v>
      </c>
      <c r="AA110" s="6"/>
      <c r="AB110" s="6" t="n">
        <f aca="false">T110-P110-D110</f>
        <v>-75902732.8011379</v>
      </c>
      <c r="AC110" s="50"/>
      <c r="AD110" s="6"/>
      <c r="AE110" s="6"/>
      <c r="AF110" s="6"/>
      <c r="AG110" s="6" t="n">
        <f aca="false">BF110/100*$AG$57</f>
        <v>7805779604.7849</v>
      </c>
      <c r="AH110" s="61" t="n">
        <f aca="false">(AG110-AG109)/AG109</f>
        <v>0.00570547279699732</v>
      </c>
      <c r="AI110" s="61"/>
      <c r="AJ110" s="61" t="n">
        <f aca="false">AB110/AG110</f>
        <v>-0.00972391441267569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0.00627693359729894</v>
      </c>
      <c r="AV110" s="5"/>
      <c r="AW110" s="65" t="n">
        <f aca="false">workers_and_wage_central!C98</f>
        <v>14260733</v>
      </c>
      <c r="AX110" s="5"/>
      <c r="AY110" s="61" t="n">
        <f aca="false">(AW110-AW109)/AW109</f>
        <v>0.00088559083078709</v>
      </c>
      <c r="AZ110" s="66" t="n">
        <f aca="false">workers_and_wage_central!B98</f>
        <v>7694.77762734647</v>
      </c>
      <c r="BA110" s="61" t="n">
        <f aca="false">(AZ110-AZ109)/AZ109</f>
        <v>0.0048156172996852</v>
      </c>
      <c r="BB110" s="5"/>
      <c r="BC110" s="5"/>
      <c r="BD110" s="5"/>
      <c r="BE110" s="5"/>
      <c r="BF110" s="5" t="n">
        <f aca="false">BF109*(1+AY110)*(1+BA110)*(1-BE110)</f>
        <v>135.724701118058</v>
      </c>
      <c r="BG110" s="5"/>
      <c r="BH110" s="5" t="n">
        <f aca="false">BH109+1</f>
        <v>79</v>
      </c>
      <c r="BI110" s="61" t="n">
        <f aca="false">T117/AG117</f>
        <v>0.0177734929579842</v>
      </c>
      <c r="BJ110" s="5"/>
      <c r="BK110" s="5"/>
      <c r="BL110" s="5"/>
      <c r="BM110" s="5"/>
      <c r="BN110" s="5"/>
      <c r="BO110" s="5"/>
      <c r="BP110" s="5"/>
    </row>
    <row r="111" customFormat="false" ht="12.8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9" t="n">
        <f aca="false">'Central pensions'!Q111</f>
        <v>162589549.862779</v>
      </c>
      <c r="E111" s="9"/>
      <c r="F111" s="67" t="n">
        <f aca="false">'Central pensions'!I111</f>
        <v>29552575.2966466</v>
      </c>
      <c r="G111" s="9" t="n">
        <f aca="false">'Central pensions'!K111</f>
        <v>5151511.38559079</v>
      </c>
      <c r="H111" s="9" t="n">
        <f aca="false">'Central pensions'!V111</f>
        <v>28342095.7019347</v>
      </c>
      <c r="I111" s="67" t="n">
        <f aca="false">'Central pensions'!M111</f>
        <v>159325.094399714</v>
      </c>
      <c r="J111" s="9" t="n">
        <f aca="false">'Central pensions'!W111</f>
        <v>876559.660884571</v>
      </c>
      <c r="K111" s="9"/>
      <c r="L111" s="67" t="n">
        <f aca="false">'Central pensions'!N111</f>
        <v>4136532.72973126</v>
      </c>
      <c r="M111" s="67"/>
      <c r="N111" s="67" t="n">
        <f aca="false">'Central pensions'!L111</f>
        <v>1305163.45419012</v>
      </c>
      <c r="O111" s="9"/>
      <c r="P111" s="9" t="n">
        <f aca="false">'Central pensions'!X111</f>
        <v>28645112.2383035</v>
      </c>
      <c r="Q111" s="67"/>
      <c r="R111" s="67" t="n">
        <f aca="false">'Central SIPA income'!G106</f>
        <v>36278775.4703506</v>
      </c>
      <c r="S111" s="67"/>
      <c r="T111" s="9" t="n">
        <f aca="false">'Central SIPA income'!J106</f>
        <v>138715042.35403</v>
      </c>
      <c r="U111" s="9"/>
      <c r="V111" s="67" t="n">
        <f aca="false">'Central SIPA income'!F106</f>
        <v>127245.520101624</v>
      </c>
      <c r="W111" s="67"/>
      <c r="X111" s="67" t="n">
        <f aca="false">'Central SIPA income'!M106</f>
        <v>319604.06059387</v>
      </c>
      <c r="Y111" s="9"/>
      <c r="Z111" s="9" t="n">
        <f aca="false">R111+V111-N111-L111-F111</f>
        <v>1411749.50988432</v>
      </c>
      <c r="AA111" s="9"/>
      <c r="AB111" s="9" t="n">
        <f aca="false">T111-P111-D111</f>
        <v>-52519619.747053</v>
      </c>
      <c r="AC111" s="50"/>
      <c r="AD111" s="9"/>
      <c r="AE111" s="9"/>
      <c r="AF111" s="9"/>
      <c r="AG111" s="9" t="n">
        <f aca="false">BF111/100*$AG$57</f>
        <v>7855495188.7765</v>
      </c>
      <c r="AH111" s="40" t="n">
        <f aca="false">(AG111-AG110)/AG110</f>
        <v>0.00636907349537831</v>
      </c>
      <c r="AI111" s="40"/>
      <c r="AJ111" s="40" t="n">
        <f aca="false">AB111/AG111</f>
        <v>-0.00668571725714888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workers_and_wage_central!C99</f>
        <v>14303469</v>
      </c>
      <c r="AX111" s="7"/>
      <c r="AY111" s="40" t="n">
        <f aca="false">(AW111-AW110)/AW110</f>
        <v>0.00299676040495254</v>
      </c>
      <c r="AZ111" s="39" t="n">
        <f aca="false">workers_and_wage_central!B99</f>
        <v>7720.64929547643</v>
      </c>
      <c r="BA111" s="40" t="n">
        <f aca="false">(AZ111-AZ110)/AZ110</f>
        <v>0.00336223727090027</v>
      </c>
      <c r="BB111" s="7"/>
      <c r="BC111" s="7"/>
      <c r="BD111" s="7"/>
      <c r="BE111" s="7"/>
      <c r="BF111" s="7" t="n">
        <f aca="false">BF110*(1+AY111)*(1+BA111)*(1-BE111)</f>
        <v>136.589141714617</v>
      </c>
      <c r="BG111" s="7"/>
      <c r="BH111" s="7" t="n">
        <f aca="false">BH110+1</f>
        <v>80</v>
      </c>
      <c r="BI111" s="40"/>
      <c r="BJ111" s="7"/>
      <c r="BK111" s="7"/>
      <c r="BL111" s="7"/>
      <c r="BM111" s="7"/>
      <c r="BN111" s="7"/>
      <c r="BO111" s="7"/>
      <c r="BP111" s="7"/>
    </row>
    <row r="112" customFormat="false" ht="12.8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9" t="n">
        <f aca="false">'Central pensions'!Q112</f>
        <v>162799656.335228</v>
      </c>
      <c r="E112" s="9"/>
      <c r="F112" s="67" t="n">
        <f aca="false">'Central pensions'!I112</f>
        <v>29590764.6350918</v>
      </c>
      <c r="G112" s="9" t="n">
        <f aca="false">'Central pensions'!K112</f>
        <v>5249373.38978026</v>
      </c>
      <c r="H112" s="9" t="n">
        <f aca="false">'Central pensions'!V112</f>
        <v>28880503.5750259</v>
      </c>
      <c r="I112" s="67" t="n">
        <f aca="false">'Central pensions'!M112</f>
        <v>162351.754323102</v>
      </c>
      <c r="J112" s="9" t="n">
        <f aca="false">'Central pensions'!W112</f>
        <v>893211.450774001</v>
      </c>
      <c r="K112" s="9"/>
      <c r="L112" s="67" t="n">
        <f aca="false">'Central pensions'!N112</f>
        <v>4200390.04339035</v>
      </c>
      <c r="M112" s="67"/>
      <c r="N112" s="67" t="n">
        <f aca="false">'Central pensions'!L112</f>
        <v>1305513.50865778</v>
      </c>
      <c r="O112" s="9"/>
      <c r="P112" s="9" t="n">
        <f aca="false">'Central pensions'!X112</f>
        <v>28978394.0388438</v>
      </c>
      <c r="Q112" s="67"/>
      <c r="R112" s="67" t="n">
        <f aca="false">'Central SIPA income'!G107</f>
        <v>31875135.0192941</v>
      </c>
      <c r="S112" s="67"/>
      <c r="T112" s="9" t="n">
        <f aca="false">'Central SIPA income'!J107</f>
        <v>121877341.418411</v>
      </c>
      <c r="U112" s="9"/>
      <c r="V112" s="67" t="n">
        <f aca="false">'Central SIPA income'!F107</f>
        <v>124183.794174155</v>
      </c>
      <c r="W112" s="67"/>
      <c r="X112" s="67" t="n">
        <f aca="false">'Central SIPA income'!M107</f>
        <v>311913.887784146</v>
      </c>
      <c r="Y112" s="9"/>
      <c r="Z112" s="9" t="n">
        <f aca="false">R112+V112-N112-L112-F112</f>
        <v>-3097349.37367165</v>
      </c>
      <c r="AA112" s="9"/>
      <c r="AB112" s="9" t="n">
        <f aca="false">T112-P112-D112</f>
        <v>-69900708.9556611</v>
      </c>
      <c r="AC112" s="50"/>
      <c r="AD112" s="9"/>
      <c r="AE112" s="9"/>
      <c r="AF112" s="9"/>
      <c r="AG112" s="9" t="n">
        <f aca="false">BF112/100*$AG$57</f>
        <v>7905062609.13896</v>
      </c>
      <c r="AH112" s="40" t="n">
        <f aca="false">(AG112-AG111)/AG111</f>
        <v>0.00630990398075505</v>
      </c>
      <c r="AI112" s="40"/>
      <c r="AJ112" s="40" t="n">
        <f aca="false">AB112/AG112</f>
        <v>-0.00884252439377894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W112" s="71" t="n">
        <f aca="false">workers_and_wage_central!C100</f>
        <v>14367767</v>
      </c>
      <c r="AY112" s="40" t="n">
        <f aca="false">(AW112-AW111)/AW111</f>
        <v>0.00449527313968381</v>
      </c>
      <c r="AZ112" s="39" t="n">
        <f aca="false">workers_and_wage_central!B100</f>
        <v>7734.59672628999</v>
      </c>
      <c r="BA112" s="40" t="n">
        <f aca="false">(AZ112-AZ111)/AZ111</f>
        <v>0.00180651008481014</v>
      </c>
      <c r="BB112" s="7"/>
      <c r="BC112" s="7"/>
      <c r="BD112" s="7"/>
      <c r="BE112" s="7"/>
      <c r="BF112" s="7" t="n">
        <f aca="false">BF111*(1+AY112)*(1+BA112)*(1-BE112)</f>
        <v>137.45100608365</v>
      </c>
      <c r="BG112" s="7"/>
      <c r="BH112" s="0" t="n">
        <f aca="false">BH111+1</f>
        <v>81</v>
      </c>
      <c r="BI112" s="40"/>
      <c r="BN112" s="0"/>
      <c r="BO112" s="0"/>
      <c r="BP112" s="0"/>
    </row>
    <row r="113" customFormat="false" ht="12.8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9" t="n">
        <f aca="false">'Central pensions'!Q113</f>
        <v>163763100.04053</v>
      </c>
      <c r="E113" s="9"/>
      <c r="F113" s="67" t="n">
        <f aca="false">'Central pensions'!I113</f>
        <v>29765881.9330304</v>
      </c>
      <c r="G113" s="9" t="n">
        <f aca="false">'Central pensions'!K113</f>
        <v>5249897.96402207</v>
      </c>
      <c r="H113" s="9" t="n">
        <f aca="false">'Central pensions'!V113</f>
        <v>28883389.6277299</v>
      </c>
      <c r="I113" s="67" t="n">
        <f aca="false">'Central pensions'!M113</f>
        <v>162367.978268724</v>
      </c>
      <c r="J113" s="9" t="n">
        <f aca="false">'Central pensions'!W113</f>
        <v>893300.710135977</v>
      </c>
      <c r="K113" s="9"/>
      <c r="L113" s="67" t="n">
        <f aca="false">'Central pensions'!N113</f>
        <v>4172504.19732891</v>
      </c>
      <c r="M113" s="67"/>
      <c r="N113" s="67" t="n">
        <f aca="false">'Central pensions'!L113</f>
        <v>1312404.04596492</v>
      </c>
      <c r="O113" s="9"/>
      <c r="P113" s="9" t="n">
        <f aca="false">'Central pensions'!X113</f>
        <v>28871603.9542939</v>
      </c>
      <c r="Q113" s="67"/>
      <c r="R113" s="67" t="n">
        <f aca="false">'Central SIPA income'!G108</f>
        <v>36836500.1890234</v>
      </c>
      <c r="S113" s="67"/>
      <c r="T113" s="9" t="n">
        <f aca="false">'Central SIPA income'!J108</f>
        <v>140847551.154824</v>
      </c>
      <c r="U113" s="9"/>
      <c r="V113" s="67" t="n">
        <f aca="false">'Central SIPA income'!F108</f>
        <v>124023.306802081</v>
      </c>
      <c r="W113" s="67"/>
      <c r="X113" s="67" t="n">
        <f aca="false">'Central SIPA income'!M108</f>
        <v>311510.789775291</v>
      </c>
      <c r="Y113" s="9"/>
      <c r="Z113" s="9" t="n">
        <f aca="false">R113+V113-N113-L113-F113</f>
        <v>1709733.31950121</v>
      </c>
      <c r="AA113" s="9"/>
      <c r="AB113" s="9" t="n">
        <f aca="false">T113-P113-D113</f>
        <v>-51787152.8400001</v>
      </c>
      <c r="AC113" s="50"/>
      <c r="AD113" s="9"/>
      <c r="AE113" s="9"/>
      <c r="AF113" s="9"/>
      <c r="AG113" s="9" t="n">
        <f aca="false">BF113/100*$AG$57</f>
        <v>7958210591.01549</v>
      </c>
      <c r="AH113" s="40" t="n">
        <f aca="false">(AG113-AG112)/AG112</f>
        <v>0.00672328411606508</v>
      </c>
      <c r="AI113" s="40" t="n">
        <f aca="false">(AG113-AG109)/AG109</f>
        <v>0.0253448534659023</v>
      </c>
      <c r="AJ113" s="40" t="n">
        <f aca="false">AB113/AG113</f>
        <v>-0.00650738658492725</v>
      </c>
      <c r="AK113" s="73"/>
      <c r="AL113" s="7"/>
      <c r="AM113" s="7"/>
      <c r="AN113" s="7"/>
      <c r="AO113" s="7"/>
      <c r="AP113" s="7"/>
      <c r="AQ113" s="7"/>
      <c r="AR113" s="7"/>
      <c r="AS113" s="7"/>
      <c r="AT113" s="7"/>
      <c r="AW113" s="71" t="n">
        <f aca="false">workers_and_wage_central!C101</f>
        <v>14417019</v>
      </c>
      <c r="AY113" s="40" t="n">
        <f aca="false">(AW113-AW112)/AW112</f>
        <v>0.00342795091262268</v>
      </c>
      <c r="AZ113" s="39" t="n">
        <f aca="false">workers_and_wage_central!B101</f>
        <v>7759.99772631615</v>
      </c>
      <c r="BA113" s="40" t="n">
        <f aca="false">(AZ113-AZ112)/AZ112</f>
        <v>0.00328407555365145</v>
      </c>
      <c r="BB113" s="7"/>
      <c r="BC113" s="7"/>
      <c r="BD113" s="7"/>
      <c r="BE113" s="7"/>
      <c r="BF113" s="7" t="n">
        <f aca="false">BF112*(1+AY113)*(1+BA113)*(1-BE113)</f>
        <v>138.37512824959</v>
      </c>
      <c r="BG113" s="73" t="e">
        <f aca="false">(BB113-BB109)/BB109</f>
        <v>#DIV/0!</v>
      </c>
      <c r="BH113" s="0" t="n">
        <f aca="false">BH112+1</f>
        <v>82</v>
      </c>
      <c r="BI113" s="40"/>
      <c r="BN113" s="0"/>
      <c r="BO113" s="0"/>
      <c r="BP113" s="0"/>
    </row>
    <row r="114" customFormat="false" ht="12.8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6" t="n">
        <f aca="false">'Central pensions'!Q114</f>
        <v>163408638.27495</v>
      </c>
      <c r="E114" s="6"/>
      <c r="F114" s="8" t="n">
        <f aca="false">'Central pensions'!I114</f>
        <v>29701454.3112924</v>
      </c>
      <c r="G114" s="6" t="n">
        <f aca="false">'Central pensions'!K114</f>
        <v>5286943.71506134</v>
      </c>
      <c r="H114" s="6" t="n">
        <f aca="false">'Central pensions'!V114</f>
        <v>29087204.4196843</v>
      </c>
      <c r="I114" s="8" t="n">
        <f aca="false">'Central pensions'!M114</f>
        <v>163513.723146227</v>
      </c>
      <c r="J114" s="6" t="n">
        <f aca="false">'Central pensions'!W114</f>
        <v>899604.260402609</v>
      </c>
      <c r="K114" s="6"/>
      <c r="L114" s="8" t="n">
        <f aca="false">'Central pensions'!N114</f>
        <v>5018347.45240452</v>
      </c>
      <c r="M114" s="8"/>
      <c r="N114" s="8" t="n">
        <f aca="false">'Central pensions'!L114</f>
        <v>1309916.08869049</v>
      </c>
      <c r="O114" s="6"/>
      <c r="P114" s="6" t="n">
        <f aca="false">'Central pensions'!X114</f>
        <v>33247000.6189931</v>
      </c>
      <c r="Q114" s="8"/>
      <c r="R114" s="8" t="n">
        <f aca="false">'Central SIPA income'!G109</f>
        <v>32003070.1259805</v>
      </c>
      <c r="S114" s="8"/>
      <c r="T114" s="6" t="n">
        <f aca="false">'Central SIPA income'!J109</f>
        <v>122366512.387179</v>
      </c>
      <c r="U114" s="6"/>
      <c r="V114" s="8" t="n">
        <f aca="false">'Central SIPA income'!F109</f>
        <v>128379.176620881</v>
      </c>
      <c r="W114" s="8"/>
      <c r="X114" s="8" t="n">
        <f aca="false">'Central SIPA income'!M109</f>
        <v>322451.478927999</v>
      </c>
      <c r="Y114" s="6"/>
      <c r="Z114" s="6" t="n">
        <f aca="false">R114+V114-N114-L114-F114</f>
        <v>-3898268.54978611</v>
      </c>
      <c r="AA114" s="6"/>
      <c r="AB114" s="6" t="n">
        <f aca="false">T114-P114-D114</f>
        <v>-74289126.5067636</v>
      </c>
      <c r="AC114" s="50"/>
      <c r="AD114" s="6"/>
      <c r="AE114" s="6"/>
      <c r="AF114" s="6"/>
      <c r="AG114" s="6" t="n">
        <f aca="false">BF114/100*$AG$57</f>
        <v>7967355530.57615</v>
      </c>
      <c r="AH114" s="61" t="n">
        <f aca="false">(AG114-AG113)/AG113</f>
        <v>0.00114912007618802</v>
      </c>
      <c r="AI114" s="61"/>
      <c r="AJ114" s="61" t="n">
        <f aca="false">AB114/AG114</f>
        <v>-0.00932418871251141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0.0013925823915144</v>
      </c>
      <c r="AV114" s="5"/>
      <c r="AW114" s="65" t="n">
        <f aca="false">workers_and_wage_central!C102</f>
        <v>14432708</v>
      </c>
      <c r="AX114" s="5"/>
      <c r="AY114" s="61" t="n">
        <f aca="false">(AW114-AW113)/AW113</f>
        <v>0.001088227739729</v>
      </c>
      <c r="AZ114" s="66" t="n">
        <f aca="false">workers_and_wage_central!B102</f>
        <v>7760.46973705344</v>
      </c>
      <c r="BA114" s="61" t="n">
        <f aca="false">(AZ114-AZ113)/AZ113</f>
        <v>6.08261437618189E-005</v>
      </c>
      <c r="BB114" s="5"/>
      <c r="BC114" s="5"/>
      <c r="BD114" s="5"/>
      <c r="BE114" s="5"/>
      <c r="BF114" s="5" t="n">
        <f aca="false">BF113*(1+AY114)*(1+BA114)*(1-BE114)</f>
        <v>138.534137887506</v>
      </c>
      <c r="BG114" s="5"/>
      <c r="BH114" s="5" t="n">
        <f aca="false">BH113+1</f>
        <v>83</v>
      </c>
      <c r="BI114" s="61"/>
      <c r="BJ114" s="5"/>
      <c r="BK114" s="5"/>
      <c r="BL114" s="5"/>
      <c r="BM114" s="5"/>
      <c r="BN114" s="5"/>
      <c r="BO114" s="5"/>
      <c r="BP114" s="5"/>
    </row>
    <row r="115" customFormat="false" ht="12.8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9" t="n">
        <f aca="false">'Central pensions'!Q115</f>
        <v>164292312.574622</v>
      </c>
      <c r="E115" s="9"/>
      <c r="F115" s="67" t="n">
        <f aca="false">'Central pensions'!I115</f>
        <v>29862072.5755094</v>
      </c>
      <c r="G115" s="9" t="n">
        <f aca="false">'Central pensions'!K115</f>
        <v>5390033.48362101</v>
      </c>
      <c r="H115" s="9" t="n">
        <f aca="false">'Central pensions'!V115</f>
        <v>29654373.9099005</v>
      </c>
      <c r="I115" s="67" t="n">
        <f aca="false">'Central pensions'!M115</f>
        <v>166702.066503743</v>
      </c>
      <c r="J115" s="9" t="n">
        <f aca="false">'Central pensions'!W115</f>
        <v>917145.584842285</v>
      </c>
      <c r="K115" s="9"/>
      <c r="L115" s="67" t="n">
        <f aca="false">'Central pensions'!N115</f>
        <v>4134435.80240484</v>
      </c>
      <c r="M115" s="67"/>
      <c r="N115" s="67" t="n">
        <f aca="false">'Central pensions'!L115</f>
        <v>1316914.1867543</v>
      </c>
      <c r="O115" s="9"/>
      <c r="P115" s="9" t="n">
        <f aca="false">'Central pensions'!X115</f>
        <v>28698880.3359799</v>
      </c>
      <c r="Q115" s="67"/>
      <c r="R115" s="67" t="n">
        <f aca="false">'Central SIPA income'!G110</f>
        <v>36911626.1255748</v>
      </c>
      <c r="S115" s="67"/>
      <c r="T115" s="9" t="n">
        <f aca="false">'Central SIPA income'!J110</f>
        <v>141134801.684521</v>
      </c>
      <c r="U115" s="9"/>
      <c r="V115" s="67" t="n">
        <f aca="false">'Central SIPA income'!F110</f>
        <v>125940.462619729</v>
      </c>
      <c r="W115" s="67"/>
      <c r="X115" s="67" t="n">
        <f aca="false">'Central SIPA income'!M110</f>
        <v>316326.132457863</v>
      </c>
      <c r="Y115" s="9"/>
      <c r="Z115" s="9" t="n">
        <f aca="false">R115+V115-N115-L115-F115</f>
        <v>1724144.02352598</v>
      </c>
      <c r="AA115" s="9"/>
      <c r="AB115" s="9" t="n">
        <f aca="false">T115-P115-D115</f>
        <v>-51856391.2260807</v>
      </c>
      <c r="AC115" s="50"/>
      <c r="AD115" s="9"/>
      <c r="AE115" s="9"/>
      <c r="AF115" s="9"/>
      <c r="AG115" s="9" t="n">
        <f aca="false">BF115/100*$AG$57</f>
        <v>7976813112.61618</v>
      </c>
      <c r="AH115" s="40" t="n">
        <f aca="false">(AG115-AG114)/AG114</f>
        <v>0.00118704154769153</v>
      </c>
      <c r="AI115" s="40"/>
      <c r="AJ115" s="40" t="n">
        <f aca="false">AB115/AG115</f>
        <v>-0.00650089083120981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workers_and_wage_central!C103</f>
        <v>14377236</v>
      </c>
      <c r="AX115" s="7"/>
      <c r="AY115" s="40" t="n">
        <f aca="false">(AW115-AW114)/AW114</f>
        <v>-0.00384349215684264</v>
      </c>
      <c r="AZ115" s="39" t="n">
        <f aca="false">workers_and_wage_central!B103</f>
        <v>7799.65966782023</v>
      </c>
      <c r="BA115" s="40" t="n">
        <f aca="false">(AZ115-AZ114)/AZ114</f>
        <v>0.00504994312131337</v>
      </c>
      <c r="BB115" s="7"/>
      <c r="BC115" s="7"/>
      <c r="BD115" s="7"/>
      <c r="BE115" s="7"/>
      <c r="BF115" s="7" t="n">
        <f aca="false">BF114*(1+AY115)*(1+BA115)*(1-BE115)</f>
        <v>138.698583664952</v>
      </c>
      <c r="BG115" s="7"/>
      <c r="BH115" s="7" t="n">
        <f aca="false">BH114+1</f>
        <v>84</v>
      </c>
      <c r="BI115" s="40"/>
      <c r="BJ115" s="7"/>
      <c r="BK115" s="7"/>
      <c r="BL115" s="7"/>
      <c r="BM115" s="7"/>
      <c r="BN115" s="7"/>
      <c r="BO115" s="7"/>
      <c r="BP115" s="7"/>
    </row>
    <row r="116" customFormat="false" ht="12.8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9" t="n">
        <f aca="false">'Central pensions'!Q116</f>
        <v>164652714.665169</v>
      </c>
      <c r="E116" s="9"/>
      <c r="F116" s="67" t="n">
        <f aca="false">'Central pensions'!I116</f>
        <v>29927579.9216269</v>
      </c>
      <c r="G116" s="9" t="n">
        <f aca="false">'Central pensions'!K116</f>
        <v>5448042.20205022</v>
      </c>
      <c r="H116" s="9" t="n">
        <f aca="false">'Central pensions'!V116</f>
        <v>29973520.7633591</v>
      </c>
      <c r="I116" s="67" t="n">
        <f aca="false">'Central pensions'!M116</f>
        <v>168496.150578872</v>
      </c>
      <c r="J116" s="9" t="n">
        <f aca="false">'Central pensions'!W116</f>
        <v>927016.106083268</v>
      </c>
      <c r="K116" s="9"/>
      <c r="L116" s="67" t="n">
        <f aca="false">'Central pensions'!N116</f>
        <v>4091223.73395951</v>
      </c>
      <c r="M116" s="67"/>
      <c r="N116" s="67" t="n">
        <f aca="false">'Central pensions'!L116</f>
        <v>1320623.35571004</v>
      </c>
      <c r="O116" s="9"/>
      <c r="P116" s="9" t="n">
        <f aca="false">'Central pensions'!X116</f>
        <v>28495059.4606082</v>
      </c>
      <c r="Q116" s="67"/>
      <c r="R116" s="67" t="n">
        <f aca="false">'Central SIPA income'!G111</f>
        <v>32347961.6621886</v>
      </c>
      <c r="S116" s="67"/>
      <c r="T116" s="9" t="n">
        <f aca="false">'Central SIPA income'!J111</f>
        <v>123685235.068207</v>
      </c>
      <c r="U116" s="9"/>
      <c r="V116" s="67" t="n">
        <f aca="false">'Central SIPA income'!F111</f>
        <v>125552.424047615</v>
      </c>
      <c r="W116" s="67"/>
      <c r="X116" s="67" t="n">
        <f aca="false">'Central SIPA income'!M111</f>
        <v>315351.491439337</v>
      </c>
      <c r="Y116" s="9"/>
      <c r="Z116" s="9" t="n">
        <f aca="false">R116+V116-N116-L116-F116</f>
        <v>-2865912.92506024</v>
      </c>
      <c r="AA116" s="9"/>
      <c r="AB116" s="9" t="n">
        <f aca="false">T116-P116-D116</f>
        <v>-69462539.0575701</v>
      </c>
      <c r="AC116" s="50"/>
      <c r="AD116" s="9"/>
      <c r="AE116" s="9"/>
      <c r="AF116" s="9"/>
      <c r="AG116" s="9" t="n">
        <f aca="false">BF116/100*$AG$57</f>
        <v>8014187859.86489</v>
      </c>
      <c r="AH116" s="40" t="n">
        <f aca="false">(AG116-AG115)/AG115</f>
        <v>0.00468542345433636</v>
      </c>
      <c r="AI116" s="40"/>
      <c r="AJ116" s="40" t="n">
        <f aca="false">AB116/AG116</f>
        <v>-0.0086674458188632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W116" s="71" t="n">
        <f aca="false">workers_and_wage_central!C104</f>
        <v>14425641</v>
      </c>
      <c r="AY116" s="40" t="n">
        <f aca="false">(AW116-AW115)/AW115</f>
        <v>0.00336678065241469</v>
      </c>
      <c r="AZ116" s="39" t="n">
        <f aca="false">workers_and_wage_central!B104</f>
        <v>7809.91012186828</v>
      </c>
      <c r="BA116" s="40" t="n">
        <f aca="false">(AZ116-AZ115)/AZ115</f>
        <v>0.00131421811778972</v>
      </c>
      <c r="BB116" s="7"/>
      <c r="BC116" s="7"/>
      <c r="BD116" s="7"/>
      <c r="BE116" s="7"/>
      <c r="BF116" s="7" t="n">
        <f aca="false">BF115*(1+AY116)*(1+BA116)*(1-BE116)</f>
        <v>139.348445261939</v>
      </c>
      <c r="BG116" s="7"/>
      <c r="BH116" s="0" t="n">
        <f aca="false">BH115+1</f>
        <v>85</v>
      </c>
      <c r="BI116" s="40"/>
    </row>
    <row r="117" customFormat="false" ht="12.8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9" t="n">
        <f aca="false">'Central pensions'!Q117</f>
        <v>165309880.551642</v>
      </c>
      <c r="E117" s="9"/>
      <c r="F117" s="67" t="n">
        <f aca="false">'Central pensions'!I117</f>
        <v>30047027.6005139</v>
      </c>
      <c r="G117" s="9" t="n">
        <f aca="false">'Central pensions'!K117</f>
        <v>5558333.07148155</v>
      </c>
      <c r="H117" s="9" t="n">
        <f aca="false">'Central pensions'!V117</f>
        <v>30580308.5859029</v>
      </c>
      <c r="I117" s="67" t="n">
        <f aca="false">'Central pensions'!M117</f>
        <v>171907.208396337</v>
      </c>
      <c r="J117" s="9" t="n">
        <f aca="false">'Central pensions'!W117</f>
        <v>945782.739770195</v>
      </c>
      <c r="K117" s="9"/>
      <c r="L117" s="67" t="n">
        <f aca="false">'Central pensions'!N117</f>
        <v>4157179.28053502</v>
      </c>
      <c r="M117" s="67"/>
      <c r="N117" s="67" t="n">
        <f aca="false">'Central pensions'!L117</f>
        <v>1325564.40089826</v>
      </c>
      <c r="O117" s="9"/>
      <c r="P117" s="9" t="n">
        <f aca="false">'Central pensions'!X117</f>
        <v>28864487.2781096</v>
      </c>
      <c r="Q117" s="67"/>
      <c r="R117" s="67" t="n">
        <f aca="false">'Central SIPA income'!G112</f>
        <v>37198946.0960953</v>
      </c>
      <c r="S117" s="67"/>
      <c r="T117" s="9" t="n">
        <f aca="false">'Central SIPA income'!J112</f>
        <v>142233394.494317</v>
      </c>
      <c r="U117" s="9"/>
      <c r="V117" s="67" t="n">
        <f aca="false">'Central SIPA income'!F112</f>
        <v>124953.036948975</v>
      </c>
      <c r="W117" s="67"/>
      <c r="X117" s="67" t="n">
        <f aca="false">'Central SIPA income'!M112</f>
        <v>313846.003855648</v>
      </c>
      <c r="Y117" s="9"/>
      <c r="Z117" s="9" t="n">
        <f aca="false">R117+V117-N117-L117-F117</f>
        <v>1794127.8510971</v>
      </c>
      <c r="AA117" s="9"/>
      <c r="AB117" s="9" t="n">
        <f aca="false">T117-P117-D117</f>
        <v>-51940973.3354349</v>
      </c>
      <c r="AC117" s="50"/>
      <c r="AD117" s="9"/>
      <c r="AE117" s="9"/>
      <c r="AF117" s="9"/>
      <c r="AG117" s="9" t="n">
        <f aca="false">BF117/100*$AG$57</f>
        <v>8002557225.55779</v>
      </c>
      <c r="AH117" s="40" t="n">
        <f aca="false">(AG117-AG116)/AG116</f>
        <v>-0.00145125551215833</v>
      </c>
      <c r="AI117" s="40" t="n">
        <f aca="false">(AG117-AG113)/AG113</f>
        <v>0.00557243792874316</v>
      </c>
      <c r="AJ117" s="40" t="n">
        <f aca="false">AB117/AG117</f>
        <v>-0.00649054694286358</v>
      </c>
      <c r="AK117" s="73"/>
      <c r="AL117" s="78"/>
      <c r="AM117" s="7"/>
      <c r="AN117" s="7"/>
      <c r="AO117" s="7"/>
      <c r="AP117" s="7"/>
      <c r="AQ117" s="7"/>
      <c r="AR117" s="7"/>
      <c r="AS117" s="7"/>
      <c r="AT117" s="7"/>
      <c r="AW117" s="71" t="n">
        <f aca="false">workers_and_wage_central!C105</f>
        <v>14364471</v>
      </c>
      <c r="AY117" s="40" t="n">
        <f aca="false">(AW117-AW116)/AW116</f>
        <v>-0.00424036616466471</v>
      </c>
      <c r="AZ117" s="39" t="n">
        <f aca="false">workers_and_wage_central!B105</f>
        <v>7831.78558535952</v>
      </c>
      <c r="BA117" s="40" t="n">
        <f aca="false">(AZ117-AZ116)/AZ116</f>
        <v>0.00280098786668413</v>
      </c>
      <c r="BB117" s="7"/>
      <c r="BC117" s="7"/>
      <c r="BD117" s="7"/>
      <c r="BE117" s="7"/>
      <c r="BF117" s="7" t="n">
        <f aca="false">BF116*(1+AY117)*(1+BA117)*(1-BE117)</f>
        <v>139.146215062642</v>
      </c>
      <c r="BG117" s="73" t="e">
        <f aca="false">(BB117-BB113)/BB113</f>
        <v>#DIV/0!</v>
      </c>
      <c r="BH117" s="0" t="n">
        <f aca="false">BH116+1</f>
        <v>86</v>
      </c>
      <c r="BI117" s="40"/>
    </row>
    <row r="118" customFormat="false" ht="12.8" hidden="false" customHeight="false" outlineLevel="0" collapsed="false">
      <c r="AK118" s="5"/>
      <c r="AL118" s="60"/>
      <c r="BF118" s="0" t="e">
        <f aca="false">BF117/BF31-1</f>
        <v>#DIV/0!</v>
      </c>
      <c r="BG118" s="5"/>
    </row>
    <row r="119" customFormat="false" ht="12.8" hidden="false" customHeight="false" outlineLevel="0" collapsed="false">
      <c r="AI119" s="32" t="n">
        <f aca="false">AVERAGE(AI29:AI117)</f>
        <v>0.0213988050978989</v>
      </c>
      <c r="AK119" s="7"/>
      <c r="BF119" s="0" t="e">
        <f aca="false">BF117/BF31</f>
        <v>#DIV/0!</v>
      </c>
    </row>
    <row r="120" customFormat="false" ht="12.8" hidden="false" customHeight="false" outlineLevel="0" collapsed="false">
      <c r="AK120" s="7"/>
      <c r="BB120" s="0" t="e">
        <f aca="false">BF31*BF120^86</f>
        <v>#DIV/0!</v>
      </c>
      <c r="BF120" s="0" t="e">
        <f aca="false">BF119^(1/BH117)</f>
        <v>#DIV/0!</v>
      </c>
      <c r="BG120" s="32"/>
    </row>
    <row r="121" customFormat="false" ht="12.8" hidden="false" customHeight="false" outlineLevel="0" collapsed="false">
      <c r="AK121" s="73"/>
      <c r="BF121" s="32" t="e">
        <f aca="false">BF120^4-1</f>
        <v>#DIV/0!</v>
      </c>
    </row>
    <row r="122" customFormat="false" ht="12.8" hidden="false" customHeight="false" outlineLevel="0" collapsed="false">
      <c r="AK122" s="5"/>
    </row>
    <row r="123" customFormat="false" ht="12.8" hidden="false" customHeight="false" outlineLevel="0" collapsed="false">
      <c r="AK123" s="7"/>
    </row>
    <row r="124" customFormat="false" ht="12.8" hidden="false" customHeight="false" outlineLevel="0" collapsed="false">
      <c r="AK124" s="7"/>
      <c r="BB124" s="0" t="s">
        <v>106</v>
      </c>
    </row>
    <row r="125" customFormat="false" ht="12.8" hidden="false" customHeight="false" outlineLevel="0" collapsed="false">
      <c r="AK125" s="73"/>
    </row>
    <row r="127" customFormat="false" ht="12.8" hidden="false" customHeight="false" outlineLevel="0" collapsed="false">
      <c r="AF127" s="5" t="n">
        <v>2015</v>
      </c>
      <c r="AG127" s="6" t="n">
        <f aca="false">AG14</f>
        <v>5192108061.38261</v>
      </c>
    </row>
    <row r="128" customFormat="false" ht="12.8" hidden="false" customHeight="false" outlineLevel="0" collapsed="false">
      <c r="AF128" s="7" t="n">
        <v>2015</v>
      </c>
      <c r="AG128" s="9" t="n">
        <f aca="false">AG15</f>
        <v>5310158517.42102</v>
      </c>
    </row>
    <row r="129" customFormat="false" ht="12.8" hidden="false" customHeight="false" outlineLevel="0" collapsed="false">
      <c r="AF129" s="7" t="n">
        <v>2015</v>
      </c>
      <c r="AG129" s="9" t="n">
        <f aca="false">AG16</f>
        <v>5306463610.93908</v>
      </c>
    </row>
    <row r="130" customFormat="false" ht="12.8" hidden="false" customHeight="false" outlineLevel="0" collapsed="false">
      <c r="AF130" s="7" t="n">
        <v>2015</v>
      </c>
      <c r="AG130" s="9" t="n">
        <f aca="false">AG17</f>
        <v>5248790844.48405</v>
      </c>
      <c r="AH130" s="32"/>
      <c r="AI130" s="32"/>
    </row>
    <row r="131" customFormat="false" ht="12.8" hidden="false" customHeight="false" outlineLevel="0" collapsed="false">
      <c r="AF131" s="5" t="n">
        <f aca="false">AF127+1</f>
        <v>2016</v>
      </c>
      <c r="AG131" s="6" t="n">
        <f aca="false">AG18</f>
        <v>5205124141.81883</v>
      </c>
    </row>
    <row r="132" customFormat="false" ht="12.8" hidden="false" customHeight="false" outlineLevel="0" collapsed="false">
      <c r="AF132" s="7" t="n">
        <f aca="false">AF128+1</f>
        <v>2016</v>
      </c>
      <c r="AG132" s="9" t="n">
        <f aca="false">AG19</f>
        <v>5114201771.34562</v>
      </c>
    </row>
    <row r="133" customFormat="false" ht="12.8" hidden="false" customHeight="false" outlineLevel="0" collapsed="false">
      <c r="AF133" s="7" t="n">
        <f aca="false">AF129+1</f>
        <v>2016</v>
      </c>
      <c r="AG133" s="9" t="n">
        <f aca="false">AG20</f>
        <v>5132602154.79852</v>
      </c>
    </row>
    <row r="134" customFormat="false" ht="12.8" hidden="false" customHeight="false" outlineLevel="0" collapsed="false">
      <c r="AF134" s="7" t="n">
        <f aca="false">AF130+1</f>
        <v>2016</v>
      </c>
      <c r="AG134" s="9" t="n">
        <f aca="false">AG21</f>
        <v>5167527491.82392</v>
      </c>
      <c r="AJ134" s="32"/>
    </row>
    <row r="135" customFormat="false" ht="12.8" hidden="false" customHeight="false" outlineLevel="0" collapsed="false">
      <c r="AF135" s="5" t="n">
        <f aca="false">AF131+1</f>
        <v>2017</v>
      </c>
      <c r="AG135" s="6" t="n">
        <f aca="false">AG22</f>
        <v>5221404663.9263</v>
      </c>
      <c r="AH135" s="32"/>
      <c r="AI135" s="32"/>
    </row>
    <row r="136" customFormat="false" ht="12.8" hidden="false" customHeight="false" outlineLevel="0" collapsed="false">
      <c r="AF136" s="7" t="n">
        <f aca="false">AF132+1</f>
        <v>2017</v>
      </c>
      <c r="AG136" s="9" t="n">
        <f aca="false">AG23</f>
        <v>5259341230.30775</v>
      </c>
    </row>
    <row r="137" customFormat="false" ht="12.8" hidden="false" customHeight="false" outlineLevel="0" collapsed="false">
      <c r="AF137" s="7" t="n">
        <f aca="false">AF133+1</f>
        <v>2017</v>
      </c>
      <c r="AG137" s="9" t="n">
        <f aca="false">AG24</f>
        <v>5329145842.42092</v>
      </c>
    </row>
    <row r="138" customFormat="false" ht="12.8" hidden="false" customHeight="false" outlineLevel="0" collapsed="false">
      <c r="AF138" s="7" t="n">
        <f aca="false">AF134+1</f>
        <v>2017</v>
      </c>
      <c r="AG138" s="9" t="n">
        <f aca="false">AG25</f>
        <v>5390723791.0674</v>
      </c>
      <c r="AJ138" s="32" t="n">
        <f aca="false">(AG138-AG134)/AG134</f>
        <v>0.0431920874338097</v>
      </c>
      <c r="AK138" s="32" t="n">
        <f aca="false">AVERAGE(AJ138:AJ230)</f>
        <v>0.0188171903518398</v>
      </c>
    </row>
    <row r="139" customFormat="false" ht="12.8" hidden="false" customHeight="false" outlineLevel="0" collapsed="false">
      <c r="AF139" s="5" t="n">
        <f aca="false">AF135+1</f>
        <v>2018</v>
      </c>
      <c r="AG139" s="6" t="n">
        <f aca="false">AG26</f>
        <v>5384429080.35755</v>
      </c>
      <c r="AH139" s="32"/>
      <c r="AI139" s="32"/>
    </row>
    <row r="140" customFormat="false" ht="12.8" hidden="false" customHeight="false" outlineLevel="0" collapsed="false">
      <c r="AF140" s="7" t="n">
        <f aca="false">AF136+1</f>
        <v>2018</v>
      </c>
      <c r="AG140" s="9" t="n">
        <f aca="false">AG27</f>
        <v>5110565745.3297</v>
      </c>
    </row>
    <row r="141" customFormat="false" ht="12.8" hidden="false" customHeight="false" outlineLevel="0" collapsed="false">
      <c r="AF141" s="7" t="n">
        <f aca="false">AF137+1</f>
        <v>2018</v>
      </c>
      <c r="AG141" s="9" t="n">
        <f aca="false">AG28</f>
        <v>5107155569.16924</v>
      </c>
    </row>
    <row r="142" customFormat="false" ht="12.8" hidden="false" customHeight="false" outlineLevel="0" collapsed="false">
      <c r="AF142" s="7" t="n">
        <f aca="false">AF138+1</f>
        <v>2018</v>
      </c>
      <c r="AG142" s="9" t="n">
        <f aca="false">AG29</f>
        <v>5054594744.49258</v>
      </c>
      <c r="AJ142" s="32" t="n">
        <f aca="false">(AG142-AG138)/AG138</f>
        <v>-0.0623532311434299</v>
      </c>
    </row>
    <row r="143" customFormat="false" ht="12.8" hidden="false" customHeight="false" outlineLevel="0" collapsed="false">
      <c r="AF143" s="5" t="n">
        <f aca="false">AF139+1</f>
        <v>2019</v>
      </c>
      <c r="AG143" s="6" t="n">
        <f aca="false">AG30</f>
        <v>5061577063.56846</v>
      </c>
      <c r="AH143" s="32"/>
      <c r="AI143" s="32"/>
    </row>
    <row r="144" customFormat="false" ht="12.8" hidden="false" customHeight="false" outlineLevel="0" collapsed="false">
      <c r="AF144" s="7" t="n">
        <f aca="false">AF140+1</f>
        <v>2019</v>
      </c>
      <c r="AG144" s="9" t="n">
        <f aca="false">AG31</f>
        <v>5042490446.21757</v>
      </c>
      <c r="AK144" s="0" t="n">
        <v>1.0014888795</v>
      </c>
      <c r="AL144" s="0" t="n">
        <v>1.0014888795</v>
      </c>
      <c r="AU144" s="0" t="n">
        <v>1.0014888795</v>
      </c>
      <c r="AV144" s="0" t="n">
        <v>1.0014888795</v>
      </c>
    </row>
    <row r="145" customFormat="false" ht="12.8" hidden="false" customHeight="false" outlineLevel="0" collapsed="false">
      <c r="AF145" s="7" t="n">
        <f aca="false">AF141+1</f>
        <v>2019</v>
      </c>
      <c r="AG145" s="9" t="n">
        <f aca="false">AG32</f>
        <v>5083630620.0919</v>
      </c>
    </row>
    <row r="146" customFormat="false" ht="12.8" hidden="false" customHeight="false" outlineLevel="0" collapsed="false">
      <c r="AF146" s="7" t="n">
        <f aca="false">AF142+1</f>
        <v>2019</v>
      </c>
      <c r="AG146" s="9" t="n">
        <f aca="false">AG33</f>
        <v>5037731127.00825</v>
      </c>
      <c r="AJ146" s="32" t="n">
        <f aca="false">(AG146-AG142)/AG142</f>
        <v>-0.00333629466589907</v>
      </c>
    </row>
    <row r="147" customFormat="false" ht="12.8" hidden="false" customHeight="false" outlineLevel="0" collapsed="false">
      <c r="AF147" s="5" t="n">
        <f aca="false">AF143+1</f>
        <v>2020</v>
      </c>
      <c r="AG147" s="6" t="n">
        <f aca="false">AG34</f>
        <v>4793690581.39865</v>
      </c>
      <c r="AH147" s="32"/>
      <c r="AI147" s="32"/>
      <c r="AK147" s="0" t="n">
        <f aca="false">100*AK144*AL144*AU144*AV144</f>
        <v>100.596883177987</v>
      </c>
      <c r="AL147" s="32" t="n">
        <f aca="false">(AK147-100)/100</f>
        <v>0.00596883177987451</v>
      </c>
      <c r="AM147" s="32"/>
      <c r="AN147" s="32"/>
      <c r="AO147" s="32"/>
      <c r="AP147" s="32"/>
      <c r="AQ147" s="32"/>
      <c r="AR147" s="32"/>
      <c r="AS147" s="32"/>
      <c r="AT147" s="32"/>
    </row>
    <row r="148" customFormat="false" ht="12.8" hidden="false" customHeight="false" outlineLevel="0" collapsed="false">
      <c r="AF148" s="7" t="n">
        <f aca="false">AF144+1</f>
        <v>2020</v>
      </c>
      <c r="AG148" s="9" t="n">
        <f aca="false">AG35</f>
        <v>4019949502.60615</v>
      </c>
    </row>
    <row r="149" customFormat="false" ht="12.8" hidden="false" customHeight="false" outlineLevel="0" collapsed="false">
      <c r="AF149" s="7" t="n">
        <f aca="false">AF145+1</f>
        <v>2020</v>
      </c>
      <c r="AG149" s="9" t="n">
        <f aca="false">AG36</f>
        <v>4512300110.79965</v>
      </c>
      <c r="AH149" s="32" t="n">
        <f aca="false">AVERAGE(AJ138:AJ158)</f>
        <v>0.00521650804974403</v>
      </c>
      <c r="AI149" s="32"/>
    </row>
    <row r="150" customFormat="false" ht="12.8" hidden="false" customHeight="false" outlineLevel="0" collapsed="false">
      <c r="AF150" s="7" t="n">
        <f aca="false">AF146+1</f>
        <v>2020</v>
      </c>
      <c r="AG150" s="9" t="n">
        <f aca="false">AG37</f>
        <v>4699819807.57936</v>
      </c>
      <c r="AJ150" s="32" t="n">
        <f aca="false">(AG150-AG146)/AG146</f>
        <v>-0.0670760925721661</v>
      </c>
    </row>
    <row r="151" customFormat="false" ht="12.8" hidden="false" customHeight="false" outlineLevel="0" collapsed="false">
      <c r="AF151" s="5" t="n">
        <f aca="false">AF147+1</f>
        <v>2021</v>
      </c>
      <c r="AG151" s="6" t="n">
        <f aca="false">AG38</f>
        <v>4793690581.39865</v>
      </c>
      <c r="AH151" s="32"/>
      <c r="AI151" s="32"/>
    </row>
    <row r="152" customFormat="false" ht="12.8" hidden="false" customHeight="false" outlineLevel="0" collapsed="false">
      <c r="AF152" s="7" t="n">
        <f aca="false">AF148+1</f>
        <v>2021</v>
      </c>
      <c r="AG152" s="9" t="n">
        <f aca="false">AG39</f>
        <v>4823939403.12739</v>
      </c>
    </row>
    <row r="153" customFormat="false" ht="12.8" hidden="false" customHeight="false" outlineLevel="0" collapsed="false">
      <c r="AF153" s="7" t="n">
        <f aca="false">AF149+1</f>
        <v>2021</v>
      </c>
      <c r="AG153" s="9" t="n">
        <f aca="false">AG40</f>
        <v>4918407120.77163</v>
      </c>
    </row>
    <row r="154" customFormat="false" ht="12.8" hidden="false" customHeight="false" outlineLevel="0" collapsed="false">
      <c r="AF154" s="7" t="n">
        <f aca="false">AF150+1</f>
        <v>2021</v>
      </c>
      <c r="AG154" s="9" t="n">
        <f aca="false">AG41</f>
        <v>4967835217.28166</v>
      </c>
      <c r="AJ154" s="32" t="n">
        <f aca="false">(AG154-AG150)/AG150</f>
        <v>0.0570267415933838</v>
      </c>
    </row>
    <row r="155" customFormat="false" ht="12.8" hidden="false" customHeight="false" outlineLevel="0" collapsed="false">
      <c r="AF155" s="5" t="n">
        <f aca="false">AF151+1</f>
        <v>2022</v>
      </c>
      <c r="AG155" s="6" t="n">
        <f aca="false">AG42</f>
        <v>5033375110.46859</v>
      </c>
      <c r="AH155" s="32"/>
      <c r="AI155" s="32"/>
    </row>
    <row r="156" customFormat="false" ht="12.8" hidden="false" customHeight="false" outlineLevel="0" collapsed="false">
      <c r="AF156" s="7" t="n">
        <f aca="false">AF152+1</f>
        <v>2022</v>
      </c>
      <c r="AG156" s="9" t="n">
        <f aca="false">AG43</f>
        <v>5113375767.31503</v>
      </c>
    </row>
    <row r="157" customFormat="false" ht="12.8" hidden="false" customHeight="false" outlineLevel="0" collapsed="false">
      <c r="AF157" s="7" t="n">
        <f aca="false">AF153+1</f>
        <v>2022</v>
      </c>
      <c r="AG157" s="9" t="n">
        <f aca="false">AG44</f>
        <v>5164327476.81018</v>
      </c>
    </row>
    <row r="158" customFormat="false" ht="12.8" hidden="false" customHeight="false" outlineLevel="0" collapsed="false">
      <c r="AF158" s="7" t="n">
        <f aca="false">AF154+1</f>
        <v>2022</v>
      </c>
      <c r="AG158" s="9" t="n">
        <f aca="false">AG45</f>
        <v>5285010818.04992</v>
      </c>
      <c r="AJ158" s="32" t="n">
        <f aca="false">(AG158-AG154)/AG154</f>
        <v>0.0638458376527658</v>
      </c>
    </row>
    <row r="159" customFormat="false" ht="12.8" hidden="false" customHeight="false" outlineLevel="0" collapsed="false">
      <c r="AF159" s="5" t="n">
        <f aca="false">AF155+1</f>
        <v>2023</v>
      </c>
      <c r="AG159" s="6" t="n">
        <f aca="false">AG46</f>
        <v>5285043865.99202</v>
      </c>
      <c r="AH159" s="32"/>
      <c r="AI159" s="32"/>
    </row>
    <row r="160" customFormat="false" ht="12.8" hidden="false" customHeight="false" outlineLevel="0" collapsed="false">
      <c r="AF160" s="7" t="n">
        <f aca="false">AF156+1</f>
        <v>2023</v>
      </c>
      <c r="AG160" s="9" t="n">
        <f aca="false">AG47</f>
        <v>5317910798.00764</v>
      </c>
    </row>
    <row r="161" customFormat="false" ht="12.8" hidden="false" customHeight="false" outlineLevel="0" collapsed="false">
      <c r="AF161" s="7" t="n">
        <f aca="false">AF157+1</f>
        <v>2023</v>
      </c>
      <c r="AG161" s="9" t="n">
        <f aca="false">AG48</f>
        <v>5370900575.8826</v>
      </c>
    </row>
    <row r="162" customFormat="false" ht="12.8" hidden="false" customHeight="false" outlineLevel="0" collapsed="false">
      <c r="AF162" s="7" t="n">
        <f aca="false">AF158+1</f>
        <v>2023</v>
      </c>
      <c r="AG162" s="9" t="n">
        <f aca="false">AG49</f>
        <v>5446077499.66725</v>
      </c>
      <c r="AJ162" s="32" t="n">
        <f aca="false">(AG162-AG158)/AG158</f>
        <v>0.0304761309224276</v>
      </c>
    </row>
    <row r="163" customFormat="false" ht="12.8" hidden="false" customHeight="false" outlineLevel="0" collapsed="false">
      <c r="AF163" s="5" t="n">
        <f aca="false">AF159+1</f>
        <v>2024</v>
      </c>
      <c r="AG163" s="6" t="n">
        <f aca="false">AG50</f>
        <v>5496445620.6317</v>
      </c>
      <c r="AH163" s="32"/>
      <c r="AI163" s="32"/>
    </row>
    <row r="164" customFormat="false" ht="12.8" hidden="false" customHeight="false" outlineLevel="0" collapsed="false">
      <c r="AF164" s="7" t="n">
        <f aca="false">AF160+1</f>
        <v>2024</v>
      </c>
      <c r="AG164" s="9" t="n">
        <f aca="false">AG51</f>
        <v>5530627229.92793</v>
      </c>
    </row>
    <row r="165" customFormat="false" ht="12.8" hidden="false" customHeight="false" outlineLevel="0" collapsed="false">
      <c r="AF165" s="7" t="n">
        <f aca="false">AF161+1</f>
        <v>2024</v>
      </c>
      <c r="AG165" s="9" t="n">
        <f aca="false">AG52</f>
        <v>5558882096.03851</v>
      </c>
    </row>
    <row r="166" customFormat="false" ht="12.8" hidden="false" customHeight="false" outlineLevel="0" collapsed="false">
      <c r="AF166" s="7" t="n">
        <f aca="false">AF162+1</f>
        <v>2024</v>
      </c>
      <c r="AG166" s="9" t="n">
        <f aca="false">AG53</f>
        <v>5583675438.83561</v>
      </c>
      <c r="AJ166" s="32" t="n">
        <f aca="false">(AG166-AG162)/AG162</f>
        <v>0.0252655125045063</v>
      </c>
    </row>
    <row r="167" customFormat="false" ht="12.8" hidden="false" customHeight="false" outlineLevel="0" collapsed="false">
      <c r="AF167" s="5" t="n">
        <f aca="false">AF163+1</f>
        <v>2025</v>
      </c>
      <c r="AG167" s="6" t="n">
        <f aca="false">AG54</f>
        <v>5661338989.25063</v>
      </c>
      <c r="AH167" s="32"/>
      <c r="AI167" s="32"/>
    </row>
    <row r="168" customFormat="false" ht="12.8" hidden="false" customHeight="false" outlineLevel="0" collapsed="false">
      <c r="AF168" s="7" t="n">
        <f aca="false">AF164+1</f>
        <v>2025</v>
      </c>
      <c r="AG168" s="9" t="n">
        <f aca="false">AG55</f>
        <v>5696546046.82576</v>
      </c>
    </row>
    <row r="169" customFormat="false" ht="12.8" hidden="false" customHeight="false" outlineLevel="0" collapsed="false">
      <c r="AF169" s="7" t="n">
        <f aca="false">AF165+1</f>
        <v>2025</v>
      </c>
      <c r="AG169" s="9" t="n">
        <f aca="false">AG56</f>
        <v>5725648558.91964</v>
      </c>
    </row>
    <row r="170" customFormat="false" ht="12.8" hidden="false" customHeight="false" outlineLevel="0" collapsed="false">
      <c r="AF170" s="7" t="n">
        <f aca="false">AF166+1</f>
        <v>2025</v>
      </c>
      <c r="AG170" s="9" t="n">
        <f aca="false">AG57</f>
        <v>5751185702.00067</v>
      </c>
      <c r="AJ170" s="32" t="n">
        <f aca="false">(AG170-AG166)/AG166</f>
        <v>0.0299999999999991</v>
      </c>
    </row>
    <row r="171" customFormat="false" ht="12.8" hidden="false" customHeight="false" outlineLevel="0" collapsed="false">
      <c r="AF171" s="5" t="n">
        <f aca="false">AF167+1</f>
        <v>2026</v>
      </c>
      <c r="AG171" s="6" t="n">
        <f aca="false">AG58</f>
        <v>5789715232.82415</v>
      </c>
      <c r="AH171" s="32"/>
      <c r="AI171" s="32"/>
    </row>
    <row r="172" customFormat="false" ht="12.8" hidden="false" customHeight="false" outlineLevel="0" collapsed="false">
      <c r="AF172" s="7" t="n">
        <f aca="false">AF168+1</f>
        <v>2026</v>
      </c>
      <c r="AG172" s="9" t="n">
        <f aca="false">AG59</f>
        <v>5856730457.25267</v>
      </c>
    </row>
    <row r="173" customFormat="false" ht="12.8" hidden="false" customHeight="false" outlineLevel="0" collapsed="false">
      <c r="AF173" s="7" t="n">
        <f aca="false">AF169+1</f>
        <v>2026</v>
      </c>
      <c r="AG173" s="9" t="n">
        <f aca="false">AG60</f>
        <v>5913875625.8447</v>
      </c>
    </row>
    <row r="174" customFormat="false" ht="12.8" hidden="false" customHeight="false" outlineLevel="0" collapsed="false">
      <c r="AF174" s="7" t="n">
        <f aca="false">AF170+1</f>
        <v>2026</v>
      </c>
      <c r="AG174" s="9" t="n">
        <f aca="false">AG61</f>
        <v>5966419133.38116</v>
      </c>
      <c r="AJ174" s="32" t="n">
        <f aca="false">(AG174-AG170)/AG170</f>
        <v>0.0374241839044797</v>
      </c>
    </row>
    <row r="175" customFormat="false" ht="12.8" hidden="false" customHeight="false" outlineLevel="0" collapsed="false">
      <c r="AF175" s="5" t="n">
        <f aca="false">AF171+1</f>
        <v>2027</v>
      </c>
      <c r="AG175" s="6" t="n">
        <f aca="false">AG62</f>
        <v>6024392581.79795</v>
      </c>
      <c r="AH175" s="32"/>
      <c r="AI175" s="32"/>
    </row>
    <row r="176" customFormat="false" ht="12.8" hidden="false" customHeight="false" outlineLevel="0" collapsed="false">
      <c r="AF176" s="7" t="n">
        <f aca="false">AF172+1</f>
        <v>2027</v>
      </c>
      <c r="AG176" s="9" t="n">
        <f aca="false">AG63</f>
        <v>6084672222.12472</v>
      </c>
    </row>
    <row r="177" customFormat="false" ht="12.8" hidden="false" customHeight="false" outlineLevel="0" collapsed="false">
      <c r="AF177" s="7" t="n">
        <f aca="false">AF173+1</f>
        <v>2027</v>
      </c>
      <c r="AG177" s="9" t="n">
        <f aca="false">AG64</f>
        <v>6115469193.77511</v>
      </c>
    </row>
    <row r="178" customFormat="false" ht="12.8" hidden="false" customHeight="false" outlineLevel="0" collapsed="false">
      <c r="AF178" s="7" t="n">
        <f aca="false">AF174+1</f>
        <v>2027</v>
      </c>
      <c r="AG178" s="9" t="n">
        <f aca="false">AG65</f>
        <v>6198850781.5146</v>
      </c>
      <c r="AJ178" s="32" t="n">
        <f aca="false">(AG178-AG174)/AG174</f>
        <v>0.0389566409830357</v>
      </c>
    </row>
    <row r="179" customFormat="false" ht="12.8" hidden="false" customHeight="false" outlineLevel="0" collapsed="false">
      <c r="AF179" s="5" t="n">
        <f aca="false">AF175+1</f>
        <v>2028</v>
      </c>
      <c r="AG179" s="6" t="n">
        <f aca="false">AG66</f>
        <v>6257431713.03127</v>
      </c>
      <c r="AH179" s="32"/>
      <c r="AI179" s="32"/>
    </row>
    <row r="180" customFormat="false" ht="12.8" hidden="false" customHeight="false" outlineLevel="0" collapsed="false">
      <c r="AF180" s="7" t="n">
        <f aca="false">AF176+1</f>
        <v>2028</v>
      </c>
      <c r="AG180" s="9" t="n">
        <f aca="false">AG67</f>
        <v>6303806521.88156</v>
      </c>
    </row>
    <row r="181" customFormat="false" ht="12.8" hidden="false" customHeight="false" outlineLevel="0" collapsed="false">
      <c r="AF181" s="7" t="n">
        <f aca="false">AF177+1</f>
        <v>2028</v>
      </c>
      <c r="AG181" s="9" t="n">
        <f aca="false">AG68</f>
        <v>6349802512.06632</v>
      </c>
    </row>
    <row r="182" customFormat="false" ht="12.8" hidden="false" customHeight="false" outlineLevel="0" collapsed="false">
      <c r="AF182" s="7" t="n">
        <f aca="false">AF178+1</f>
        <v>2028</v>
      </c>
      <c r="AG182" s="9" t="n">
        <f aca="false">AG69</f>
        <v>6390661451.7348</v>
      </c>
      <c r="AJ182" s="32" t="n">
        <f aca="false">(AG182-AG178)/AG178</f>
        <v>0.0309429403902075</v>
      </c>
    </row>
    <row r="183" customFormat="false" ht="12.8" hidden="false" customHeight="false" outlineLevel="0" collapsed="false">
      <c r="AF183" s="5" t="n">
        <f aca="false">AF179+1</f>
        <v>2029</v>
      </c>
      <c r="AG183" s="6" t="n">
        <f aca="false">AG70</f>
        <v>6435673296.07683</v>
      </c>
      <c r="AH183" s="32"/>
      <c r="AI183" s="32"/>
    </row>
    <row r="184" customFormat="false" ht="12.8" hidden="false" customHeight="false" outlineLevel="0" collapsed="false">
      <c r="AF184" s="7" t="n">
        <f aca="false">AF180+1</f>
        <v>2029</v>
      </c>
      <c r="AG184" s="9" t="n">
        <f aca="false">AG71</f>
        <v>6485432448.03781</v>
      </c>
    </row>
    <row r="185" customFormat="false" ht="12.8" hidden="false" customHeight="false" outlineLevel="0" collapsed="false">
      <c r="AF185" s="7" t="n">
        <f aca="false">AF181+1</f>
        <v>2029</v>
      </c>
      <c r="AG185" s="9" t="n">
        <f aca="false">AG72</f>
        <v>6501912598.81718</v>
      </c>
    </row>
    <row r="186" customFormat="false" ht="12.8" hidden="false" customHeight="false" outlineLevel="0" collapsed="false">
      <c r="AF186" s="7" t="n">
        <f aca="false">AF182+1</f>
        <v>2029</v>
      </c>
      <c r="AG186" s="9" t="n">
        <f aca="false">AG73</f>
        <v>6528806213.06115</v>
      </c>
      <c r="AJ186" s="32" t="n">
        <f aca="false">(AG186-AG182)/AG182</f>
        <v>0.0216166608683124</v>
      </c>
    </row>
    <row r="187" customFormat="false" ht="12.8" hidden="false" customHeight="false" outlineLevel="0" collapsed="false">
      <c r="AF187" s="5" t="n">
        <f aca="false">AF183+1</f>
        <v>2030</v>
      </c>
      <c r="AG187" s="6" t="n">
        <f aca="false">AG74</f>
        <v>6589022538.13899</v>
      </c>
      <c r="AH187" s="32"/>
      <c r="AI187" s="32"/>
    </row>
    <row r="188" customFormat="false" ht="12.8" hidden="false" customHeight="false" outlineLevel="0" collapsed="false">
      <c r="AF188" s="7" t="n">
        <f aca="false">AF184+1</f>
        <v>2030</v>
      </c>
      <c r="AG188" s="9" t="n">
        <f aca="false">AG75</f>
        <v>6623268119.11927</v>
      </c>
    </row>
    <row r="189" customFormat="false" ht="12.8" hidden="false" customHeight="false" outlineLevel="0" collapsed="false">
      <c r="AF189" s="7" t="n">
        <f aca="false">AF185+1</f>
        <v>2030</v>
      </c>
      <c r="AG189" s="9" t="n">
        <f aca="false">AG76</f>
        <v>6636653565.99527</v>
      </c>
    </row>
    <row r="190" customFormat="false" ht="12.8" hidden="false" customHeight="false" outlineLevel="0" collapsed="false">
      <c r="AF190" s="7" t="n">
        <f aca="false">AF186+1</f>
        <v>2030</v>
      </c>
      <c r="AG190" s="9" t="n">
        <f aca="false">AG77</f>
        <v>6708752968.81419</v>
      </c>
      <c r="AJ190" s="32" t="n">
        <f aca="false">(AG190-AG186)/AG186</f>
        <v>0.0275619691993693</v>
      </c>
    </row>
    <row r="191" customFormat="false" ht="12.8" hidden="false" customHeight="false" outlineLevel="0" collapsed="false">
      <c r="AF191" s="5" t="n">
        <f aca="false">AF187+1</f>
        <v>2031</v>
      </c>
      <c r="AG191" s="6" t="n">
        <f aca="false">AG78</f>
        <v>6719033300.79757</v>
      </c>
      <c r="AH191" s="32"/>
      <c r="AI191" s="32"/>
    </row>
    <row r="192" customFormat="false" ht="12.8" hidden="false" customHeight="false" outlineLevel="0" collapsed="false">
      <c r="AF192" s="7" t="n">
        <f aca="false">AF188+1</f>
        <v>2031</v>
      </c>
      <c r="AG192" s="9" t="n">
        <f aca="false">AG79</f>
        <v>6774056597.91468</v>
      </c>
    </row>
    <row r="193" customFormat="false" ht="12.8" hidden="false" customHeight="false" outlineLevel="0" collapsed="false">
      <c r="AF193" s="7" t="n">
        <f aca="false">AF189+1</f>
        <v>2031</v>
      </c>
      <c r="AG193" s="9" t="n">
        <f aca="false">AG80</f>
        <v>6784329042.61151</v>
      </c>
    </row>
    <row r="194" customFormat="false" ht="12.8" hidden="false" customHeight="false" outlineLevel="0" collapsed="false">
      <c r="AF194" s="7" t="n">
        <f aca="false">AF190+1</f>
        <v>2031</v>
      </c>
      <c r="AG194" s="9" t="n">
        <f aca="false">AG81</f>
        <v>6822794967.63076</v>
      </c>
      <c r="AJ194" s="32" t="n">
        <f aca="false">(AG194-AG190)/AG190</f>
        <v>0.0169989861523737</v>
      </c>
    </row>
    <row r="195" customFormat="false" ht="12.8" hidden="false" customHeight="false" outlineLevel="0" collapsed="false">
      <c r="AF195" s="5" t="n">
        <f aca="false">AF191+1</f>
        <v>2032</v>
      </c>
      <c r="AG195" s="6" t="n">
        <f aca="false">AG82</f>
        <v>6859330253.26228</v>
      </c>
      <c r="AH195" s="32"/>
      <c r="AI195" s="32"/>
    </row>
    <row r="196" customFormat="false" ht="12.8" hidden="false" customHeight="false" outlineLevel="0" collapsed="false">
      <c r="AF196" s="7" t="n">
        <f aca="false">AF192+1</f>
        <v>2032</v>
      </c>
      <c r="AG196" s="9" t="n">
        <f aca="false">AG83</f>
        <v>6844968280.82553</v>
      </c>
    </row>
    <row r="197" customFormat="false" ht="12.8" hidden="false" customHeight="false" outlineLevel="0" collapsed="false">
      <c r="AF197" s="7" t="n">
        <f aca="false">AF193+1</f>
        <v>2032</v>
      </c>
      <c r="AG197" s="9" t="n">
        <f aca="false">AG84</f>
        <v>6900061915.39964</v>
      </c>
    </row>
    <row r="198" customFormat="false" ht="12.8" hidden="false" customHeight="false" outlineLevel="0" collapsed="false">
      <c r="AF198" s="7" t="n">
        <f aca="false">AF194+1</f>
        <v>2032</v>
      </c>
      <c r="AG198" s="9" t="n">
        <f aca="false">AG85</f>
        <v>6947010370.7328</v>
      </c>
      <c r="AJ198" s="32" t="n">
        <f aca="false">(AG198-AG194)/AG194</f>
        <v>0.0182059410683384</v>
      </c>
    </row>
    <row r="199" customFormat="false" ht="12.8" hidden="false" customHeight="false" outlineLevel="0" collapsed="false">
      <c r="AF199" s="5" t="n">
        <f aca="false">AF195+1</f>
        <v>2033</v>
      </c>
      <c r="AG199" s="6" t="n">
        <f aca="false">AG86</f>
        <v>6981964681.0989</v>
      </c>
      <c r="AH199" s="32"/>
      <c r="AI199" s="32"/>
    </row>
    <row r="200" customFormat="false" ht="12.8" hidden="false" customHeight="false" outlineLevel="0" collapsed="false">
      <c r="AF200" s="7" t="n">
        <f aca="false">AF196+1</f>
        <v>2033</v>
      </c>
      <c r="AG200" s="9" t="n">
        <f aca="false">AG87</f>
        <v>7037941488.83644</v>
      </c>
    </row>
    <row r="201" customFormat="false" ht="12.8" hidden="false" customHeight="false" outlineLevel="0" collapsed="false">
      <c r="AF201" s="7" t="n">
        <f aca="false">AF197+1</f>
        <v>2033</v>
      </c>
      <c r="AG201" s="9" t="n">
        <f aca="false">AG88</f>
        <v>7042039113.16477</v>
      </c>
    </row>
    <row r="202" customFormat="false" ht="12.8" hidden="false" customHeight="false" outlineLevel="0" collapsed="false">
      <c r="AF202" s="7" t="n">
        <f aca="false">AF198+1</f>
        <v>2033</v>
      </c>
      <c r="AG202" s="9" t="n">
        <f aca="false">AG89</f>
        <v>7075605321.30809</v>
      </c>
      <c r="AJ202" s="32" t="n">
        <f aca="false">(AG202-AG198)/AG198</f>
        <v>0.0185108332523943</v>
      </c>
    </row>
    <row r="203" customFormat="false" ht="12.8" hidden="false" customHeight="false" outlineLevel="0" collapsed="false">
      <c r="AF203" s="5" t="n">
        <f aca="false">AF199+1</f>
        <v>2034</v>
      </c>
      <c r="AG203" s="6" t="n">
        <f aca="false">AG90</f>
        <v>7144309248.74288</v>
      </c>
      <c r="AH203" s="32"/>
      <c r="AI203" s="32"/>
    </row>
    <row r="204" customFormat="false" ht="12.8" hidden="false" customHeight="false" outlineLevel="0" collapsed="false">
      <c r="AF204" s="7" t="n">
        <f aca="false">AF200+1</f>
        <v>2034</v>
      </c>
      <c r="AG204" s="9" t="n">
        <f aca="false">AG91</f>
        <v>7157932531.59167</v>
      </c>
    </row>
    <row r="205" customFormat="false" ht="12.8" hidden="false" customHeight="false" outlineLevel="0" collapsed="false">
      <c r="AF205" s="7" t="n">
        <f aca="false">AF201+1</f>
        <v>2034</v>
      </c>
      <c r="AG205" s="9" t="n">
        <f aca="false">AG92</f>
        <v>7135922364.40867</v>
      </c>
    </row>
    <row r="206" customFormat="false" ht="12.8" hidden="false" customHeight="false" outlineLevel="0" collapsed="false">
      <c r="AF206" s="7" t="n">
        <f aca="false">AF202+1</f>
        <v>2034</v>
      </c>
      <c r="AG206" s="9" t="n">
        <f aca="false">AG93</f>
        <v>7160735195.13062</v>
      </c>
      <c r="AJ206" s="32" t="n">
        <f aca="false">(AG206-AG202)/AG202</f>
        <v>0.012031461614481</v>
      </c>
    </row>
    <row r="207" customFormat="false" ht="12.8" hidden="false" customHeight="false" outlineLevel="0" collapsed="false">
      <c r="AF207" s="5" t="n">
        <f aca="false">AF203+1</f>
        <v>2035</v>
      </c>
      <c r="AG207" s="6" t="n">
        <f aca="false">AG94</f>
        <v>7209861217.26701</v>
      </c>
      <c r="AH207" s="32"/>
      <c r="AI207" s="32"/>
    </row>
    <row r="208" customFormat="false" ht="12.8" hidden="false" customHeight="false" outlineLevel="0" collapsed="false">
      <c r="AF208" s="7" t="n">
        <f aca="false">AF204+1</f>
        <v>2035</v>
      </c>
      <c r="AG208" s="9" t="n">
        <f aca="false">AG95</f>
        <v>7278079127.81837</v>
      </c>
    </row>
    <row r="209" customFormat="false" ht="12.8" hidden="false" customHeight="false" outlineLevel="0" collapsed="false">
      <c r="AF209" s="7" t="n">
        <f aca="false">AF205+1</f>
        <v>2035</v>
      </c>
      <c r="AG209" s="9" t="n">
        <f aca="false">AG96</f>
        <v>7296874285.25036</v>
      </c>
    </row>
    <row r="210" customFormat="false" ht="12.8" hidden="false" customHeight="false" outlineLevel="0" collapsed="false">
      <c r="AF210" s="7" t="n">
        <f aca="false">AF206+1</f>
        <v>2035</v>
      </c>
      <c r="AG210" s="9" t="n">
        <f aca="false">AG97</f>
        <v>7334661498.69126</v>
      </c>
      <c r="AJ210" s="32" t="n">
        <f aca="false">(AG210-AG206)/AG206</f>
        <v>0.0242888891742436</v>
      </c>
    </row>
    <row r="211" customFormat="false" ht="12.8" hidden="false" customHeight="false" outlineLevel="0" collapsed="false">
      <c r="AF211" s="5" t="n">
        <f aca="false">AF207+1</f>
        <v>2036</v>
      </c>
      <c r="AG211" s="6" t="n">
        <f aca="false">AG98</f>
        <v>7365946313.151</v>
      </c>
      <c r="AH211" s="32"/>
      <c r="AI211" s="32"/>
    </row>
    <row r="212" customFormat="false" ht="12.8" hidden="false" customHeight="false" outlineLevel="0" collapsed="false">
      <c r="AF212" s="7" t="n">
        <f aca="false">AF208+1</f>
        <v>2036</v>
      </c>
      <c r="AG212" s="9" t="n">
        <f aca="false">AG99</f>
        <v>7401635235.59792</v>
      </c>
    </row>
    <row r="213" customFormat="false" ht="12.8" hidden="false" customHeight="false" outlineLevel="0" collapsed="false">
      <c r="AF213" s="7" t="n">
        <f aca="false">AF209+1</f>
        <v>2036</v>
      </c>
      <c r="AG213" s="9" t="n">
        <f aca="false">AG100</f>
        <v>7473443764.11832</v>
      </c>
    </row>
    <row r="214" customFormat="false" ht="12.8" hidden="false" customHeight="false" outlineLevel="0" collapsed="false">
      <c r="AF214" s="7" t="n">
        <f aca="false">AF210+1</f>
        <v>2036</v>
      </c>
      <c r="AG214" s="9" t="n">
        <f aca="false">AG101</f>
        <v>7503812334.31068</v>
      </c>
      <c r="AJ214" s="32" t="n">
        <f aca="false">(AG214-AG210)/AG210</f>
        <v>0.0230618462282967</v>
      </c>
    </row>
    <row r="215" customFormat="false" ht="12.8" hidden="false" customHeight="false" outlineLevel="0" collapsed="false">
      <c r="AF215" s="5" t="n">
        <f aca="false">AF211+1</f>
        <v>2037</v>
      </c>
      <c r="AG215" s="6" t="n">
        <f aca="false">AG102</f>
        <v>7580562460.72212</v>
      </c>
      <c r="AH215" s="32"/>
      <c r="AI215" s="32"/>
    </row>
    <row r="216" customFormat="false" ht="12.8" hidden="false" customHeight="false" outlineLevel="0" collapsed="false">
      <c r="AF216" s="7" t="n">
        <f aca="false">AF212+1</f>
        <v>2037</v>
      </c>
      <c r="AG216" s="9" t="n">
        <f aca="false">AG103</f>
        <v>7599478646.85791</v>
      </c>
    </row>
    <row r="217" customFormat="false" ht="12.8" hidden="false" customHeight="false" outlineLevel="0" collapsed="false">
      <c r="AF217" s="7" t="n">
        <f aca="false">AF213+1</f>
        <v>2037</v>
      </c>
      <c r="AG217" s="9" t="n">
        <f aca="false">AG104</f>
        <v>7589604127.46406</v>
      </c>
    </row>
    <row r="218" customFormat="false" ht="12.8" hidden="false" customHeight="false" outlineLevel="0" collapsed="false">
      <c r="AF218" s="7" t="n">
        <f aca="false">AF214+1</f>
        <v>2037</v>
      </c>
      <c r="AG218" s="9" t="n">
        <f aca="false">AG105</f>
        <v>7646032243.97431</v>
      </c>
      <c r="AJ218" s="32" t="n">
        <f aca="false">(AG218-AG214)/AG214</f>
        <v>0.0189530205883929</v>
      </c>
    </row>
    <row r="219" customFormat="false" ht="12.8" hidden="false" customHeight="false" outlineLevel="0" collapsed="false">
      <c r="AF219" s="5" t="n">
        <f aca="false">AF215+1</f>
        <v>2038</v>
      </c>
      <c r="AG219" s="6" t="n">
        <f aca="false">AG106</f>
        <v>7697781104.03821</v>
      </c>
      <c r="AH219" s="32"/>
      <c r="AI219" s="32"/>
    </row>
    <row r="220" customFormat="false" ht="12.8" hidden="false" customHeight="false" outlineLevel="0" collapsed="false">
      <c r="AF220" s="7" t="n">
        <f aca="false">AF216+1</f>
        <v>2038</v>
      </c>
      <c r="AG220" s="9" t="n">
        <f aca="false">AG107</f>
        <v>7726620766.07173</v>
      </c>
    </row>
    <row r="221" customFormat="false" ht="12.8" hidden="false" customHeight="false" outlineLevel="0" collapsed="false">
      <c r="AF221" s="7" t="n">
        <f aca="false">AF217+1</f>
        <v>2038</v>
      </c>
      <c r="AG221" s="9" t="n">
        <f aca="false">AG108</f>
        <v>7781920595.06989</v>
      </c>
    </row>
    <row r="222" customFormat="false" ht="12.8" hidden="false" customHeight="false" outlineLevel="0" collapsed="false">
      <c r="AF222" s="7" t="n">
        <f aca="false">AF218+1</f>
        <v>2038</v>
      </c>
      <c r="AG222" s="9" t="n">
        <f aca="false">AG109</f>
        <v>7761496597.08624</v>
      </c>
      <c r="AJ222" s="32" t="n">
        <f aca="false">(AG222-AG218)/AG218</f>
        <v>0.0151012119001879</v>
      </c>
    </row>
    <row r="223" customFormat="false" ht="12.8" hidden="false" customHeight="false" outlineLevel="0" collapsed="false">
      <c r="AF223" s="5" t="n">
        <f aca="false">AF219+1</f>
        <v>2039</v>
      </c>
      <c r="AG223" s="6" t="n">
        <f aca="false">AG110</f>
        <v>7805779604.7849</v>
      </c>
      <c r="AH223" s="32"/>
      <c r="AI223" s="32"/>
    </row>
    <row r="224" customFormat="false" ht="12.8" hidden="false" customHeight="false" outlineLevel="0" collapsed="false">
      <c r="AF224" s="7" t="n">
        <f aca="false">AF220+1</f>
        <v>2039</v>
      </c>
      <c r="AG224" s="9" t="n">
        <f aca="false">AG111</f>
        <v>7855495188.7765</v>
      </c>
    </row>
    <row r="225" customFormat="false" ht="12.8" hidden="false" customHeight="false" outlineLevel="0" collapsed="false">
      <c r="AF225" s="7" t="n">
        <f aca="false">AF221+1</f>
        <v>2039</v>
      </c>
      <c r="AG225" s="9" t="n">
        <f aca="false">AG112</f>
        <v>7905062609.13896</v>
      </c>
    </row>
    <row r="226" customFormat="false" ht="12.8" hidden="false" customHeight="false" outlineLevel="0" collapsed="false">
      <c r="AF226" s="7" t="n">
        <f aca="false">AF222+1</f>
        <v>2039</v>
      </c>
      <c r="AG226" s="9" t="n">
        <f aca="false">AG113</f>
        <v>7958210591.01549</v>
      </c>
      <c r="AJ226" s="32" t="n">
        <f aca="false">(AG226-AG222)/AG222</f>
        <v>0.0253448534659023</v>
      </c>
    </row>
    <row r="227" customFormat="false" ht="12.8" hidden="false" customHeight="false" outlineLevel="0" collapsed="false">
      <c r="AF227" s="5" t="n">
        <f aca="false">AF223+1</f>
        <v>2040</v>
      </c>
      <c r="AG227" s="6" t="n">
        <f aca="false">AG114</f>
        <v>7967355530.57615</v>
      </c>
      <c r="AH227" s="32"/>
      <c r="AI227" s="32"/>
    </row>
    <row r="228" customFormat="false" ht="12.8" hidden="false" customHeight="false" outlineLevel="0" collapsed="false">
      <c r="AF228" s="7" t="n">
        <f aca="false">AF224+1</f>
        <v>2040</v>
      </c>
      <c r="AG228" s="9" t="n">
        <f aca="false">AG115</f>
        <v>7976813112.61618</v>
      </c>
    </row>
    <row r="229" customFormat="false" ht="12.8" hidden="false" customHeight="false" outlineLevel="0" collapsed="false">
      <c r="AF229" s="7" t="n">
        <f aca="false">AF225+1</f>
        <v>2040</v>
      </c>
      <c r="AG229" s="9" t="n">
        <f aca="false">AG116</f>
        <v>8014187859.86489</v>
      </c>
    </row>
    <row r="230" customFormat="false" ht="12.8" hidden="false" customHeight="false" outlineLevel="0" collapsed="false">
      <c r="AF230" s="7" t="n">
        <f aca="false">AF226+1</f>
        <v>2040</v>
      </c>
      <c r="AG230" s="9" t="n">
        <f aca="false">AG117</f>
        <v>8002557225.55779</v>
      </c>
      <c r="AJ230" s="32" t="n">
        <f aca="false">(AG230-AG226)/AG226</f>
        <v>0.00557243792874316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ColWidth="11.9570312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269</v>
      </c>
      <c r="C1" s="0" t="s">
        <v>270</v>
      </c>
      <c r="D1" s="0" t="s">
        <v>271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301406.913763333</v>
      </c>
      <c r="C15" s="0" t="n">
        <v>55473.45198</v>
      </c>
      <c r="D15" s="0" t="n">
        <v>246356.993816667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2060660.37461147</v>
      </c>
      <c r="C22" s="0" t="n">
        <v>737326.756867433</v>
      </c>
      <c r="D22" s="0" t="n">
        <v>1323543.74998404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1" ySplit="0" topLeftCell="B1" activePane="topRight" state="frozen"/>
      <selection pane="topLeft" activeCell="A1" activeCellId="0" sqref="A1"/>
      <selection pane="topRight" activeCell="F32" activeCellId="0" sqref="F32"/>
    </sheetView>
  </sheetViews>
  <sheetFormatPr defaultColWidth="11.9570312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269</v>
      </c>
      <c r="C1" s="0" t="s">
        <v>270</v>
      </c>
      <c r="D1" s="0" t="s">
        <v>271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0</v>
      </c>
      <c r="D2" s="0" t="n">
        <v>0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0</v>
      </c>
      <c r="D3" s="0" t="n">
        <v>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0</v>
      </c>
      <c r="D4" s="0" t="n">
        <v>0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0</v>
      </c>
      <c r="D5" s="0" t="n">
        <v>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0</v>
      </c>
      <c r="D6" s="0" t="n">
        <v>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0</v>
      </c>
      <c r="D7" s="0" t="n">
        <v>0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0</v>
      </c>
      <c r="D8" s="0" t="n">
        <v>0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0</v>
      </c>
      <c r="D9" s="0" t="n">
        <v>0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0</v>
      </c>
      <c r="D10" s="0" t="n">
        <v>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0</v>
      </c>
      <c r="D11" s="0" t="n">
        <v>0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0</v>
      </c>
      <c r="D12" s="0" t="n">
        <v>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0</v>
      </c>
      <c r="D13" s="0" t="n">
        <v>0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0</v>
      </c>
      <c r="D14" s="0" t="n">
        <v>0</v>
      </c>
    </row>
    <row r="15" customFormat="false" ht="12.8" hidden="false" customHeight="false" outlineLevel="0" collapsed="false">
      <c r="A15" s="0" t="n">
        <v>62</v>
      </c>
      <c r="B15" s="0" t="n">
        <v>301171.49243</v>
      </c>
      <c r="C15" s="0" t="n">
        <v>55473.45198</v>
      </c>
      <c r="D15" s="0" t="n">
        <v>246121.572483333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0</v>
      </c>
      <c r="D16" s="0" t="n">
        <v>0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0</v>
      </c>
      <c r="D17" s="0" t="n">
        <v>0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0</v>
      </c>
      <c r="D18" s="0" t="n">
        <v>0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0</v>
      </c>
      <c r="D19" s="0" t="n">
        <v>0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0</v>
      </c>
      <c r="D20" s="0" t="n">
        <v>0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0</v>
      </c>
      <c r="D21" s="0" t="n">
        <v>0</v>
      </c>
    </row>
    <row r="22" customFormat="false" ht="12.8" hidden="false" customHeight="false" outlineLevel="0" collapsed="false">
      <c r="A22" s="0" t="n">
        <v>69</v>
      </c>
      <c r="B22" s="0" t="n">
        <v>2074853.03302404</v>
      </c>
      <c r="C22" s="0" t="n">
        <v>754552.598626667</v>
      </c>
      <c r="D22" s="0" t="n">
        <v>1320510.56663737</v>
      </c>
    </row>
    <row r="23" customFormat="false" ht="12.8" hidden="false" customHeight="false" outlineLevel="0" collapsed="false">
      <c r="A23" s="0" t="n">
        <v>70</v>
      </c>
      <c r="B23" s="0" t="n">
        <v>0</v>
      </c>
      <c r="C23" s="0" t="n">
        <v>0</v>
      </c>
      <c r="D23" s="0" t="n">
        <v>0</v>
      </c>
    </row>
    <row r="24" customFormat="false" ht="12.8" hidden="false" customHeight="false" outlineLevel="0" collapsed="false">
      <c r="A24" s="0" t="n">
        <v>71</v>
      </c>
      <c r="B24" s="0" t="n">
        <v>0</v>
      </c>
      <c r="C24" s="0" t="n">
        <v>0</v>
      </c>
      <c r="D24" s="0" t="n">
        <v>0</v>
      </c>
    </row>
    <row r="25" customFormat="false" ht="12.8" hidden="false" customHeight="false" outlineLevel="0" collapsed="false">
      <c r="A25" s="0" t="n">
        <v>72</v>
      </c>
      <c r="B25" s="0" t="n">
        <v>0</v>
      </c>
      <c r="C25" s="0" t="n">
        <v>0</v>
      </c>
      <c r="D25" s="0" t="n">
        <v>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0</v>
      </c>
      <c r="D26" s="0" t="n">
        <v>0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0</v>
      </c>
      <c r="D27" s="0" t="n">
        <v>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0</v>
      </c>
      <c r="D28" s="0" t="n">
        <v>0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0</v>
      </c>
      <c r="D29" s="0" t="n">
        <v>0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0</v>
      </c>
      <c r="D30" s="0" t="n">
        <v>0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0</v>
      </c>
      <c r="D31" s="0" t="n">
        <v>0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0</v>
      </c>
      <c r="D32" s="0" t="n">
        <v>0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0</v>
      </c>
      <c r="D33" s="0" t="n">
        <v>0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0</v>
      </c>
      <c r="D34" s="0" t="n">
        <v>0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0</v>
      </c>
      <c r="D35" s="0" t="n">
        <v>0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0</v>
      </c>
      <c r="D36" s="0" t="n">
        <v>0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0</v>
      </c>
      <c r="D37" s="0" t="n">
        <v>0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0</v>
      </c>
      <c r="D38" s="0" t="n">
        <v>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0</v>
      </c>
      <c r="D39" s="0" t="n">
        <v>0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0</v>
      </c>
      <c r="D40" s="0" t="n">
        <v>0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0</v>
      </c>
      <c r="D41" s="0" t="n">
        <v>0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0</v>
      </c>
      <c r="D42" s="0" t="n">
        <v>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0</v>
      </c>
      <c r="D43" s="0" t="n">
        <v>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0</v>
      </c>
      <c r="D44" s="0" t="n">
        <v>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0</v>
      </c>
      <c r="D45" s="0" t="n">
        <v>0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0</v>
      </c>
      <c r="D46" s="0" t="n">
        <v>0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0</v>
      </c>
      <c r="D47" s="0" t="n">
        <v>0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0</v>
      </c>
      <c r="D48" s="0" t="n">
        <v>0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0</v>
      </c>
      <c r="D49" s="0" t="n">
        <v>0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0</v>
      </c>
      <c r="D50" s="0" t="n">
        <v>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0</v>
      </c>
      <c r="D51" s="0" t="n">
        <v>0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0</v>
      </c>
      <c r="D52" s="0" t="n">
        <v>0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0</v>
      </c>
      <c r="D53" s="0" t="n">
        <v>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0</v>
      </c>
      <c r="D54" s="0" t="n">
        <v>0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0</v>
      </c>
      <c r="D55" s="0" t="n">
        <v>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0</v>
      </c>
      <c r="D56" s="0" t="n">
        <v>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0</v>
      </c>
      <c r="D57" s="0" t="n">
        <v>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0</v>
      </c>
      <c r="D58" s="0" t="n">
        <v>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0</v>
      </c>
      <c r="D59" s="0" t="n">
        <v>0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0</v>
      </c>
      <c r="D60" s="0" t="n">
        <v>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0</v>
      </c>
      <c r="D61" s="0" t="n">
        <v>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0</v>
      </c>
      <c r="D62" s="0" t="n">
        <v>0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0</v>
      </c>
      <c r="D63" s="0" t="n">
        <v>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0</v>
      </c>
      <c r="D64" s="0" t="n">
        <v>0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0</v>
      </c>
      <c r="D65" s="0" t="n">
        <v>0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0</v>
      </c>
      <c r="D66" s="0" t="n">
        <v>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0</v>
      </c>
      <c r="D67" s="0" t="n">
        <v>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0</v>
      </c>
      <c r="D68" s="0" t="n">
        <v>0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0</v>
      </c>
      <c r="D69" s="0" t="n">
        <v>0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0</v>
      </c>
      <c r="D70" s="0" t="n">
        <v>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0</v>
      </c>
      <c r="D71" s="0" t="n">
        <v>0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0</v>
      </c>
      <c r="D72" s="0" t="n">
        <v>0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0</v>
      </c>
      <c r="D73" s="0" t="n">
        <v>0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0</v>
      </c>
      <c r="D74" s="0" t="n">
        <v>0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0</v>
      </c>
      <c r="D75" s="0" t="n">
        <v>0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0</v>
      </c>
      <c r="D76" s="0" t="n">
        <v>0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0</v>
      </c>
      <c r="D77" s="0" t="n">
        <v>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0</v>
      </c>
      <c r="D78" s="0" t="n">
        <v>0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0</v>
      </c>
      <c r="D79" s="0" t="n">
        <v>0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0</v>
      </c>
      <c r="D80" s="0" t="n">
        <v>0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0</v>
      </c>
      <c r="D81" s="0" t="n">
        <v>0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0</v>
      </c>
      <c r="D82" s="0" t="n">
        <v>0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0</v>
      </c>
      <c r="D83" s="0" t="n">
        <v>0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0</v>
      </c>
      <c r="D84" s="0" t="n">
        <v>0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0</v>
      </c>
      <c r="D85" s="0" t="n">
        <v>0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0</v>
      </c>
      <c r="D86" s="0" t="n">
        <v>0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0</v>
      </c>
      <c r="D87" s="0" t="n">
        <v>0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0</v>
      </c>
      <c r="D88" s="0" t="n">
        <v>0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0</v>
      </c>
      <c r="D89" s="0" t="n">
        <v>0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0</v>
      </c>
      <c r="D90" s="0" t="n">
        <v>0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0</v>
      </c>
      <c r="D91" s="0" t="n">
        <v>0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0</v>
      </c>
      <c r="D92" s="0" t="n">
        <v>0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0</v>
      </c>
      <c r="D93" s="0" t="n">
        <v>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0</v>
      </c>
      <c r="D94" s="0" t="n">
        <v>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0</v>
      </c>
      <c r="D95" s="0" t="n">
        <v>0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0</v>
      </c>
      <c r="D96" s="0" t="n">
        <v>0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0</v>
      </c>
      <c r="D97" s="0" t="n">
        <v>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0</v>
      </c>
      <c r="D98" s="0" t="n">
        <v>0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0</v>
      </c>
      <c r="D99" s="0" t="n">
        <v>0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0</v>
      </c>
      <c r="D100" s="0" t="n">
        <v>0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0</v>
      </c>
      <c r="D101" s="0" t="n">
        <v>0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0</v>
      </c>
      <c r="D102" s="0" t="n">
        <v>0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0</v>
      </c>
      <c r="D103" s="0" t="n">
        <v>0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0</v>
      </c>
      <c r="D104" s="0" t="n">
        <v>0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0</v>
      </c>
      <c r="D105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E16" activeCellId="0" sqref="E16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19.57"/>
    <col collapsed="false" customWidth="true" hidden="false" outlineLevel="0" max="3" min="3" style="0" width="23.1"/>
    <col collapsed="false" customWidth="true" hidden="false" outlineLevel="0" max="4" min="4" style="0" width="18.1"/>
    <col collapsed="false" customWidth="true" hidden="false" outlineLevel="0" max="5" min="5" style="0" width="16.67"/>
    <col collapsed="false" customWidth="true" hidden="false" outlineLevel="0" max="6" min="6" style="0" width="19.97"/>
    <col collapsed="false" customWidth="true" hidden="false" outlineLevel="0" max="7" min="7" style="0" width="26.13"/>
    <col collapsed="false" customWidth="true" hidden="false" outlineLevel="0" max="8" min="8" style="0" width="14.23"/>
    <col collapsed="false" customWidth="true" hidden="false" outlineLevel="0" max="9" min="9" style="0" width="10.42"/>
  </cols>
  <sheetData>
    <row r="1" customFormat="false" ht="12.8" hidden="false" customHeight="false" outlineLevel="0" collapsed="false">
      <c r="A1" s="0" t="s">
        <v>234</v>
      </c>
      <c r="B1" s="0" t="s">
        <v>272</v>
      </c>
      <c r="C1" s="0" t="s">
        <v>273</v>
      </c>
      <c r="D1" s="0" t="s">
        <v>274</v>
      </c>
      <c r="E1" s="0" t="s">
        <v>275</v>
      </c>
      <c r="F1" s="0" t="s">
        <v>276</v>
      </c>
      <c r="G1" s="0" t="s">
        <v>277</v>
      </c>
      <c r="H1" s="0" t="s">
        <v>278</v>
      </c>
      <c r="I1" s="0" t="s">
        <v>279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8801738.99076201</v>
      </c>
      <c r="D2" s="0" t="n">
        <v>26736059.5330563</v>
      </c>
      <c r="E2" s="0" t="n">
        <v>1427005.84853763</v>
      </c>
      <c r="F2" s="0" t="n">
        <v>0</v>
      </c>
      <c r="G2" s="0" t="n">
        <v>0.0973155836347642</v>
      </c>
      <c r="H2" s="0" t="n">
        <v>0</v>
      </c>
      <c r="I2" s="0" t="n">
        <v>6958642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9099508.66693406</v>
      </c>
      <c r="D3" s="0" t="n">
        <v>25707848.1797891</v>
      </c>
      <c r="E3" s="0" t="n">
        <v>1043771.36622283</v>
      </c>
      <c r="F3" s="0" t="n">
        <v>0</v>
      </c>
      <c r="G3" s="0" t="n">
        <v>0.0827609797176292</v>
      </c>
      <c r="H3" s="0" t="n">
        <v>0</v>
      </c>
      <c r="I3" s="0" t="n">
        <v>5857720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8036361.48877902</v>
      </c>
      <c r="D4" s="0" t="n">
        <v>24963506.2639059</v>
      </c>
      <c r="E4" s="0" t="n">
        <v>1153592.03566395</v>
      </c>
      <c r="F4" s="0" t="n">
        <v>0</v>
      </c>
      <c r="G4" s="0" t="n">
        <v>0.0825628731804289</v>
      </c>
      <c r="H4" s="0" t="n">
        <v>0</v>
      </c>
      <c r="I4" s="0" t="n">
        <v>5366614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8299995.8342433</v>
      </c>
      <c r="D5" s="0" t="n">
        <v>23995544.9768074</v>
      </c>
      <c r="E5" s="0" t="n">
        <v>996333.929193311</v>
      </c>
      <c r="F5" s="0" t="n">
        <v>0</v>
      </c>
      <c r="G5" s="0" t="n">
        <v>0.0843074457838611</v>
      </c>
      <c r="H5" s="0" t="n">
        <v>0</v>
      </c>
      <c r="I5" s="0" t="n">
        <v>5166880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7083790.86251956</v>
      </c>
      <c r="D6" s="0" t="n">
        <v>22092671.6648817</v>
      </c>
      <c r="E6" s="0" t="n">
        <v>1043508.61369406</v>
      </c>
      <c r="F6" s="0" t="n">
        <v>0</v>
      </c>
      <c r="G6" s="0" t="n">
        <v>0.0847062388046971</v>
      </c>
      <c r="H6" s="0" t="n">
        <v>0</v>
      </c>
      <c r="I6" s="0" t="n">
        <v>5001810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7141741.13153861</v>
      </c>
      <c r="D7" s="0" t="n">
        <v>20953603.3074292</v>
      </c>
      <c r="E7" s="0" t="n">
        <v>997322.060808918</v>
      </c>
      <c r="F7" s="0" t="n">
        <v>0</v>
      </c>
      <c r="G7" s="0" t="n">
        <v>0.0819165586849702</v>
      </c>
      <c r="H7" s="0" t="n">
        <v>0</v>
      </c>
      <c r="I7" s="0" t="n">
        <v>4838115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6537200.07387468</v>
      </c>
      <c r="D8" s="0" t="n">
        <v>20525770.8111217</v>
      </c>
      <c r="E8" s="0" t="n">
        <v>894174.176714321</v>
      </c>
      <c r="F8" s="0" t="n">
        <v>0</v>
      </c>
      <c r="G8" s="0" t="n">
        <v>0.0882857804741549</v>
      </c>
      <c r="H8" s="0" t="n">
        <v>0</v>
      </c>
      <c r="I8" s="0" t="n">
        <v>4681067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6844344.09338309</v>
      </c>
      <c r="D9" s="0" t="n">
        <v>20319701.961079</v>
      </c>
      <c r="E9" s="0" t="n">
        <v>1288516.72697038</v>
      </c>
      <c r="F9" s="0" t="n">
        <v>0</v>
      </c>
      <c r="G9" s="0" t="n">
        <v>0.0937907852611056</v>
      </c>
      <c r="H9" s="0" t="n">
        <v>0</v>
      </c>
      <c r="I9" s="0" t="n">
        <v>4528466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6465790.56336906</v>
      </c>
      <c r="D10" s="0" t="n">
        <v>19682315.3943999</v>
      </c>
      <c r="E10" s="0" t="n">
        <v>1413369.66489755</v>
      </c>
      <c r="F10" s="0" t="n">
        <v>0</v>
      </c>
      <c r="G10" s="0" t="n">
        <v>0.096372729676127</v>
      </c>
      <c r="H10" s="0" t="n">
        <v>0</v>
      </c>
      <c r="I10" s="0" t="n">
        <v>4393450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6761134.5718931</v>
      </c>
      <c r="D11" s="0" t="n">
        <v>19156508.4635835</v>
      </c>
      <c r="E11" s="0" t="n">
        <v>1211102.53037176</v>
      </c>
      <c r="F11" s="0" t="n">
        <v>0</v>
      </c>
      <c r="G11" s="0" t="n">
        <v>0.091737001013223</v>
      </c>
      <c r="H11" s="0" t="n">
        <v>0</v>
      </c>
      <c r="I11" s="0" t="n">
        <v>4236824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6330249.55034855</v>
      </c>
      <c r="D12" s="0" t="n">
        <v>19079949.6646004</v>
      </c>
      <c r="E12" s="0" t="n">
        <v>1058541.91695001</v>
      </c>
      <c r="F12" s="0" t="n">
        <v>0</v>
      </c>
      <c r="G12" s="0" t="n">
        <v>0.0962111556845206</v>
      </c>
      <c r="H12" s="0" t="n">
        <v>0</v>
      </c>
      <c r="I12" s="0" t="n">
        <v>4107280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6605808.67022838</v>
      </c>
      <c r="D13" s="0" t="n">
        <v>18841925.8953786</v>
      </c>
      <c r="E13" s="0" t="n">
        <v>1159953.25528279</v>
      </c>
      <c r="F13" s="0" t="n">
        <v>0</v>
      </c>
      <c r="G13" s="0" t="n">
        <v>0.0998145894786448</v>
      </c>
      <c r="H13" s="0" t="n">
        <v>0</v>
      </c>
      <c r="I13" s="0" t="n">
        <v>4000022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5864261.4239609</v>
      </c>
      <c r="D14" s="0" t="n">
        <v>17680914.3075648</v>
      </c>
      <c r="E14" s="0" t="n">
        <v>1210179.08955148</v>
      </c>
      <c r="F14" s="0" t="n">
        <v>0</v>
      </c>
      <c r="G14" s="0" t="n">
        <v>0.103942800969015</v>
      </c>
      <c r="H14" s="0" t="n">
        <v>0</v>
      </c>
      <c r="I14" s="0" t="n">
        <v>3848756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5654656.03983126</v>
      </c>
      <c r="D15" s="0" t="n">
        <v>16505521.6916498</v>
      </c>
      <c r="E15" s="0" t="n">
        <v>1012149.61381906</v>
      </c>
      <c r="F15" s="0" t="n">
        <v>0</v>
      </c>
      <c r="G15" s="0" t="n">
        <v>0.114387988567878</v>
      </c>
      <c r="H15" s="0" t="n">
        <v>0</v>
      </c>
      <c r="I15" s="0" t="n">
        <v>3739508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5130609.37367307</v>
      </c>
      <c r="D16" s="0" t="n">
        <v>15356025.1769844</v>
      </c>
      <c r="E16" s="0" t="n">
        <v>892082.608143525</v>
      </c>
      <c r="F16" s="0" t="n">
        <v>0</v>
      </c>
      <c r="G16" s="0" t="n">
        <v>0.112266352454644</v>
      </c>
      <c r="H16" s="0" t="n">
        <v>0</v>
      </c>
      <c r="I16" s="0" t="n">
        <v>3631026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4503159.03744935</v>
      </c>
      <c r="D17" s="0" t="n">
        <v>13915046.0083624</v>
      </c>
      <c r="E17" s="0" t="n">
        <v>820233.068894143</v>
      </c>
      <c r="F17" s="0" t="n">
        <v>0</v>
      </c>
      <c r="G17" s="0" t="n">
        <v>0.116294435329918</v>
      </c>
      <c r="H17" s="0" t="n">
        <v>0</v>
      </c>
      <c r="I17" s="0" t="n">
        <v>3544971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4356711.90361622</v>
      </c>
      <c r="D18" s="0" t="n">
        <v>13334713.970042</v>
      </c>
      <c r="E18" s="0" t="n">
        <v>977794.278536905</v>
      </c>
      <c r="F18" s="0" t="n">
        <v>0</v>
      </c>
      <c r="G18" s="0" t="n">
        <v>0.11690375117888</v>
      </c>
      <c r="H18" s="0" t="n">
        <v>0</v>
      </c>
      <c r="I18" s="0" t="n">
        <v>3457408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4262041.41940262</v>
      </c>
      <c r="D19" s="0" t="n">
        <v>13039316.3595455</v>
      </c>
      <c r="E19" s="0" t="n">
        <v>880669.088200839</v>
      </c>
      <c r="F19" s="0" t="n">
        <v>0</v>
      </c>
      <c r="G19" s="0" t="n">
        <v>0.122560583688005</v>
      </c>
      <c r="H19" s="0" t="n">
        <v>0</v>
      </c>
      <c r="I19" s="0" t="n">
        <v>3397141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4303184.81482577</v>
      </c>
      <c r="D20" s="0" t="n">
        <v>12730050.9457645</v>
      </c>
      <c r="E20" s="0" t="n">
        <v>823881.219333817</v>
      </c>
      <c r="F20" s="0" t="n">
        <v>0</v>
      </c>
      <c r="G20" s="0" t="n">
        <v>0.122032662433696</v>
      </c>
      <c r="H20" s="0" t="n">
        <v>0</v>
      </c>
      <c r="I20" s="0" t="n">
        <v>3317601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4134056.59752443</v>
      </c>
      <c r="D21" s="0" t="n">
        <v>11958961.7607334</v>
      </c>
      <c r="E21" s="0" t="n">
        <v>824921.855547415</v>
      </c>
      <c r="F21" s="0" t="n">
        <v>0</v>
      </c>
      <c r="G21" s="0" t="n">
        <v>0.118603162958473</v>
      </c>
      <c r="H21" s="0" t="n">
        <v>0</v>
      </c>
      <c r="I21" s="0" t="n">
        <v>3198787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4633493.87499501</v>
      </c>
      <c r="D22" s="0" t="n">
        <v>11941881.2302102</v>
      </c>
      <c r="E22" s="0" t="n">
        <v>977101.920921196</v>
      </c>
      <c r="F22" s="0" t="n">
        <v>0</v>
      </c>
      <c r="G22" s="0" t="n">
        <v>0.125464648309674</v>
      </c>
      <c r="H22" s="0" t="n">
        <v>0</v>
      </c>
      <c r="I22" s="0" t="n">
        <v>3137998</v>
      </c>
    </row>
    <row r="23" customFormat="false" ht="12.8" hidden="false" customHeight="false" outlineLevel="0" collapsed="false">
      <c r="A23" s="0" t="n">
        <v>70</v>
      </c>
      <c r="B23" s="0" t="n">
        <v>666335.3977</v>
      </c>
      <c r="C23" s="0" t="n">
        <v>4245939.92612828</v>
      </c>
      <c r="D23" s="0" t="n">
        <v>10017214.5720101</v>
      </c>
      <c r="E23" s="0" t="n">
        <v>656030.256657454</v>
      </c>
      <c r="F23" s="0" t="n">
        <v>0.361209056163207</v>
      </c>
      <c r="G23" s="0" t="n">
        <v>0</v>
      </c>
      <c r="H23" s="0" t="n">
        <v>1148315</v>
      </c>
      <c r="I23" s="0" t="n">
        <v>3068583</v>
      </c>
      <c r="J23" s="0" t="n">
        <f aca="false">B23/C23</f>
        <v>0.156934721002425</v>
      </c>
    </row>
    <row r="24" customFormat="false" ht="12.8" hidden="false" customHeight="false" outlineLevel="0" collapsed="false">
      <c r="A24" s="0" t="n">
        <v>71</v>
      </c>
      <c r="B24" s="0" t="n">
        <v>903195.286</v>
      </c>
      <c r="C24" s="0" t="n">
        <v>4185404.8075873</v>
      </c>
      <c r="D24" s="0" t="n">
        <v>10038876.9877178</v>
      </c>
      <c r="E24" s="0" t="n">
        <v>651830.000435007</v>
      </c>
      <c r="F24" s="0" t="n">
        <v>0.352726929254199</v>
      </c>
      <c r="G24" s="0" t="n">
        <v>0</v>
      </c>
      <c r="H24" s="0" t="n">
        <v>1082853</v>
      </c>
      <c r="I24" s="0" t="n">
        <v>2998162</v>
      </c>
    </row>
    <row r="25" customFormat="false" ht="12.8" hidden="false" customHeight="false" outlineLevel="0" collapsed="false">
      <c r="A25" s="0" t="n">
        <v>72</v>
      </c>
      <c r="B25" s="0" t="n">
        <v>272745.63228</v>
      </c>
      <c r="C25" s="0" t="n">
        <v>4006982.4627818</v>
      </c>
      <c r="D25" s="0" t="n">
        <v>10156137.2874915</v>
      </c>
      <c r="E25" s="0" t="n">
        <v>632491.863882876</v>
      </c>
      <c r="F25" s="0" t="n">
        <v>0.34463880454908</v>
      </c>
      <c r="G25" s="0" t="n">
        <v>0</v>
      </c>
      <c r="H25" s="0" t="n">
        <v>1008083</v>
      </c>
      <c r="I25" s="0" t="n">
        <v>2929560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3808757.5034037</v>
      </c>
      <c r="D26" s="0" t="n">
        <v>10291981.2761518</v>
      </c>
      <c r="E26" s="0" t="n">
        <v>745853.78822178</v>
      </c>
      <c r="F26" s="0" t="n">
        <v>0</v>
      </c>
      <c r="G26" s="0" t="n">
        <v>0.133384498391515</v>
      </c>
      <c r="H26" s="0" t="n">
        <v>0</v>
      </c>
      <c r="I26" s="0" t="n">
        <v>2865204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3885117.57736965</v>
      </c>
      <c r="D27" s="0" t="n">
        <v>10141902.0729474</v>
      </c>
      <c r="E27" s="0" t="n">
        <v>602884.676400884</v>
      </c>
      <c r="F27" s="0" t="n">
        <v>0</v>
      </c>
      <c r="G27" s="0" t="n">
        <v>0.128730940891871</v>
      </c>
      <c r="H27" s="0" t="n">
        <v>0</v>
      </c>
      <c r="I27" s="0" t="n">
        <v>2804409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3929754.62612901</v>
      </c>
      <c r="D28" s="0" t="n">
        <v>10119488.9265839</v>
      </c>
      <c r="E28" s="0" t="n">
        <v>617451.064997046</v>
      </c>
      <c r="F28" s="0" t="n">
        <v>0</v>
      </c>
      <c r="G28" s="0" t="n">
        <v>0.12582779169053</v>
      </c>
      <c r="H28" s="0" t="n">
        <v>0</v>
      </c>
      <c r="I28" s="0" t="n">
        <v>2717878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3980565.76922689</v>
      </c>
      <c r="D29" s="0" t="n">
        <v>9889132.93666431</v>
      </c>
      <c r="E29" s="0" t="n">
        <v>622197.739380362</v>
      </c>
      <c r="F29" s="0" t="n">
        <v>0</v>
      </c>
      <c r="G29" s="0" t="n">
        <v>0.128725423818817</v>
      </c>
      <c r="H29" s="0" t="n">
        <v>0</v>
      </c>
      <c r="I29" s="0" t="n">
        <v>2654883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3986136.97671927</v>
      </c>
      <c r="D30" s="0" t="n">
        <v>9683904.66929511</v>
      </c>
      <c r="E30" s="0" t="n">
        <v>807382.290566615</v>
      </c>
      <c r="F30" s="0" t="n">
        <v>0</v>
      </c>
      <c r="G30" s="0" t="n">
        <v>0.132425268439275</v>
      </c>
      <c r="H30" s="0" t="n">
        <v>0</v>
      </c>
      <c r="I30" s="0" t="n">
        <v>2598512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4011565.14165883</v>
      </c>
      <c r="D31" s="0" t="n">
        <v>9695658.75032783</v>
      </c>
      <c r="E31" s="0" t="n">
        <v>604557.110732836</v>
      </c>
      <c r="F31" s="0" t="n">
        <v>0</v>
      </c>
      <c r="G31" s="0" t="n">
        <v>0.137606556793334</v>
      </c>
      <c r="H31" s="0" t="n">
        <v>0</v>
      </c>
      <c r="I31" s="0" t="n">
        <v>2543226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3987215.60489776</v>
      </c>
      <c r="D32" s="0" t="n">
        <v>9384453.86385732</v>
      </c>
      <c r="E32" s="0" t="n">
        <v>601091.904204337</v>
      </c>
      <c r="F32" s="0" t="n">
        <v>0</v>
      </c>
      <c r="G32" s="0" t="n">
        <v>0.138970866893115</v>
      </c>
      <c r="H32" s="0" t="n">
        <v>0</v>
      </c>
      <c r="I32" s="0" t="n">
        <v>2486327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3975880.33272043</v>
      </c>
      <c r="D33" s="0" t="n">
        <v>9068567.22815884</v>
      </c>
      <c r="E33" s="0" t="n">
        <v>562418.085272526</v>
      </c>
      <c r="F33" s="0" t="n">
        <v>0</v>
      </c>
      <c r="G33" s="0" t="n">
        <v>0.144721575896783</v>
      </c>
      <c r="H33" s="0" t="n">
        <v>0</v>
      </c>
      <c r="I33" s="0" t="n">
        <v>2424921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3981671.42495564</v>
      </c>
      <c r="D34" s="0" t="n">
        <v>9113227.57871059</v>
      </c>
      <c r="E34" s="0" t="n">
        <v>739222.236996808</v>
      </c>
      <c r="F34" s="0" t="n">
        <v>0</v>
      </c>
      <c r="G34" s="0" t="n">
        <v>0.14363789993468</v>
      </c>
      <c r="H34" s="0" t="n">
        <v>0</v>
      </c>
      <c r="I34" s="0" t="n">
        <v>2378601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3988081.37463871</v>
      </c>
      <c r="D35" s="0" t="n">
        <v>8974622.67047838</v>
      </c>
      <c r="E35" s="0" t="n">
        <v>568174.215614114</v>
      </c>
      <c r="F35" s="0" t="n">
        <v>0</v>
      </c>
      <c r="G35" s="0" t="n">
        <v>0.137696862343316</v>
      </c>
      <c r="H35" s="0" t="n">
        <v>0</v>
      </c>
      <c r="I35" s="0" t="n">
        <v>2329615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3974499.15769795</v>
      </c>
      <c r="D36" s="0" t="n">
        <v>8637297.68159216</v>
      </c>
      <c r="E36" s="0" t="n">
        <v>558082.729556592</v>
      </c>
      <c r="F36" s="0" t="n">
        <v>0</v>
      </c>
      <c r="G36" s="0" t="n">
        <v>0.141369150416865</v>
      </c>
      <c r="H36" s="0" t="n">
        <v>0</v>
      </c>
      <c r="I36" s="0" t="n">
        <v>2257002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3978729.94894968</v>
      </c>
      <c r="D37" s="0" t="n">
        <v>8418887.01196405</v>
      </c>
      <c r="E37" s="0" t="n">
        <v>563086.69205609</v>
      </c>
      <c r="F37" s="0" t="n">
        <v>0</v>
      </c>
      <c r="G37" s="0" t="n">
        <v>0.145709414387072</v>
      </c>
      <c r="H37" s="0" t="n">
        <v>0</v>
      </c>
      <c r="I37" s="0" t="n">
        <v>2205368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3959334.12726711</v>
      </c>
      <c r="D38" s="0" t="n">
        <v>8120479.46648148</v>
      </c>
      <c r="E38" s="0" t="n">
        <v>675810.567877503</v>
      </c>
      <c r="F38" s="0" t="n">
        <v>0</v>
      </c>
      <c r="G38" s="0" t="n">
        <v>0.145547761188499</v>
      </c>
      <c r="H38" s="0" t="n">
        <v>0</v>
      </c>
      <c r="I38" s="0" t="n">
        <v>2168848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3971278.76067236</v>
      </c>
      <c r="D39" s="0" t="n">
        <v>7896468.29105259</v>
      </c>
      <c r="E39" s="0" t="n">
        <v>508305.199090908</v>
      </c>
      <c r="F39" s="0" t="n">
        <v>0</v>
      </c>
      <c r="G39" s="0" t="n">
        <v>0.154578264132325</v>
      </c>
      <c r="H39" s="0" t="n">
        <v>0</v>
      </c>
      <c r="I39" s="0" t="n">
        <v>2129313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3945710.76810319</v>
      </c>
      <c r="D40" s="0" t="n">
        <v>7663681.7213773</v>
      </c>
      <c r="E40" s="0" t="n">
        <v>510502.041414355</v>
      </c>
      <c r="F40" s="0" t="n">
        <v>0</v>
      </c>
      <c r="G40" s="0" t="n">
        <v>0.148263125802665</v>
      </c>
      <c r="H40" s="0" t="n">
        <v>0</v>
      </c>
      <c r="I40" s="0" t="n">
        <v>2079154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3925446.92141436</v>
      </c>
      <c r="D41" s="0" t="n">
        <v>7593535.26986239</v>
      </c>
      <c r="E41" s="0" t="n">
        <v>502204.437090292</v>
      </c>
      <c r="F41" s="0" t="n">
        <v>0</v>
      </c>
      <c r="G41" s="0" t="n">
        <v>0.145271174813995</v>
      </c>
      <c r="H41" s="0" t="n">
        <v>0</v>
      </c>
      <c r="I41" s="0" t="n">
        <v>2034408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3908723.93581571</v>
      </c>
      <c r="D42" s="0" t="n">
        <v>7610351.47296485</v>
      </c>
      <c r="E42" s="0" t="n">
        <v>621052.044620416</v>
      </c>
      <c r="F42" s="0" t="n">
        <v>0</v>
      </c>
      <c r="G42" s="0" t="n">
        <v>0.14288363273662</v>
      </c>
      <c r="H42" s="0" t="n">
        <v>0</v>
      </c>
      <c r="I42" s="0" t="n">
        <v>2002526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3871764.65745335</v>
      </c>
      <c r="D43" s="0" t="n">
        <v>7408755.7783895</v>
      </c>
      <c r="E43" s="0" t="n">
        <v>467445.97643362</v>
      </c>
      <c r="F43" s="0" t="n">
        <v>0</v>
      </c>
      <c r="G43" s="0" t="n">
        <v>0.144190281963088</v>
      </c>
      <c r="H43" s="0" t="n">
        <v>0</v>
      </c>
      <c r="I43" s="0" t="n">
        <v>1961590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3874253.50118002</v>
      </c>
      <c r="D44" s="0" t="n">
        <v>7358769.93395878</v>
      </c>
      <c r="E44" s="0" t="n">
        <v>481150.678578617</v>
      </c>
      <c r="F44" s="0" t="n">
        <v>0</v>
      </c>
      <c r="G44" s="0" t="n">
        <v>0.147342534488827</v>
      </c>
      <c r="H44" s="0" t="n">
        <v>0</v>
      </c>
      <c r="I44" s="0" t="n">
        <v>1918987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3850241.33121142</v>
      </c>
      <c r="D45" s="0" t="n">
        <v>7387727.94468475</v>
      </c>
      <c r="E45" s="0" t="n">
        <v>455708.436449063</v>
      </c>
      <c r="F45" s="0" t="n">
        <v>0</v>
      </c>
      <c r="G45" s="0" t="n">
        <v>0.146833417043713</v>
      </c>
      <c r="H45" s="0" t="n">
        <v>0</v>
      </c>
      <c r="I45" s="0" t="n">
        <v>1892215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3836896.03529282</v>
      </c>
      <c r="D46" s="0" t="n">
        <v>7293608.79442678</v>
      </c>
      <c r="E46" s="0" t="n">
        <v>552562.9096725</v>
      </c>
      <c r="F46" s="0" t="n">
        <v>0</v>
      </c>
      <c r="G46" s="0" t="n">
        <v>0.141289964981081</v>
      </c>
      <c r="H46" s="0" t="n">
        <v>0</v>
      </c>
      <c r="I46" s="0" t="n">
        <v>1851499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3801613.16951304</v>
      </c>
      <c r="D47" s="0" t="n">
        <v>7228971.50952009</v>
      </c>
      <c r="E47" s="0" t="n">
        <v>415466.458095583</v>
      </c>
      <c r="F47" s="0" t="n">
        <v>0</v>
      </c>
      <c r="G47" s="0" t="n">
        <v>0.147403261974916</v>
      </c>
      <c r="H47" s="0" t="n">
        <v>0</v>
      </c>
      <c r="I47" s="0" t="n">
        <v>1815595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3778894.45152839</v>
      </c>
      <c r="D48" s="0" t="n">
        <v>7287951.34718799</v>
      </c>
      <c r="E48" s="0" t="n">
        <v>419738.642355742</v>
      </c>
      <c r="F48" s="0" t="n">
        <v>0</v>
      </c>
      <c r="G48" s="0" t="n">
        <v>0.141682012894699</v>
      </c>
      <c r="H48" s="0" t="n">
        <v>0</v>
      </c>
      <c r="I48" s="0" t="n">
        <v>1782536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3777314.27009302</v>
      </c>
      <c r="D49" s="0" t="n">
        <v>7093489.73350118</v>
      </c>
      <c r="E49" s="0" t="n">
        <v>410339.23593743</v>
      </c>
      <c r="F49" s="0" t="n">
        <v>0</v>
      </c>
      <c r="G49" s="0" t="n">
        <v>0.154557698517804</v>
      </c>
      <c r="H49" s="0" t="n">
        <v>0</v>
      </c>
      <c r="I49" s="0" t="n">
        <v>1752631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3695088.77429424</v>
      </c>
      <c r="D50" s="0" t="n">
        <v>7096179.52415686</v>
      </c>
      <c r="E50" s="0" t="n">
        <v>511538.189915794</v>
      </c>
      <c r="F50" s="0" t="n">
        <v>0</v>
      </c>
      <c r="G50" s="0" t="n">
        <v>0.147706782374601</v>
      </c>
      <c r="H50" s="0" t="n">
        <v>0</v>
      </c>
      <c r="I50" s="0" t="n">
        <v>1726018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3686748.5411323</v>
      </c>
      <c r="D51" s="0" t="n">
        <v>6856390.5558365</v>
      </c>
      <c r="E51" s="0" t="n">
        <v>400595.260352619</v>
      </c>
      <c r="F51" s="0" t="n">
        <v>0</v>
      </c>
      <c r="G51" s="0" t="n">
        <v>0.139061483170836</v>
      </c>
      <c r="H51" s="0" t="n">
        <v>0</v>
      </c>
      <c r="I51" s="0" t="n">
        <v>1681223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3639333.86937718</v>
      </c>
      <c r="D52" s="0" t="n">
        <v>6702444.06891871</v>
      </c>
      <c r="E52" s="0" t="n">
        <v>415850.500668067</v>
      </c>
      <c r="F52" s="0" t="n">
        <v>0</v>
      </c>
      <c r="G52" s="0" t="n">
        <v>0.137456909193761</v>
      </c>
      <c r="H52" s="0" t="n">
        <v>0</v>
      </c>
      <c r="I52" s="0" t="n">
        <v>1654589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3585339.16172461</v>
      </c>
      <c r="D53" s="0" t="n">
        <v>6549516.83049677</v>
      </c>
      <c r="E53" s="0" t="n">
        <v>374179.49310855</v>
      </c>
      <c r="F53" s="0" t="n">
        <v>0</v>
      </c>
      <c r="G53" s="0" t="n">
        <v>0.141458863278189</v>
      </c>
      <c r="H53" s="0" t="n">
        <v>0</v>
      </c>
      <c r="I53" s="0" t="n">
        <v>1613205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3520395.59791242</v>
      </c>
      <c r="D54" s="0" t="n">
        <v>6451377.96657304</v>
      </c>
      <c r="E54" s="0" t="n">
        <v>454601.943195772</v>
      </c>
      <c r="F54" s="0" t="n">
        <v>0</v>
      </c>
      <c r="G54" s="0" t="n">
        <v>0.136935220535897</v>
      </c>
      <c r="H54" s="0" t="n">
        <v>0</v>
      </c>
      <c r="I54" s="0" t="n">
        <v>1574725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3481201.38471153</v>
      </c>
      <c r="D55" s="0" t="n">
        <v>6337114.18980003</v>
      </c>
      <c r="E55" s="0" t="n">
        <v>358397.005222597</v>
      </c>
      <c r="F55" s="0" t="n">
        <v>0</v>
      </c>
      <c r="G55" s="0" t="n">
        <v>0.135371038086396</v>
      </c>
      <c r="H55" s="0" t="n">
        <v>0</v>
      </c>
      <c r="I55" s="0" t="n">
        <v>1539850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3388872.91267164</v>
      </c>
      <c r="D56" s="0" t="n">
        <v>6065032.22620425</v>
      </c>
      <c r="E56" s="0" t="n">
        <v>322568.483064017</v>
      </c>
      <c r="F56" s="0" t="n">
        <v>0</v>
      </c>
      <c r="G56" s="0" t="n">
        <v>0.141149241478335</v>
      </c>
      <c r="H56" s="0" t="n">
        <v>0</v>
      </c>
      <c r="I56" s="0" t="n">
        <v>1492869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3382812.40742877</v>
      </c>
      <c r="D57" s="0" t="n">
        <v>5995674.9456731</v>
      </c>
      <c r="E57" s="0" t="n">
        <v>310709.501483921</v>
      </c>
      <c r="F57" s="0" t="n">
        <v>0</v>
      </c>
      <c r="G57" s="0" t="n">
        <v>0.136457805324504</v>
      </c>
      <c r="H57" s="0" t="n">
        <v>0</v>
      </c>
      <c r="I57" s="0" t="n">
        <v>1475660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3347102.11161158</v>
      </c>
      <c r="D58" s="0" t="n">
        <v>5973736.21452586</v>
      </c>
      <c r="E58" s="0" t="n">
        <v>372559.733935733</v>
      </c>
      <c r="F58" s="0" t="n">
        <v>0</v>
      </c>
      <c r="G58" s="0" t="n">
        <v>0.129270418676768</v>
      </c>
      <c r="H58" s="0" t="n">
        <v>0</v>
      </c>
      <c r="I58" s="0" t="n">
        <v>1465942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3325538.37435429</v>
      </c>
      <c r="D59" s="0" t="n">
        <v>5932243.49808218</v>
      </c>
      <c r="E59" s="0" t="n">
        <v>273999.771192059</v>
      </c>
      <c r="F59" s="0" t="n">
        <v>0</v>
      </c>
      <c r="G59" s="0" t="n">
        <v>0.132884458574341</v>
      </c>
      <c r="H59" s="0" t="n">
        <v>0</v>
      </c>
      <c r="I59" s="0" t="n">
        <v>1437654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3288587.99759862</v>
      </c>
      <c r="D60" s="0" t="n">
        <v>5933209.18129869</v>
      </c>
      <c r="E60" s="0" t="n">
        <v>260875.691723659</v>
      </c>
      <c r="F60" s="0" t="n">
        <v>0</v>
      </c>
      <c r="G60" s="0" t="n">
        <v>0.11729330697762</v>
      </c>
      <c r="H60" s="0" t="n">
        <v>0</v>
      </c>
      <c r="I60" s="0" t="n">
        <v>1423626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3226633.88411018</v>
      </c>
      <c r="D61" s="0" t="n">
        <v>5843603.48815902</v>
      </c>
      <c r="E61" s="0" t="n">
        <v>251093.570073436</v>
      </c>
      <c r="F61" s="0" t="n">
        <v>0</v>
      </c>
      <c r="G61" s="0" t="n">
        <v>0.113453894511318</v>
      </c>
      <c r="H61" s="0" t="n">
        <v>0</v>
      </c>
      <c r="I61" s="0" t="n">
        <v>1409656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3187457.76689894</v>
      </c>
      <c r="D62" s="0" t="n">
        <v>5696930.55355334</v>
      </c>
      <c r="E62" s="0" t="n">
        <v>297189.653909713</v>
      </c>
      <c r="F62" s="0" t="n">
        <v>0</v>
      </c>
      <c r="G62" s="0" t="n">
        <v>0.100087864080471</v>
      </c>
      <c r="H62" s="0" t="n">
        <v>0</v>
      </c>
      <c r="I62" s="0" t="n">
        <v>1391781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3128022.28227246</v>
      </c>
      <c r="D63" s="0" t="n">
        <v>5622570.16773541</v>
      </c>
      <c r="E63" s="0" t="n">
        <v>207713.229344624</v>
      </c>
      <c r="F63" s="0" t="n">
        <v>0</v>
      </c>
      <c r="G63" s="0" t="n">
        <v>0.112665877946834</v>
      </c>
      <c r="H63" s="0" t="n">
        <v>0</v>
      </c>
      <c r="I63" s="0" t="n">
        <v>1372620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3103035.53949961</v>
      </c>
      <c r="D64" s="0" t="n">
        <v>5447126.60636277</v>
      </c>
      <c r="E64" s="0" t="n">
        <v>204861.554654326</v>
      </c>
      <c r="F64" s="0" t="n">
        <v>0</v>
      </c>
      <c r="G64" s="0" t="n">
        <v>0.10733181596026</v>
      </c>
      <c r="H64" s="0" t="n">
        <v>0</v>
      </c>
      <c r="I64" s="0" t="n">
        <v>1357342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3084672.99372456</v>
      </c>
      <c r="D65" s="0" t="n">
        <v>5466226.97767776</v>
      </c>
      <c r="E65" s="0" t="n">
        <v>193411.827343699</v>
      </c>
      <c r="F65" s="0" t="n">
        <v>0</v>
      </c>
      <c r="G65" s="0" t="n">
        <v>0.100853245958349</v>
      </c>
      <c r="H65" s="0" t="n">
        <v>0</v>
      </c>
      <c r="I65" s="0" t="n">
        <v>1334845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3038781.82325326</v>
      </c>
      <c r="D66" s="0" t="n">
        <v>5364376.39515173</v>
      </c>
      <c r="E66" s="0" t="n">
        <v>235503.882147243</v>
      </c>
      <c r="F66" s="0" t="n">
        <v>0</v>
      </c>
      <c r="G66" s="0" t="n">
        <v>0.0943845100196043</v>
      </c>
      <c r="H66" s="0" t="n">
        <v>0</v>
      </c>
      <c r="I66" s="0" t="n">
        <v>1308670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2996488.75562139</v>
      </c>
      <c r="D67" s="0" t="n">
        <v>5085427.41663864</v>
      </c>
      <c r="E67" s="0" t="n">
        <v>164619.226925785</v>
      </c>
      <c r="F67" s="0" t="n">
        <v>0</v>
      </c>
      <c r="G67" s="0" t="n">
        <v>0.0911772260443134</v>
      </c>
      <c r="H67" s="0" t="n">
        <v>0</v>
      </c>
      <c r="I67" s="0" t="n">
        <v>1297437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2938996.01393265</v>
      </c>
      <c r="D68" s="0" t="n">
        <v>4952176.87318666</v>
      </c>
      <c r="E68" s="0" t="n">
        <v>153463.885327463</v>
      </c>
      <c r="F68" s="0" t="n">
        <v>0</v>
      </c>
      <c r="G68" s="0" t="n">
        <v>0.0910905613578494</v>
      </c>
      <c r="H68" s="0" t="n">
        <v>0</v>
      </c>
      <c r="I68" s="0" t="n">
        <v>1275645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2912420.83361318</v>
      </c>
      <c r="D69" s="0" t="n">
        <v>4955032.19973321</v>
      </c>
      <c r="E69" s="0" t="n">
        <v>132890.880589618</v>
      </c>
      <c r="F69" s="0" t="n">
        <v>0</v>
      </c>
      <c r="G69" s="0" t="n">
        <v>0.0828833876872589</v>
      </c>
      <c r="H69" s="0" t="n">
        <v>0</v>
      </c>
      <c r="I69" s="0" t="n">
        <v>1254234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2895214.32549453</v>
      </c>
      <c r="D70" s="0" t="n">
        <v>4914949.27420457</v>
      </c>
      <c r="E70" s="0" t="n">
        <v>161321.350652471</v>
      </c>
      <c r="F70" s="0" t="n">
        <v>0</v>
      </c>
      <c r="G70" s="0" t="n">
        <v>0.0796354574033165</v>
      </c>
      <c r="H70" s="0" t="n">
        <v>0</v>
      </c>
      <c r="I70" s="0" t="n">
        <v>1214699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2871662.00950726</v>
      </c>
      <c r="D71" s="0" t="n">
        <v>4605749.59666818</v>
      </c>
      <c r="E71" s="0" t="n">
        <v>129836.466139825</v>
      </c>
      <c r="F71" s="0" t="n">
        <v>0</v>
      </c>
      <c r="G71" s="0" t="n">
        <v>0.0806015589022872</v>
      </c>
      <c r="H71" s="0" t="n">
        <v>0</v>
      </c>
      <c r="I71" s="0" t="n">
        <v>1206603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2838037.93958573</v>
      </c>
      <c r="D72" s="0" t="n">
        <v>4589525.68702492</v>
      </c>
      <c r="E72" s="0" t="n">
        <v>117404.232220775</v>
      </c>
      <c r="F72" s="0" t="n">
        <v>0</v>
      </c>
      <c r="G72" s="0" t="n">
        <v>0.0857310428432658</v>
      </c>
      <c r="H72" s="0" t="n">
        <v>0</v>
      </c>
      <c r="I72" s="0" t="n">
        <v>1185205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2819066.69572951</v>
      </c>
      <c r="D73" s="0" t="n">
        <v>4418499.85421508</v>
      </c>
      <c r="E73" s="0" t="n">
        <v>108024.912726258</v>
      </c>
      <c r="F73" s="0" t="n">
        <v>0</v>
      </c>
      <c r="G73" s="0" t="n">
        <v>0.0761046049984511</v>
      </c>
      <c r="H73" s="0" t="n">
        <v>0</v>
      </c>
      <c r="I73" s="0" t="n">
        <v>1168079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2768251.40504097</v>
      </c>
      <c r="D74" s="0" t="n">
        <v>4290328.11109564</v>
      </c>
      <c r="E74" s="0" t="n">
        <v>113970.445135661</v>
      </c>
      <c r="F74" s="0" t="n">
        <v>0</v>
      </c>
      <c r="G74" s="0" t="n">
        <v>0.0819598841995649</v>
      </c>
      <c r="H74" s="0" t="n">
        <v>0</v>
      </c>
      <c r="I74" s="0" t="n">
        <v>1127348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2745927.68409361</v>
      </c>
      <c r="D75" s="0" t="n">
        <v>4120823.25036691</v>
      </c>
      <c r="E75" s="0" t="n">
        <v>88511.9654357084</v>
      </c>
      <c r="F75" s="0" t="n">
        <v>0</v>
      </c>
      <c r="G75" s="0" t="n">
        <v>0.0827933331603356</v>
      </c>
      <c r="H75" s="0" t="n">
        <v>0</v>
      </c>
      <c r="I75" s="0" t="n">
        <v>1083328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2717081.36204077</v>
      </c>
      <c r="D76" s="0" t="n">
        <v>4003298.35332192</v>
      </c>
      <c r="E76" s="0" t="n">
        <v>92947.9091451123</v>
      </c>
      <c r="F76" s="0" t="n">
        <v>0</v>
      </c>
      <c r="G76" s="0" t="n">
        <v>0.0753605021627756</v>
      </c>
      <c r="H76" s="0" t="n">
        <v>0</v>
      </c>
      <c r="I76" s="0" t="n">
        <v>1043435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2667381.28756877</v>
      </c>
      <c r="D77" s="0" t="n">
        <v>4012469.12862746</v>
      </c>
      <c r="E77" s="0" t="n">
        <v>90476.8829793478</v>
      </c>
      <c r="F77" s="0" t="n">
        <v>0</v>
      </c>
      <c r="G77" s="0" t="n">
        <v>0.0720036250160967</v>
      </c>
      <c r="H77" s="0" t="n">
        <v>0</v>
      </c>
      <c r="I77" s="0" t="n">
        <v>1021273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2639852.93344602</v>
      </c>
      <c r="D78" s="0" t="n">
        <v>4061136.54178992</v>
      </c>
      <c r="E78" s="0" t="n">
        <v>102398.686120692</v>
      </c>
      <c r="F78" s="0" t="n">
        <v>0</v>
      </c>
      <c r="G78" s="0" t="n">
        <v>0.0577151771292887</v>
      </c>
      <c r="H78" s="0" t="n">
        <v>0</v>
      </c>
      <c r="I78" s="0" t="n">
        <v>993176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2604680.21859791</v>
      </c>
      <c r="D79" s="0" t="n">
        <v>3801532.85779234</v>
      </c>
      <c r="E79" s="0" t="n">
        <v>90585.482524376</v>
      </c>
      <c r="F79" s="0" t="n">
        <v>0</v>
      </c>
      <c r="G79" s="0" t="n">
        <v>0.0562835734427433</v>
      </c>
      <c r="H79" s="0" t="n">
        <v>0</v>
      </c>
      <c r="I79" s="0" t="n">
        <v>952958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2581837.8570661</v>
      </c>
      <c r="D80" s="0" t="n">
        <v>3706526.74261199</v>
      </c>
      <c r="E80" s="0" t="n">
        <v>84938.7298069963</v>
      </c>
      <c r="F80" s="0" t="n">
        <v>0</v>
      </c>
      <c r="G80" s="0" t="n">
        <v>0.0526916602843901</v>
      </c>
      <c r="H80" s="0" t="n">
        <v>0</v>
      </c>
      <c r="I80" s="0" t="n">
        <v>916387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2555967.71532787</v>
      </c>
      <c r="D81" s="0" t="n">
        <v>3568667.24900341</v>
      </c>
      <c r="E81" s="0" t="n">
        <v>77656.2903909309</v>
      </c>
      <c r="F81" s="0" t="n">
        <v>0</v>
      </c>
      <c r="G81" s="0" t="n">
        <v>0.0472164527477367</v>
      </c>
      <c r="H81" s="0" t="n">
        <v>0</v>
      </c>
      <c r="I81" s="0" t="n">
        <v>883293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2507937.44632147</v>
      </c>
      <c r="D82" s="0" t="n">
        <v>3516354.65280335</v>
      </c>
      <c r="E82" s="0" t="n">
        <v>98891.8961638247</v>
      </c>
      <c r="F82" s="0" t="n">
        <v>0</v>
      </c>
      <c r="G82" s="0" t="n">
        <v>0.0474362152828819</v>
      </c>
      <c r="H82" s="0" t="n">
        <v>0</v>
      </c>
      <c r="I82" s="0" t="n">
        <v>850589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2479194.58700797</v>
      </c>
      <c r="D83" s="0" t="n">
        <v>3467875.8135573</v>
      </c>
      <c r="E83" s="0" t="n">
        <v>80601.87904833</v>
      </c>
      <c r="F83" s="0" t="n">
        <v>0</v>
      </c>
      <c r="G83" s="0" t="n">
        <v>0.040285774079071</v>
      </c>
      <c r="H83" s="0" t="n">
        <v>0</v>
      </c>
      <c r="I83" s="0" t="n">
        <v>827666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2451071.65105248</v>
      </c>
      <c r="D84" s="0" t="n">
        <v>3426082.45120495</v>
      </c>
      <c r="E84" s="0" t="n">
        <v>77663.8639894108</v>
      </c>
      <c r="F84" s="0" t="n">
        <v>0</v>
      </c>
      <c r="G84" s="0" t="n">
        <v>0.0289894744075775</v>
      </c>
      <c r="H84" s="0" t="n">
        <v>0</v>
      </c>
      <c r="I84" s="0" t="n">
        <v>789095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2413037.37134319</v>
      </c>
      <c r="D85" s="0" t="n">
        <v>3363688.73497307</v>
      </c>
      <c r="E85" s="0" t="n">
        <v>73287.5053174082</v>
      </c>
      <c r="F85" s="0" t="n">
        <v>0</v>
      </c>
      <c r="G85" s="0" t="n">
        <v>0.0300119401587339</v>
      </c>
      <c r="H85" s="0" t="n">
        <v>0</v>
      </c>
      <c r="I85" s="0" t="n">
        <v>759727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2371119.40333382</v>
      </c>
      <c r="D86" s="0" t="n">
        <v>3318379.34107644</v>
      </c>
      <c r="E86" s="0" t="n">
        <v>85996.1389701474</v>
      </c>
      <c r="F86" s="0" t="n">
        <v>0</v>
      </c>
      <c r="G86" s="0" t="n">
        <v>0.0370964149990062</v>
      </c>
      <c r="H86" s="0" t="n">
        <v>0</v>
      </c>
      <c r="I86" s="0" t="n">
        <v>730993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2307792.76890472</v>
      </c>
      <c r="D87" s="0" t="n">
        <v>3300363.28863691</v>
      </c>
      <c r="E87" s="0" t="n">
        <v>57399.8517964921</v>
      </c>
      <c r="F87" s="0" t="n">
        <v>0</v>
      </c>
      <c r="G87" s="0" t="n">
        <v>0.0279501890410021</v>
      </c>
      <c r="H87" s="0" t="n">
        <v>0</v>
      </c>
      <c r="I87" s="0" t="n">
        <v>715304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2285472.10766038</v>
      </c>
      <c r="D88" s="0" t="n">
        <v>3214277.99799244</v>
      </c>
      <c r="E88" s="0" t="n">
        <v>50626.1241991283</v>
      </c>
      <c r="F88" s="0" t="n">
        <v>0</v>
      </c>
      <c r="G88" s="0" t="n">
        <v>0.0230885587866646</v>
      </c>
      <c r="H88" s="0" t="n">
        <v>0</v>
      </c>
      <c r="I88" s="0" t="n">
        <v>687281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2237271.53318935</v>
      </c>
      <c r="D89" s="0" t="n">
        <v>3035301.98508154</v>
      </c>
      <c r="E89" s="0" t="n">
        <v>62185.5317892564</v>
      </c>
      <c r="F89" s="0" t="n">
        <v>0</v>
      </c>
      <c r="G89" s="0" t="n">
        <v>0.0297777323021887</v>
      </c>
      <c r="H89" s="0" t="n">
        <v>0</v>
      </c>
      <c r="I89" s="0" t="n">
        <v>661507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2189033.13410013</v>
      </c>
      <c r="D90" s="0" t="n">
        <v>2957955.03382504</v>
      </c>
      <c r="E90" s="0" t="n">
        <v>78066.3864422834</v>
      </c>
      <c r="F90" s="0" t="n">
        <v>0</v>
      </c>
      <c r="G90" s="0" t="n">
        <v>0.0246798050570006</v>
      </c>
      <c r="H90" s="0" t="n">
        <v>0</v>
      </c>
      <c r="I90" s="0" t="n">
        <v>644067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2160415.41464351</v>
      </c>
      <c r="D91" s="0" t="n">
        <v>2991416.22109736</v>
      </c>
      <c r="E91" s="0" t="n">
        <v>65359.8543081784</v>
      </c>
      <c r="F91" s="0" t="n">
        <v>0</v>
      </c>
      <c r="G91" s="0" t="n">
        <v>0.0243594169253388</v>
      </c>
      <c r="H91" s="0" t="n">
        <v>0</v>
      </c>
      <c r="I91" s="0" t="n">
        <v>621285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2139594.87924455</v>
      </c>
      <c r="D92" s="0" t="n">
        <v>2772986.46264509</v>
      </c>
      <c r="E92" s="0" t="n">
        <v>58992.9030010884</v>
      </c>
      <c r="F92" s="0" t="n">
        <v>0</v>
      </c>
      <c r="G92" s="0" t="n">
        <v>0.0193371607147642</v>
      </c>
      <c r="H92" s="0" t="n">
        <v>0</v>
      </c>
      <c r="I92" s="0" t="n">
        <v>600535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2115527.8419689</v>
      </c>
      <c r="D93" s="0" t="n">
        <v>2703944.88592502</v>
      </c>
      <c r="E93" s="0" t="n">
        <v>57604.1902709573</v>
      </c>
      <c r="F93" s="0" t="n">
        <v>0</v>
      </c>
      <c r="G93" s="0" t="n">
        <v>0.0174454630674145</v>
      </c>
      <c r="H93" s="0" t="n">
        <v>0</v>
      </c>
      <c r="I93" s="0" t="n">
        <v>584670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2076885.39178691</v>
      </c>
      <c r="D94" s="0" t="n">
        <v>2654013.41448698</v>
      </c>
      <c r="E94" s="0" t="n">
        <v>65450.6297981381</v>
      </c>
      <c r="F94" s="0" t="n">
        <v>0</v>
      </c>
      <c r="G94" s="0" t="n">
        <v>0.0153703909168238</v>
      </c>
      <c r="H94" s="0" t="n">
        <v>0</v>
      </c>
      <c r="I94" s="0" t="n">
        <v>561982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2026847.97121176</v>
      </c>
      <c r="D95" s="0" t="n">
        <v>2636771.47077937</v>
      </c>
      <c r="E95" s="0" t="n">
        <v>47268.0345188273</v>
      </c>
      <c r="F95" s="0" t="n">
        <v>0</v>
      </c>
      <c r="G95" s="0" t="n">
        <v>0.0203642762221095</v>
      </c>
      <c r="H95" s="0" t="n">
        <v>0</v>
      </c>
      <c r="I95" s="0" t="n">
        <v>520272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1985274.89515391</v>
      </c>
      <c r="D96" s="0" t="n">
        <v>2523375.05270458</v>
      </c>
      <c r="E96" s="0" t="n">
        <v>48979.7250396754</v>
      </c>
      <c r="F96" s="0" t="n">
        <v>0</v>
      </c>
      <c r="G96" s="0" t="n">
        <v>0.0182032621703201</v>
      </c>
      <c r="H96" s="0" t="n">
        <v>0</v>
      </c>
      <c r="I96" s="0" t="n">
        <v>502671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1965605.53279707</v>
      </c>
      <c r="D97" s="0" t="n">
        <v>2404378.98987132</v>
      </c>
      <c r="E97" s="0" t="n">
        <v>41798.7641268571</v>
      </c>
      <c r="F97" s="0" t="n">
        <v>0</v>
      </c>
      <c r="G97" s="0" t="n">
        <v>0.0188547058653001</v>
      </c>
      <c r="H97" s="0" t="n">
        <v>0</v>
      </c>
      <c r="I97" s="0" t="n">
        <v>479825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1943911.9567067</v>
      </c>
      <c r="D98" s="0" t="n">
        <v>2370063.97475004</v>
      </c>
      <c r="E98" s="0" t="n">
        <v>44657.3120599577</v>
      </c>
      <c r="F98" s="0" t="n">
        <v>0</v>
      </c>
      <c r="G98" s="0" t="n">
        <v>0.02573272371525</v>
      </c>
      <c r="H98" s="0" t="n">
        <v>0</v>
      </c>
      <c r="I98" s="0" t="n">
        <v>451856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1910599.5631313</v>
      </c>
      <c r="D99" s="0" t="n">
        <v>2225308.17085463</v>
      </c>
      <c r="E99" s="0" t="n">
        <v>31660.1515068658</v>
      </c>
      <c r="F99" s="0" t="n">
        <v>0</v>
      </c>
      <c r="G99" s="0" t="n">
        <v>0.0355672680447677</v>
      </c>
      <c r="H99" s="0" t="n">
        <v>0</v>
      </c>
      <c r="I99" s="0" t="n">
        <v>446031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1881569.01973167</v>
      </c>
      <c r="D100" s="0" t="n">
        <v>2289240.24321428</v>
      </c>
      <c r="E100" s="0" t="n">
        <v>27323.5073498469</v>
      </c>
      <c r="F100" s="0" t="n">
        <v>0</v>
      </c>
      <c r="G100" s="0" t="n">
        <v>0.0213542049178321</v>
      </c>
      <c r="H100" s="0" t="n">
        <v>0</v>
      </c>
      <c r="I100" s="0" t="n">
        <v>430093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1802153.99173512</v>
      </c>
      <c r="D101" s="0" t="n">
        <v>2208419.9136841</v>
      </c>
      <c r="E101" s="0" t="n">
        <v>33488.0253674073</v>
      </c>
      <c r="F101" s="0" t="n">
        <v>0</v>
      </c>
      <c r="G101" s="0" t="n">
        <v>0.0170721607543716</v>
      </c>
      <c r="H101" s="0" t="n">
        <v>0</v>
      </c>
      <c r="I101" s="0" t="n">
        <v>408006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1764675.54326354</v>
      </c>
      <c r="D102" s="0" t="n">
        <v>2050888.33943401</v>
      </c>
      <c r="E102" s="0" t="n">
        <v>39243.5091289522</v>
      </c>
      <c r="F102" s="0" t="n">
        <v>0</v>
      </c>
      <c r="G102" s="0" t="n">
        <v>0.0211977911796836</v>
      </c>
      <c r="H102" s="0" t="n">
        <v>0</v>
      </c>
      <c r="I102" s="0" t="n">
        <v>388246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1739082.55284149</v>
      </c>
      <c r="D103" s="0" t="n">
        <v>2070831.69748268</v>
      </c>
      <c r="E103" s="0" t="n">
        <v>26756.9458313031</v>
      </c>
      <c r="F103" s="0" t="n">
        <v>0</v>
      </c>
      <c r="G103" s="0" t="n">
        <v>0.022981220927776</v>
      </c>
      <c r="H103" s="0" t="n">
        <v>0</v>
      </c>
      <c r="I103" s="0" t="n">
        <v>384973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1701311.56566653</v>
      </c>
      <c r="D104" s="0" t="n">
        <v>2009753.53758042</v>
      </c>
      <c r="E104" s="0" t="n">
        <v>24933.1876341769</v>
      </c>
      <c r="F104" s="0" t="n">
        <v>0</v>
      </c>
      <c r="G104" s="0" t="n">
        <v>0.0239669192897052</v>
      </c>
      <c r="H104" s="0" t="n">
        <v>0</v>
      </c>
      <c r="I104" s="0" t="n">
        <v>368885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1687947.20586642</v>
      </c>
      <c r="D105" s="0" t="n">
        <v>1937407.96336306</v>
      </c>
      <c r="E105" s="0" t="n">
        <v>26531.6724412399</v>
      </c>
      <c r="F105" s="0" t="n">
        <v>0</v>
      </c>
      <c r="G105" s="0" t="n">
        <v>0.0236938593984569</v>
      </c>
      <c r="H105" s="0" t="n">
        <v>0</v>
      </c>
      <c r="I105" s="0" t="n">
        <v>355652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F20" activeCellId="0" sqref="F20"/>
    </sheetView>
  </sheetViews>
  <sheetFormatPr defaultColWidth="11.6679687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272</v>
      </c>
      <c r="C1" s="0" t="s">
        <v>273</v>
      </c>
      <c r="D1" s="0" t="s">
        <v>274</v>
      </c>
      <c r="E1" s="0" t="s">
        <v>275</v>
      </c>
      <c r="F1" s="0" t="s">
        <v>276</v>
      </c>
      <c r="G1" s="0" t="s">
        <v>277</v>
      </c>
      <c r="H1" s="0" t="s">
        <v>278</v>
      </c>
      <c r="I1" s="0" t="s">
        <v>279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8801738.99076201</v>
      </c>
      <c r="D2" s="0" t="n">
        <v>26736059.5330563</v>
      </c>
      <c r="E2" s="0" t="n">
        <v>1427005.84853763</v>
      </c>
      <c r="F2" s="0" t="n">
        <v>0</v>
      </c>
      <c r="G2" s="0" t="n">
        <v>0.0973155836347642</v>
      </c>
      <c r="H2" s="0" t="n">
        <v>0</v>
      </c>
      <c r="I2" s="0" t="n">
        <v>6958642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9099508.66693406</v>
      </c>
      <c r="D3" s="0" t="n">
        <v>25707848.1797891</v>
      </c>
      <c r="E3" s="0" t="n">
        <v>1043771.36622283</v>
      </c>
      <c r="F3" s="0" t="n">
        <v>0</v>
      </c>
      <c r="G3" s="0" t="n">
        <v>0.0827609797176292</v>
      </c>
      <c r="H3" s="0" t="n">
        <v>0</v>
      </c>
      <c r="I3" s="0" t="n">
        <v>5857720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8036361.48877902</v>
      </c>
      <c r="D4" s="0" t="n">
        <v>24963506.2639059</v>
      </c>
      <c r="E4" s="0" t="n">
        <v>1153592.03566395</v>
      </c>
      <c r="F4" s="0" t="n">
        <v>0</v>
      </c>
      <c r="G4" s="0" t="n">
        <v>0.0825628731804289</v>
      </c>
      <c r="H4" s="0" t="n">
        <v>0</v>
      </c>
      <c r="I4" s="0" t="n">
        <v>5366614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8299995.8342433</v>
      </c>
      <c r="D5" s="0" t="n">
        <v>23995544.9768074</v>
      </c>
      <c r="E5" s="0" t="n">
        <v>996333.929193311</v>
      </c>
      <c r="F5" s="0" t="n">
        <v>0</v>
      </c>
      <c r="G5" s="0" t="n">
        <v>0.0843074457838611</v>
      </c>
      <c r="H5" s="0" t="n">
        <v>0</v>
      </c>
      <c r="I5" s="0" t="n">
        <v>5166880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7083790.86251956</v>
      </c>
      <c r="D6" s="0" t="n">
        <v>22092671.6648817</v>
      </c>
      <c r="E6" s="0" t="n">
        <v>1043508.61369406</v>
      </c>
      <c r="F6" s="0" t="n">
        <v>0</v>
      </c>
      <c r="G6" s="0" t="n">
        <v>0.0847062388046971</v>
      </c>
      <c r="H6" s="0" t="n">
        <v>0</v>
      </c>
      <c r="I6" s="0" t="n">
        <v>5001810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7141741.13153861</v>
      </c>
      <c r="D7" s="0" t="n">
        <v>20953603.3074292</v>
      </c>
      <c r="E7" s="0" t="n">
        <v>997322.060808918</v>
      </c>
      <c r="F7" s="0" t="n">
        <v>0</v>
      </c>
      <c r="G7" s="0" t="n">
        <v>0.0819165586849702</v>
      </c>
      <c r="H7" s="0" t="n">
        <v>0</v>
      </c>
      <c r="I7" s="0" t="n">
        <v>4838115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6537200.07387468</v>
      </c>
      <c r="D8" s="0" t="n">
        <v>20525770.8111217</v>
      </c>
      <c r="E8" s="0" t="n">
        <v>894174.176714321</v>
      </c>
      <c r="F8" s="0" t="n">
        <v>0</v>
      </c>
      <c r="G8" s="0" t="n">
        <v>0.0882857804741549</v>
      </c>
      <c r="H8" s="0" t="n">
        <v>0</v>
      </c>
      <c r="I8" s="0" t="n">
        <v>4681067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6844344.09338309</v>
      </c>
      <c r="D9" s="0" t="n">
        <v>20319701.961079</v>
      </c>
      <c r="E9" s="0" t="n">
        <v>1288516.72697038</v>
      </c>
      <c r="F9" s="0" t="n">
        <v>0</v>
      </c>
      <c r="G9" s="0" t="n">
        <v>0.0937907852611056</v>
      </c>
      <c r="H9" s="0" t="n">
        <v>0</v>
      </c>
      <c r="I9" s="0" t="n">
        <v>4528466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6465790.56336906</v>
      </c>
      <c r="D10" s="0" t="n">
        <v>19682315.3943999</v>
      </c>
      <c r="E10" s="0" t="n">
        <v>1413369.66489755</v>
      </c>
      <c r="F10" s="0" t="n">
        <v>0</v>
      </c>
      <c r="G10" s="0" t="n">
        <v>0.096372729676127</v>
      </c>
      <c r="H10" s="0" t="n">
        <v>0</v>
      </c>
      <c r="I10" s="0" t="n">
        <v>4393450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6761134.5718931</v>
      </c>
      <c r="D11" s="0" t="n">
        <v>19156508.4635835</v>
      </c>
      <c r="E11" s="0" t="n">
        <v>1211102.53037176</v>
      </c>
      <c r="F11" s="0" t="n">
        <v>0</v>
      </c>
      <c r="G11" s="0" t="n">
        <v>0.091737001013223</v>
      </c>
      <c r="H11" s="0" t="n">
        <v>0</v>
      </c>
      <c r="I11" s="0" t="n">
        <v>4236824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6330249.55034855</v>
      </c>
      <c r="D12" s="0" t="n">
        <v>19079949.6646004</v>
      </c>
      <c r="E12" s="0" t="n">
        <v>1058541.91695001</v>
      </c>
      <c r="F12" s="0" t="n">
        <v>0</v>
      </c>
      <c r="G12" s="0" t="n">
        <v>0.0962111556845206</v>
      </c>
      <c r="H12" s="0" t="n">
        <v>0</v>
      </c>
      <c r="I12" s="0" t="n">
        <v>4107280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6605808.67022838</v>
      </c>
      <c r="D13" s="0" t="n">
        <v>18841925.8953786</v>
      </c>
      <c r="E13" s="0" t="n">
        <v>1159953.25528279</v>
      </c>
      <c r="F13" s="0" t="n">
        <v>0</v>
      </c>
      <c r="G13" s="0" t="n">
        <v>0.0998145894786448</v>
      </c>
      <c r="H13" s="0" t="n">
        <v>0</v>
      </c>
      <c r="I13" s="0" t="n">
        <v>4000022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5864261.4239609</v>
      </c>
      <c r="D14" s="0" t="n">
        <v>17680914.3075648</v>
      </c>
      <c r="E14" s="0" t="n">
        <v>1210179.08955148</v>
      </c>
      <c r="F14" s="0" t="n">
        <v>0</v>
      </c>
      <c r="G14" s="0" t="n">
        <v>0.103942800969015</v>
      </c>
      <c r="H14" s="0" t="n">
        <v>0</v>
      </c>
      <c r="I14" s="0" t="n">
        <v>3848756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5654656.03983126</v>
      </c>
      <c r="D15" s="0" t="n">
        <v>16505521.6916498</v>
      </c>
      <c r="E15" s="0" t="n">
        <v>1012149.61381906</v>
      </c>
      <c r="F15" s="0" t="n">
        <v>0</v>
      </c>
      <c r="G15" s="0" t="n">
        <v>0.114387988567878</v>
      </c>
      <c r="H15" s="0" t="n">
        <v>0</v>
      </c>
      <c r="I15" s="0" t="n">
        <v>3739508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5130609.37367307</v>
      </c>
      <c r="D16" s="0" t="n">
        <v>15356025.1769844</v>
      </c>
      <c r="E16" s="0" t="n">
        <v>892082.608143525</v>
      </c>
      <c r="F16" s="0" t="n">
        <v>0</v>
      </c>
      <c r="G16" s="0" t="n">
        <v>0.112266352454644</v>
      </c>
      <c r="H16" s="0" t="n">
        <v>0</v>
      </c>
      <c r="I16" s="0" t="n">
        <v>3631026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4503159.03744935</v>
      </c>
      <c r="D17" s="0" t="n">
        <v>13915046.0083624</v>
      </c>
      <c r="E17" s="0" t="n">
        <v>820233.068894143</v>
      </c>
      <c r="F17" s="0" t="n">
        <v>0</v>
      </c>
      <c r="G17" s="0" t="n">
        <v>0.116294435329918</v>
      </c>
      <c r="H17" s="0" t="n">
        <v>0</v>
      </c>
      <c r="I17" s="0" t="n">
        <v>3544971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4356711.90361622</v>
      </c>
      <c r="D18" s="0" t="n">
        <v>13334713.970042</v>
      </c>
      <c r="E18" s="0" t="n">
        <v>977794.278536905</v>
      </c>
      <c r="F18" s="0" t="n">
        <v>0</v>
      </c>
      <c r="G18" s="0" t="n">
        <v>0.11690375117888</v>
      </c>
      <c r="H18" s="0" t="n">
        <v>0</v>
      </c>
      <c r="I18" s="0" t="n">
        <v>3457408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4262041.41940262</v>
      </c>
      <c r="D19" s="0" t="n">
        <v>13039316.3595455</v>
      </c>
      <c r="E19" s="0" t="n">
        <v>880669.088200839</v>
      </c>
      <c r="F19" s="0" t="n">
        <v>0</v>
      </c>
      <c r="G19" s="0" t="n">
        <v>0.122560583688005</v>
      </c>
      <c r="H19" s="0" t="n">
        <v>0</v>
      </c>
      <c r="I19" s="0" t="n">
        <v>3397141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4305354.81916745</v>
      </c>
      <c r="D20" s="0" t="n">
        <v>12730050.9457645</v>
      </c>
      <c r="E20" s="0" t="n">
        <v>823881.219333817</v>
      </c>
      <c r="F20" s="0" t="n">
        <v>0</v>
      </c>
      <c r="G20" s="0" t="n">
        <v>0.122032662433696</v>
      </c>
      <c r="H20" s="0" t="n">
        <v>0</v>
      </c>
      <c r="I20" s="0" t="n">
        <v>3317601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4139879.82563656</v>
      </c>
      <c r="D21" s="0" t="n">
        <v>11958961.7607334</v>
      </c>
      <c r="E21" s="0" t="n">
        <v>824883.644943441</v>
      </c>
      <c r="F21" s="0" t="n">
        <v>0</v>
      </c>
      <c r="G21" s="0" t="n">
        <v>0.118603162958473</v>
      </c>
      <c r="H21" s="0" t="n">
        <v>0</v>
      </c>
      <c r="I21" s="0" t="n">
        <v>3198787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4635750.13121883</v>
      </c>
      <c r="D22" s="0" t="n">
        <v>11935306.1550978</v>
      </c>
      <c r="E22" s="0" t="n">
        <v>976643.441170889</v>
      </c>
      <c r="F22" s="0" t="n">
        <v>0</v>
      </c>
      <c r="G22" s="0" t="n">
        <v>0.125464648309674</v>
      </c>
      <c r="H22" s="0" t="n">
        <v>0</v>
      </c>
      <c r="I22" s="0" t="n">
        <v>3137998</v>
      </c>
    </row>
    <row r="23" customFormat="false" ht="12.8" hidden="false" customHeight="false" outlineLevel="0" collapsed="false">
      <c r="A23" s="0" t="n">
        <v>70</v>
      </c>
      <c r="B23" s="0" t="n">
        <v>666529.52028</v>
      </c>
      <c r="C23" s="0" t="n">
        <v>4248280.75694224</v>
      </c>
      <c r="D23" s="0" t="n">
        <v>10006342.6395371</v>
      </c>
      <c r="E23" s="0" t="n">
        <v>656029.815137829</v>
      </c>
      <c r="F23" s="0" t="n">
        <v>0.361313149198172</v>
      </c>
      <c r="G23" s="0" t="n">
        <v>0</v>
      </c>
      <c r="H23" s="0" t="n">
        <v>1148614</v>
      </c>
      <c r="I23" s="0" t="n">
        <v>3068583</v>
      </c>
    </row>
    <row r="24" customFormat="false" ht="12.8" hidden="false" customHeight="false" outlineLevel="0" collapsed="false">
      <c r="A24" s="0" t="n">
        <v>71</v>
      </c>
      <c r="B24" s="0" t="n">
        <v>903197.117853333</v>
      </c>
      <c r="C24" s="0" t="n">
        <v>4186515.33711917</v>
      </c>
      <c r="D24" s="0" t="n">
        <v>10027608.0109119</v>
      </c>
      <c r="E24" s="0" t="n">
        <v>651829.959613758</v>
      </c>
      <c r="F24" s="0" t="n">
        <v>0.352726929254199</v>
      </c>
      <c r="G24" s="0" t="n">
        <v>0</v>
      </c>
      <c r="H24" s="0" t="n">
        <v>1082859</v>
      </c>
      <c r="I24" s="0" t="n">
        <v>2998164</v>
      </c>
    </row>
    <row r="25" customFormat="false" ht="12.8" hidden="false" customHeight="false" outlineLevel="0" collapsed="false">
      <c r="A25" s="0" t="n">
        <v>72</v>
      </c>
      <c r="B25" s="0" t="n">
        <v>273460.751733333</v>
      </c>
      <c r="C25" s="0" t="n">
        <v>4009627.63903819</v>
      </c>
      <c r="D25" s="0" t="n">
        <v>10042541.663127</v>
      </c>
      <c r="E25" s="0" t="n">
        <v>635464.227188014</v>
      </c>
      <c r="F25" s="0" t="n">
        <v>0.345545383087134</v>
      </c>
      <c r="G25" s="0" t="n">
        <v>0</v>
      </c>
      <c r="H25" s="0" t="n">
        <v>1012659</v>
      </c>
      <c r="I25" s="0" t="n">
        <v>2929558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3801298.57398845</v>
      </c>
      <c r="D26" s="0" t="n">
        <v>10153897.4906811</v>
      </c>
      <c r="E26" s="0" t="n">
        <v>746472.604038218</v>
      </c>
      <c r="F26" s="0" t="n">
        <v>0</v>
      </c>
      <c r="G26" s="0" t="n">
        <v>0.133384547678671</v>
      </c>
      <c r="H26" s="0" t="n">
        <v>0</v>
      </c>
      <c r="I26" s="0" t="n">
        <v>2865203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3827189.62127474</v>
      </c>
      <c r="D27" s="0" t="n">
        <v>10028589.1098323</v>
      </c>
      <c r="E27" s="0" t="n">
        <v>592979.895384901</v>
      </c>
      <c r="F27" s="0" t="n">
        <v>0</v>
      </c>
      <c r="G27" s="0" t="n">
        <v>0.128730237757508</v>
      </c>
      <c r="H27" s="0" t="n">
        <v>0</v>
      </c>
      <c r="I27" s="0" t="n">
        <v>2804409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3874576.17072342</v>
      </c>
      <c r="D28" s="0" t="n">
        <v>10041652.1293115</v>
      </c>
      <c r="E28" s="0" t="n">
        <v>607595.059552234</v>
      </c>
      <c r="F28" s="0" t="n">
        <v>0</v>
      </c>
      <c r="G28" s="0" t="n">
        <v>0.12582668841356</v>
      </c>
      <c r="H28" s="0" t="n">
        <v>0</v>
      </c>
      <c r="I28" s="0" t="n">
        <v>2717878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3925200.84711039</v>
      </c>
      <c r="D29" s="0" t="n">
        <v>9807846.83026313</v>
      </c>
      <c r="E29" s="0" t="n">
        <v>613185.591265262</v>
      </c>
      <c r="F29" s="0" t="n">
        <v>0</v>
      </c>
      <c r="G29" s="0" t="n">
        <v>0.128754808450691</v>
      </c>
      <c r="H29" s="0" t="n">
        <v>0</v>
      </c>
      <c r="I29" s="0" t="n">
        <v>2654886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3925015.67075145</v>
      </c>
      <c r="D30" s="0" t="n">
        <v>9531881.76043963</v>
      </c>
      <c r="E30" s="0" t="n">
        <v>794842.916725791</v>
      </c>
      <c r="F30" s="0" t="n">
        <v>0</v>
      </c>
      <c r="G30" s="0" t="n">
        <v>0.132688069379799</v>
      </c>
      <c r="H30" s="0" t="n">
        <v>0</v>
      </c>
      <c r="I30" s="0" t="n">
        <v>2598515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3941113.63845905</v>
      </c>
      <c r="D31" s="0" t="n">
        <v>9491630.4115144</v>
      </c>
      <c r="E31" s="0" t="n">
        <v>596344.729193033</v>
      </c>
      <c r="F31" s="0" t="n">
        <v>0</v>
      </c>
      <c r="G31" s="0" t="n">
        <v>0.137290437127294</v>
      </c>
      <c r="H31" s="0" t="n">
        <v>0</v>
      </c>
      <c r="I31" s="0" t="n">
        <v>2543223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3911429.10347587</v>
      </c>
      <c r="D32" s="0" t="n">
        <v>9137879.10526482</v>
      </c>
      <c r="E32" s="0" t="n">
        <v>587858.927729307</v>
      </c>
      <c r="F32" s="0" t="n">
        <v>0</v>
      </c>
      <c r="G32" s="0" t="n">
        <v>0.138865273799049</v>
      </c>
      <c r="H32" s="0" t="n">
        <v>0</v>
      </c>
      <c r="I32" s="0" t="n">
        <v>2485596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3902973.95504841</v>
      </c>
      <c r="D33" s="0" t="n">
        <v>9028932.50374425</v>
      </c>
      <c r="E33" s="0" t="n">
        <v>570985.007169477</v>
      </c>
      <c r="F33" s="0" t="n">
        <v>0</v>
      </c>
      <c r="G33" s="0" t="n">
        <v>0.1407328438407</v>
      </c>
      <c r="H33" s="0" t="n">
        <v>0</v>
      </c>
      <c r="I33" s="0" t="n">
        <v>2443118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3933414.32269149</v>
      </c>
      <c r="D34" s="0" t="n">
        <v>8810338.70168651</v>
      </c>
      <c r="E34" s="0" t="n">
        <v>739251.533328478</v>
      </c>
      <c r="F34" s="0" t="n">
        <v>0</v>
      </c>
      <c r="G34" s="0" t="n">
        <v>0.142552041184401</v>
      </c>
      <c r="H34" s="0" t="n">
        <v>0</v>
      </c>
      <c r="I34" s="0" t="n">
        <v>2391186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3910492.06854272</v>
      </c>
      <c r="D35" s="0" t="n">
        <v>8587170.58838425</v>
      </c>
      <c r="E35" s="0" t="n">
        <v>587444.056040954</v>
      </c>
      <c r="F35" s="0" t="n">
        <v>0</v>
      </c>
      <c r="G35" s="0" t="n">
        <v>0.144521416867612</v>
      </c>
      <c r="H35" s="0" t="n">
        <v>0</v>
      </c>
      <c r="I35" s="0" t="n">
        <v>2353544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3861149.2415406</v>
      </c>
      <c r="D36" s="0" t="n">
        <v>8379672.85670451</v>
      </c>
      <c r="E36" s="0" t="n">
        <v>552940.61712765</v>
      </c>
      <c r="F36" s="0" t="n">
        <v>0</v>
      </c>
      <c r="G36" s="0" t="n">
        <v>0.150588628813121</v>
      </c>
      <c r="H36" s="0" t="n">
        <v>0</v>
      </c>
      <c r="I36" s="0" t="n">
        <v>2281532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3860368.7156948</v>
      </c>
      <c r="D37" s="0" t="n">
        <v>8021064.11490462</v>
      </c>
      <c r="E37" s="0" t="n">
        <v>562566.641023462</v>
      </c>
      <c r="F37" s="0" t="n">
        <v>0</v>
      </c>
      <c r="G37" s="0" t="n">
        <v>0.1429342556403</v>
      </c>
      <c r="H37" s="0" t="n">
        <v>0</v>
      </c>
      <c r="I37" s="0" t="n">
        <v>2234299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3845852.0967209</v>
      </c>
      <c r="D38" s="0" t="n">
        <v>7679570.05772871</v>
      </c>
      <c r="E38" s="0" t="n">
        <v>704178.025878134</v>
      </c>
      <c r="F38" s="0" t="n">
        <v>0</v>
      </c>
      <c r="G38" s="0" t="n">
        <v>0.142898339866825</v>
      </c>
      <c r="H38" s="0" t="n">
        <v>0</v>
      </c>
      <c r="I38" s="0" t="n">
        <v>2159450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3776990.088489</v>
      </c>
      <c r="D39" s="0" t="n">
        <v>7606347.96020967</v>
      </c>
      <c r="E39" s="0" t="n">
        <v>549195.889494883</v>
      </c>
      <c r="F39" s="0" t="n">
        <v>0</v>
      </c>
      <c r="G39" s="0" t="n">
        <v>0.14096872468149</v>
      </c>
      <c r="H39" s="0" t="n">
        <v>0</v>
      </c>
      <c r="I39" s="0" t="n">
        <v>2121826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3772419.16101314</v>
      </c>
      <c r="D40" s="0" t="n">
        <v>7368516.74911967</v>
      </c>
      <c r="E40" s="0" t="n">
        <v>532614.22778954</v>
      </c>
      <c r="F40" s="0" t="n">
        <v>0</v>
      </c>
      <c r="G40" s="0" t="n">
        <v>0.141264400481772</v>
      </c>
      <c r="H40" s="0" t="n">
        <v>0</v>
      </c>
      <c r="I40" s="0" t="n">
        <v>2057254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3726991.68278874</v>
      </c>
      <c r="D41" s="0" t="n">
        <v>7200447.78646124</v>
      </c>
      <c r="E41" s="0" t="n">
        <v>483458.385167843</v>
      </c>
      <c r="F41" s="0" t="n">
        <v>0</v>
      </c>
      <c r="G41" s="0" t="n">
        <v>0.149582381580923</v>
      </c>
      <c r="H41" s="0" t="n">
        <v>0</v>
      </c>
      <c r="I41" s="0" t="n">
        <v>2003365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3675904.34705832</v>
      </c>
      <c r="D42" s="0" t="n">
        <v>7098237.55500522</v>
      </c>
      <c r="E42" s="0" t="n">
        <v>625157.896702951</v>
      </c>
      <c r="F42" s="0" t="n">
        <v>0</v>
      </c>
      <c r="G42" s="0" t="n">
        <v>0.147234105429062</v>
      </c>
      <c r="H42" s="0" t="n">
        <v>0</v>
      </c>
      <c r="I42" s="0" t="n">
        <v>1979900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3640604.57547846</v>
      </c>
      <c r="D43" s="0" t="n">
        <v>7049828.27433855</v>
      </c>
      <c r="E43" s="0" t="n">
        <v>476409.04015851</v>
      </c>
      <c r="F43" s="0" t="n">
        <v>0</v>
      </c>
      <c r="G43" s="0" t="n">
        <v>0.14630375565532</v>
      </c>
      <c r="H43" s="0" t="n">
        <v>0</v>
      </c>
      <c r="I43" s="0" t="n">
        <v>1945954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3646931.20465766</v>
      </c>
      <c r="D44" s="0" t="n">
        <v>6858606.96175445</v>
      </c>
      <c r="E44" s="0" t="n">
        <v>439267.191113689</v>
      </c>
      <c r="F44" s="0" t="n">
        <v>0</v>
      </c>
      <c r="G44" s="0" t="n">
        <v>0.152939221638605</v>
      </c>
      <c r="H44" s="0" t="n">
        <v>0</v>
      </c>
      <c r="I44" s="0" t="n">
        <v>1909136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3614912.04102798</v>
      </c>
      <c r="D45" s="0" t="n">
        <v>6425014.02462286</v>
      </c>
      <c r="E45" s="0" t="n">
        <v>434968.442374924</v>
      </c>
      <c r="F45" s="0" t="n">
        <v>0</v>
      </c>
      <c r="G45" s="0" t="n">
        <v>0.149335392051557</v>
      </c>
      <c r="H45" s="0" t="n">
        <v>0</v>
      </c>
      <c r="I45" s="0" t="n">
        <v>1861427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3580210.99286679</v>
      </c>
      <c r="D46" s="0" t="n">
        <v>6262480.25180299</v>
      </c>
      <c r="E46" s="0" t="n">
        <v>554099.936313356</v>
      </c>
      <c r="F46" s="0" t="n">
        <v>0</v>
      </c>
      <c r="G46" s="0" t="n">
        <v>0.140935259964298</v>
      </c>
      <c r="H46" s="0" t="n">
        <v>0</v>
      </c>
      <c r="I46" s="0" t="n">
        <v>1806942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3577406.95586547</v>
      </c>
      <c r="D47" s="0" t="n">
        <v>6099381.35253115</v>
      </c>
      <c r="E47" s="0" t="n">
        <v>424235.857660947</v>
      </c>
      <c r="F47" s="0" t="n">
        <v>0</v>
      </c>
      <c r="G47" s="0" t="n">
        <v>0.141694726267098</v>
      </c>
      <c r="H47" s="0" t="n">
        <v>0</v>
      </c>
      <c r="I47" s="0" t="n">
        <v>1758266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3551630.46734368</v>
      </c>
      <c r="D48" s="0" t="n">
        <v>5876090.93508893</v>
      </c>
      <c r="E48" s="0" t="n">
        <v>398460.380838974</v>
      </c>
      <c r="F48" s="0" t="n">
        <v>0</v>
      </c>
      <c r="G48" s="0" t="n">
        <v>0.150799554262548</v>
      </c>
      <c r="H48" s="0" t="n">
        <v>0</v>
      </c>
      <c r="I48" s="0" t="n">
        <v>1716172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3565183.17891084</v>
      </c>
      <c r="D49" s="0" t="n">
        <v>5689791.52356217</v>
      </c>
      <c r="E49" s="0" t="n">
        <v>405795.564319117</v>
      </c>
      <c r="F49" s="0" t="n">
        <v>0</v>
      </c>
      <c r="G49" s="0" t="n">
        <v>0.148866065886572</v>
      </c>
      <c r="H49" s="0" t="n">
        <v>0</v>
      </c>
      <c r="I49" s="0" t="n">
        <v>1663212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3541974.26445881</v>
      </c>
      <c r="D50" s="0" t="n">
        <v>5751417.13599837</v>
      </c>
      <c r="E50" s="0" t="n">
        <v>509509.528983967</v>
      </c>
      <c r="F50" s="0" t="n">
        <v>0</v>
      </c>
      <c r="G50" s="0" t="n">
        <v>0.144837250409927</v>
      </c>
      <c r="H50" s="0" t="n">
        <v>0</v>
      </c>
      <c r="I50" s="0" t="n">
        <v>1641878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3480407.62846423</v>
      </c>
      <c r="D51" s="0" t="n">
        <v>5516795.10198958</v>
      </c>
      <c r="E51" s="0" t="n">
        <v>379846.513016463</v>
      </c>
      <c r="F51" s="0" t="n">
        <v>0</v>
      </c>
      <c r="G51" s="0" t="n">
        <v>0.139953770075822</v>
      </c>
      <c r="H51" s="0" t="n">
        <v>0</v>
      </c>
      <c r="I51" s="0" t="n">
        <v>1620601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3406584.31138706</v>
      </c>
      <c r="D52" s="0" t="n">
        <v>5455604.42253599</v>
      </c>
      <c r="E52" s="0" t="n">
        <v>376527.480439189</v>
      </c>
      <c r="F52" s="0" t="n">
        <v>0</v>
      </c>
      <c r="G52" s="0" t="n">
        <v>0.144104414557762</v>
      </c>
      <c r="H52" s="0" t="n">
        <v>0</v>
      </c>
      <c r="I52" s="0" t="n">
        <v>1593271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3342520.32426513</v>
      </c>
      <c r="D53" s="0" t="n">
        <v>5409457.61379704</v>
      </c>
      <c r="E53" s="0" t="n">
        <v>364187.66475651</v>
      </c>
      <c r="F53" s="0" t="n">
        <v>0</v>
      </c>
      <c r="G53" s="0" t="n">
        <v>0.143013886908245</v>
      </c>
      <c r="H53" s="0" t="n">
        <v>0</v>
      </c>
      <c r="I53" s="0" t="n">
        <v>1564270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3314639.04208978</v>
      </c>
      <c r="D54" s="0" t="n">
        <v>5334562.28956347</v>
      </c>
      <c r="E54" s="0" t="n">
        <v>454617.214650216</v>
      </c>
      <c r="F54" s="0" t="n">
        <v>0</v>
      </c>
      <c r="G54" s="0" t="n">
        <v>0.141376353655244</v>
      </c>
      <c r="H54" s="0" t="n">
        <v>0</v>
      </c>
      <c r="I54" s="0" t="n">
        <v>1553804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3280612.47766956</v>
      </c>
      <c r="D55" s="0" t="n">
        <v>5152404.58861667</v>
      </c>
      <c r="E55" s="0" t="n">
        <v>348808.67108328</v>
      </c>
      <c r="F55" s="0" t="n">
        <v>0</v>
      </c>
      <c r="G55" s="0" t="n">
        <v>0.136776519281693</v>
      </c>
      <c r="H55" s="0" t="n">
        <v>0</v>
      </c>
      <c r="I55" s="0" t="n">
        <v>1510778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3178019.25512394</v>
      </c>
      <c r="D56" s="0" t="n">
        <v>5134268.20658842</v>
      </c>
      <c r="E56" s="0" t="n">
        <v>347050.726640648</v>
      </c>
      <c r="F56" s="0" t="n">
        <v>0</v>
      </c>
      <c r="G56" s="0" t="n">
        <v>0.132713486399339</v>
      </c>
      <c r="H56" s="0" t="n">
        <v>0</v>
      </c>
      <c r="I56" s="0" t="n">
        <v>1503000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3136924.70410016</v>
      </c>
      <c r="D57" s="0" t="n">
        <v>4977623.805984</v>
      </c>
      <c r="E57" s="0" t="n">
        <v>333197.887906142</v>
      </c>
      <c r="F57" s="0" t="n">
        <v>0</v>
      </c>
      <c r="G57" s="0" t="n">
        <v>0.134591697548055</v>
      </c>
      <c r="H57" s="0" t="n">
        <v>0</v>
      </c>
      <c r="I57" s="0" t="n">
        <v>1472258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3081815.35343339</v>
      </c>
      <c r="D58" s="0" t="n">
        <v>4818989.78033093</v>
      </c>
      <c r="E58" s="0" t="n">
        <v>367228.116141778</v>
      </c>
      <c r="F58" s="0" t="n">
        <v>0</v>
      </c>
      <c r="G58" s="0" t="n">
        <v>0.136376093900618</v>
      </c>
      <c r="H58" s="0" t="n">
        <v>0</v>
      </c>
      <c r="I58" s="0" t="n">
        <v>1438534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2998002.7440197</v>
      </c>
      <c r="D59" s="0" t="n">
        <v>4799348.82300577</v>
      </c>
      <c r="E59" s="0" t="n">
        <v>278691.007762281</v>
      </c>
      <c r="F59" s="0" t="n">
        <v>0</v>
      </c>
      <c r="G59" s="0" t="n">
        <v>0.130933233989642</v>
      </c>
      <c r="H59" s="0" t="n">
        <v>0</v>
      </c>
      <c r="I59" s="0" t="n">
        <v>1415578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2926474.1199896</v>
      </c>
      <c r="D60" s="0" t="n">
        <v>4571178.00646345</v>
      </c>
      <c r="E60" s="0" t="n">
        <v>273992.607565859</v>
      </c>
      <c r="F60" s="0" t="n">
        <v>0</v>
      </c>
      <c r="G60" s="0" t="n">
        <v>0.127663321754519</v>
      </c>
      <c r="H60" s="0" t="n">
        <v>0</v>
      </c>
      <c r="I60" s="0" t="n">
        <v>1396287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2855318.97337746</v>
      </c>
      <c r="D61" s="0" t="n">
        <v>4563199.88150492</v>
      </c>
      <c r="E61" s="0" t="n">
        <v>252717.027015006</v>
      </c>
      <c r="F61" s="0" t="n">
        <v>0</v>
      </c>
      <c r="G61" s="0" t="n">
        <v>0.121762309182768</v>
      </c>
      <c r="H61" s="0" t="n">
        <v>0</v>
      </c>
      <c r="I61" s="0" t="n">
        <v>1370337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2817239.24906393</v>
      </c>
      <c r="D62" s="0" t="n">
        <v>4605123.0028204</v>
      </c>
      <c r="E62" s="0" t="n">
        <v>315057.580807655</v>
      </c>
      <c r="F62" s="0" t="n">
        <v>0</v>
      </c>
      <c r="G62" s="0" t="n">
        <v>0.101025836788462</v>
      </c>
      <c r="H62" s="0" t="n">
        <v>0</v>
      </c>
      <c r="I62" s="0" t="n">
        <v>1375554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2774430.40265265</v>
      </c>
      <c r="D63" s="0" t="n">
        <v>4314397.14158461</v>
      </c>
      <c r="E63" s="0" t="n">
        <v>224452.724725675</v>
      </c>
      <c r="F63" s="0" t="n">
        <v>0</v>
      </c>
      <c r="G63" s="0" t="n">
        <v>0.108482545102263</v>
      </c>
      <c r="H63" s="0" t="n">
        <v>0</v>
      </c>
      <c r="I63" s="0" t="n">
        <v>1334696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2728161.89495104</v>
      </c>
      <c r="D64" s="0" t="n">
        <v>4190994.16549082</v>
      </c>
      <c r="E64" s="0" t="n">
        <v>232561.620159658</v>
      </c>
      <c r="F64" s="0" t="n">
        <v>0</v>
      </c>
      <c r="G64" s="0" t="n">
        <v>0.111625597043976</v>
      </c>
      <c r="H64" s="0" t="n">
        <v>0</v>
      </c>
      <c r="I64" s="0" t="n">
        <v>1293645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2656417.11553926</v>
      </c>
      <c r="D65" s="0" t="n">
        <v>4091381.72565976</v>
      </c>
      <c r="E65" s="0" t="n">
        <v>218938.862507798</v>
      </c>
      <c r="F65" s="0" t="n">
        <v>0</v>
      </c>
      <c r="G65" s="0" t="n">
        <v>0.103203483910514</v>
      </c>
      <c r="H65" s="0" t="n">
        <v>0</v>
      </c>
      <c r="I65" s="0" t="n">
        <v>1260933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2605550.55949311</v>
      </c>
      <c r="D66" s="0" t="n">
        <v>4179969.61719586</v>
      </c>
      <c r="E66" s="0" t="n">
        <v>285467.124888747</v>
      </c>
      <c r="F66" s="0" t="n">
        <v>0</v>
      </c>
      <c r="G66" s="0" t="n">
        <v>0.0873940626742788</v>
      </c>
      <c r="H66" s="0" t="n">
        <v>0</v>
      </c>
      <c r="I66" s="0" t="n">
        <v>1257150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2589306.22258581</v>
      </c>
      <c r="D67" s="0" t="n">
        <v>4028688.03718838</v>
      </c>
      <c r="E67" s="0" t="n">
        <v>184152.070004999</v>
      </c>
      <c r="F67" s="0" t="n">
        <v>0</v>
      </c>
      <c r="G67" s="0" t="n">
        <v>0.0937605563016487</v>
      </c>
      <c r="H67" s="0" t="n">
        <v>0</v>
      </c>
      <c r="I67" s="0" t="n">
        <v>1233720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2563033.51165732</v>
      </c>
      <c r="D68" s="0" t="n">
        <v>3980388.05243465</v>
      </c>
      <c r="E68" s="0" t="n">
        <v>156361.796991817</v>
      </c>
      <c r="F68" s="0" t="n">
        <v>0</v>
      </c>
      <c r="G68" s="0" t="n">
        <v>0.0908326218098624</v>
      </c>
      <c r="H68" s="0" t="n">
        <v>0</v>
      </c>
      <c r="I68" s="0" t="n">
        <v>1219504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2551000.83013999</v>
      </c>
      <c r="D69" s="0" t="n">
        <v>3852653.19812458</v>
      </c>
      <c r="E69" s="0" t="n">
        <v>146694.874775139</v>
      </c>
      <c r="F69" s="0" t="n">
        <v>0</v>
      </c>
      <c r="G69" s="0" t="n">
        <v>0.0860180304953898</v>
      </c>
      <c r="H69" s="0" t="n">
        <v>0</v>
      </c>
      <c r="I69" s="0" t="n">
        <v>1205879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2524926.45700299</v>
      </c>
      <c r="D70" s="0" t="n">
        <v>3744402.2517427</v>
      </c>
      <c r="E70" s="0" t="n">
        <v>168795.888934035</v>
      </c>
      <c r="F70" s="0" t="n">
        <v>0</v>
      </c>
      <c r="G70" s="0" t="n">
        <v>0.0740789493183488</v>
      </c>
      <c r="H70" s="0" t="n">
        <v>0</v>
      </c>
      <c r="I70" s="0" t="n">
        <v>1186393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2481330.13618147</v>
      </c>
      <c r="D71" s="0" t="n">
        <v>3805624.05729862</v>
      </c>
      <c r="E71" s="0" t="n">
        <v>117957.723310845</v>
      </c>
      <c r="F71" s="0" t="n">
        <v>0</v>
      </c>
      <c r="G71" s="0" t="n">
        <v>0.0792275802456234</v>
      </c>
      <c r="H71" s="0" t="n">
        <v>0</v>
      </c>
      <c r="I71" s="0" t="n">
        <v>1186777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2457867.13967442</v>
      </c>
      <c r="D72" s="0" t="n">
        <v>3766645.42651802</v>
      </c>
      <c r="E72" s="0" t="n">
        <v>100031.641296534</v>
      </c>
      <c r="F72" s="0" t="n">
        <v>0</v>
      </c>
      <c r="G72" s="0" t="n">
        <v>0.0783609089141845</v>
      </c>
      <c r="H72" s="0" t="n">
        <v>0</v>
      </c>
      <c r="I72" s="0" t="n">
        <v>1173046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2428600.86448772</v>
      </c>
      <c r="D73" s="0" t="n">
        <v>3677054.18007774</v>
      </c>
      <c r="E73" s="0" t="n">
        <v>113184.963318873</v>
      </c>
      <c r="F73" s="0" t="n">
        <v>0</v>
      </c>
      <c r="G73" s="0" t="n">
        <v>0.0797236915777686</v>
      </c>
      <c r="H73" s="0" t="n">
        <v>0</v>
      </c>
      <c r="I73" s="0" t="n">
        <v>1138982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2386778.3612536</v>
      </c>
      <c r="D74" s="0" t="n">
        <v>3672651.69675275</v>
      </c>
      <c r="E74" s="0" t="n">
        <v>133372.064553602</v>
      </c>
      <c r="F74" s="0" t="n">
        <v>0</v>
      </c>
      <c r="G74" s="0" t="n">
        <v>0.0723141851670613</v>
      </c>
      <c r="H74" s="0" t="n">
        <v>0</v>
      </c>
      <c r="I74" s="0" t="n">
        <v>1113645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2347277.55297345</v>
      </c>
      <c r="D75" s="0" t="n">
        <v>3617568.98933572</v>
      </c>
      <c r="E75" s="0" t="n">
        <v>94178.6903977688</v>
      </c>
      <c r="F75" s="0" t="n">
        <v>0</v>
      </c>
      <c r="G75" s="0" t="n">
        <v>0.0792645502089954</v>
      </c>
      <c r="H75" s="0" t="n">
        <v>0</v>
      </c>
      <c r="I75" s="0" t="n">
        <v>1082847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2323946.59747003</v>
      </c>
      <c r="D76" s="0" t="n">
        <v>3582920.92220315</v>
      </c>
      <c r="E76" s="0" t="n">
        <v>92523.2049222519</v>
      </c>
      <c r="F76" s="0" t="n">
        <v>0</v>
      </c>
      <c r="G76" s="0" t="n">
        <v>0.063116389992258</v>
      </c>
      <c r="H76" s="0" t="n">
        <v>0</v>
      </c>
      <c r="I76" s="0" t="n">
        <v>1052357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2290068.25400908</v>
      </c>
      <c r="D77" s="0" t="n">
        <v>3542855.72650015</v>
      </c>
      <c r="E77" s="0" t="n">
        <v>103858.443674931</v>
      </c>
      <c r="F77" s="0" t="n">
        <v>0</v>
      </c>
      <c r="G77" s="0" t="n">
        <v>0.0478067315334743</v>
      </c>
      <c r="H77" s="0" t="n">
        <v>0</v>
      </c>
      <c r="I77" s="0" t="n">
        <v>1021504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2237788.32597091</v>
      </c>
      <c r="D78" s="0" t="n">
        <v>3449184.00423679</v>
      </c>
      <c r="E78" s="0" t="n">
        <v>130486.676007861</v>
      </c>
      <c r="F78" s="0" t="n">
        <v>0</v>
      </c>
      <c r="G78" s="0" t="n">
        <v>0.0497619220850613</v>
      </c>
      <c r="H78" s="0" t="n">
        <v>0</v>
      </c>
      <c r="I78" s="0" t="n">
        <v>989881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2200403.13780051</v>
      </c>
      <c r="D79" s="0" t="n">
        <v>3506868.13069509</v>
      </c>
      <c r="E79" s="0" t="n">
        <v>85393.5603653909</v>
      </c>
      <c r="F79" s="0" t="n">
        <v>0</v>
      </c>
      <c r="G79" s="0" t="n">
        <v>0.0406191289364145</v>
      </c>
      <c r="H79" s="0" t="n">
        <v>0</v>
      </c>
      <c r="I79" s="0" t="n">
        <v>963771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2151713.32498901</v>
      </c>
      <c r="D80" s="0" t="n">
        <v>3310903.83039548</v>
      </c>
      <c r="E80" s="0" t="n">
        <v>83532.3363469427</v>
      </c>
      <c r="F80" s="0" t="n">
        <v>0</v>
      </c>
      <c r="G80" s="0" t="n">
        <v>0.0515521558309285</v>
      </c>
      <c r="H80" s="0" t="n">
        <v>0</v>
      </c>
      <c r="I80" s="0" t="n">
        <v>938431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2111998.67139494</v>
      </c>
      <c r="D81" s="0" t="n">
        <v>3080472.46610715</v>
      </c>
      <c r="E81" s="0" t="n">
        <v>81823.6505516537</v>
      </c>
      <c r="F81" s="0" t="n">
        <v>0</v>
      </c>
      <c r="G81" s="0" t="n">
        <v>0.0563568224405201</v>
      </c>
      <c r="H81" s="0" t="n">
        <v>0</v>
      </c>
      <c r="I81" s="0" t="n">
        <v>907301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2076755.6869036</v>
      </c>
      <c r="D82" s="0" t="n">
        <v>3008125.69112653</v>
      </c>
      <c r="E82" s="0" t="n">
        <v>103334.731671455</v>
      </c>
      <c r="F82" s="0" t="n">
        <v>0</v>
      </c>
      <c r="G82" s="0" t="n">
        <v>0.0466440732348046</v>
      </c>
      <c r="H82" s="0" t="n">
        <v>0</v>
      </c>
      <c r="I82" s="0" t="n">
        <v>878323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2062912.96991966</v>
      </c>
      <c r="D83" s="0" t="n">
        <v>3032384.10879974</v>
      </c>
      <c r="E83" s="0" t="n">
        <v>84352.8608318088</v>
      </c>
      <c r="F83" s="0" t="n">
        <v>0</v>
      </c>
      <c r="G83" s="0" t="n">
        <v>0.0366000116998909</v>
      </c>
      <c r="H83" s="0" t="n">
        <v>0</v>
      </c>
      <c r="I83" s="0" t="n">
        <v>847885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2062411.70891376</v>
      </c>
      <c r="D84" s="0" t="n">
        <v>2752595.603668</v>
      </c>
      <c r="E84" s="0" t="n">
        <v>68761.945171482</v>
      </c>
      <c r="F84" s="0" t="n">
        <v>0</v>
      </c>
      <c r="G84" s="0" t="n">
        <v>0.0358308638464774</v>
      </c>
      <c r="H84" s="0" t="n">
        <v>0</v>
      </c>
      <c r="I84" s="0" t="n">
        <v>821888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2044296.65593206</v>
      </c>
      <c r="D85" s="0" t="n">
        <v>2703799.45432129</v>
      </c>
      <c r="E85" s="0" t="n">
        <v>69132.1653845376</v>
      </c>
      <c r="F85" s="0" t="n">
        <v>0</v>
      </c>
      <c r="G85" s="0" t="n">
        <v>0.0407139920056611</v>
      </c>
      <c r="H85" s="0" t="n">
        <v>0</v>
      </c>
      <c r="I85" s="0" t="n">
        <v>797766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2029134.38612557</v>
      </c>
      <c r="D86" s="0" t="n">
        <v>2703693.0687181</v>
      </c>
      <c r="E86" s="0" t="n">
        <v>85851.5482683243</v>
      </c>
      <c r="F86" s="0" t="n">
        <v>0</v>
      </c>
      <c r="G86" s="0" t="n">
        <v>0.0365449111415067</v>
      </c>
      <c r="H86" s="0" t="n">
        <v>0</v>
      </c>
      <c r="I86" s="0" t="n">
        <v>777765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1990372.8680545</v>
      </c>
      <c r="D87" s="0" t="n">
        <v>2600517.5112968</v>
      </c>
      <c r="E87" s="0" t="n">
        <v>52969.1162329896</v>
      </c>
      <c r="F87" s="0" t="n">
        <v>0</v>
      </c>
      <c r="G87" s="0" t="n">
        <v>0.0310457167874934</v>
      </c>
      <c r="H87" s="0" t="n">
        <v>0</v>
      </c>
      <c r="I87" s="0" t="n">
        <v>742016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1978861.43858213</v>
      </c>
      <c r="D88" s="0" t="n">
        <v>2608324.71035997</v>
      </c>
      <c r="E88" s="0" t="n">
        <v>42742.526283346</v>
      </c>
      <c r="F88" s="0" t="n">
        <v>0</v>
      </c>
      <c r="G88" s="0" t="n">
        <v>0.0422846271452489</v>
      </c>
      <c r="H88" s="0" t="n">
        <v>0</v>
      </c>
      <c r="I88" s="0" t="n">
        <v>717488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1965775.81996236</v>
      </c>
      <c r="D89" s="0" t="n">
        <v>2456132.33634441</v>
      </c>
      <c r="E89" s="0" t="n">
        <v>53004.8756158419</v>
      </c>
      <c r="F89" s="0" t="n">
        <v>0</v>
      </c>
      <c r="G89" s="0" t="n">
        <v>0.0373746179512327</v>
      </c>
      <c r="H89" s="0" t="n">
        <v>0</v>
      </c>
      <c r="I89" s="0" t="n">
        <v>700018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1923038.51947972</v>
      </c>
      <c r="D90" s="0" t="n">
        <v>2519534.98014504</v>
      </c>
      <c r="E90" s="0" t="n">
        <v>62814.3052273279</v>
      </c>
      <c r="F90" s="0" t="n">
        <v>0</v>
      </c>
      <c r="G90" s="0" t="n">
        <v>0.0414149785633457</v>
      </c>
      <c r="H90" s="0" t="n">
        <v>0</v>
      </c>
      <c r="I90" s="0" t="n">
        <v>687243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1917882.48408987</v>
      </c>
      <c r="D91" s="0" t="n">
        <v>2486260.99796724</v>
      </c>
      <c r="E91" s="0" t="n">
        <v>53473.063700129</v>
      </c>
      <c r="F91" s="0" t="n">
        <v>0</v>
      </c>
      <c r="G91" s="0" t="n">
        <v>0.0322178114774421</v>
      </c>
      <c r="H91" s="0" t="n">
        <v>0</v>
      </c>
      <c r="I91" s="0" t="n">
        <v>660688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1900258.5177054</v>
      </c>
      <c r="D92" s="0" t="n">
        <v>2412031.68151606</v>
      </c>
      <c r="E92" s="0" t="n">
        <v>48175.1707892992</v>
      </c>
      <c r="F92" s="0" t="n">
        <v>0</v>
      </c>
      <c r="G92" s="0" t="n">
        <v>0.0312221542031378</v>
      </c>
      <c r="H92" s="0" t="n">
        <v>0</v>
      </c>
      <c r="I92" s="0" t="n">
        <v>629203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1857734.1756517</v>
      </c>
      <c r="D93" s="0" t="n">
        <v>2258052.22738473</v>
      </c>
      <c r="E93" s="0" t="n">
        <v>38552.5053984338</v>
      </c>
      <c r="F93" s="0" t="n">
        <v>0</v>
      </c>
      <c r="G93" s="0" t="n">
        <v>0.0313676864961504</v>
      </c>
      <c r="H93" s="0" t="n">
        <v>0</v>
      </c>
      <c r="I93" s="0" t="n">
        <v>606551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1828951.53856508</v>
      </c>
      <c r="D94" s="0" t="n">
        <v>2163532.7344008</v>
      </c>
      <c r="E94" s="0" t="n">
        <v>46095.4666027021</v>
      </c>
      <c r="F94" s="0" t="n">
        <v>0</v>
      </c>
      <c r="G94" s="0" t="n">
        <v>0.0328345740599755</v>
      </c>
      <c r="H94" s="0" t="n">
        <v>0</v>
      </c>
      <c r="I94" s="0" t="n">
        <v>578730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1800864.94717468</v>
      </c>
      <c r="D95" s="0" t="n">
        <v>2152742.06824423</v>
      </c>
      <c r="E95" s="0" t="n">
        <v>38400.6457657143</v>
      </c>
      <c r="F95" s="0" t="n">
        <v>0</v>
      </c>
      <c r="G95" s="0" t="n">
        <v>0.0228891064864071</v>
      </c>
      <c r="H95" s="0" t="n">
        <v>0</v>
      </c>
      <c r="I95" s="0" t="n">
        <v>557621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1729494.19077739</v>
      </c>
      <c r="D96" s="0" t="n">
        <v>1963937.85429568</v>
      </c>
      <c r="E96" s="0" t="n">
        <v>40667.954009591</v>
      </c>
      <c r="F96" s="0" t="n">
        <v>0</v>
      </c>
      <c r="G96" s="0" t="n">
        <v>0.0247757926978103</v>
      </c>
      <c r="H96" s="0" t="n">
        <v>0</v>
      </c>
      <c r="I96" s="0" t="n">
        <v>535637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1704054.9702286</v>
      </c>
      <c r="D97" s="0" t="n">
        <v>1941232.80753207</v>
      </c>
      <c r="E97" s="0" t="n">
        <v>37743.2965953296</v>
      </c>
      <c r="F97" s="0" t="n">
        <v>0</v>
      </c>
      <c r="G97" s="0" t="n">
        <v>0.0248985537070501</v>
      </c>
      <c r="H97" s="0" t="n">
        <v>0</v>
      </c>
      <c r="I97" s="0" t="n">
        <v>516700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1683433.33694667</v>
      </c>
      <c r="D98" s="0" t="n">
        <v>1883215.64029082</v>
      </c>
      <c r="E98" s="0" t="n">
        <v>47105.9529596182</v>
      </c>
      <c r="F98" s="0" t="n">
        <v>0</v>
      </c>
      <c r="G98" s="0" t="n">
        <v>0.0329049882640683</v>
      </c>
      <c r="H98" s="0" t="n">
        <v>0</v>
      </c>
      <c r="I98" s="0" t="n">
        <v>490374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1619453.02530685</v>
      </c>
      <c r="D99" s="0" t="n">
        <v>1816868.26455961</v>
      </c>
      <c r="E99" s="0" t="n">
        <v>41543.0920308534</v>
      </c>
      <c r="F99" s="0" t="n">
        <v>0</v>
      </c>
      <c r="G99" s="0" t="n">
        <v>0.031874463442856</v>
      </c>
      <c r="H99" s="0" t="n">
        <v>0</v>
      </c>
      <c r="I99" s="0" t="n">
        <v>467827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1590075.22903084</v>
      </c>
      <c r="D100" s="0" t="n">
        <v>1786036.29639005</v>
      </c>
      <c r="E100" s="0" t="n">
        <v>32109.9135361283</v>
      </c>
      <c r="F100" s="0" t="n">
        <v>0</v>
      </c>
      <c r="G100" s="0" t="n">
        <v>0.0393135752747012</v>
      </c>
      <c r="H100" s="0" t="n">
        <v>0</v>
      </c>
      <c r="I100" s="0" t="n">
        <v>455385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1582046.4216472</v>
      </c>
      <c r="D101" s="0" t="n">
        <v>1705751.45632209</v>
      </c>
      <c r="E101" s="0" t="n">
        <v>19033.7857538347</v>
      </c>
      <c r="F101" s="0" t="n">
        <v>0</v>
      </c>
      <c r="G101" s="0" t="n">
        <v>0.0342702494135635</v>
      </c>
      <c r="H101" s="0" t="n">
        <v>0</v>
      </c>
      <c r="I101" s="0" t="n">
        <v>437156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1568397.80833255</v>
      </c>
      <c r="D102" s="0" t="n">
        <v>1581528.91776514</v>
      </c>
      <c r="E102" s="0" t="n">
        <v>17291.1314479899</v>
      </c>
      <c r="F102" s="0" t="n">
        <v>0</v>
      </c>
      <c r="G102" s="0" t="n">
        <v>0.0281641717016864</v>
      </c>
      <c r="H102" s="0" t="n">
        <v>0</v>
      </c>
      <c r="I102" s="0" t="n">
        <v>415357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1561823.27713278</v>
      </c>
      <c r="D103" s="0" t="n">
        <v>1565502.21342636</v>
      </c>
      <c r="E103" s="0" t="n">
        <v>14141.9605721455</v>
      </c>
      <c r="F103" s="0" t="n">
        <v>0</v>
      </c>
      <c r="G103" s="0" t="n">
        <v>0.0271744916427127</v>
      </c>
      <c r="H103" s="0" t="n">
        <v>0</v>
      </c>
      <c r="I103" s="0" t="n">
        <v>406395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1538663.92141453</v>
      </c>
      <c r="D104" s="0" t="n">
        <v>1608653.13752737</v>
      </c>
      <c r="E104" s="0" t="n">
        <v>12947.6599530563</v>
      </c>
      <c r="F104" s="0" t="n">
        <v>0</v>
      </c>
      <c r="G104" s="0" t="n">
        <v>0.0275537268505915</v>
      </c>
      <c r="H104" s="0" t="n">
        <v>0</v>
      </c>
      <c r="I104" s="0" t="n">
        <v>395428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1504670.20444034</v>
      </c>
      <c r="D105" s="0" t="n">
        <v>1536849.16344273</v>
      </c>
      <c r="E105" s="0" t="n">
        <v>9558.15315524453</v>
      </c>
      <c r="F105" s="0" t="n">
        <v>0</v>
      </c>
      <c r="G105" s="0" t="n">
        <v>0.0316465940495531</v>
      </c>
      <c r="H105" s="0" t="n">
        <v>0</v>
      </c>
      <c r="I105" s="0" t="n">
        <v>381359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5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E19" activeCellId="0" sqref="E19"/>
    </sheetView>
  </sheetViews>
  <sheetFormatPr defaultColWidth="11.66796875" defaultRowHeight="12.8" zeroHeight="false" outlineLevelRow="0" outlineLevelCol="0"/>
  <sheetData>
    <row r="1" customFormat="false" ht="12.8" hidden="false" customHeight="false" outlineLevel="0" collapsed="false">
      <c r="A1" s="0" t="s">
        <v>234</v>
      </c>
      <c r="B1" s="0" t="s">
        <v>272</v>
      </c>
      <c r="C1" s="0" t="s">
        <v>273</v>
      </c>
      <c r="D1" s="0" t="s">
        <v>274</v>
      </c>
      <c r="E1" s="0" t="s">
        <v>275</v>
      </c>
      <c r="F1" s="0" t="s">
        <v>276</v>
      </c>
      <c r="G1" s="0" t="s">
        <v>277</v>
      </c>
      <c r="H1" s="0" t="s">
        <v>278</v>
      </c>
      <c r="I1" s="0" t="s">
        <v>279</v>
      </c>
    </row>
    <row r="2" customFormat="false" ht="12.8" hidden="false" customHeight="false" outlineLevel="0" collapsed="false">
      <c r="A2" s="0" t="n">
        <v>49</v>
      </c>
      <c r="B2" s="0" t="n">
        <v>0</v>
      </c>
      <c r="C2" s="0" t="n">
        <v>8801738.99076201</v>
      </c>
      <c r="D2" s="0" t="n">
        <v>26736059.5330563</v>
      </c>
      <c r="E2" s="0" t="n">
        <v>1427005.84853763</v>
      </c>
      <c r="F2" s="0" t="n">
        <v>0</v>
      </c>
      <c r="G2" s="0" t="n">
        <v>0.0973155836347642</v>
      </c>
      <c r="H2" s="0" t="n">
        <v>0</v>
      </c>
      <c r="I2" s="0" t="n">
        <v>6958642</v>
      </c>
    </row>
    <row r="3" customFormat="false" ht="12.8" hidden="false" customHeight="false" outlineLevel="0" collapsed="false">
      <c r="A3" s="0" t="n">
        <v>50</v>
      </c>
      <c r="B3" s="0" t="n">
        <v>0</v>
      </c>
      <c r="C3" s="0" t="n">
        <v>9099508.66693406</v>
      </c>
      <c r="D3" s="0" t="n">
        <v>25707848.1797891</v>
      </c>
      <c r="E3" s="0" t="n">
        <v>1043771.36622283</v>
      </c>
      <c r="F3" s="0" t="n">
        <v>0</v>
      </c>
      <c r="G3" s="0" t="n">
        <v>0.0827609797176292</v>
      </c>
      <c r="H3" s="0" t="n">
        <v>0</v>
      </c>
      <c r="I3" s="0" t="n">
        <v>5857720</v>
      </c>
    </row>
    <row r="4" customFormat="false" ht="12.8" hidden="false" customHeight="false" outlineLevel="0" collapsed="false">
      <c r="A4" s="0" t="n">
        <v>51</v>
      </c>
      <c r="B4" s="0" t="n">
        <v>0</v>
      </c>
      <c r="C4" s="0" t="n">
        <v>8036361.48877902</v>
      </c>
      <c r="D4" s="0" t="n">
        <v>24963506.2639059</v>
      </c>
      <c r="E4" s="0" t="n">
        <v>1153592.03566395</v>
      </c>
      <c r="F4" s="0" t="n">
        <v>0</v>
      </c>
      <c r="G4" s="0" t="n">
        <v>0.0825628731804289</v>
      </c>
      <c r="H4" s="0" t="n">
        <v>0</v>
      </c>
      <c r="I4" s="0" t="n">
        <v>5366614</v>
      </c>
    </row>
    <row r="5" customFormat="false" ht="12.8" hidden="false" customHeight="false" outlineLevel="0" collapsed="false">
      <c r="A5" s="0" t="n">
        <v>52</v>
      </c>
      <c r="B5" s="0" t="n">
        <v>0</v>
      </c>
      <c r="C5" s="0" t="n">
        <v>8299995.8342433</v>
      </c>
      <c r="D5" s="0" t="n">
        <v>23995544.9768074</v>
      </c>
      <c r="E5" s="0" t="n">
        <v>996333.929193311</v>
      </c>
      <c r="F5" s="0" t="n">
        <v>0</v>
      </c>
      <c r="G5" s="0" t="n">
        <v>0.0843074457838611</v>
      </c>
      <c r="H5" s="0" t="n">
        <v>0</v>
      </c>
      <c r="I5" s="0" t="n">
        <v>5166880</v>
      </c>
    </row>
    <row r="6" customFormat="false" ht="12.8" hidden="false" customHeight="false" outlineLevel="0" collapsed="false">
      <c r="A6" s="0" t="n">
        <v>53</v>
      </c>
      <c r="B6" s="0" t="n">
        <v>0</v>
      </c>
      <c r="C6" s="0" t="n">
        <v>7083790.86251956</v>
      </c>
      <c r="D6" s="0" t="n">
        <v>22092671.6648817</v>
      </c>
      <c r="E6" s="0" t="n">
        <v>1043508.61369406</v>
      </c>
      <c r="F6" s="0" t="n">
        <v>0</v>
      </c>
      <c r="G6" s="0" t="n">
        <v>0.0847062388046971</v>
      </c>
      <c r="H6" s="0" t="n">
        <v>0</v>
      </c>
      <c r="I6" s="0" t="n">
        <v>5001810</v>
      </c>
    </row>
    <row r="7" customFormat="false" ht="12.8" hidden="false" customHeight="false" outlineLevel="0" collapsed="false">
      <c r="A7" s="0" t="n">
        <v>54</v>
      </c>
      <c r="B7" s="0" t="n">
        <v>0</v>
      </c>
      <c r="C7" s="0" t="n">
        <v>7141741.13153861</v>
      </c>
      <c r="D7" s="0" t="n">
        <v>20953603.3074292</v>
      </c>
      <c r="E7" s="0" t="n">
        <v>997322.060808918</v>
      </c>
      <c r="F7" s="0" t="n">
        <v>0</v>
      </c>
      <c r="G7" s="0" t="n">
        <v>0.0819165586849702</v>
      </c>
      <c r="H7" s="0" t="n">
        <v>0</v>
      </c>
      <c r="I7" s="0" t="n">
        <v>4838115</v>
      </c>
    </row>
    <row r="8" customFormat="false" ht="12.8" hidden="false" customHeight="false" outlineLevel="0" collapsed="false">
      <c r="A8" s="0" t="n">
        <v>55</v>
      </c>
      <c r="B8" s="0" t="n">
        <v>0</v>
      </c>
      <c r="C8" s="0" t="n">
        <v>6537200.07387468</v>
      </c>
      <c r="D8" s="0" t="n">
        <v>20525770.8111217</v>
      </c>
      <c r="E8" s="0" t="n">
        <v>894174.176714321</v>
      </c>
      <c r="F8" s="0" t="n">
        <v>0</v>
      </c>
      <c r="G8" s="0" t="n">
        <v>0.0882857804741549</v>
      </c>
      <c r="H8" s="0" t="n">
        <v>0</v>
      </c>
      <c r="I8" s="0" t="n">
        <v>4681067</v>
      </c>
    </row>
    <row r="9" customFormat="false" ht="12.8" hidden="false" customHeight="false" outlineLevel="0" collapsed="false">
      <c r="A9" s="0" t="n">
        <v>56</v>
      </c>
      <c r="B9" s="0" t="n">
        <v>0</v>
      </c>
      <c r="C9" s="0" t="n">
        <v>6848810.02117782</v>
      </c>
      <c r="D9" s="0" t="n">
        <v>20319701.961079</v>
      </c>
      <c r="E9" s="0" t="n">
        <v>1288516.72697038</v>
      </c>
      <c r="F9" s="0" t="n">
        <v>0</v>
      </c>
      <c r="G9" s="0" t="n">
        <v>0.0937907852611056</v>
      </c>
      <c r="H9" s="0" t="n">
        <v>0</v>
      </c>
      <c r="I9" s="0" t="n">
        <v>4528466</v>
      </c>
    </row>
    <row r="10" customFormat="false" ht="12.8" hidden="false" customHeight="false" outlineLevel="0" collapsed="false">
      <c r="A10" s="0" t="n">
        <v>57</v>
      </c>
      <c r="B10" s="0" t="n">
        <v>0</v>
      </c>
      <c r="C10" s="0" t="n">
        <v>6470046.76214365</v>
      </c>
      <c r="D10" s="0" t="n">
        <v>19682315.3943999</v>
      </c>
      <c r="E10" s="0" t="n">
        <v>1413369.66489755</v>
      </c>
      <c r="F10" s="0" t="n">
        <v>0</v>
      </c>
      <c r="G10" s="0" t="n">
        <v>0.096372729676127</v>
      </c>
      <c r="H10" s="0" t="n">
        <v>0</v>
      </c>
      <c r="I10" s="0" t="n">
        <v>4393450</v>
      </c>
    </row>
    <row r="11" customFormat="false" ht="12.8" hidden="false" customHeight="false" outlineLevel="0" collapsed="false">
      <c r="A11" s="0" t="n">
        <v>58</v>
      </c>
      <c r="B11" s="0" t="n">
        <v>0</v>
      </c>
      <c r="C11" s="0" t="n">
        <v>6765644.6698401</v>
      </c>
      <c r="D11" s="0" t="n">
        <v>19156508.4635835</v>
      </c>
      <c r="E11" s="0" t="n">
        <v>1211102.53037176</v>
      </c>
      <c r="F11" s="0" t="n">
        <v>0</v>
      </c>
      <c r="G11" s="0" t="n">
        <v>0.091737001013223</v>
      </c>
      <c r="H11" s="0" t="n">
        <v>0</v>
      </c>
      <c r="I11" s="0" t="n">
        <v>4236824</v>
      </c>
    </row>
    <row r="12" customFormat="false" ht="12.8" hidden="false" customHeight="false" outlineLevel="0" collapsed="false">
      <c r="A12" s="0" t="n">
        <v>59</v>
      </c>
      <c r="B12" s="0" t="n">
        <v>0</v>
      </c>
      <c r="C12" s="0" t="n">
        <v>6334567.40727371</v>
      </c>
      <c r="D12" s="0" t="n">
        <v>19079949.6646004</v>
      </c>
      <c r="E12" s="0" t="n">
        <v>1058541.91695001</v>
      </c>
      <c r="F12" s="0" t="n">
        <v>0</v>
      </c>
      <c r="G12" s="0" t="n">
        <v>0.0962111556845206</v>
      </c>
      <c r="H12" s="0" t="n">
        <v>0</v>
      </c>
      <c r="I12" s="0" t="n">
        <v>4107280</v>
      </c>
    </row>
    <row r="13" customFormat="false" ht="12.8" hidden="false" customHeight="false" outlineLevel="0" collapsed="false">
      <c r="A13" s="0" t="n">
        <v>60</v>
      </c>
      <c r="B13" s="0" t="n">
        <v>0</v>
      </c>
      <c r="C13" s="0" t="n">
        <v>6610475.26838026</v>
      </c>
      <c r="D13" s="0" t="n">
        <v>18841925.8953786</v>
      </c>
      <c r="E13" s="0" t="n">
        <v>1159953.25528279</v>
      </c>
      <c r="F13" s="0" t="n">
        <v>0</v>
      </c>
      <c r="G13" s="0" t="n">
        <v>0.0998145894786448</v>
      </c>
      <c r="H13" s="0" t="n">
        <v>0</v>
      </c>
      <c r="I13" s="0" t="n">
        <v>4000022</v>
      </c>
    </row>
    <row r="14" customFormat="false" ht="12.8" hidden="false" customHeight="false" outlineLevel="0" collapsed="false">
      <c r="A14" s="0" t="n">
        <v>61</v>
      </c>
      <c r="B14" s="0" t="n">
        <v>0</v>
      </c>
      <c r="C14" s="0" t="n">
        <v>5868602.710844</v>
      </c>
      <c r="D14" s="0" t="n">
        <v>17680914.3075648</v>
      </c>
      <c r="E14" s="0" t="n">
        <v>1210179.08955148</v>
      </c>
      <c r="F14" s="0" t="n">
        <v>0</v>
      </c>
      <c r="G14" s="0" t="n">
        <v>0.103942800969015</v>
      </c>
      <c r="H14" s="0" t="n">
        <v>0</v>
      </c>
      <c r="I14" s="0" t="n">
        <v>3848756</v>
      </c>
    </row>
    <row r="15" customFormat="false" ht="12.8" hidden="false" customHeight="false" outlineLevel="0" collapsed="false">
      <c r="A15" s="0" t="n">
        <v>62</v>
      </c>
      <c r="B15" s="0" t="n">
        <v>0</v>
      </c>
      <c r="C15" s="0" t="n">
        <v>5658743.51078749</v>
      </c>
      <c r="D15" s="0" t="n">
        <v>16505521.6916498</v>
      </c>
      <c r="E15" s="0" t="n">
        <v>1012149.61381906</v>
      </c>
      <c r="F15" s="0" t="n">
        <v>0</v>
      </c>
      <c r="G15" s="0" t="n">
        <v>0.114387988567878</v>
      </c>
      <c r="H15" s="0" t="n">
        <v>0</v>
      </c>
      <c r="I15" s="0" t="n">
        <v>3739508</v>
      </c>
    </row>
    <row r="16" customFormat="false" ht="12.8" hidden="false" customHeight="false" outlineLevel="0" collapsed="false">
      <c r="A16" s="0" t="n">
        <v>63</v>
      </c>
      <c r="B16" s="0" t="n">
        <v>0</v>
      </c>
      <c r="C16" s="0" t="n">
        <v>5134677.28209065</v>
      </c>
      <c r="D16" s="0" t="n">
        <v>15356025.1769844</v>
      </c>
      <c r="E16" s="0" t="n">
        <v>892082.608143525</v>
      </c>
      <c r="F16" s="0" t="n">
        <v>0</v>
      </c>
      <c r="G16" s="0" t="n">
        <v>0.112266352454644</v>
      </c>
      <c r="H16" s="0" t="n">
        <v>0</v>
      </c>
      <c r="I16" s="0" t="n">
        <v>3631026</v>
      </c>
    </row>
    <row r="17" customFormat="false" ht="12.8" hidden="false" customHeight="false" outlineLevel="0" collapsed="false">
      <c r="A17" s="0" t="n">
        <v>64</v>
      </c>
      <c r="B17" s="0" t="n">
        <v>0</v>
      </c>
      <c r="C17" s="0" t="n">
        <v>4506903.71582604</v>
      </c>
      <c r="D17" s="0" t="n">
        <v>13915046.0083624</v>
      </c>
      <c r="E17" s="0" t="n">
        <v>820233.068894143</v>
      </c>
      <c r="F17" s="0" t="n">
        <v>0</v>
      </c>
      <c r="G17" s="0" t="n">
        <v>0.116294435329918</v>
      </c>
      <c r="H17" s="0" t="n">
        <v>0</v>
      </c>
      <c r="I17" s="0" t="n">
        <v>3544971</v>
      </c>
    </row>
    <row r="18" customFormat="false" ht="12.8" hidden="false" customHeight="false" outlineLevel="0" collapsed="false">
      <c r="A18" s="0" t="n">
        <v>65</v>
      </c>
      <c r="B18" s="0" t="n">
        <v>0</v>
      </c>
      <c r="C18" s="0" t="n">
        <v>4356703.60582768</v>
      </c>
      <c r="D18" s="0" t="n">
        <v>13334713.970042</v>
      </c>
      <c r="E18" s="0" t="n">
        <v>977794.278536905</v>
      </c>
      <c r="F18" s="0" t="n">
        <v>0</v>
      </c>
      <c r="G18" s="0" t="n">
        <v>0.11690375117888</v>
      </c>
      <c r="H18" s="0" t="n">
        <v>0</v>
      </c>
      <c r="I18" s="0" t="n">
        <v>3457408</v>
      </c>
    </row>
    <row r="19" customFormat="false" ht="12.8" hidden="false" customHeight="false" outlineLevel="0" collapsed="false">
      <c r="A19" s="0" t="n">
        <v>66</v>
      </c>
      <c r="B19" s="0" t="n">
        <v>0</v>
      </c>
      <c r="C19" s="0" t="n">
        <v>4262033.10244415</v>
      </c>
      <c r="D19" s="0" t="n">
        <v>13039316.3595455</v>
      </c>
      <c r="E19" s="0" t="n">
        <v>880669.088200839</v>
      </c>
      <c r="F19" s="0" t="n">
        <v>0</v>
      </c>
      <c r="G19" s="0" t="n">
        <v>0.122560583688005</v>
      </c>
      <c r="H19" s="0" t="n">
        <v>0</v>
      </c>
      <c r="I19" s="0" t="n">
        <v>3397141</v>
      </c>
    </row>
    <row r="20" customFormat="false" ht="12.8" hidden="false" customHeight="false" outlineLevel="0" collapsed="false">
      <c r="A20" s="0" t="n">
        <v>67</v>
      </c>
      <c r="B20" s="0" t="n">
        <v>0</v>
      </c>
      <c r="C20" s="0" t="n">
        <v>4303174.11406917</v>
      </c>
      <c r="D20" s="0" t="n">
        <v>12730050.9457645</v>
      </c>
      <c r="E20" s="0" t="n">
        <v>823881.219333817</v>
      </c>
      <c r="F20" s="0" t="n">
        <v>0</v>
      </c>
      <c r="G20" s="0" t="n">
        <v>0.122032662433696</v>
      </c>
      <c r="H20" s="0" t="n">
        <v>0</v>
      </c>
      <c r="I20" s="0" t="n">
        <v>3317601</v>
      </c>
    </row>
    <row r="21" customFormat="false" ht="12.8" hidden="false" customHeight="false" outlineLevel="0" collapsed="false">
      <c r="A21" s="0" t="n">
        <v>68</v>
      </c>
      <c r="B21" s="0" t="n">
        <v>0</v>
      </c>
      <c r="C21" s="0" t="n">
        <v>4134043.86587022</v>
      </c>
      <c r="D21" s="0" t="n">
        <v>11958961.7607334</v>
      </c>
      <c r="E21" s="0" t="n">
        <v>824921.855547415</v>
      </c>
      <c r="F21" s="0" t="n">
        <v>0</v>
      </c>
      <c r="G21" s="0" t="n">
        <v>0.118603162958473</v>
      </c>
      <c r="H21" s="0" t="n">
        <v>0</v>
      </c>
      <c r="I21" s="0" t="n">
        <v>3198787</v>
      </c>
    </row>
    <row r="22" customFormat="false" ht="12.8" hidden="false" customHeight="false" outlineLevel="0" collapsed="false">
      <c r="A22" s="0" t="n">
        <v>69</v>
      </c>
      <c r="B22" s="0" t="n">
        <v>0</v>
      </c>
      <c r="C22" s="0" t="n">
        <v>4635476.85759995</v>
      </c>
      <c r="D22" s="0" t="n">
        <v>11941881.2302102</v>
      </c>
      <c r="E22" s="0" t="n">
        <v>977101.920921196</v>
      </c>
      <c r="F22" s="0" t="n">
        <v>0</v>
      </c>
      <c r="G22" s="0" t="n">
        <v>0.125464648309674</v>
      </c>
      <c r="H22" s="0" t="n">
        <v>0</v>
      </c>
      <c r="I22" s="0" t="n">
        <v>3137998</v>
      </c>
    </row>
    <row r="23" customFormat="false" ht="12.8" hidden="false" customHeight="false" outlineLevel="0" collapsed="false">
      <c r="A23" s="0" t="n">
        <v>70</v>
      </c>
      <c r="B23" s="0" t="n">
        <v>666336.04049</v>
      </c>
      <c r="C23" s="0" t="n">
        <v>4248970.53430498</v>
      </c>
      <c r="D23" s="0" t="n">
        <v>10017214.5720101</v>
      </c>
      <c r="E23" s="0" t="n">
        <v>656030.256657454</v>
      </c>
      <c r="F23" s="0" t="n">
        <v>0.361209056163207</v>
      </c>
      <c r="G23" s="0" t="n">
        <v>0</v>
      </c>
      <c r="H23" s="0" t="n">
        <v>1148317</v>
      </c>
      <c r="I23" s="0" t="n">
        <v>3068583</v>
      </c>
    </row>
    <row r="24" customFormat="false" ht="12.8" hidden="false" customHeight="false" outlineLevel="0" collapsed="false">
      <c r="A24" s="0" t="n">
        <v>71</v>
      </c>
      <c r="B24" s="0" t="n">
        <v>903195.286</v>
      </c>
      <c r="C24" s="0" t="n">
        <v>4188391.3131295</v>
      </c>
      <c r="D24" s="0" t="n">
        <v>10036971.7369242</v>
      </c>
      <c r="E24" s="0" t="n">
        <v>651830.000435007</v>
      </c>
      <c r="F24" s="0" t="n">
        <v>0.352726929254199</v>
      </c>
      <c r="G24" s="0" t="n">
        <v>0</v>
      </c>
      <c r="H24" s="0" t="n">
        <v>1082855</v>
      </c>
      <c r="I24" s="0" t="n">
        <v>2998162</v>
      </c>
    </row>
    <row r="25" customFormat="false" ht="12.8" hidden="false" customHeight="false" outlineLevel="0" collapsed="false">
      <c r="A25" s="0" t="n">
        <v>72</v>
      </c>
      <c r="B25" s="0" t="n">
        <v>272978.886396667</v>
      </c>
      <c r="C25" s="0" t="n">
        <v>4010105.91201836</v>
      </c>
      <c r="D25" s="0" t="n">
        <v>10056935.4780958</v>
      </c>
      <c r="E25" s="0" t="n">
        <v>634962.52413401</v>
      </c>
      <c r="F25" s="0" t="n">
        <v>0.344938612127126</v>
      </c>
      <c r="G25" s="0" t="n">
        <v>0</v>
      </c>
      <c r="H25" s="0" t="n">
        <v>1008882</v>
      </c>
      <c r="I25" s="0" t="n">
        <v>2929560</v>
      </c>
    </row>
    <row r="26" customFormat="false" ht="12.8" hidden="false" customHeight="false" outlineLevel="0" collapsed="false">
      <c r="A26" s="0" t="n">
        <v>73</v>
      </c>
      <c r="B26" s="0" t="n">
        <v>0</v>
      </c>
      <c r="C26" s="0" t="n">
        <v>3820319.85010945</v>
      </c>
      <c r="D26" s="0" t="n">
        <v>10239275.403711</v>
      </c>
      <c r="E26" s="0" t="n">
        <v>749468.543684387</v>
      </c>
      <c r="F26" s="0" t="n">
        <v>0</v>
      </c>
      <c r="G26" s="0" t="n">
        <v>0.1333841781668</v>
      </c>
      <c r="H26" s="0" t="n">
        <v>0</v>
      </c>
      <c r="I26" s="0" t="n">
        <v>2865205</v>
      </c>
    </row>
    <row r="27" customFormat="false" ht="12.8" hidden="false" customHeight="false" outlineLevel="0" collapsed="false">
      <c r="A27" s="0" t="n">
        <v>74</v>
      </c>
      <c r="B27" s="0" t="n">
        <v>0</v>
      </c>
      <c r="C27" s="0" t="n">
        <v>3886543.59044926</v>
      </c>
      <c r="D27" s="0" t="n">
        <v>10209233.5784899</v>
      </c>
      <c r="E27" s="0" t="n">
        <v>601908.29803569</v>
      </c>
      <c r="F27" s="0" t="n">
        <v>0</v>
      </c>
      <c r="G27" s="0" t="n">
        <v>0.128730613510188</v>
      </c>
      <c r="H27" s="0" t="n">
        <v>0</v>
      </c>
      <c r="I27" s="0" t="n">
        <v>2804410</v>
      </c>
    </row>
    <row r="28" customFormat="false" ht="12.8" hidden="false" customHeight="false" outlineLevel="0" collapsed="false">
      <c r="A28" s="0" t="n">
        <v>75</v>
      </c>
      <c r="B28" s="0" t="n">
        <v>0</v>
      </c>
      <c r="C28" s="0" t="n">
        <v>3951083.97796891</v>
      </c>
      <c r="D28" s="0" t="n">
        <v>10353555.7127571</v>
      </c>
      <c r="E28" s="0" t="n">
        <v>612851.933936866</v>
      </c>
      <c r="F28" s="0" t="n">
        <v>0</v>
      </c>
      <c r="G28" s="0" t="n">
        <v>0.126000192697235</v>
      </c>
      <c r="H28" s="0" t="n">
        <v>0</v>
      </c>
      <c r="I28" s="0" t="n">
        <v>2717879</v>
      </c>
    </row>
    <row r="29" customFormat="false" ht="12.8" hidden="false" customHeight="false" outlineLevel="0" collapsed="false">
      <c r="A29" s="0" t="n">
        <v>76</v>
      </c>
      <c r="B29" s="0" t="n">
        <v>0</v>
      </c>
      <c r="C29" s="0" t="n">
        <v>4037738.33077891</v>
      </c>
      <c r="D29" s="0" t="n">
        <v>10307508.8344794</v>
      </c>
      <c r="E29" s="0" t="n">
        <v>625667.169219536</v>
      </c>
      <c r="F29" s="0" t="n">
        <v>0</v>
      </c>
      <c r="G29" s="0" t="n">
        <v>0.128826702432339</v>
      </c>
      <c r="H29" s="0" t="n">
        <v>0</v>
      </c>
      <c r="I29" s="0" t="n">
        <v>2654883</v>
      </c>
    </row>
    <row r="30" customFormat="false" ht="12.8" hidden="false" customHeight="false" outlineLevel="0" collapsed="false">
      <c r="A30" s="0" t="n">
        <v>77</v>
      </c>
      <c r="B30" s="0" t="n">
        <v>0</v>
      </c>
      <c r="C30" s="0" t="n">
        <v>4085096.83349007</v>
      </c>
      <c r="D30" s="0" t="n">
        <v>10201332.9542874</v>
      </c>
      <c r="E30" s="0" t="n">
        <v>813874.952758417</v>
      </c>
      <c r="F30" s="0" t="n">
        <v>0</v>
      </c>
      <c r="G30" s="0" t="n">
        <v>0.132491172347288</v>
      </c>
      <c r="H30" s="0" t="n">
        <v>0</v>
      </c>
      <c r="I30" s="0" t="n">
        <v>2598305</v>
      </c>
    </row>
    <row r="31" customFormat="false" ht="12.8" hidden="false" customHeight="false" outlineLevel="0" collapsed="false">
      <c r="A31" s="0" t="n">
        <v>78</v>
      </c>
      <c r="B31" s="0" t="n">
        <v>0</v>
      </c>
      <c r="C31" s="0" t="n">
        <v>4153855.86688557</v>
      </c>
      <c r="D31" s="0" t="n">
        <v>10374580.9268044</v>
      </c>
      <c r="E31" s="0" t="n">
        <v>613289.274096565</v>
      </c>
      <c r="F31" s="0" t="n">
        <v>0</v>
      </c>
      <c r="G31" s="0" t="n">
        <v>0.13725262497724</v>
      </c>
      <c r="H31" s="0" t="n">
        <v>0</v>
      </c>
      <c r="I31" s="0" t="n">
        <v>2543235</v>
      </c>
    </row>
    <row r="32" customFormat="false" ht="12.8" hidden="false" customHeight="false" outlineLevel="0" collapsed="false">
      <c r="A32" s="0" t="n">
        <v>79</v>
      </c>
      <c r="B32" s="0" t="n">
        <v>0</v>
      </c>
      <c r="C32" s="0" t="n">
        <v>4155304.22419564</v>
      </c>
      <c r="D32" s="0" t="n">
        <v>10059937.8308389</v>
      </c>
      <c r="E32" s="0" t="n">
        <v>615474.481131303</v>
      </c>
      <c r="F32" s="0" t="n">
        <v>0</v>
      </c>
      <c r="G32" s="0" t="n">
        <v>0.138765203519488</v>
      </c>
      <c r="H32" s="0" t="n">
        <v>0</v>
      </c>
      <c r="I32" s="0" t="n">
        <v>2486521</v>
      </c>
    </row>
    <row r="33" customFormat="false" ht="12.8" hidden="false" customHeight="false" outlineLevel="0" collapsed="false">
      <c r="A33" s="0" t="n">
        <v>80</v>
      </c>
      <c r="B33" s="0" t="n">
        <v>0</v>
      </c>
      <c r="C33" s="0" t="n">
        <v>4173042.64550088</v>
      </c>
      <c r="D33" s="0" t="n">
        <v>9835120.22602691</v>
      </c>
      <c r="E33" s="0" t="n">
        <v>583575.51788769</v>
      </c>
      <c r="F33" s="0" t="n">
        <v>0</v>
      </c>
      <c r="G33" s="0" t="n">
        <v>0.144625246382466</v>
      </c>
      <c r="H33" s="0" t="n">
        <v>0</v>
      </c>
      <c r="I33" s="0" t="n">
        <v>2423577</v>
      </c>
    </row>
    <row r="34" customFormat="false" ht="12.8" hidden="false" customHeight="false" outlineLevel="0" collapsed="false">
      <c r="A34" s="0" t="n">
        <v>81</v>
      </c>
      <c r="B34" s="0" t="n">
        <v>0</v>
      </c>
      <c r="C34" s="0" t="n">
        <v>4197254.10506228</v>
      </c>
      <c r="D34" s="0" t="n">
        <v>9879793.82217358</v>
      </c>
      <c r="E34" s="0" t="n">
        <v>772694.2692544</v>
      </c>
      <c r="F34" s="0" t="n">
        <v>0</v>
      </c>
      <c r="G34" s="0" t="n">
        <v>0.144165438400978</v>
      </c>
      <c r="H34" s="0" t="n">
        <v>0</v>
      </c>
      <c r="I34" s="0" t="n">
        <v>2377341</v>
      </c>
    </row>
    <row r="35" customFormat="false" ht="12.8" hidden="false" customHeight="false" outlineLevel="0" collapsed="false">
      <c r="A35" s="0" t="n">
        <v>82</v>
      </c>
      <c r="B35" s="0" t="n">
        <v>0</v>
      </c>
      <c r="C35" s="0" t="n">
        <v>4217193.30243725</v>
      </c>
      <c r="D35" s="0" t="n">
        <v>9713152.96716367</v>
      </c>
      <c r="E35" s="0" t="n">
        <v>600138.077732699</v>
      </c>
      <c r="F35" s="0" t="n">
        <v>0</v>
      </c>
      <c r="G35" s="0" t="n">
        <v>0.137905419539269</v>
      </c>
      <c r="H35" s="0" t="n">
        <v>0</v>
      </c>
      <c r="I35" s="0" t="n">
        <v>2326861</v>
      </c>
    </row>
    <row r="36" customFormat="false" ht="12.8" hidden="false" customHeight="false" outlineLevel="0" collapsed="false">
      <c r="A36" s="0" t="n">
        <v>83</v>
      </c>
      <c r="B36" s="0" t="n">
        <v>0</v>
      </c>
      <c r="C36" s="0" t="n">
        <v>4199018.03370071</v>
      </c>
      <c r="D36" s="0" t="n">
        <v>9318077.65966815</v>
      </c>
      <c r="E36" s="0" t="n">
        <v>589170.392340597</v>
      </c>
      <c r="F36" s="0" t="n">
        <v>0</v>
      </c>
      <c r="G36" s="0" t="n">
        <v>0.140177413243587</v>
      </c>
      <c r="H36" s="0" t="n">
        <v>0</v>
      </c>
      <c r="I36" s="0" t="n">
        <v>2255229</v>
      </c>
    </row>
    <row r="37" customFormat="false" ht="12.8" hidden="false" customHeight="false" outlineLevel="0" collapsed="false">
      <c r="A37" s="0" t="n">
        <v>84</v>
      </c>
      <c r="B37" s="0" t="n">
        <v>0</v>
      </c>
      <c r="C37" s="0" t="n">
        <v>4215260.17982367</v>
      </c>
      <c r="D37" s="0" t="n">
        <v>8987602.52576097</v>
      </c>
      <c r="E37" s="0" t="n">
        <v>584400.363838735</v>
      </c>
      <c r="F37" s="0" t="n">
        <v>0</v>
      </c>
      <c r="G37" s="0" t="n">
        <v>0.146807786084462</v>
      </c>
      <c r="H37" s="0" t="n">
        <v>0</v>
      </c>
      <c r="I37" s="0" t="n">
        <v>2209959</v>
      </c>
    </row>
    <row r="38" customFormat="false" ht="12.8" hidden="false" customHeight="false" outlineLevel="0" collapsed="false">
      <c r="A38" s="0" t="n">
        <v>85</v>
      </c>
      <c r="B38" s="0" t="n">
        <v>0</v>
      </c>
      <c r="C38" s="0" t="n">
        <v>4220048.4573929</v>
      </c>
      <c r="D38" s="0" t="n">
        <v>8854674.78799157</v>
      </c>
      <c r="E38" s="0" t="n">
        <v>741694.041911932</v>
      </c>
      <c r="F38" s="0" t="n">
        <v>0</v>
      </c>
      <c r="G38" s="0" t="n">
        <v>0.140283143261382</v>
      </c>
      <c r="H38" s="0" t="n">
        <v>0</v>
      </c>
      <c r="I38" s="0" t="n">
        <v>2175040</v>
      </c>
    </row>
    <row r="39" customFormat="false" ht="12.8" hidden="false" customHeight="false" outlineLevel="0" collapsed="false">
      <c r="A39" s="0" t="n">
        <v>86</v>
      </c>
      <c r="B39" s="0" t="n">
        <v>0</v>
      </c>
      <c r="C39" s="0" t="n">
        <v>4224994.45457723</v>
      </c>
      <c r="D39" s="0" t="n">
        <v>8550355.87386973</v>
      </c>
      <c r="E39" s="0" t="n">
        <v>575468.594214495</v>
      </c>
      <c r="F39" s="0" t="n">
        <v>0</v>
      </c>
      <c r="G39" s="0" t="n">
        <v>0.145654948960334</v>
      </c>
      <c r="H39" s="0" t="n">
        <v>0</v>
      </c>
      <c r="I39" s="0" t="n">
        <v>2132604</v>
      </c>
    </row>
    <row r="40" customFormat="false" ht="12.8" hidden="false" customHeight="false" outlineLevel="0" collapsed="false">
      <c r="A40" s="0" t="n">
        <v>87</v>
      </c>
      <c r="B40" s="0" t="n">
        <v>0</v>
      </c>
      <c r="C40" s="0" t="n">
        <v>4237878.54217994</v>
      </c>
      <c r="D40" s="0" t="n">
        <v>8339081.50849063</v>
      </c>
      <c r="E40" s="0" t="n">
        <v>570986.78573426</v>
      </c>
      <c r="F40" s="0" t="n">
        <v>0</v>
      </c>
      <c r="G40" s="0" t="n">
        <v>0.145406990347423</v>
      </c>
      <c r="H40" s="0" t="n">
        <v>0</v>
      </c>
      <c r="I40" s="0" t="n">
        <v>2095363</v>
      </c>
    </row>
    <row r="41" customFormat="false" ht="12.8" hidden="false" customHeight="false" outlineLevel="0" collapsed="false">
      <c r="A41" s="0" t="n">
        <v>88</v>
      </c>
      <c r="B41" s="0" t="n">
        <v>0</v>
      </c>
      <c r="C41" s="0" t="n">
        <v>4228112.61952645</v>
      </c>
      <c r="D41" s="0" t="n">
        <v>8111104.82259549</v>
      </c>
      <c r="E41" s="0" t="n">
        <v>556639.505198836</v>
      </c>
      <c r="F41" s="0" t="n">
        <v>0</v>
      </c>
      <c r="G41" s="0" t="n">
        <v>0.143556784581078</v>
      </c>
      <c r="H41" s="0" t="n">
        <v>0</v>
      </c>
      <c r="I41" s="0" t="n">
        <v>2049536</v>
      </c>
    </row>
    <row r="42" customFormat="false" ht="12.8" hidden="false" customHeight="false" outlineLevel="0" collapsed="false">
      <c r="A42" s="0" t="n">
        <v>89</v>
      </c>
      <c r="B42" s="0" t="n">
        <v>0</v>
      </c>
      <c r="C42" s="0" t="n">
        <v>4210756.96481923</v>
      </c>
      <c r="D42" s="0" t="n">
        <v>7953745.17920174</v>
      </c>
      <c r="E42" s="0" t="n">
        <v>694094.066523627</v>
      </c>
      <c r="F42" s="0" t="n">
        <v>0</v>
      </c>
      <c r="G42" s="0" t="n">
        <v>0.14512808508595</v>
      </c>
      <c r="H42" s="0" t="n">
        <v>0</v>
      </c>
      <c r="I42" s="0" t="n">
        <v>2004481</v>
      </c>
    </row>
    <row r="43" customFormat="false" ht="12.8" hidden="false" customHeight="false" outlineLevel="0" collapsed="false">
      <c r="A43" s="0" t="n">
        <v>90</v>
      </c>
      <c r="B43" s="0" t="n">
        <v>0</v>
      </c>
      <c r="C43" s="0" t="n">
        <v>4127490.24971535</v>
      </c>
      <c r="D43" s="0" t="n">
        <v>8029036.62980781</v>
      </c>
      <c r="E43" s="0" t="n">
        <v>520930.433991694</v>
      </c>
      <c r="F43" s="0" t="n">
        <v>0</v>
      </c>
      <c r="G43" s="0" t="n">
        <v>0.145107356832986</v>
      </c>
      <c r="H43" s="0" t="n">
        <v>0</v>
      </c>
      <c r="I43" s="0" t="n">
        <v>1976612</v>
      </c>
    </row>
    <row r="44" customFormat="false" ht="12.8" hidden="false" customHeight="false" outlineLevel="0" collapsed="false">
      <c r="A44" s="0" t="n">
        <v>91</v>
      </c>
      <c r="B44" s="0" t="n">
        <v>0</v>
      </c>
      <c r="C44" s="0" t="n">
        <v>4128105.77843321</v>
      </c>
      <c r="D44" s="0" t="n">
        <v>7860875.90335461</v>
      </c>
      <c r="E44" s="0" t="n">
        <v>515983.972396248</v>
      </c>
      <c r="F44" s="0" t="n">
        <v>0</v>
      </c>
      <c r="G44" s="0" t="n">
        <v>0.150258377587661</v>
      </c>
      <c r="H44" s="0" t="n">
        <v>0</v>
      </c>
      <c r="I44" s="0" t="n">
        <v>1929320</v>
      </c>
    </row>
    <row r="45" customFormat="false" ht="12.8" hidden="false" customHeight="false" outlineLevel="0" collapsed="false">
      <c r="A45" s="0" t="n">
        <v>92</v>
      </c>
      <c r="B45" s="0" t="n">
        <v>0</v>
      </c>
      <c r="C45" s="0" t="n">
        <v>4070835.74127387</v>
      </c>
      <c r="D45" s="0" t="n">
        <v>7665204.61944681</v>
      </c>
      <c r="E45" s="0" t="n">
        <v>517345.226953865</v>
      </c>
      <c r="F45" s="0" t="n">
        <v>0</v>
      </c>
      <c r="G45" s="0" t="n">
        <v>0.144267775426387</v>
      </c>
      <c r="H45" s="0" t="n">
        <v>0</v>
      </c>
      <c r="I45" s="0" t="n">
        <v>1892553</v>
      </c>
    </row>
    <row r="46" customFormat="false" ht="12.8" hidden="false" customHeight="false" outlineLevel="0" collapsed="false">
      <c r="A46" s="0" t="n">
        <v>93</v>
      </c>
      <c r="B46" s="0" t="n">
        <v>0</v>
      </c>
      <c r="C46" s="0" t="n">
        <v>4084358.46781076</v>
      </c>
      <c r="D46" s="0" t="n">
        <v>7592431.8365121</v>
      </c>
      <c r="E46" s="0" t="n">
        <v>651672.19249445</v>
      </c>
      <c r="F46" s="0" t="n">
        <v>0</v>
      </c>
      <c r="G46" s="0" t="n">
        <v>0.142303768368745</v>
      </c>
      <c r="H46" s="0" t="n">
        <v>0</v>
      </c>
      <c r="I46" s="0" t="n">
        <v>1860597</v>
      </c>
    </row>
    <row r="47" customFormat="false" ht="12.8" hidden="false" customHeight="false" outlineLevel="0" collapsed="false">
      <c r="A47" s="0" t="n">
        <v>94</v>
      </c>
      <c r="B47" s="0" t="n">
        <v>0</v>
      </c>
      <c r="C47" s="0" t="n">
        <v>4114693.12733451</v>
      </c>
      <c r="D47" s="0" t="n">
        <v>7535072.45197128</v>
      </c>
      <c r="E47" s="0" t="n">
        <v>485813.601358023</v>
      </c>
      <c r="F47" s="0" t="n">
        <v>0</v>
      </c>
      <c r="G47" s="0" t="n">
        <v>0.142002167938597</v>
      </c>
      <c r="H47" s="0" t="n">
        <v>0</v>
      </c>
      <c r="I47" s="0" t="n">
        <v>1834012</v>
      </c>
    </row>
    <row r="48" customFormat="false" ht="12.8" hidden="false" customHeight="false" outlineLevel="0" collapsed="false">
      <c r="A48" s="0" t="n">
        <v>95</v>
      </c>
      <c r="B48" s="0" t="n">
        <v>0</v>
      </c>
      <c r="C48" s="0" t="n">
        <v>4088193.56367548</v>
      </c>
      <c r="D48" s="0" t="n">
        <v>7474601.32767797</v>
      </c>
      <c r="E48" s="0" t="n">
        <v>509888.03025117</v>
      </c>
      <c r="F48" s="0" t="n">
        <v>0</v>
      </c>
      <c r="G48" s="0" t="n">
        <v>0.146199053622448</v>
      </c>
      <c r="H48" s="0" t="n">
        <v>0</v>
      </c>
      <c r="I48" s="0" t="n">
        <v>1798379</v>
      </c>
    </row>
    <row r="49" customFormat="false" ht="12.8" hidden="false" customHeight="false" outlineLevel="0" collapsed="false">
      <c r="A49" s="0" t="n">
        <v>96</v>
      </c>
      <c r="B49" s="0" t="n">
        <v>0</v>
      </c>
      <c r="C49" s="0" t="n">
        <v>4046936.90198951</v>
      </c>
      <c r="D49" s="0" t="n">
        <v>7551717.9758364</v>
      </c>
      <c r="E49" s="0" t="n">
        <v>482717.150834425</v>
      </c>
      <c r="F49" s="0" t="n">
        <v>0</v>
      </c>
      <c r="G49" s="0" t="n">
        <v>0.14238542099457</v>
      </c>
      <c r="H49" s="0" t="n">
        <v>0</v>
      </c>
      <c r="I49" s="0" t="n">
        <v>1765692</v>
      </c>
    </row>
    <row r="50" customFormat="false" ht="12.8" hidden="false" customHeight="false" outlineLevel="0" collapsed="false">
      <c r="A50" s="0" t="n">
        <v>97</v>
      </c>
      <c r="B50" s="0" t="n">
        <v>0</v>
      </c>
      <c r="C50" s="0" t="n">
        <v>4016628.68134771</v>
      </c>
      <c r="D50" s="0" t="n">
        <v>7284049.7738973</v>
      </c>
      <c r="E50" s="0" t="n">
        <v>583681.248586282</v>
      </c>
      <c r="F50" s="0" t="n">
        <v>0</v>
      </c>
      <c r="G50" s="0" t="n">
        <v>0.143987607329172</v>
      </c>
      <c r="H50" s="0" t="n">
        <v>0</v>
      </c>
      <c r="I50" s="0" t="n">
        <v>1727380</v>
      </c>
    </row>
    <row r="51" customFormat="false" ht="12.8" hidden="false" customHeight="false" outlineLevel="0" collapsed="false">
      <c r="A51" s="0" t="n">
        <v>98</v>
      </c>
      <c r="B51" s="0" t="n">
        <v>0</v>
      </c>
      <c r="C51" s="0" t="n">
        <v>4021557.76194332</v>
      </c>
      <c r="D51" s="0" t="n">
        <v>6996681.44463006</v>
      </c>
      <c r="E51" s="0" t="n">
        <v>446477.510065579</v>
      </c>
      <c r="F51" s="0" t="n">
        <v>0</v>
      </c>
      <c r="G51" s="0" t="n">
        <v>0.138166402237245</v>
      </c>
      <c r="H51" s="0" t="n">
        <v>0</v>
      </c>
      <c r="I51" s="0" t="n">
        <v>1675895</v>
      </c>
    </row>
    <row r="52" customFormat="false" ht="12.8" hidden="false" customHeight="false" outlineLevel="0" collapsed="false">
      <c r="A52" s="0" t="n">
        <v>99</v>
      </c>
      <c r="B52" s="0" t="n">
        <v>0</v>
      </c>
      <c r="C52" s="0" t="n">
        <v>4013191.56212926</v>
      </c>
      <c r="D52" s="0" t="n">
        <v>6981451.96098425</v>
      </c>
      <c r="E52" s="0" t="n">
        <v>462912.33701142</v>
      </c>
      <c r="F52" s="0" t="n">
        <v>0</v>
      </c>
      <c r="G52" s="0" t="n">
        <v>0.1344628597176</v>
      </c>
      <c r="H52" s="0" t="n">
        <v>0</v>
      </c>
      <c r="I52" s="0" t="n">
        <v>1653691</v>
      </c>
    </row>
    <row r="53" customFormat="false" ht="12.8" hidden="false" customHeight="false" outlineLevel="0" collapsed="false">
      <c r="A53" s="0" t="n">
        <v>100</v>
      </c>
      <c r="B53" s="0" t="n">
        <v>0</v>
      </c>
      <c r="C53" s="0" t="n">
        <v>3959321.30691355</v>
      </c>
      <c r="D53" s="0" t="n">
        <v>6969702.76191937</v>
      </c>
      <c r="E53" s="0" t="n">
        <v>426659.614791941</v>
      </c>
      <c r="F53" s="0" t="n">
        <v>0</v>
      </c>
      <c r="G53" s="0" t="n">
        <v>0.13837978034975</v>
      </c>
      <c r="H53" s="0" t="n">
        <v>0</v>
      </c>
      <c r="I53" s="0" t="n">
        <v>1625479</v>
      </c>
    </row>
    <row r="54" customFormat="false" ht="12.8" hidden="false" customHeight="false" outlineLevel="0" collapsed="false">
      <c r="A54" s="0" t="n">
        <v>101</v>
      </c>
      <c r="B54" s="0" t="n">
        <v>0</v>
      </c>
      <c r="C54" s="0" t="n">
        <v>3896626.44121003</v>
      </c>
      <c r="D54" s="0" t="n">
        <v>6628095.86237738</v>
      </c>
      <c r="E54" s="0" t="n">
        <v>535436.004215216</v>
      </c>
      <c r="F54" s="0" t="n">
        <v>0</v>
      </c>
      <c r="G54" s="0" t="n">
        <v>0.140388955437979</v>
      </c>
      <c r="H54" s="0" t="n">
        <v>0</v>
      </c>
      <c r="I54" s="0" t="n">
        <v>1600402</v>
      </c>
    </row>
    <row r="55" customFormat="false" ht="12.8" hidden="false" customHeight="false" outlineLevel="0" collapsed="false">
      <c r="A55" s="0" t="n">
        <v>102</v>
      </c>
      <c r="B55" s="0" t="n">
        <v>0</v>
      </c>
      <c r="C55" s="0" t="n">
        <v>3882437.76432292</v>
      </c>
      <c r="D55" s="0" t="n">
        <v>6632119.1763084</v>
      </c>
      <c r="E55" s="0" t="n">
        <v>418547.626274698</v>
      </c>
      <c r="F55" s="0" t="n">
        <v>0</v>
      </c>
      <c r="G55" s="0" t="n">
        <v>0.130914562249615</v>
      </c>
      <c r="H55" s="0" t="n">
        <v>0</v>
      </c>
      <c r="I55" s="0" t="n">
        <v>1567677</v>
      </c>
    </row>
    <row r="56" customFormat="false" ht="12.8" hidden="false" customHeight="false" outlineLevel="0" collapsed="false">
      <c r="A56" s="0" t="n">
        <v>103</v>
      </c>
      <c r="B56" s="0" t="n">
        <v>0</v>
      </c>
      <c r="C56" s="0" t="n">
        <v>3815367.87867459</v>
      </c>
      <c r="D56" s="0" t="n">
        <v>6434508.72527871</v>
      </c>
      <c r="E56" s="0" t="n">
        <v>384132.979967524</v>
      </c>
      <c r="F56" s="0" t="n">
        <v>0</v>
      </c>
      <c r="G56" s="0" t="n">
        <v>0.131941503535823</v>
      </c>
      <c r="H56" s="0" t="n">
        <v>0</v>
      </c>
      <c r="I56" s="0" t="n">
        <v>1518718</v>
      </c>
    </row>
    <row r="57" customFormat="false" ht="12.8" hidden="false" customHeight="false" outlineLevel="0" collapsed="false">
      <c r="A57" s="0" t="n">
        <v>104</v>
      </c>
      <c r="B57" s="0" t="n">
        <v>0</v>
      </c>
      <c r="C57" s="0" t="n">
        <v>3781248.14801665</v>
      </c>
      <c r="D57" s="0" t="n">
        <v>6331170.69091588</v>
      </c>
      <c r="E57" s="0" t="n">
        <v>370803.001143605</v>
      </c>
      <c r="F57" s="0" t="n">
        <v>0</v>
      </c>
      <c r="G57" s="0" t="n">
        <v>0.129122711810565</v>
      </c>
      <c r="H57" s="0" t="n">
        <v>0</v>
      </c>
      <c r="I57" s="0" t="n">
        <v>1494816</v>
      </c>
    </row>
    <row r="58" customFormat="false" ht="12.8" hidden="false" customHeight="false" outlineLevel="0" collapsed="false">
      <c r="A58" s="0" t="n">
        <v>105</v>
      </c>
      <c r="B58" s="0" t="n">
        <v>0</v>
      </c>
      <c r="C58" s="0" t="n">
        <v>3751587.41290306</v>
      </c>
      <c r="D58" s="0" t="n">
        <v>6296052.29892996</v>
      </c>
      <c r="E58" s="0" t="n">
        <v>444259.644039322</v>
      </c>
      <c r="F58" s="0" t="n">
        <v>0</v>
      </c>
      <c r="G58" s="0" t="n">
        <v>0.12219363128454</v>
      </c>
      <c r="H58" s="0" t="n">
        <v>0</v>
      </c>
      <c r="I58" s="0" t="n">
        <v>1489520</v>
      </c>
    </row>
    <row r="59" customFormat="false" ht="12.8" hidden="false" customHeight="false" outlineLevel="0" collapsed="false">
      <c r="A59" s="0" t="n">
        <v>106</v>
      </c>
      <c r="B59" s="0" t="n">
        <v>0</v>
      </c>
      <c r="C59" s="0" t="n">
        <v>3699882.80951046</v>
      </c>
      <c r="D59" s="0" t="n">
        <v>6149698.19073108</v>
      </c>
      <c r="E59" s="0" t="n">
        <v>355435.607494283</v>
      </c>
      <c r="F59" s="0" t="n">
        <v>0</v>
      </c>
      <c r="G59" s="0" t="n">
        <v>0.124272669065709</v>
      </c>
      <c r="H59" s="0" t="n">
        <v>0</v>
      </c>
      <c r="I59" s="0" t="n">
        <v>1476454</v>
      </c>
    </row>
    <row r="60" customFormat="false" ht="12.8" hidden="false" customHeight="false" outlineLevel="0" collapsed="false">
      <c r="A60" s="0" t="n">
        <v>107</v>
      </c>
      <c r="B60" s="0" t="n">
        <v>0</v>
      </c>
      <c r="C60" s="0" t="n">
        <v>3671546.76174434</v>
      </c>
      <c r="D60" s="0" t="n">
        <v>5820013.42457725</v>
      </c>
      <c r="E60" s="0" t="n">
        <v>339281.705114244</v>
      </c>
      <c r="F60" s="0" t="n">
        <v>0</v>
      </c>
      <c r="G60" s="0" t="n">
        <v>0.12655569052507</v>
      </c>
      <c r="H60" s="0" t="n">
        <v>0</v>
      </c>
      <c r="I60" s="0" t="n">
        <v>1441590</v>
      </c>
    </row>
    <row r="61" customFormat="false" ht="12.8" hidden="false" customHeight="false" outlineLevel="0" collapsed="false">
      <c r="A61" s="0" t="n">
        <v>108</v>
      </c>
      <c r="B61" s="0" t="n">
        <v>0</v>
      </c>
      <c r="C61" s="0" t="n">
        <v>3644460.09968785</v>
      </c>
      <c r="D61" s="0" t="n">
        <v>5898918.79142846</v>
      </c>
      <c r="E61" s="0" t="n">
        <v>324157.952627358</v>
      </c>
      <c r="F61" s="0" t="n">
        <v>0</v>
      </c>
      <c r="G61" s="0" t="n">
        <v>0.123139880688897</v>
      </c>
      <c r="H61" s="0" t="n">
        <v>0</v>
      </c>
      <c r="I61" s="0" t="n">
        <v>1441700</v>
      </c>
    </row>
    <row r="62" customFormat="false" ht="12.8" hidden="false" customHeight="false" outlineLevel="0" collapsed="false">
      <c r="A62" s="0" t="n">
        <v>109</v>
      </c>
      <c r="B62" s="0" t="n">
        <v>0</v>
      </c>
      <c r="C62" s="0" t="n">
        <v>3601905.15348315</v>
      </c>
      <c r="D62" s="0" t="n">
        <v>5861836.54764307</v>
      </c>
      <c r="E62" s="0" t="n">
        <v>394083.173236665</v>
      </c>
      <c r="F62" s="0" t="n">
        <v>0</v>
      </c>
      <c r="G62" s="0" t="n">
        <v>0.113621034292055</v>
      </c>
      <c r="H62" s="0" t="n">
        <v>0</v>
      </c>
      <c r="I62" s="0" t="n">
        <v>1428643</v>
      </c>
    </row>
    <row r="63" customFormat="false" ht="12.8" hidden="false" customHeight="false" outlineLevel="0" collapsed="false">
      <c r="A63" s="0" t="n">
        <v>110</v>
      </c>
      <c r="B63" s="0" t="n">
        <v>0</v>
      </c>
      <c r="C63" s="0" t="n">
        <v>3595073.90291652</v>
      </c>
      <c r="D63" s="0" t="n">
        <v>5584883.92928236</v>
      </c>
      <c r="E63" s="0" t="n">
        <v>280233.117745247</v>
      </c>
      <c r="F63" s="0" t="n">
        <v>0</v>
      </c>
      <c r="G63" s="0" t="n">
        <v>0.117534795367024</v>
      </c>
      <c r="H63" s="0" t="n">
        <v>0</v>
      </c>
      <c r="I63" s="0" t="n">
        <v>1394110</v>
      </c>
    </row>
    <row r="64" customFormat="false" ht="12.8" hidden="false" customHeight="false" outlineLevel="0" collapsed="false">
      <c r="A64" s="0" t="n">
        <v>111</v>
      </c>
      <c r="B64" s="0" t="n">
        <v>0</v>
      </c>
      <c r="C64" s="0" t="n">
        <v>3535282.86757013</v>
      </c>
      <c r="D64" s="0" t="n">
        <v>5747932.84689244</v>
      </c>
      <c r="E64" s="0" t="n">
        <v>271543.711014261</v>
      </c>
      <c r="F64" s="0" t="n">
        <v>0</v>
      </c>
      <c r="G64" s="0" t="n">
        <v>0.0999874104702417</v>
      </c>
      <c r="H64" s="0" t="n">
        <v>0</v>
      </c>
      <c r="I64" s="0" t="n">
        <v>1365859</v>
      </c>
    </row>
    <row r="65" customFormat="false" ht="12.8" hidden="false" customHeight="false" outlineLevel="0" collapsed="false">
      <c r="A65" s="0" t="n">
        <v>112</v>
      </c>
      <c r="B65" s="0" t="n">
        <v>0</v>
      </c>
      <c r="C65" s="0" t="n">
        <v>3419463.21550745</v>
      </c>
      <c r="D65" s="0" t="n">
        <v>5646362.12888184</v>
      </c>
      <c r="E65" s="0" t="n">
        <v>273606.277797222</v>
      </c>
      <c r="F65" s="0" t="n">
        <v>0</v>
      </c>
      <c r="G65" s="0" t="n">
        <v>0.108413634135063</v>
      </c>
      <c r="H65" s="0" t="n">
        <v>0</v>
      </c>
      <c r="I65" s="0" t="n">
        <v>1349195</v>
      </c>
    </row>
    <row r="66" customFormat="false" ht="12.8" hidden="false" customHeight="false" outlineLevel="0" collapsed="false">
      <c r="A66" s="0" t="n">
        <v>113</v>
      </c>
      <c r="B66" s="0" t="n">
        <v>0</v>
      </c>
      <c r="C66" s="0" t="n">
        <v>3408610.36618634</v>
      </c>
      <c r="D66" s="0" t="n">
        <v>5577231.34180486</v>
      </c>
      <c r="E66" s="0" t="n">
        <v>313596.958129518</v>
      </c>
      <c r="F66" s="0" t="n">
        <v>0</v>
      </c>
      <c r="G66" s="0" t="n">
        <v>0.109034919638711</v>
      </c>
      <c r="H66" s="0" t="n">
        <v>0</v>
      </c>
      <c r="I66" s="0" t="n">
        <v>1315770</v>
      </c>
    </row>
    <row r="67" customFormat="false" ht="12.8" hidden="false" customHeight="false" outlineLevel="0" collapsed="false">
      <c r="A67" s="0" t="n">
        <v>114</v>
      </c>
      <c r="B67" s="0" t="n">
        <v>0</v>
      </c>
      <c r="C67" s="0" t="n">
        <v>3373209.142729</v>
      </c>
      <c r="D67" s="0" t="n">
        <v>5383834.74241172</v>
      </c>
      <c r="E67" s="0" t="n">
        <v>239013.872536082</v>
      </c>
      <c r="F67" s="0" t="n">
        <v>0</v>
      </c>
      <c r="G67" s="0" t="n">
        <v>0.101854205553175</v>
      </c>
      <c r="H67" s="0" t="n">
        <v>0</v>
      </c>
      <c r="I67" s="0" t="n">
        <v>1313969</v>
      </c>
    </row>
    <row r="68" customFormat="false" ht="12.8" hidden="false" customHeight="false" outlineLevel="0" collapsed="false">
      <c r="A68" s="0" t="n">
        <v>115</v>
      </c>
      <c r="B68" s="0" t="n">
        <v>0</v>
      </c>
      <c r="C68" s="0" t="n">
        <v>3351656.0805834</v>
      </c>
      <c r="D68" s="0" t="n">
        <v>5360275.25376828</v>
      </c>
      <c r="E68" s="0" t="n">
        <v>224888.217882734</v>
      </c>
      <c r="F68" s="0" t="n">
        <v>0</v>
      </c>
      <c r="G68" s="0" t="n">
        <v>0.0996515485092379</v>
      </c>
      <c r="H68" s="0" t="n">
        <v>0</v>
      </c>
      <c r="I68" s="0" t="n">
        <v>1308405</v>
      </c>
    </row>
    <row r="69" customFormat="false" ht="12.8" hidden="false" customHeight="false" outlineLevel="0" collapsed="false">
      <c r="A69" s="0" t="n">
        <v>116</v>
      </c>
      <c r="B69" s="0" t="n">
        <v>0</v>
      </c>
      <c r="C69" s="0" t="n">
        <v>3317985.20775567</v>
      </c>
      <c r="D69" s="0" t="n">
        <v>5334330.30392363</v>
      </c>
      <c r="E69" s="0" t="n">
        <v>214807.82957633</v>
      </c>
      <c r="F69" s="0" t="n">
        <v>0</v>
      </c>
      <c r="G69" s="0" t="n">
        <v>0.0979830890350866</v>
      </c>
      <c r="H69" s="0" t="n">
        <v>0</v>
      </c>
      <c r="I69" s="0" t="n">
        <v>1299305</v>
      </c>
    </row>
    <row r="70" customFormat="false" ht="12.8" hidden="false" customHeight="false" outlineLevel="0" collapsed="false">
      <c r="A70" s="0" t="n">
        <v>117</v>
      </c>
      <c r="B70" s="0" t="n">
        <v>0</v>
      </c>
      <c r="C70" s="0" t="n">
        <v>3302948.49162212</v>
      </c>
      <c r="D70" s="0" t="n">
        <v>5335106.91963249</v>
      </c>
      <c r="E70" s="0" t="n">
        <v>274428.731431523</v>
      </c>
      <c r="F70" s="0" t="n">
        <v>0</v>
      </c>
      <c r="G70" s="0" t="n">
        <v>0.0900427832491719</v>
      </c>
      <c r="H70" s="0" t="n">
        <v>0</v>
      </c>
      <c r="I70" s="0" t="n">
        <v>1277230</v>
      </c>
    </row>
    <row r="71" customFormat="false" ht="12.8" hidden="false" customHeight="false" outlineLevel="0" collapsed="false">
      <c r="A71" s="0" t="n">
        <v>118</v>
      </c>
      <c r="B71" s="0" t="n">
        <v>0</v>
      </c>
      <c r="C71" s="0" t="n">
        <v>3241318.73050784</v>
      </c>
      <c r="D71" s="0" t="n">
        <v>5193002.01595578</v>
      </c>
      <c r="E71" s="0" t="n">
        <v>182640.598077495</v>
      </c>
      <c r="F71" s="0" t="n">
        <v>0</v>
      </c>
      <c r="G71" s="0" t="n">
        <v>0.0911292830074963</v>
      </c>
      <c r="H71" s="0" t="n">
        <v>0</v>
      </c>
      <c r="I71" s="0" t="n">
        <v>1268271</v>
      </c>
    </row>
    <row r="72" customFormat="false" ht="12.8" hidden="false" customHeight="false" outlineLevel="0" collapsed="false">
      <c r="A72" s="0" t="n">
        <v>119</v>
      </c>
      <c r="B72" s="0" t="n">
        <v>0</v>
      </c>
      <c r="C72" s="0" t="n">
        <v>3178177.04892811</v>
      </c>
      <c r="D72" s="0" t="n">
        <v>5166774.25558082</v>
      </c>
      <c r="E72" s="0" t="n">
        <v>176690.973911085</v>
      </c>
      <c r="F72" s="0" t="n">
        <v>0</v>
      </c>
      <c r="G72" s="0" t="n">
        <v>0.0850006823101506</v>
      </c>
      <c r="H72" s="0" t="n">
        <v>0</v>
      </c>
      <c r="I72" s="0" t="n">
        <v>1243287</v>
      </c>
    </row>
    <row r="73" customFormat="false" ht="12.8" hidden="false" customHeight="false" outlineLevel="0" collapsed="false">
      <c r="A73" s="0" t="n">
        <v>120</v>
      </c>
      <c r="B73" s="0" t="n">
        <v>0</v>
      </c>
      <c r="C73" s="0" t="n">
        <v>3156279.25652363</v>
      </c>
      <c r="D73" s="0" t="n">
        <v>4883991.5594842</v>
      </c>
      <c r="E73" s="0" t="n">
        <v>179014.284896714</v>
      </c>
      <c r="F73" s="0" t="n">
        <v>0</v>
      </c>
      <c r="G73" s="0" t="n">
        <v>0.0775580716916457</v>
      </c>
      <c r="H73" s="0" t="n">
        <v>0</v>
      </c>
      <c r="I73" s="0" t="n">
        <v>1208005</v>
      </c>
    </row>
    <row r="74" customFormat="false" ht="12.8" hidden="false" customHeight="false" outlineLevel="0" collapsed="false">
      <c r="A74" s="0" t="n">
        <v>121</v>
      </c>
      <c r="B74" s="0" t="n">
        <v>0</v>
      </c>
      <c r="C74" s="0" t="n">
        <v>3101453.70915972</v>
      </c>
      <c r="D74" s="0" t="n">
        <v>4722367.14700235</v>
      </c>
      <c r="E74" s="0" t="n">
        <v>223918.099833532</v>
      </c>
      <c r="F74" s="0" t="n">
        <v>0</v>
      </c>
      <c r="G74" s="0" t="n">
        <v>0.0694098714442522</v>
      </c>
      <c r="H74" s="0" t="n">
        <v>0</v>
      </c>
      <c r="I74" s="0" t="n">
        <v>1163038</v>
      </c>
    </row>
    <row r="75" customFormat="false" ht="12.8" hidden="false" customHeight="false" outlineLevel="0" collapsed="false">
      <c r="A75" s="0" t="n">
        <v>122</v>
      </c>
      <c r="B75" s="0" t="n">
        <v>0</v>
      </c>
      <c r="C75" s="0" t="n">
        <v>3070653.14076678</v>
      </c>
      <c r="D75" s="0" t="n">
        <v>4788141.05295551</v>
      </c>
      <c r="E75" s="0" t="n">
        <v>164594.436380441</v>
      </c>
      <c r="F75" s="0" t="n">
        <v>0</v>
      </c>
      <c r="G75" s="0" t="n">
        <v>0.0611133531112399</v>
      </c>
      <c r="H75" s="0" t="n">
        <v>0</v>
      </c>
      <c r="I75" s="0" t="n">
        <v>1141706</v>
      </c>
    </row>
    <row r="76" customFormat="false" ht="12.8" hidden="false" customHeight="false" outlineLevel="0" collapsed="false">
      <c r="A76" s="0" t="n">
        <v>123</v>
      </c>
      <c r="B76" s="0" t="n">
        <v>0</v>
      </c>
      <c r="C76" s="0" t="n">
        <v>2998893.67997354</v>
      </c>
      <c r="D76" s="0" t="n">
        <v>4778355.42979249</v>
      </c>
      <c r="E76" s="0" t="n">
        <v>172639.482905674</v>
      </c>
      <c r="F76" s="0" t="n">
        <v>0</v>
      </c>
      <c r="G76" s="0" t="n">
        <v>0.0548459301676872</v>
      </c>
      <c r="H76" s="0" t="n">
        <v>0</v>
      </c>
      <c r="I76" s="0" t="n">
        <v>1099416</v>
      </c>
    </row>
    <row r="77" customFormat="false" ht="12.8" hidden="false" customHeight="false" outlineLevel="0" collapsed="false">
      <c r="A77" s="0" t="n">
        <v>124</v>
      </c>
      <c r="B77" s="0" t="n">
        <v>0</v>
      </c>
      <c r="C77" s="0" t="n">
        <v>2967890.95836783</v>
      </c>
      <c r="D77" s="0" t="n">
        <v>4636757.53705243</v>
      </c>
      <c r="E77" s="0" t="n">
        <v>171036.577206236</v>
      </c>
      <c r="F77" s="0" t="n">
        <v>0</v>
      </c>
      <c r="G77" s="0" t="n">
        <v>0.0557924255006086</v>
      </c>
      <c r="H77" s="0" t="n">
        <v>0</v>
      </c>
      <c r="I77" s="0" t="n">
        <v>1053130</v>
      </c>
    </row>
    <row r="78" customFormat="false" ht="12.8" hidden="false" customHeight="false" outlineLevel="0" collapsed="false">
      <c r="A78" s="0" t="n">
        <v>125</v>
      </c>
      <c r="B78" s="0" t="n">
        <v>0</v>
      </c>
      <c r="C78" s="0" t="n">
        <v>2915189.77108275</v>
      </c>
      <c r="D78" s="0" t="n">
        <v>4640654.72820426</v>
      </c>
      <c r="E78" s="0" t="n">
        <v>199696.305290122</v>
      </c>
      <c r="F78" s="0" t="n">
        <v>0</v>
      </c>
      <c r="G78" s="0" t="n">
        <v>0.051088322858088</v>
      </c>
      <c r="H78" s="0" t="n">
        <v>0</v>
      </c>
      <c r="I78" s="0" t="n">
        <v>1017139</v>
      </c>
    </row>
    <row r="79" customFormat="false" ht="12.8" hidden="false" customHeight="false" outlineLevel="0" collapsed="false">
      <c r="A79" s="0" t="n">
        <v>126</v>
      </c>
      <c r="B79" s="0" t="n">
        <v>0</v>
      </c>
      <c r="C79" s="0" t="n">
        <v>2889543.63651352</v>
      </c>
      <c r="D79" s="0" t="n">
        <v>4504397.97055288</v>
      </c>
      <c r="E79" s="0" t="n">
        <v>149866.734910201</v>
      </c>
      <c r="F79" s="0" t="n">
        <v>0</v>
      </c>
      <c r="G79" s="0" t="n">
        <v>0.0450016142075175</v>
      </c>
      <c r="H79" s="0" t="n">
        <v>0</v>
      </c>
      <c r="I79" s="0" t="n">
        <v>976881</v>
      </c>
    </row>
    <row r="80" customFormat="false" ht="12.8" hidden="false" customHeight="false" outlineLevel="0" collapsed="false">
      <c r="A80" s="0" t="n">
        <v>127</v>
      </c>
      <c r="B80" s="0" t="n">
        <v>0</v>
      </c>
      <c r="C80" s="0" t="n">
        <v>2868186.41122276</v>
      </c>
      <c r="D80" s="0" t="n">
        <v>4466362.88104429</v>
      </c>
      <c r="E80" s="0" t="n">
        <v>136897.656734884</v>
      </c>
      <c r="F80" s="0" t="n">
        <v>0</v>
      </c>
      <c r="G80" s="0" t="n">
        <v>0.0388234532540536</v>
      </c>
      <c r="H80" s="0" t="n">
        <v>0</v>
      </c>
      <c r="I80" s="0" t="n">
        <v>950686</v>
      </c>
    </row>
    <row r="81" customFormat="false" ht="12.8" hidden="false" customHeight="false" outlineLevel="0" collapsed="false">
      <c r="A81" s="0" t="n">
        <v>128</v>
      </c>
      <c r="B81" s="0" t="n">
        <v>0</v>
      </c>
      <c r="C81" s="0" t="n">
        <v>2852325.07889466</v>
      </c>
      <c r="D81" s="0" t="n">
        <v>4346002.12752533</v>
      </c>
      <c r="E81" s="0" t="n">
        <v>97057.270829554</v>
      </c>
      <c r="F81" s="0" t="n">
        <v>0</v>
      </c>
      <c r="G81" s="0" t="n">
        <v>0.0478368630631641</v>
      </c>
      <c r="H81" s="0" t="n">
        <v>0</v>
      </c>
      <c r="I81" s="0" t="n">
        <v>914775</v>
      </c>
    </row>
    <row r="82" customFormat="false" ht="12.8" hidden="false" customHeight="false" outlineLevel="0" collapsed="false">
      <c r="A82" s="0" t="n">
        <v>129</v>
      </c>
      <c r="B82" s="0" t="n">
        <v>0</v>
      </c>
      <c r="C82" s="0" t="n">
        <v>2824755.16267224</v>
      </c>
      <c r="D82" s="0" t="n">
        <v>4267816.45835525</v>
      </c>
      <c r="E82" s="0" t="n">
        <v>145205.277496414</v>
      </c>
      <c r="F82" s="0" t="n">
        <v>0</v>
      </c>
      <c r="G82" s="0" t="n">
        <v>0.0420596285046006</v>
      </c>
      <c r="H82" s="0" t="n">
        <v>0</v>
      </c>
      <c r="I82" s="0" t="n">
        <v>884371</v>
      </c>
    </row>
    <row r="83" customFormat="false" ht="12.8" hidden="false" customHeight="false" outlineLevel="0" collapsed="false">
      <c r="A83" s="0" t="n">
        <v>130</v>
      </c>
      <c r="B83" s="0" t="n">
        <v>0</v>
      </c>
      <c r="C83" s="0" t="n">
        <v>2816241.98581587</v>
      </c>
      <c r="D83" s="0" t="n">
        <v>4071482.77071007</v>
      </c>
      <c r="E83" s="0" t="n">
        <v>119771.080683447</v>
      </c>
      <c r="F83" s="0" t="n">
        <v>0</v>
      </c>
      <c r="G83" s="0" t="n">
        <v>0.040296486157314</v>
      </c>
      <c r="H83" s="0" t="n">
        <v>0</v>
      </c>
      <c r="I83" s="0" t="n">
        <v>855837</v>
      </c>
    </row>
    <row r="84" customFormat="false" ht="12.8" hidden="false" customHeight="false" outlineLevel="0" collapsed="false">
      <c r="A84" s="0" t="n">
        <v>131</v>
      </c>
      <c r="B84" s="0" t="n">
        <v>0</v>
      </c>
      <c r="C84" s="0" t="n">
        <v>2764933.76508093</v>
      </c>
      <c r="D84" s="0" t="n">
        <v>4041192.69377361</v>
      </c>
      <c r="E84" s="0" t="n">
        <v>79600.0764096614</v>
      </c>
      <c r="F84" s="0" t="n">
        <v>0</v>
      </c>
      <c r="G84" s="0" t="n">
        <v>0.0362351222597014</v>
      </c>
      <c r="H84" s="0" t="n">
        <v>0</v>
      </c>
      <c r="I84" s="0" t="n">
        <v>823808</v>
      </c>
    </row>
    <row r="85" customFormat="false" ht="12.8" hidden="false" customHeight="false" outlineLevel="0" collapsed="false">
      <c r="A85" s="0" t="n">
        <v>132</v>
      </c>
      <c r="B85" s="0" t="n">
        <v>0</v>
      </c>
      <c r="C85" s="0" t="n">
        <v>2712759.28623368</v>
      </c>
      <c r="D85" s="0" t="n">
        <v>4029155.74889544</v>
      </c>
      <c r="E85" s="0" t="n">
        <v>77106.0271502766</v>
      </c>
      <c r="F85" s="0" t="n">
        <v>0</v>
      </c>
      <c r="G85" s="0" t="n">
        <v>0.0310901535483145</v>
      </c>
      <c r="H85" s="0" t="n">
        <v>0</v>
      </c>
      <c r="I85" s="0" t="n">
        <v>807508</v>
      </c>
    </row>
    <row r="86" customFormat="false" ht="12.8" hidden="false" customHeight="false" outlineLevel="0" collapsed="false">
      <c r="A86" s="0" t="n">
        <v>133</v>
      </c>
      <c r="B86" s="0" t="n">
        <v>0</v>
      </c>
      <c r="C86" s="0" t="n">
        <v>2672810.95411636</v>
      </c>
      <c r="D86" s="0" t="n">
        <v>4093113.16493173</v>
      </c>
      <c r="E86" s="0" t="n">
        <v>108905.045773823</v>
      </c>
      <c r="F86" s="0" t="n">
        <v>0</v>
      </c>
      <c r="G86" s="0" t="n">
        <v>0.0299772020623667</v>
      </c>
      <c r="H86" s="0" t="n">
        <v>0</v>
      </c>
      <c r="I86" s="0" t="n">
        <v>776782</v>
      </c>
    </row>
    <row r="87" customFormat="false" ht="12.8" hidden="false" customHeight="false" outlineLevel="0" collapsed="false">
      <c r="A87" s="0" t="n">
        <v>134</v>
      </c>
      <c r="B87" s="0" t="n">
        <v>0</v>
      </c>
      <c r="C87" s="0" t="n">
        <v>2662634.10971175</v>
      </c>
      <c r="D87" s="0" t="n">
        <v>3987664.4469331</v>
      </c>
      <c r="E87" s="0" t="n">
        <v>75332.4903248963</v>
      </c>
      <c r="F87" s="0" t="n">
        <v>0</v>
      </c>
      <c r="G87" s="0" t="n">
        <v>0.0325681302875949</v>
      </c>
      <c r="H87" s="0" t="n">
        <v>0</v>
      </c>
      <c r="I87" s="0" t="n">
        <v>744749</v>
      </c>
    </row>
    <row r="88" customFormat="false" ht="12.8" hidden="false" customHeight="false" outlineLevel="0" collapsed="false">
      <c r="A88" s="0" t="n">
        <v>135</v>
      </c>
      <c r="B88" s="0" t="n">
        <v>0</v>
      </c>
      <c r="C88" s="0" t="n">
        <v>2600100.4473716</v>
      </c>
      <c r="D88" s="0" t="n">
        <v>3758070.17492264</v>
      </c>
      <c r="E88" s="0" t="n">
        <v>81804.1005471111</v>
      </c>
      <c r="F88" s="0" t="n">
        <v>0</v>
      </c>
      <c r="G88" s="0" t="n">
        <v>0.0372997927144348</v>
      </c>
      <c r="H88" s="0" t="n">
        <v>0</v>
      </c>
      <c r="I88" s="0" t="n">
        <v>691159</v>
      </c>
    </row>
    <row r="89" customFormat="false" ht="12.8" hidden="false" customHeight="false" outlineLevel="0" collapsed="false">
      <c r="A89" s="0" t="n">
        <v>136</v>
      </c>
      <c r="B89" s="0" t="n">
        <v>0</v>
      </c>
      <c r="C89" s="0" t="n">
        <v>2534837.95818943</v>
      </c>
      <c r="D89" s="0" t="n">
        <v>3651625.64294247</v>
      </c>
      <c r="E89" s="0" t="n">
        <v>66864.6668369333</v>
      </c>
      <c r="F89" s="0" t="n">
        <v>0</v>
      </c>
      <c r="G89" s="0" t="n">
        <v>0.0273053601681642</v>
      </c>
      <c r="H89" s="0" t="n">
        <v>0</v>
      </c>
      <c r="I89" s="0" t="n">
        <v>663174</v>
      </c>
    </row>
    <row r="90" customFormat="false" ht="12.8" hidden="false" customHeight="false" outlineLevel="0" collapsed="false">
      <c r="A90" s="0" t="n">
        <v>137</v>
      </c>
      <c r="B90" s="0" t="n">
        <v>0</v>
      </c>
      <c r="C90" s="0" t="n">
        <v>2486135.93036811</v>
      </c>
      <c r="D90" s="0" t="n">
        <v>3665835.08378914</v>
      </c>
      <c r="E90" s="0" t="n">
        <v>87353.2875593501</v>
      </c>
      <c r="F90" s="0" t="n">
        <v>0</v>
      </c>
      <c r="G90" s="0" t="n">
        <v>0.0248005409060176</v>
      </c>
      <c r="H90" s="0" t="n">
        <v>0</v>
      </c>
      <c r="I90" s="0" t="n">
        <v>659257</v>
      </c>
    </row>
    <row r="91" customFormat="false" ht="12.8" hidden="false" customHeight="false" outlineLevel="0" collapsed="false">
      <c r="A91" s="0" t="n">
        <v>138</v>
      </c>
      <c r="B91" s="0" t="n">
        <v>0</v>
      </c>
      <c r="C91" s="0" t="n">
        <v>2420188.427656</v>
      </c>
      <c r="D91" s="0" t="n">
        <v>3405260.15212532</v>
      </c>
      <c r="E91" s="0" t="n">
        <v>55432.6785933357</v>
      </c>
      <c r="F91" s="0" t="n">
        <v>0</v>
      </c>
      <c r="G91" s="0" t="n">
        <v>0.0237739039481562</v>
      </c>
      <c r="H91" s="0" t="n">
        <v>0</v>
      </c>
      <c r="I91" s="0" t="n">
        <v>628249</v>
      </c>
    </row>
    <row r="92" customFormat="false" ht="12.8" hidden="false" customHeight="false" outlineLevel="0" collapsed="false">
      <c r="A92" s="0" t="n">
        <v>139</v>
      </c>
      <c r="B92" s="0" t="n">
        <v>0</v>
      </c>
      <c r="C92" s="0" t="n">
        <v>2395019.78518345</v>
      </c>
      <c r="D92" s="0" t="n">
        <v>3365089.8021255</v>
      </c>
      <c r="E92" s="0" t="n">
        <v>66184.7218657514</v>
      </c>
      <c r="F92" s="0" t="n">
        <v>0</v>
      </c>
      <c r="G92" s="0" t="n">
        <v>0.0216489276108595</v>
      </c>
      <c r="H92" s="0" t="n">
        <v>0</v>
      </c>
      <c r="I92" s="0" t="n">
        <v>610047</v>
      </c>
    </row>
    <row r="93" customFormat="false" ht="12.8" hidden="false" customHeight="false" outlineLevel="0" collapsed="false">
      <c r="A93" s="0" t="n">
        <v>140</v>
      </c>
      <c r="B93" s="0" t="n">
        <v>0</v>
      </c>
      <c r="C93" s="0" t="n">
        <v>2339481.50026001</v>
      </c>
      <c r="D93" s="0" t="n">
        <v>3224755.35163924</v>
      </c>
      <c r="E93" s="0" t="n">
        <v>68643.7057546386</v>
      </c>
      <c r="F93" s="0" t="n">
        <v>0</v>
      </c>
      <c r="G93" s="0" t="n">
        <v>0.0276958879422604</v>
      </c>
      <c r="H93" s="0" t="n">
        <v>0</v>
      </c>
      <c r="I93" s="0" t="n">
        <v>584696</v>
      </c>
    </row>
    <row r="94" customFormat="false" ht="12.8" hidden="false" customHeight="false" outlineLevel="0" collapsed="false">
      <c r="A94" s="0" t="n">
        <v>141</v>
      </c>
      <c r="B94" s="0" t="n">
        <v>0</v>
      </c>
      <c r="C94" s="0" t="n">
        <v>2331498.2391529</v>
      </c>
      <c r="D94" s="0" t="n">
        <v>3222459.70649818</v>
      </c>
      <c r="E94" s="0" t="n">
        <v>72229.9930026479</v>
      </c>
      <c r="F94" s="0" t="n">
        <v>0</v>
      </c>
      <c r="G94" s="0" t="n">
        <v>0.0242270329947259</v>
      </c>
      <c r="H94" s="0" t="n">
        <v>0</v>
      </c>
      <c r="I94" s="0" t="n">
        <v>568055</v>
      </c>
    </row>
    <row r="95" customFormat="false" ht="12.8" hidden="false" customHeight="false" outlineLevel="0" collapsed="false">
      <c r="A95" s="0" t="n">
        <v>142</v>
      </c>
      <c r="B95" s="0" t="n">
        <v>0</v>
      </c>
      <c r="C95" s="0" t="n">
        <v>2283463.30989959</v>
      </c>
      <c r="D95" s="0" t="n">
        <v>3043093.68484334</v>
      </c>
      <c r="E95" s="0" t="n">
        <v>54916.8065097658</v>
      </c>
      <c r="F95" s="0" t="n">
        <v>0</v>
      </c>
      <c r="G95" s="0" t="n">
        <v>0.0347522368309702</v>
      </c>
      <c r="H95" s="0" t="n">
        <v>0</v>
      </c>
      <c r="I95" s="0" t="n">
        <v>554081</v>
      </c>
    </row>
    <row r="96" customFormat="false" ht="12.8" hidden="false" customHeight="false" outlineLevel="0" collapsed="false">
      <c r="A96" s="0" t="n">
        <v>143</v>
      </c>
      <c r="B96" s="0" t="n">
        <v>0</v>
      </c>
      <c r="C96" s="0" t="n">
        <v>2279452.17944912</v>
      </c>
      <c r="D96" s="0" t="n">
        <v>2977680.60507198</v>
      </c>
      <c r="E96" s="0" t="n">
        <v>55662.3952983948</v>
      </c>
      <c r="F96" s="0" t="n">
        <v>0</v>
      </c>
      <c r="G96" s="0" t="n">
        <v>0.0276491473323855</v>
      </c>
      <c r="H96" s="0" t="n">
        <v>0</v>
      </c>
      <c r="I96" s="0" t="n">
        <v>529147</v>
      </c>
    </row>
    <row r="97" customFormat="false" ht="12.8" hidden="false" customHeight="false" outlineLevel="0" collapsed="false">
      <c r="A97" s="0" t="n">
        <v>144</v>
      </c>
      <c r="B97" s="0" t="n">
        <v>0</v>
      </c>
      <c r="C97" s="0" t="n">
        <v>2261028.94570401</v>
      </c>
      <c r="D97" s="0" t="n">
        <v>2910748.07624496</v>
      </c>
      <c r="E97" s="0" t="n">
        <v>60012.9511558551</v>
      </c>
      <c r="F97" s="0" t="n">
        <v>0</v>
      </c>
      <c r="G97" s="0" t="n">
        <v>0.0153609129814551</v>
      </c>
      <c r="H97" s="0" t="n">
        <v>0</v>
      </c>
      <c r="I97" s="0" t="n">
        <v>512023</v>
      </c>
    </row>
    <row r="98" customFormat="false" ht="12.8" hidden="false" customHeight="false" outlineLevel="0" collapsed="false">
      <c r="A98" s="0" t="n">
        <v>145</v>
      </c>
      <c r="B98" s="0" t="n">
        <v>0</v>
      </c>
      <c r="C98" s="0" t="n">
        <v>2182412.49849652</v>
      </c>
      <c r="D98" s="0" t="n">
        <v>2754658.26009556</v>
      </c>
      <c r="E98" s="0" t="n">
        <v>75283.7436249978</v>
      </c>
      <c r="F98" s="0" t="n">
        <v>0</v>
      </c>
      <c r="G98" s="0" t="n">
        <v>0.0155296485783779</v>
      </c>
      <c r="H98" s="0" t="n">
        <v>0</v>
      </c>
      <c r="I98" s="0" t="n">
        <v>502596</v>
      </c>
    </row>
    <row r="99" customFormat="false" ht="12.8" hidden="false" customHeight="false" outlineLevel="0" collapsed="false">
      <c r="A99" s="0" t="n">
        <v>146</v>
      </c>
      <c r="B99" s="0" t="n">
        <v>0</v>
      </c>
      <c r="C99" s="0" t="n">
        <v>2139617.82995836</v>
      </c>
      <c r="D99" s="0" t="n">
        <v>2726717.49848913</v>
      </c>
      <c r="E99" s="0" t="n">
        <v>54333.3358367422</v>
      </c>
      <c r="F99" s="0" t="n">
        <v>0</v>
      </c>
      <c r="G99" s="0" t="n">
        <v>0.017604648511585</v>
      </c>
      <c r="H99" s="0" t="n">
        <v>0</v>
      </c>
      <c r="I99" s="0" t="n">
        <v>493574</v>
      </c>
    </row>
    <row r="100" customFormat="false" ht="12.8" hidden="false" customHeight="false" outlineLevel="0" collapsed="false">
      <c r="A100" s="0" t="n">
        <v>147</v>
      </c>
      <c r="B100" s="0" t="n">
        <v>0</v>
      </c>
      <c r="C100" s="0" t="n">
        <v>2119238.36534349</v>
      </c>
      <c r="D100" s="0" t="n">
        <v>2715707.68075805</v>
      </c>
      <c r="E100" s="0" t="n">
        <v>54283.0906578813</v>
      </c>
      <c r="F100" s="0" t="n">
        <v>0</v>
      </c>
      <c r="G100" s="0" t="n">
        <v>0.0147154520160539</v>
      </c>
      <c r="H100" s="0" t="n">
        <v>0</v>
      </c>
      <c r="I100" s="0" t="n">
        <v>475043</v>
      </c>
    </row>
    <row r="101" customFormat="false" ht="12.8" hidden="false" customHeight="false" outlineLevel="0" collapsed="false">
      <c r="A101" s="0" t="n">
        <v>148</v>
      </c>
      <c r="B101" s="0" t="n">
        <v>0</v>
      </c>
      <c r="C101" s="0" t="n">
        <v>2090564.98802418</v>
      </c>
      <c r="D101" s="0" t="n">
        <v>2700353.51168414</v>
      </c>
      <c r="E101" s="0" t="n">
        <v>51048.9193155457</v>
      </c>
      <c r="F101" s="0" t="n">
        <v>0</v>
      </c>
      <c r="G101" s="0" t="n">
        <v>0.0194739499754711</v>
      </c>
      <c r="H101" s="0" t="n">
        <v>0</v>
      </c>
      <c r="I101" s="0" t="n">
        <v>459044</v>
      </c>
    </row>
    <row r="102" customFormat="false" ht="12.8" hidden="false" customHeight="false" outlineLevel="0" collapsed="false">
      <c r="A102" s="0" t="n">
        <v>149</v>
      </c>
      <c r="B102" s="0" t="n">
        <v>0</v>
      </c>
      <c r="C102" s="0" t="n">
        <v>2045322.11006632</v>
      </c>
      <c r="D102" s="0" t="n">
        <v>2649409.54212702</v>
      </c>
      <c r="E102" s="0" t="n">
        <v>67616.3695541287</v>
      </c>
      <c r="F102" s="0" t="n">
        <v>0</v>
      </c>
      <c r="G102" s="0" t="n">
        <v>0.0183330144330516</v>
      </c>
      <c r="H102" s="0" t="n">
        <v>0</v>
      </c>
      <c r="I102" s="0" t="n">
        <v>429482</v>
      </c>
    </row>
    <row r="103" customFormat="false" ht="12.8" hidden="false" customHeight="false" outlineLevel="0" collapsed="false">
      <c r="A103" s="0" t="n">
        <v>150</v>
      </c>
      <c r="B103" s="0" t="n">
        <v>0</v>
      </c>
      <c r="C103" s="0" t="n">
        <v>1989382.70089781</v>
      </c>
      <c r="D103" s="0" t="n">
        <v>2609694.87202422</v>
      </c>
      <c r="E103" s="0" t="n">
        <v>47953.8329257155</v>
      </c>
      <c r="F103" s="0" t="n">
        <v>0</v>
      </c>
      <c r="G103" s="0" t="n">
        <v>0.0124487170337566</v>
      </c>
      <c r="H103" s="0" t="n">
        <v>0</v>
      </c>
      <c r="I103" s="0" t="n">
        <v>415252</v>
      </c>
    </row>
    <row r="104" customFormat="false" ht="12.8" hidden="false" customHeight="false" outlineLevel="0" collapsed="false">
      <c r="A104" s="0" t="n">
        <v>151</v>
      </c>
      <c r="B104" s="0" t="n">
        <v>0</v>
      </c>
      <c r="C104" s="0" t="n">
        <v>1971984.27296342</v>
      </c>
      <c r="D104" s="0" t="n">
        <v>2434150.13877653</v>
      </c>
      <c r="E104" s="0" t="n">
        <v>47029.2702023208</v>
      </c>
      <c r="F104" s="0" t="n">
        <v>0</v>
      </c>
      <c r="G104" s="0" t="n">
        <v>0.016172046087748</v>
      </c>
      <c r="H104" s="0" t="n">
        <v>0</v>
      </c>
      <c r="I104" s="0" t="n">
        <v>396072</v>
      </c>
    </row>
    <row r="105" customFormat="false" ht="12.8" hidden="false" customHeight="false" outlineLevel="0" collapsed="false">
      <c r="A105" s="0" t="n">
        <v>152</v>
      </c>
      <c r="B105" s="0" t="n">
        <v>0</v>
      </c>
      <c r="C105" s="0" t="n">
        <v>1976365.51634414</v>
      </c>
      <c r="D105" s="0" t="n">
        <v>2396508.8629722</v>
      </c>
      <c r="E105" s="0" t="n">
        <v>46757.6038894792</v>
      </c>
      <c r="F105" s="0" t="n">
        <v>0</v>
      </c>
      <c r="G105" s="0" t="n">
        <v>0.0223787764955107</v>
      </c>
      <c r="H105" s="0" t="n">
        <v>0</v>
      </c>
      <c r="I105" s="0" t="n">
        <v>384053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L56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selection pane="topLeft" activeCell="B47" activeCellId="0" sqref="B47"/>
    </sheetView>
  </sheetViews>
  <sheetFormatPr defaultColWidth="12.093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107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21" t="n">
        <v>34.2274371921193</v>
      </c>
      <c r="E4" s="22"/>
      <c r="F4" s="21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24" t="n">
        <v>36.0654421469069</v>
      </c>
      <c r="E5" s="25" t="n">
        <f aca="false">(D7/D6)^(1/3)-1</f>
        <v>0.0200745496556629</v>
      </c>
      <c r="F5" s="24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21" t="n">
        <v>37.9112181792912</v>
      </c>
      <c r="E6" s="22" t="n">
        <f aca="false">(D8/D7)^(1/3)-1</f>
        <v>0.0217205625419958</v>
      </c>
      <c r="F6" s="21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24" t="n">
        <v>40.2405100148551</v>
      </c>
      <c r="E7" s="25" t="n">
        <f aca="false">(D9/D8)^(1/3)-1</f>
        <v>0.028480971411307</v>
      </c>
      <c r="F7" s="24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40.8427384581648</v>
      </c>
      <c r="L7" s="13" t="n">
        <f aca="false">100*F7*100/D7/($F$16*100/$D$16)</f>
        <v>113.229417908674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21" t="n">
        <v>42.9200162644463</v>
      </c>
      <c r="E8" s="22" t="n">
        <f aca="false">(D10/D9)^(1/3)-1</f>
        <v>0.0449818647633</v>
      </c>
      <c r="F8" s="21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43.5623454638581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24" t="n">
        <v>46.6926648443865</v>
      </c>
      <c r="E9" s="25" t="n">
        <f aca="false">(D9/D8)^(1/3)-1</f>
        <v>0.028480971411307</v>
      </c>
      <c r="F9" s="24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47.3914544683956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21" t="n">
        <v>53.2813133314609</v>
      </c>
      <c r="E10" s="22" t="n">
        <f aca="false">(D10/D9)^(1/3)-1</f>
        <v>0.0449818647633</v>
      </c>
      <c r="F10" s="21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54.0787068628365</v>
      </c>
      <c r="L10" s="13" t="n">
        <f aca="false">100*F10*100/D10/($F$16*100/$D$16)</f>
        <v>102.495285733017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24" t="n">
        <v>59.4133384581603</v>
      </c>
      <c r="E11" s="25" t="n">
        <f aca="false">(D11/D10)^(1/3)-1</f>
        <v>0.0369783238304051</v>
      </c>
      <c r="F11" s="24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60.3025021968475</v>
      </c>
      <c r="L11" s="13" t="n">
        <f aca="false">100*F11*100/D11/($F$16*100/$D$16)</f>
        <v>100.127865229094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21" t="n">
        <v>66.4111454665111</v>
      </c>
      <c r="E12" s="22" t="n">
        <f aca="false">(D12/D11)^(1/3)-1</f>
        <v>0.0378127572782874</v>
      </c>
      <c r="F12" s="21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67.4050364668474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24" t="n">
        <v>72.7247107047077</v>
      </c>
      <c r="E13" s="25" t="n">
        <f aca="false">(D13/D12)^(1/3)-1</f>
        <v>0.0307349693063803</v>
      </c>
      <c r="F13" s="24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73.8130887919057</v>
      </c>
      <c r="L13" s="13" t="n">
        <f aca="false">100*F13*100/D13/($F$16*100/$D$16)</f>
        <v>99.0580793711658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21" t="n">
        <v>81.8091971509489</v>
      </c>
      <c r="E14" s="22" t="n">
        <f aca="false">(D14/D13)^(1/3)-1</f>
        <v>0.0400160528698512</v>
      </c>
      <c r="F14" s="21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83.0335311723229</v>
      </c>
      <c r="L14" s="13" t="n">
        <f aca="false">100*F14*100/D14/($F$16*100/$D$16)</f>
        <v>96.3189676339794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24" t="n">
        <v>91.396965668282</v>
      </c>
      <c r="E15" s="25" t="n">
        <f aca="false">(D15/D14)^(1/3)-1</f>
        <v>0.0376316630457978</v>
      </c>
      <c r="F15" s="24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21" t="n">
        <v>98.5254944549653</v>
      </c>
      <c r="E16" s="22" t="n">
        <f aca="false">(D16/D15)^(1/3)-1</f>
        <v>0.0253503448429659</v>
      </c>
      <c r="F16" s="21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6" t="s">
        <v>18</v>
      </c>
      <c r="B17" s="79" t="n">
        <v>113.471316086198</v>
      </c>
      <c r="C17" s="28" t="n">
        <f aca="false">(B17/B16)^(1/3)-1</f>
        <v>-0.0569887659692675</v>
      </c>
      <c r="D17" s="79" t="n">
        <v>103.820887302285</v>
      </c>
      <c r="E17" s="28" t="n">
        <f aca="false">(D17/D16)^(1/3)-1</f>
        <v>0.0176037632458057</v>
      </c>
      <c r="F17" s="27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126</v>
      </c>
      <c r="C18" s="30" t="n">
        <f aca="false">(B18/B17)^(1/3)-1</f>
        <v>0.0355271367087948</v>
      </c>
      <c r="D18" s="29" t="n">
        <v>111.768313543957</v>
      </c>
      <c r="E18" s="30" t="n">
        <f aca="false">(D18/D17)^(1/3)-1</f>
        <v>0.0248917264192758</v>
      </c>
      <c r="F18" s="29" t="n">
        <v>61909.95</v>
      </c>
      <c r="G18" s="30" t="n">
        <f aca="false">(F18/F17)^(1/3)-1</f>
        <v>0.0198671483193431</v>
      </c>
      <c r="H18" s="32" t="n">
        <f aca="false">(F18*100/D18)/(F16*100/D16)-1</f>
        <v>-0.040410891665855</v>
      </c>
      <c r="I18" s="29" t="s">
        <v>36</v>
      </c>
      <c r="J18" s="13" t="n">
        <f aca="false">B18*100/$B$16</f>
        <v>93.1183029641118</v>
      </c>
      <c r="K18" s="13" t="n">
        <f aca="false">D18*100/$D$16</f>
        <v>113.441007489736</v>
      </c>
      <c r="L18" s="13" t="n">
        <f aca="false">100*F18*100/D18/($F$16*100/$D$16)</f>
        <v>95.9589108334145</v>
      </c>
    </row>
    <row r="19" customFormat="false" ht="12.8" hidden="false" customHeight="false" outlineLevel="0" collapsed="false">
      <c r="A19" s="27" t="s">
        <v>24</v>
      </c>
      <c r="B19" s="27" t="n">
        <v>133.060931553256</v>
      </c>
      <c r="C19" s="28" t="n">
        <f aca="false">(B19/B18)^(1/3)-1</f>
        <v>0.0183412548002158</v>
      </c>
      <c r="D19" s="27" t="n">
        <v>124.428366303447</v>
      </c>
      <c r="E19" s="28" t="n">
        <f aca="false">(D19/D18)^(1/3)-1</f>
        <v>0.0364147067883613</v>
      </c>
      <c r="F19" s="27" t="n">
        <v>67902.0555996212</v>
      </c>
      <c r="G19" s="28" t="n">
        <f aca="false">(F19/F18)^(1/3)-1</f>
        <v>0.0312742078899308</v>
      </c>
      <c r="I19" s="27" t="s">
        <v>37</v>
      </c>
      <c r="J19" s="13" t="n">
        <f aca="false">B19*100/$B$16</f>
        <v>98.3365725163732</v>
      </c>
      <c r="K19" s="13" t="n">
        <f aca="false">D19*100/$D$16</f>
        <v>126.290527128815</v>
      </c>
      <c r="L19" s="13" t="n">
        <f aca="false">100*F19*100/D19/($F$16*100/$D$16)</f>
        <v>94.5381452237446</v>
      </c>
    </row>
    <row r="20" customFormat="false" ht="12.8" hidden="false" customHeight="false" outlineLevel="0" collapsed="false">
      <c r="A20" s="29" t="s">
        <v>38</v>
      </c>
      <c r="B20" s="29" t="n">
        <v>131.252391967564</v>
      </c>
      <c r="C20" s="30" t="n">
        <f aca="false">(B20/B19)^(1/3)-1</f>
        <v>-0.00455128784643499</v>
      </c>
      <c r="D20" s="29" t="n">
        <v>133.449422860446</v>
      </c>
      <c r="E20" s="30" t="n">
        <f aca="false">(D20/D19)^(1/3)-1</f>
        <v>0.0236050824969525</v>
      </c>
      <c r="F20" s="29" t="n">
        <v>73673.73</v>
      </c>
      <c r="G20" s="30" t="n">
        <f aca="false">(F20/F19)^(1/3)-1</f>
        <v>0.0275664404378533</v>
      </c>
      <c r="I20" s="29" t="s">
        <v>38</v>
      </c>
      <c r="J20" s="13" t="n">
        <f aca="false">B20*100/$B$16</f>
        <v>96.9999999999998</v>
      </c>
      <c r="K20" s="13" t="n">
        <f aca="false">D20*100/$D$16</f>
        <v>135.446590345653</v>
      </c>
      <c r="L20" s="13" t="n">
        <f aca="false">100*F20*100/D20/($F$16*100/$D$16)</f>
        <v>95.6399879855059</v>
      </c>
    </row>
    <row r="21" customFormat="false" ht="12.8" hidden="false" customHeight="false" outlineLevel="0" collapsed="false">
      <c r="A21" s="27" t="s">
        <v>18</v>
      </c>
      <c r="B21" s="27" t="n">
        <v>130.492013499128</v>
      </c>
      <c r="C21" s="28" t="n">
        <f aca="false">(B21/B20)^(1/3)-1</f>
        <v>-0.00193482586350424</v>
      </c>
      <c r="D21" s="27" t="n">
        <v>142.470479417446</v>
      </c>
      <c r="E21" s="28" t="n">
        <f aca="false">(D21/D20)^(1/3)-1</f>
        <v>0.0220435346665904</v>
      </c>
      <c r="F21" s="27" t="n">
        <v>79445.41</v>
      </c>
      <c r="G21" s="28" t="n">
        <f aca="false">(F21/F20)^(1/3)-1</f>
        <v>0.0254599833550493</v>
      </c>
      <c r="I21" s="27" t="s">
        <v>39</v>
      </c>
      <c r="J21" s="13" t="n">
        <f aca="false">B21*100/$B$16</f>
        <v>96.438054344514</v>
      </c>
      <c r="K21" s="13" t="n">
        <f aca="false">D21*100/$D$16</f>
        <v>144.602653562492</v>
      </c>
      <c r="L21" s="13" t="n">
        <f aca="false">100*F21*100/D21/($F$16*100/$D$16)</f>
        <v>96.6023028832854</v>
      </c>
    </row>
    <row r="22" customFormat="false" ht="12.8" hidden="false" customHeight="false" outlineLevel="0" collapsed="false">
      <c r="A22" s="29" t="s">
        <v>20</v>
      </c>
      <c r="B22" s="29" t="n">
        <v>134.82</v>
      </c>
      <c r="C22" s="30" t="n">
        <f aca="false">(B22/B21)^(1/3)-1</f>
        <v>0.010935537210859</v>
      </c>
      <c r="D22" s="29" t="n">
        <v>151.491535974446</v>
      </c>
      <c r="E22" s="30" t="n">
        <f aca="false">(D22/D21)^(1/3)-1</f>
        <v>0.0206758231989925</v>
      </c>
      <c r="F22" s="29" t="n">
        <v>85217.08</v>
      </c>
      <c r="G22" s="30" t="n">
        <f aca="false">(F22/F21)^(1/3)-1</f>
        <v>0.0236526444831098</v>
      </c>
      <c r="I22" s="29" t="s">
        <v>40</v>
      </c>
      <c r="J22" s="13" t="n">
        <f aca="false">B22*100/$B$16</f>
        <v>99.6365841715996</v>
      </c>
      <c r="K22" s="13" t="n">
        <f aca="false">D22*100/$D$16</f>
        <v>153.758716779331</v>
      </c>
      <c r="L22" s="13" t="n">
        <f aca="false">100*F22*100/D22/($F$16*100/$D$16)</f>
        <v>97.4499980004488</v>
      </c>
    </row>
    <row r="23" customFormat="false" ht="12.8" hidden="false" customHeight="false" outlineLevel="0" collapsed="false">
      <c r="A23" s="27" t="s">
        <v>24</v>
      </c>
      <c r="B23" s="27" t="n">
        <v>139.211006025695</v>
      </c>
      <c r="C23" s="28" t="n">
        <f aca="false">(B23/B22)^(1/3)-1</f>
        <v>0.0107406900279181</v>
      </c>
      <c r="D23" s="27" t="n">
        <v>160.512592531446</v>
      </c>
      <c r="E23" s="28" t="n">
        <f aca="false">(D23/D22)^(1/3)-1</f>
        <v>0.0194679573813032</v>
      </c>
      <c r="F23" s="27" t="n">
        <v>90988.75</v>
      </c>
      <c r="G23" s="28" t="n">
        <f aca="false">(F23/F22)^(1/3)-1</f>
        <v>0.0220850046133345</v>
      </c>
      <c r="I23" s="27" t="s">
        <v>41</v>
      </c>
      <c r="J23" s="13" t="n">
        <f aca="false">B23*100/$B$16</f>
        <v>102.881687579678</v>
      </c>
      <c r="K23" s="13" t="n">
        <f aca="false">D23*100/$D$16</f>
        <v>162.914779996171</v>
      </c>
      <c r="L23" s="13" t="n">
        <f aca="false">100*F23*100/D23/($F$16*100/$D$16)</f>
        <v>98.2024095579309</v>
      </c>
    </row>
    <row r="24" customFormat="false" ht="12.8" hidden="false" customHeight="false" outlineLevel="0" collapsed="false">
      <c r="A24" s="29" t="s">
        <v>42</v>
      </c>
      <c r="B24" s="29" t="n">
        <v>136.502487646267</v>
      </c>
      <c r="C24" s="30" t="n">
        <f aca="false">(B24/B23)^(1/3)-1</f>
        <v>-0.00652792394742618</v>
      </c>
      <c r="D24" s="29" t="n">
        <v>170.143348083333</v>
      </c>
      <c r="E24" s="30" t="n">
        <f aca="false">(D24/D23)^(1/3)-1</f>
        <v>0.0196128224222167</v>
      </c>
      <c r="F24" s="29" t="n">
        <v>96675.55</v>
      </c>
      <c r="G24" s="30" t="n">
        <f aca="false">(F24/F23)^(1/3)-1</f>
        <v>0.0204137864741649</v>
      </c>
      <c r="I24" s="29" t="s">
        <v>42</v>
      </c>
      <c r="J24" s="13" t="n">
        <f aca="false">B24*100/$B$16</f>
        <v>100.88</v>
      </c>
      <c r="K24" s="13" t="n">
        <f aca="false">D24*100/$D$16</f>
        <v>172.689666795941</v>
      </c>
      <c r="L24" s="13" t="n">
        <f aca="false">100*F24*100/D24/($F$16*100/$D$16)</f>
        <v>98.4340221962773</v>
      </c>
    </row>
    <row r="25" customFormat="false" ht="12.8" hidden="false" customHeight="false" outlineLevel="0" collapsed="false">
      <c r="A25" s="27" t="s">
        <v>18</v>
      </c>
      <c r="B25" s="27" t="n">
        <v>135.711694039093</v>
      </c>
      <c r="C25" s="28" t="n">
        <f aca="false">(B25/B24)^(1/3)-1</f>
        <v>-0.00193482586350557</v>
      </c>
      <c r="D25" s="27" t="n">
        <v>179.774103635219</v>
      </c>
      <c r="E25" s="28" t="n">
        <f aca="false">(D25/D24)^(1/3)-1</f>
        <v>0.0185227152235463</v>
      </c>
      <c r="F25" s="27" t="n">
        <v>102362.35</v>
      </c>
      <c r="G25" s="28" t="n">
        <f aca="false">(F25/F24)^(1/3)-1</f>
        <v>0.0192354772930878</v>
      </c>
      <c r="I25" s="27" t="s">
        <v>43</v>
      </c>
      <c r="J25" s="13" t="n">
        <f aca="false">B25*100/$B$16</f>
        <v>100.295576518294</v>
      </c>
      <c r="K25" s="13" t="n">
        <f aca="false">D25*100/$D$16</f>
        <v>182.464553595711</v>
      </c>
      <c r="L25" s="13" t="n">
        <f aca="false">100*F25*100/D25/($F$16*100/$D$16)</f>
        <v>98.6408191948014</v>
      </c>
    </row>
    <row r="26" customFormat="false" ht="12.8" hidden="false" customHeight="false" outlineLevel="0" collapsed="false">
      <c r="A26" s="29" t="s">
        <v>20</v>
      </c>
      <c r="B26" s="29" t="n">
        <v>141.561</v>
      </c>
      <c r="C26" s="30" t="n">
        <f aca="false">(B26/B25)^(1/3)-1</f>
        <v>0.014165385152122</v>
      </c>
      <c r="D26" s="29" t="n">
        <v>189.404859187106</v>
      </c>
      <c r="E26" s="30" t="n">
        <f aca="false">(D26/D25)^(1/3)-1</f>
        <v>0.0175474295502851</v>
      </c>
      <c r="F26" s="29" t="n">
        <v>108049.15</v>
      </c>
      <c r="G26" s="30" t="n">
        <f aca="false">(F26/F25)^(1/3)-1</f>
        <v>0.0181857994402657</v>
      </c>
      <c r="I26" s="29" t="s">
        <v>44</v>
      </c>
      <c r="J26" s="13" t="n">
        <f aca="false">B26*100/$B$16</f>
        <v>104.61841338018</v>
      </c>
      <c r="K26" s="13" t="n">
        <f aca="false">D26*100/$D$16</f>
        <v>192.239440395481</v>
      </c>
      <c r="L26" s="13" t="n">
        <f aca="false">100*F26*100/D26/($F$16*100/$D$16)</f>
        <v>98.8265859900852</v>
      </c>
    </row>
    <row r="27" customFormat="false" ht="12.8" hidden="false" customHeight="false" outlineLevel="0" collapsed="false">
      <c r="A27" s="27" t="s">
        <v>24</v>
      </c>
      <c r="B27" s="27" t="n">
        <v>146.110123324184</v>
      </c>
      <c r="C27" s="28" t="n">
        <f aca="false">(B27/B26)^(1/3)-1</f>
        <v>0.0105990721052904</v>
      </c>
      <c r="D27" s="27" t="n">
        <v>199.035614738993</v>
      </c>
      <c r="E27" s="28" t="n">
        <f aca="false">(D27/D26)^(1/3)-1</f>
        <v>0.0166697286292234</v>
      </c>
      <c r="F27" s="27" t="n">
        <v>113735.94</v>
      </c>
      <c r="G27" s="28" t="n">
        <f aca="false">(F27/F26)^(1/3)-1</f>
        <v>0.0172447462235874</v>
      </c>
      <c r="I27" s="27" t="s">
        <v>45</v>
      </c>
      <c r="J27" s="13" t="n">
        <f aca="false">B27*100/$B$16</f>
        <v>107.980370871628</v>
      </c>
      <c r="K27" s="13" t="n">
        <f aca="false">D27*100/$D$16</f>
        <v>202.014327195252</v>
      </c>
      <c r="L27" s="13" t="n">
        <f aca="false">100*F27*100/D27/($F$16*100/$D$16)</f>
        <v>98.9943666496901</v>
      </c>
    </row>
    <row r="28" customFormat="false" ht="12.8" hidden="false" customHeight="false" outlineLevel="0" collapsed="false">
      <c r="A28" s="29" t="s">
        <v>46</v>
      </c>
      <c r="B28" s="29" t="n">
        <v>143.32761202858</v>
      </c>
      <c r="C28" s="30" t="n">
        <f aca="false">(B28/B27)^(1/3)-1</f>
        <v>-0.00638870607608455</v>
      </c>
      <c r="D28" s="29" t="n">
        <v>208.987395475943</v>
      </c>
      <c r="E28" s="30" t="n">
        <f aca="false">(D28/D27)^(1/3)-1</f>
        <v>0.016396356814854</v>
      </c>
      <c r="F28" s="29" t="n">
        <v>119707.08</v>
      </c>
      <c r="G28" s="30" t="n">
        <f aca="false">(F28/F27)^(1/3)-1</f>
        <v>0.0172023901485541</v>
      </c>
      <c r="I28" s="29" t="s">
        <v>46</v>
      </c>
      <c r="J28" s="13" t="n">
        <f aca="false">B28*100/$B$16</f>
        <v>105.924</v>
      </c>
      <c r="K28" s="13" t="n">
        <f aca="false">D28*100/$D$16</f>
        <v>212.115043555014</v>
      </c>
      <c r="L28" s="13" t="n">
        <f aca="false">100*F28*100/D28/($F$16*100/$D$16)</f>
        <v>99.2300701338285</v>
      </c>
    </row>
    <row r="29" customFormat="false" ht="12.8" hidden="false" customHeight="false" outlineLevel="0" collapsed="false">
      <c r="A29" s="27" t="s">
        <v>18</v>
      </c>
      <c r="B29" s="27" t="n">
        <v>141.140161800657</v>
      </c>
      <c r="C29" s="28" t="n">
        <f aca="false">(B29/B28)^(1/3)-1</f>
        <v>-0.00511339890013651</v>
      </c>
      <c r="D29" s="27" t="n">
        <v>218.939176212892</v>
      </c>
      <c r="E29" s="28" t="n">
        <f aca="false">(D29/D28)^(1/3)-1</f>
        <v>0.0156275241789419</v>
      </c>
      <c r="F29" s="27" t="n">
        <v>125678.22</v>
      </c>
      <c r="G29" s="28" t="n">
        <f aca="false">(F29/F28)^(1/3)-1</f>
        <v>0.0163580421182172</v>
      </c>
      <c r="I29" s="27" t="s">
        <v>47</v>
      </c>
      <c r="J29" s="13" t="n">
        <f aca="false">B29*100/$B$16</f>
        <v>104.307399579026</v>
      </c>
      <c r="K29" s="13" t="n">
        <f aca="false">D29*100/$D$16</f>
        <v>222.215759914776</v>
      </c>
      <c r="L29" s="13" t="n">
        <f aca="false">100*F29*100/D29/($F$16*100/$D$16)</f>
        <v>99.4443460285003</v>
      </c>
    </row>
    <row r="30" customFormat="false" ht="12.8" hidden="false" customHeight="false" outlineLevel="0" collapsed="false">
      <c r="A30" s="29" t="s">
        <v>20</v>
      </c>
      <c r="B30" s="29" t="n">
        <v>145.80783</v>
      </c>
      <c r="C30" s="30" t="n">
        <f aca="false">(B30/B29)^(1/3)-1</f>
        <v>0.010904380692911</v>
      </c>
      <c r="D30" s="29" t="n">
        <v>228.890956949842</v>
      </c>
      <c r="E30" s="30" t="n">
        <f aca="false">(D30/D29)^(1/3)-1</f>
        <v>0.0149275739061081</v>
      </c>
      <c r="F30" s="29" t="n">
        <v>131649.35</v>
      </c>
      <c r="G30" s="30" t="n">
        <f aca="false">(F30/F29)^(1/3)-1</f>
        <v>0.0155926894523291</v>
      </c>
      <c r="I30" s="29" t="s">
        <v>48</v>
      </c>
      <c r="J30" s="13" t="n">
        <f aca="false">B30*100/$B$16</f>
        <v>107.756965781585</v>
      </c>
      <c r="K30" s="13" t="n">
        <f aca="false">D30*100/$D$16</f>
        <v>232.316476274539</v>
      </c>
      <c r="L30" s="13" t="n">
        <f aca="false">100*F30*100/D30/($F$16*100/$D$16)</f>
        <v>99.6399816680895</v>
      </c>
    </row>
    <row r="31" customFormat="false" ht="12.8" hidden="false" customHeight="false" outlineLevel="0" collapsed="false">
      <c r="A31" s="27" t="s">
        <v>24</v>
      </c>
      <c r="B31" s="27" t="n">
        <v>149.205686855641</v>
      </c>
      <c r="C31" s="28" t="n">
        <f aca="false">(B31/B30)^(1/3)-1</f>
        <v>0.00770831757292223</v>
      </c>
      <c r="D31" s="27" t="n">
        <v>238.842737686792</v>
      </c>
      <c r="E31" s="28" t="n">
        <f aca="false">(D31/D30)^(1/3)-1</f>
        <v>0.0142876446230173</v>
      </c>
      <c r="F31" s="27" t="n">
        <v>137620.49</v>
      </c>
      <c r="G31" s="28" t="n">
        <f aca="false">(F31/F30)^(1/3)-1</f>
        <v>0.014895811612011</v>
      </c>
      <c r="I31" s="27" t="s">
        <v>49</v>
      </c>
      <c r="J31" s="13" t="n">
        <f aca="false">B31*100/$B$16</f>
        <v>110.268098036444</v>
      </c>
      <c r="K31" s="13" t="n">
        <f aca="false">D31*100/$D$16</f>
        <v>242.417192634302</v>
      </c>
      <c r="L31" s="13" t="n">
        <f aca="false">100*F31*100/D31/($F$16*100/$D$16)</f>
        <v>99.819321590944</v>
      </c>
    </row>
    <row r="32" customFormat="false" ht="12.8" hidden="false" customHeight="false" outlineLevel="0" collapsed="false">
      <c r="A32" s="29" t="s">
        <v>50</v>
      </c>
      <c r="B32" s="29" t="n">
        <v>147.627440389438</v>
      </c>
      <c r="C32" s="30" t="n">
        <f aca="false">(B32/B31)^(1/3)-1</f>
        <v>-0.0035383908596317</v>
      </c>
      <c r="D32" s="29" t="n">
        <v>248.720651241098</v>
      </c>
      <c r="E32" s="30" t="n">
        <f aca="false">(D32/D31)^(1/3)-1</f>
        <v>0.0135999999999996</v>
      </c>
      <c r="F32" s="29" t="n">
        <v>143542.99</v>
      </c>
      <c r="G32" s="30" t="n">
        <f aca="false">(F32/F31)^(1/3)-1</f>
        <v>0.0141440091802934</v>
      </c>
      <c r="I32" s="29" t="s">
        <v>50</v>
      </c>
      <c r="J32" s="13" t="n">
        <f aca="false">B32*100/$B$16</f>
        <v>109.10172</v>
      </c>
      <c r="K32" s="13" t="n">
        <f aca="false">D32*100/$D$16</f>
        <v>252.442936335412</v>
      </c>
      <c r="L32" s="13" t="n">
        <f aca="false">100*F32*100/D32/($F$16*100/$D$16)</f>
        <v>99.9801299294089</v>
      </c>
    </row>
    <row r="33" customFormat="false" ht="12.8" hidden="false" customHeight="false" outlineLevel="0" collapsed="false">
      <c r="A33" s="27" t="s">
        <v>18</v>
      </c>
      <c r="B33" s="27" t="n">
        <v>145.374366654676</v>
      </c>
      <c r="C33" s="28" t="n">
        <f aca="false">(B33/B32)^(1/3)-1</f>
        <v>-0.00511339890013951</v>
      </c>
      <c r="D33" s="27" t="n">
        <v>259.00708957255</v>
      </c>
      <c r="E33" s="28" t="n">
        <f aca="false">(D33/D32)^(1/3)-1</f>
        <v>0.0136000000000001</v>
      </c>
      <c r="F33" s="27" t="n">
        <v>149720.36</v>
      </c>
      <c r="G33" s="28" t="n">
        <f aca="false">(F33/F32)^(1/3)-1</f>
        <v>0.0141439981557601</v>
      </c>
      <c r="I33" s="27" t="s">
        <v>51</v>
      </c>
      <c r="J33" s="13" t="n">
        <f aca="false">B33*100/$B$16</f>
        <v>107.436621566397</v>
      </c>
      <c r="K33" s="13" t="n">
        <f aca="false">D33*100/$D$16</f>
        <v>262.88331868351</v>
      </c>
      <c r="L33" s="13" t="n">
        <f aca="false">100*F33*100/D33/($F$16*100/$D$16)</f>
        <v>100.141194063321</v>
      </c>
    </row>
    <row r="34" customFormat="false" ht="12.8" hidden="false" customHeight="false" outlineLevel="0" collapsed="false">
      <c r="A34" s="29" t="s">
        <v>20</v>
      </c>
      <c r="B34" s="29" t="n">
        <v>150.1820649</v>
      </c>
      <c r="C34" s="30" t="n">
        <f aca="false">(B34/B33)^(1/3)-1</f>
        <v>0.0109043806929126</v>
      </c>
      <c r="D34" s="29" t="n">
        <v>269.71894820191</v>
      </c>
      <c r="E34" s="30" t="n">
        <f aca="false">(D34/D33)^(1/3)-1</f>
        <v>0.0136000000000005</v>
      </c>
      <c r="F34" s="29" t="n">
        <v>156163.57</v>
      </c>
      <c r="G34" s="30" t="n">
        <f aca="false">(F34/F33)^(1/3)-1</f>
        <v>0.0141439916461688</v>
      </c>
      <c r="I34" s="29" t="s">
        <v>52</v>
      </c>
      <c r="J34" s="13" t="n">
        <f aca="false">B34*100/$B$16</f>
        <v>110.989674755033</v>
      </c>
      <c r="K34" s="13" t="n">
        <f aca="false">D34*100/$D$16</f>
        <v>273.75548805309</v>
      </c>
      <c r="L34" s="13" t="n">
        <f aca="false">100*F34*100/D34/($F$16*100/$D$16)</f>
        <v>100.302515733875</v>
      </c>
    </row>
    <row r="35" customFormat="false" ht="12.8" hidden="false" customHeight="false" outlineLevel="0" collapsed="false">
      <c r="A35" s="27" t="s">
        <v>24</v>
      </c>
      <c r="B35" s="27" t="n">
        <v>153.681857461311</v>
      </c>
      <c r="C35" s="28" t="n">
        <f aca="false">(B35/B34)^(1/3)-1</f>
        <v>0.00770831757292245</v>
      </c>
      <c r="D35" s="27" t="n">
        <v>280.873821404672</v>
      </c>
      <c r="E35" s="28" t="n">
        <f aca="false">(D35/D34)^(1/3)-1</f>
        <v>0.0135999999999992</v>
      </c>
      <c r="F35" s="27" t="n">
        <v>162884.07</v>
      </c>
      <c r="G35" s="28" t="n">
        <f aca="false">(F35/F34)^(1/3)-1</f>
        <v>0.0141440055567432</v>
      </c>
      <c r="I35" s="27" t="s">
        <v>53</v>
      </c>
      <c r="J35" s="13" t="n">
        <f aca="false">B35*100/$B$16</f>
        <v>113.576140977538</v>
      </c>
      <c r="K35" s="13" t="n">
        <f aca="false">D35*100/$D$16</f>
        <v>285.077302030751</v>
      </c>
      <c r="L35" s="13" t="n">
        <f aca="false">100*F35*100/D35/($F$16*100/$D$16)</f>
        <v>100.464101418376</v>
      </c>
    </row>
    <row r="36" customFormat="false" ht="12.8" hidden="false" customHeight="false" outlineLevel="0" collapsed="false">
      <c r="A36" s="29" t="s">
        <v>54</v>
      </c>
      <c r="B36" s="29" t="n">
        <v>151.318126399173</v>
      </c>
      <c r="C36" s="30" t="n">
        <f aca="false">(B36/B35)^(1/3)-1</f>
        <v>-0.00515340440189604</v>
      </c>
      <c r="D36" s="29" t="n">
        <v>291.538797892813</v>
      </c>
      <c r="E36" s="30" t="n">
        <f aca="false">(D36/D35)^(1/3)-1</f>
        <v>0.0125</v>
      </c>
      <c r="F36" s="29" t="n">
        <v>169288.15</v>
      </c>
      <c r="G36" s="30" t="n">
        <f aca="false">(F36/F35)^(1/3)-1</f>
        <v>0.0129374984861539</v>
      </c>
      <c r="I36" s="29" t="s">
        <v>54</v>
      </c>
      <c r="J36" s="13" t="n">
        <f aca="false">B36*100/$B$16</f>
        <v>111.829263</v>
      </c>
      <c r="K36" s="13" t="n">
        <f aca="false">D36*100/$D$16</f>
        <v>295.901887633836</v>
      </c>
      <c r="L36" s="13" t="n">
        <f aca="false">100*F36*100/D36/($F$16*100/$D$16)</f>
        <v>100.594388490801</v>
      </c>
    </row>
    <row r="37" customFormat="false" ht="12.8" hidden="false" customHeight="false" outlineLevel="0" collapsed="false">
      <c r="A37" s="27" t="s">
        <v>18</v>
      </c>
      <c r="B37" s="27" t="n">
        <v>148.28185398777</v>
      </c>
      <c r="C37" s="28" t="n">
        <f aca="false">(B37/B36)^(1/3)-1</f>
        <v>-0.00673373825170398</v>
      </c>
      <c r="D37" s="27" t="n">
        <v>302.608731037021</v>
      </c>
      <c r="E37" s="28" t="n">
        <f aca="false">(D37/D36)^(1/3)-1</f>
        <v>0.0125000000000006</v>
      </c>
      <c r="F37" s="27" t="n">
        <v>175944.02</v>
      </c>
      <c r="G37" s="28" t="n">
        <f aca="false">(F37/F36)^(1/3)-1</f>
        <v>0.012937502484146</v>
      </c>
      <c r="I37" s="27" t="s">
        <v>108</v>
      </c>
      <c r="J37" s="13" t="n">
        <f aca="false">B37*100/$B$16</f>
        <v>109.585353997725</v>
      </c>
      <c r="K37" s="13" t="n">
        <f aca="false">D37*100/$D$16</f>
        <v>307.137490363308</v>
      </c>
      <c r="L37" s="13" t="n">
        <f aca="false">100*F37*100/D37/($F$16*100/$D$16)</f>
        <v>100.72484571894</v>
      </c>
    </row>
    <row r="38" customFormat="false" ht="12.8" hidden="false" customHeight="false" outlineLevel="0" collapsed="false">
      <c r="A38" s="29" t="s">
        <v>20</v>
      </c>
      <c r="B38" s="29" t="n">
        <v>153.9366165225</v>
      </c>
      <c r="C38" s="30" t="n">
        <f aca="false">(B38/B37)^(1/3)-1</f>
        <v>0.0125534935358522</v>
      </c>
      <c r="D38" s="29" t="n">
        <v>314.098997326261</v>
      </c>
      <c r="E38" s="30" t="n">
        <f aca="false">(D38/D37)^(1/3)-1</f>
        <v>0.0125000000000004</v>
      </c>
      <c r="F38" s="29" t="n">
        <v>182861.57</v>
      </c>
      <c r="G38" s="30" t="n">
        <f aca="false">(F38/F37)^(1/3)-1</f>
        <v>0.0129374884971645</v>
      </c>
      <c r="I38" s="29" t="s">
        <v>109</v>
      </c>
      <c r="J38" s="13" t="n">
        <f aca="false">B38*100/$B$16</f>
        <v>113.764416623908</v>
      </c>
      <c r="K38" s="13" t="n">
        <f aca="false">D38*100/$D$16</f>
        <v>318.799716828451</v>
      </c>
      <c r="L38" s="13" t="n">
        <f aca="false">100*F38*100/D38/($F$16*100/$D$16)</f>
        <v>100.855467954407</v>
      </c>
    </row>
    <row r="39" customFormat="false" ht="12.8" hidden="false" customHeight="false" outlineLevel="0" collapsed="false">
      <c r="A39" s="27" t="s">
        <v>24</v>
      </c>
      <c r="B39" s="27" t="n">
        <v>158.250775731117</v>
      </c>
      <c r="C39" s="28" t="n">
        <f aca="false">(B39/B38)^(1/3)-1</f>
        <v>0.00925591557666139</v>
      </c>
      <c r="D39" s="27" t="n">
        <v>326.025557105596</v>
      </c>
      <c r="E39" s="28" t="n">
        <f aca="false">(D39/D38)^(1/3)-1</f>
        <v>0.0124999999999993</v>
      </c>
      <c r="F39" s="27" t="n">
        <v>190051.11</v>
      </c>
      <c r="G39" s="28" t="n">
        <f aca="false">(F39/F38)^(1/3)-1</f>
        <v>0.0129375139026009</v>
      </c>
      <c r="I39" s="27" t="s">
        <v>110</v>
      </c>
      <c r="J39" s="13" t="n">
        <f aca="false">B39*100/$B$16</f>
        <v>116.952727609809</v>
      </c>
      <c r="K39" s="13" t="n">
        <f aca="false">D39*100/$D$16</f>
        <v>330.904766232478</v>
      </c>
      <c r="L39" s="13" t="n">
        <f aca="false">100*F39*100/D39/($F$16*100/$D$16)</f>
        <v>100.986267182208</v>
      </c>
    </row>
    <row r="41" customFormat="false" ht="13.8" hidden="false" customHeight="false" outlineLevel="0" collapsed="false">
      <c r="A41" s="33"/>
      <c r="B41" s="80"/>
      <c r="C41" s="80"/>
      <c r="D41" s="80"/>
    </row>
    <row r="42" customFormat="false" ht="51.75" hidden="false" customHeight="true" outlineLevel="0" collapsed="false">
      <c r="A42" s="33" t="s">
        <v>55</v>
      </c>
      <c r="B42" s="35" t="s">
        <v>111</v>
      </c>
      <c r="C42" s="35"/>
      <c r="D42" s="35"/>
    </row>
    <row r="43" customFormat="false" ht="18.15" hidden="false" customHeight="true" outlineLevel="0" collapsed="false">
      <c r="A43" s="7" t="n">
        <v>2019</v>
      </c>
      <c r="B43" s="39"/>
      <c r="C43" s="40"/>
      <c r="D43" s="40"/>
    </row>
    <row r="44" customFormat="false" ht="12.8" hidden="false" customHeight="false" outlineLevel="0" collapsed="false">
      <c r="A44" s="36" t="n">
        <v>2020</v>
      </c>
      <c r="B44" s="38" t="n">
        <f aca="false">AVERAGE(B16:B19)/AVERAGE(B12:B15)-1</f>
        <v>-0.11</v>
      </c>
      <c r="C44" s="38"/>
      <c r="D44" s="38"/>
    </row>
    <row r="45" customFormat="false" ht="12.8" hidden="false" customHeight="false" outlineLevel="0" collapsed="false">
      <c r="A45" s="7" t="n">
        <v>2021</v>
      </c>
      <c r="B45" s="40" t="n">
        <f aca="false">AVERAGE(B20:B23)/AVERAGE(B16:B19)-1</f>
        <v>0.0549999999999999</v>
      </c>
      <c r="C45" s="40"/>
      <c r="D45" s="40"/>
    </row>
    <row r="46" customFormat="false" ht="12.8" hidden="false" customHeight="false" outlineLevel="0" collapsed="false">
      <c r="A46" s="36" t="n">
        <v>2022</v>
      </c>
      <c r="B46" s="38" t="n">
        <f aca="false">AVERAGE(B24:B27)/AVERAGE(B20:B23)-1</f>
        <v>0.0449999999999999</v>
      </c>
      <c r="C46" s="38"/>
      <c r="D46" s="38"/>
    </row>
    <row r="47" customFormat="false" ht="12.8" hidden="false" customHeight="false" outlineLevel="0" collapsed="false">
      <c r="A47" s="7" t="n">
        <v>2023</v>
      </c>
      <c r="B47" s="40" t="n">
        <f aca="false">AVERAGE(B28:B31)/AVERAGE(B24:B27)-1</f>
        <v>0.0349999999999999</v>
      </c>
      <c r="C47" s="40"/>
      <c r="D47" s="40"/>
    </row>
    <row r="48" customFormat="false" ht="12.8" hidden="false" customHeight="false" outlineLevel="0" collapsed="false">
      <c r="A48" s="36" t="n">
        <v>2024</v>
      </c>
      <c r="B48" s="38" t="n">
        <f aca="false">AVERAGE(B32:B35)/AVERAGE(B28:B31)-1</f>
        <v>0.03</v>
      </c>
      <c r="C48" s="38"/>
      <c r="D48" s="38"/>
    </row>
    <row r="49" customFormat="false" ht="12.8" hidden="false" customHeight="false" outlineLevel="0" collapsed="false">
      <c r="A49" s="7" t="n">
        <v>2025</v>
      </c>
      <c r="B49" s="40" t="n">
        <f aca="false">AVERAGE(B36:B39)/AVERAGE(B32:B35)-1</f>
        <v>0.0249999999999999</v>
      </c>
      <c r="C49" s="40"/>
      <c r="D49" s="40"/>
    </row>
    <row r="50" customFormat="false" ht="12.8" hidden="false" customHeight="false" outlineLevel="0" collapsed="false">
      <c r="E50" s="30"/>
    </row>
    <row r="51" customFormat="false" ht="12.8" hidden="false" customHeight="false" outlineLevel="0" collapsed="false">
      <c r="E51" s="30"/>
    </row>
    <row r="52" customFormat="false" ht="12.8" hidden="false" customHeight="false" outlineLevel="0" collapsed="false">
      <c r="E52" s="30"/>
    </row>
    <row r="53" customFormat="false" ht="12.8" hidden="false" customHeight="false" outlineLevel="0" collapsed="false">
      <c r="E53" s="30"/>
    </row>
    <row r="54" customFormat="false" ht="12.8" hidden="false" customHeight="false" outlineLevel="0" collapsed="false">
      <c r="E54" s="30"/>
    </row>
    <row r="55" customFormat="false" ht="12.8" hidden="false" customHeight="false" outlineLevel="0" collapsed="false">
      <c r="E55" s="30"/>
    </row>
    <row r="56" customFormat="false" ht="12.8" hidden="false" customHeight="false" outlineLevel="0" collapsed="false">
      <c r="E56" s="30"/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3"/>
  <sheetViews>
    <sheetView showFormulas="false" showGridLines="true" showRowColHeaders="true" showZeros="true" rightToLeft="false" tabSelected="false" showOutlineSymbols="true" defaultGridColor="true" view="normal" topLeftCell="AA1" colorId="64" zoomScale="60" zoomScaleNormal="60" zoomScalePageLayoutView="100" workbookViewId="0">
      <selection pane="topLeft" activeCell="BO29" activeCellId="0" sqref="BO29"/>
    </sheetView>
  </sheetViews>
  <sheetFormatPr defaultColWidth="9.30078125" defaultRowHeight="12.8" zeroHeight="false" outlineLevelRow="0" outlineLevelCol="0"/>
  <cols>
    <col collapsed="false" customWidth="true" hidden="false" outlineLevel="0" max="6" min="3" style="0" width="12.5"/>
    <col collapsed="false" customWidth="true" hidden="false" outlineLevel="0" max="9" min="9" style="0" width="14.35"/>
    <col collapsed="false" customWidth="true" hidden="false" outlineLevel="0" max="16" min="15" style="0" width="12.83"/>
    <col collapsed="false" customWidth="true" hidden="false" outlineLevel="0" max="21" min="17" style="0" width="15"/>
    <col collapsed="false" customWidth="true" hidden="false" outlineLevel="0" max="28" min="27" style="0" width="13.17"/>
    <col collapsed="false" customWidth="true" hidden="false" outlineLevel="0" max="30" min="30" style="0" width="15.39"/>
    <col collapsed="false" customWidth="true" hidden="false" outlineLevel="0" max="33" min="33" style="0" width="14.5"/>
    <col collapsed="false" customWidth="true" hidden="false" outlineLevel="0" max="39" min="39" style="0" width="15.66"/>
    <col collapsed="false" customWidth="true" hidden="false" outlineLevel="0" max="41" min="41" style="0" width="19.99"/>
    <col collapsed="false" customWidth="true" hidden="false" outlineLevel="0" max="42" min="42" style="0" width="10.65"/>
    <col collapsed="false" customWidth="true" hidden="false" outlineLevel="0" max="43" min="43" style="0" width="11.16"/>
    <col collapsed="false" customWidth="true" hidden="false" outlineLevel="0" max="44" min="44" style="0" width="17.44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112</v>
      </c>
      <c r="D1" s="41"/>
      <c r="E1" s="41" t="s">
        <v>113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/>
      <c r="AF1" s="3" t="s">
        <v>75</v>
      </c>
      <c r="AG1" s="3" t="s">
        <v>5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 t="s">
        <v>83</v>
      </c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">
        <v>87</v>
      </c>
      <c r="BC1" s="3" t="s">
        <v>88</v>
      </c>
      <c r="BD1" s="3" t="str">
        <f aca="false">'Central scenario'!BD1</f>
        <v>Remuneración del trabajo en % VAB</v>
      </c>
      <c r="BE1" s="3"/>
      <c r="BF1" s="3" t="str">
        <f aca="false">'Central scenario'!BF1</f>
        <v>Crecimiento PIB real, función de alza población, salarios y participación en el producto</v>
      </c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96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1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AE3/$AE$6*$AD$6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O3" s="52"/>
      <c r="AP3" s="52"/>
      <c r="AQ3" s="49" t="s">
        <v>103</v>
      </c>
      <c r="AR3" s="52" t="s">
        <v>104</v>
      </c>
      <c r="AS3" s="52" t="s">
        <v>103</v>
      </c>
      <c r="AT3" s="52" t="s">
        <v>104</v>
      </c>
      <c r="AU3" s="32"/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AE4/$AE$6*$AD$6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-0.0329745750899216</v>
      </c>
      <c r="AM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U4" s="32"/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0.0608238023860763</v>
      </c>
      <c r="BL4" s="51" t="n">
        <f aca="false">SUM(P14:P17)/AVERAGE(AG14:AG17)</f>
        <v>0.014169644563802</v>
      </c>
      <c r="BM4" s="51" t="n">
        <f aca="false">SUM(D14:D17)/AVERAGE(AG14:AG17)</f>
        <v>0.0796287329121958</v>
      </c>
      <c r="BN4" s="51" t="n">
        <f aca="false">(SUM(H14:H17)+SUM(J14:J17))/AVERAGE(AG14:AG17)</f>
        <v>0</v>
      </c>
      <c r="BO4" s="52" t="n">
        <f aca="false">AL4-BN4</f>
        <v>-0.0329745750899216</v>
      </c>
      <c r="BP4" s="32" t="n">
        <f aca="false">BN4+BM4</f>
        <v>0.0796287329121958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AE5/$AE$6*$AD$6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-0.0331795977538116</v>
      </c>
      <c r="AM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U5" s="32"/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0.0607772092455274</v>
      </c>
      <c r="BL5" s="51" t="n">
        <f aca="false">SUM(P18:P21)/AVERAGE(AG18:AG21)</f>
        <v>0.0152654690706469</v>
      </c>
      <c r="BM5" s="51" t="n">
        <f aca="false">SUM(D18:D21)/AVERAGE(AG18:AG21)</f>
        <v>0.0786913379286921</v>
      </c>
      <c r="BN5" s="51" t="n">
        <f aca="false">(SUM(H18:H21)+SUM(J18:J21))/AVERAGE(AG18:AG21)</f>
        <v>1.99943032025565E-005</v>
      </c>
      <c r="BO5" s="52" t="n">
        <f aca="false">AL5-BN5</f>
        <v>-0.0331995920570141</v>
      </c>
      <c r="BP5" s="32" t="n">
        <f aca="false">BN5+BM5</f>
        <v>0.0787113322318946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AE6/$AE$6*$AD$6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-0.0366051126539165</v>
      </c>
      <c r="AM6" s="52"/>
      <c r="AO6" s="52"/>
      <c r="AP6" s="4" t="n">
        <f aca="false">'Central scenario'!AP6</f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U6" s="32"/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0.0632186182278524</v>
      </c>
      <c r="BL6" s="51" t="n">
        <f aca="false">SUM(P22:P25)/AVERAGE(AG22:AG25)</f>
        <v>0.0186291324607388</v>
      </c>
      <c r="BM6" s="51" t="n">
        <f aca="false">SUM(D22:D25)/AVERAGE(AG22:AG25)</f>
        <v>0.0811945984210301</v>
      </c>
      <c r="BN6" s="51" t="n">
        <f aca="false">(SUM(H22:H25)+SUM(J22:J25))/AVERAGE(AG22:AG25)</f>
        <v>0.00044797149964719</v>
      </c>
      <c r="BO6" s="52" t="n">
        <f aca="false">AL6-BN6</f>
        <v>-0.0370530841535637</v>
      </c>
      <c r="BP6" s="32" t="n">
        <f aca="false">BN6+BM6</f>
        <v>0.0816425699206773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-0.0367867634379302</v>
      </c>
      <c r="AM7" s="4" t="n">
        <f aca="false">'Central scenario'!AM6</f>
        <v>22247411.6609202</v>
      </c>
      <c r="AN7" s="52" t="n">
        <f aca="false">AM7/AVERAGE(AG26:AG29)</f>
        <v>0.00430801881145178</v>
      </c>
      <c r="AO7" s="52" t="n">
        <f aca="false">AVERAGE(AG26:AG29)/AVERAGE(AG22:AG25)-1</f>
        <v>-0.0256535187698732</v>
      </c>
      <c r="AP7" s="4" t="n">
        <f aca="false">'Central scenario'!AP7</f>
        <v>24759558.36128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0.0132128260506192</v>
      </c>
      <c r="BJ7" s="1" t="n">
        <f aca="false">BJ6+1</f>
        <v>2018</v>
      </c>
      <c r="BK7" s="51" t="n">
        <f aca="false">SUM(T26:T29)/AVERAGE(AG26:AG29)</f>
        <v>0.0584562617822061</v>
      </c>
      <c r="BL7" s="51" t="n">
        <f aca="false">SUM(P26:P29)/AVERAGE(AG26:AG29)</f>
        <v>0.0174216565116628</v>
      </c>
      <c r="BM7" s="51" t="n">
        <f aca="false">SUM(D26:D29)/AVERAGE(AG26:AG29)</f>
        <v>0.0778213687084735</v>
      </c>
      <c r="BN7" s="51" t="n">
        <f aca="false">(SUM(H26:H29)+SUM(J26:J29))/AVERAGE(AG26:AG29)</f>
        <v>0.000886485338437904</v>
      </c>
      <c r="BO7" s="52" t="n">
        <f aca="false">AL7-BN7</f>
        <v>-0.0376732487763681</v>
      </c>
      <c r="BP7" s="32" t="n">
        <f aca="false">BN7+BM7</f>
        <v>0.0787078540469114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-0.0377389074028458</v>
      </c>
      <c r="AM8" s="4" t="n">
        <f aca="false">'Central scenario'!AM7</f>
        <v>20644316.2443057</v>
      </c>
      <c r="AN8" s="52" t="n">
        <f aca="false">AM8/AVERAGE(AG30:AG33)</f>
        <v>0.00408284362860222</v>
      </c>
      <c r="AO8" s="52" t="n">
        <f aca="false">AVERAGE(AG30:AG33)/AVERAGE(AG26:AG29)-1</f>
        <v>-0.0208801473588046</v>
      </c>
      <c r="AP8" s="4" t="n">
        <f aca="false">'Central scenario'!AP8</f>
        <v>10349825.4547267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U8" s="32"/>
      <c r="AV8" s="1" t="n">
        <v>11082939</v>
      </c>
      <c r="AX8" s="1" t="n">
        <f aca="false">(AV8-AV7)/AV7</f>
        <v>0.00641144738254397</v>
      </c>
      <c r="BI8" s="51" t="n">
        <f aca="false">T15/AG15</f>
        <v>0.0160495713994478</v>
      </c>
      <c r="BJ8" s="1" t="n">
        <f aca="false">BJ7+1</f>
        <v>2019</v>
      </c>
      <c r="BK8" s="51" t="n">
        <f aca="false">SUM(T30:T33)/AVERAGE(AG30:AG33)</f>
        <v>0.0514251825698654</v>
      </c>
      <c r="BL8" s="51" t="n">
        <f aca="false">SUM(P30:P33)/AVERAGE(AG30:AG33)</f>
        <v>0.0167310986959959</v>
      </c>
      <c r="BM8" s="51" t="n">
        <f aca="false">SUM(D30:D33)/AVERAGE(AG30:AG33)</f>
        <v>0.0724329912767154</v>
      </c>
      <c r="BN8" s="51" t="n">
        <f aca="false">(SUM(H30:H33)+SUM(J30:J33))/AVERAGE(AG30:AG33)</f>
        <v>0.000883879588348042</v>
      </c>
      <c r="BO8" s="52" t="n">
        <f aca="false">AL8-BN8</f>
        <v>-0.0386227869911939</v>
      </c>
      <c r="BP8" s="32" t="n">
        <f aca="false">BN8+BM8</f>
        <v>0.0733168708650635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-0.0466246372692781</v>
      </c>
      <c r="AM9" s="4" t="n">
        <f aca="false">'Central scenario'!AM8</f>
        <v>19740259.6575456</v>
      </c>
      <c r="AN9" s="52" t="n">
        <f aca="false">AM9/AVERAGE(AG34:AG37)</f>
        <v>0.00438882261139229</v>
      </c>
      <c r="AO9" s="52" t="n">
        <f aca="false">AVERAGE(AG34:AG37)/AVERAGE(AG30:AG33)-1</f>
        <v>-0.11045673300527</v>
      </c>
      <c r="AP9" s="55" t="n">
        <f aca="false">'Central scenario'!AP9</f>
        <v>-1015545.98742409</v>
      </c>
      <c r="AQ9" s="4" t="n">
        <f aca="false">AQ8*(1+AO9)</f>
        <v>371152449.732426</v>
      </c>
      <c r="AR9" s="4" t="n">
        <f aca="false">((((((AQ8*((1+AO9)^(6/12)))*((1+AO9)^(1/12))+AP9)*((1+AO9)^(1/12))-AM9/12)*((1+AO9)^(1/12))-AM9/12)*((1+AO9)^(1/12))-AM9/12)*((1+AO9)^(1/12))-AM9/12)*((1+AO9)^(1/12))-AM9/12</f>
        <v>362118266.889848</v>
      </c>
      <c r="AS9" s="53" t="n">
        <f aca="false">AQ9/AG37</f>
        <v>0.078734897449745</v>
      </c>
      <c r="AT9" s="53" t="n">
        <f aca="false">AR9/AG37</f>
        <v>0.0768184195707349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0.0145056089989925</v>
      </c>
      <c r="BJ9" s="1" t="n">
        <f aca="false">BJ8+1</f>
        <v>2020</v>
      </c>
      <c r="BK9" s="51" t="n">
        <f aca="false">SUM(T34:T37)/AVERAGE(AG34:AG37)</f>
        <v>0.0587035575803288</v>
      </c>
      <c r="BL9" s="51" t="n">
        <f aca="false">SUM(P34:P37)/AVERAGE(AG34:AG37)</f>
        <v>0.0181318737577504</v>
      </c>
      <c r="BM9" s="51" t="n">
        <f aca="false">SUM(D34:D37)/AVERAGE(AG34:AG37)</f>
        <v>0.0871963210918565</v>
      </c>
      <c r="BN9" s="51" t="n">
        <f aca="false">(SUM(H34:H37)+SUM(J34:J37))/AVERAGE(AG34:AG37)</f>
        <v>0.00138377302740146</v>
      </c>
      <c r="BO9" s="52" t="n">
        <f aca="false">AL9-BN9</f>
        <v>-0.0480084102966795</v>
      </c>
      <c r="BP9" s="32" t="n">
        <f aca="false">BN9+BM9</f>
        <v>0.088580094119258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-0.0364442535059123</v>
      </c>
      <c r="AM10" s="4" t="n">
        <f aca="false">'Central scenario'!AM9</f>
        <v>18862810.403066</v>
      </c>
      <c r="AN10" s="52" t="n">
        <f aca="false">AM10/AVERAGE(AG38:AG41)</f>
        <v>0.00397510959415458</v>
      </c>
      <c r="AO10" s="52" t="n">
        <f aca="false">AVERAGE(AG38:AG41)/AVERAGE(AG34:AG37)-1</f>
        <v>0.0550000000000002</v>
      </c>
      <c r="AP10" s="52"/>
      <c r="AQ10" s="4" t="n">
        <f aca="false">AQ9*(1+AO10)</f>
        <v>391565834.467709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362701057.6304</v>
      </c>
      <c r="AS10" s="53" t="n">
        <f aca="false">AQ10/AG41</f>
        <v>0.0793956508898139</v>
      </c>
      <c r="AT10" s="53" t="n">
        <f aca="false">AR10/AG41</f>
        <v>0.0735428988285857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0.0170321035746921</v>
      </c>
      <c r="BJ10" s="1" t="n">
        <f aca="false">BJ9+1</f>
        <v>2021</v>
      </c>
      <c r="BK10" s="51" t="n">
        <f aca="false">SUM(T38:T41)/AVERAGE(AG38:AG41)</f>
        <v>0.0591548612951237</v>
      </c>
      <c r="BL10" s="51" t="n">
        <f aca="false">SUM(P38:P41)/AVERAGE(AG38:AG41)</f>
        <v>0.0167671813237557</v>
      </c>
      <c r="BM10" s="51" t="n">
        <f aca="false">SUM(D38:D41)/AVERAGE(AG38:AG41)</f>
        <v>0.0788319334772803</v>
      </c>
      <c r="BN10" s="51" t="n">
        <f aca="false">(SUM(H38:H41)+SUM(J38:J41))/AVERAGE(AG38:AG41)</f>
        <v>0.00152861903924119</v>
      </c>
      <c r="BO10" s="52" t="n">
        <f aca="false">AL10-BN10</f>
        <v>-0.0379728725451535</v>
      </c>
      <c r="BP10" s="32" t="n">
        <f aca="false">BN10+BM10</f>
        <v>0.0803605525165215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-0.0400361518388693</v>
      </c>
      <c r="AM11" s="4" t="n">
        <f aca="false">'Central scenario'!AM10</f>
        <v>17835539.214349</v>
      </c>
      <c r="AN11" s="52" t="n">
        <f aca="false">AM11/AVERAGE(AG42:AG45)</f>
        <v>0.00359676994412634</v>
      </c>
      <c r="AO11" s="52" t="n">
        <f aca="false">AVERAGE(AG42:AG45)/AVERAGE(AG38:AG41)-1</f>
        <v>0.0449999999999997</v>
      </c>
      <c r="AP11" s="52"/>
      <c r="AQ11" s="4" t="n">
        <f aca="false">AQ10*(1+AO11)</f>
        <v>409186297.018756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360822131.466991</v>
      </c>
      <c r="AS11" s="53" t="n">
        <f aca="false">AQ11/AG45</f>
        <v>0.0790507998433376</v>
      </c>
      <c r="AT11" s="53" t="n">
        <f aca="false">AR11/AG45</f>
        <v>0.069707314984539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0.0139925118105555</v>
      </c>
      <c r="BJ11" s="1" t="n">
        <f aca="false">BJ10+1</f>
        <v>2022</v>
      </c>
      <c r="BK11" s="51" t="n">
        <f aca="false">SUM(T42:T45)/AVERAGE(AG42:AG45)</f>
        <v>0.0597793894556332</v>
      </c>
      <c r="BL11" s="51" t="n">
        <f aca="false">SUM(P42:P45)/AVERAGE(AG42:AG45)</f>
        <v>0.0175918085227353</v>
      </c>
      <c r="BM11" s="51" t="n">
        <f aca="false">SUM(D42:D45)/AVERAGE(AG42:AG45)</f>
        <v>0.0822237327717673</v>
      </c>
      <c r="BN11" s="51" t="n">
        <f aca="false">(SUM(H42:H45)+SUM(J42:J45))/AVERAGE(AG42:AG45)</f>
        <v>0.00188321731809173</v>
      </c>
      <c r="BO11" s="52" t="n">
        <f aca="false">AL11-BN11</f>
        <v>-0.0419193691569611</v>
      </c>
      <c r="BP11" s="32" t="n">
        <f aca="false">BN11+BM11</f>
        <v>0.0841069500898591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-0.0434557528332204</v>
      </c>
      <c r="AM12" s="4" t="n">
        <f aca="false">'Central scenario'!AM11</f>
        <v>16827143.6015023</v>
      </c>
      <c r="AN12" s="52" t="n">
        <f aca="false">AM12/AVERAGE(AG46:AG49)</f>
        <v>0.00327866064658646</v>
      </c>
      <c r="AO12" s="52" t="n">
        <f aca="false">AVERAGE(AG46:AG49)/AVERAGE(AG42:AG45)-1</f>
        <v>0.0349999999999999</v>
      </c>
      <c r="AP12" s="52"/>
      <c r="AQ12" s="4" t="n">
        <f aca="false">AQ11*(1+AO12)</f>
        <v>423507817.414412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356355503.673401</v>
      </c>
      <c r="AS12" s="53" t="n">
        <f aca="false">AQ12/AG49</f>
        <v>0.0801201123087285</v>
      </c>
      <c r="AT12" s="53" t="n">
        <f aca="false">AR12/AG49</f>
        <v>0.0674160943485215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0.0162328200333044</v>
      </c>
      <c r="BJ12" s="1" t="n">
        <f aca="false">BJ11+1</f>
        <v>2023</v>
      </c>
      <c r="BK12" s="51" t="n">
        <f aca="false">SUM(T46:T49)/AVERAGE(AG46:AG49)</f>
        <v>0.0592550531597823</v>
      </c>
      <c r="BL12" s="51" t="n">
        <f aca="false">SUM(P46:P49)/AVERAGE(AG46:AG49)</f>
        <v>0.0181209747002879</v>
      </c>
      <c r="BM12" s="51" t="n">
        <f aca="false">SUM(D46:D49)/AVERAGE(AG46:AG49)</f>
        <v>0.0845898312927148</v>
      </c>
      <c r="BN12" s="51" t="n">
        <f aca="false">(SUM(H46:H49)+SUM(J46:J49))/AVERAGE(AG46:AG49)</f>
        <v>0.00217745093493252</v>
      </c>
      <c r="BO12" s="52" t="n">
        <f aca="false">AL12-BN12</f>
        <v>-0.0456332037681529</v>
      </c>
      <c r="BP12" s="32" t="n">
        <f aca="false">BN12+BM12</f>
        <v>0.0867672822276473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-0.0461657782857347</v>
      </c>
      <c r="AM13" s="13" t="n">
        <f aca="false">'Central scenario'!AM12</f>
        <v>15842663.6881786</v>
      </c>
      <c r="AN13" s="59" t="n">
        <f aca="false">AM13/AVERAGE(AG50:AG53)</f>
        <v>0.00299693307834094</v>
      </c>
      <c r="AO13" s="59" t="n">
        <f aca="false">'GDP evolution by scenario'!G49</f>
        <v>0.0350000000000004</v>
      </c>
      <c r="AP13" s="59"/>
      <c r="AQ13" s="13" t="n">
        <f aca="false">AQ12*(1+AO13)</f>
        <v>438330591.023917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352732718.426644</v>
      </c>
      <c r="AS13" s="60" t="n">
        <f aca="false">AQ13/AG53</f>
        <v>0.0805090448927514</v>
      </c>
      <c r="AT13" s="60" t="n">
        <f aca="false">AR13/AG53</f>
        <v>0.0647871146675306</v>
      </c>
      <c r="BI13" s="32" t="n">
        <f aca="false">T20/AG20</f>
        <v>0.0140665734716922</v>
      </c>
      <c r="BJ13" s="0" t="n">
        <f aca="false">BJ12+1</f>
        <v>2024</v>
      </c>
      <c r="BK13" s="32" t="n">
        <f aca="false">SUM(T50:T53)/AVERAGE(AG50:AG53)</f>
        <v>0.0588109322477934</v>
      </c>
      <c r="BL13" s="32" t="n">
        <f aca="false">SUM(P50:P53)/AVERAGE(AG50:AG53)</f>
        <v>0.0185286901508572</v>
      </c>
      <c r="BM13" s="32" t="n">
        <f aca="false">SUM(D50:D53)/AVERAGE(AG50:AG53)</f>
        <v>0.086448020382671</v>
      </c>
      <c r="BN13" s="32" t="n">
        <f aca="false">(SUM(H50:H53)+SUM(J50:J53))/AVERAGE(AG50:AG53)</f>
        <v>0.0026351149352464</v>
      </c>
      <c r="BO13" s="59" t="n">
        <f aca="false">AL13-BN13</f>
        <v>-0.0488008932209811</v>
      </c>
      <c r="BP13" s="32" t="n">
        <f aca="false">BN13+BM13</f>
        <v>0.0890831353179174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1" t="n">
        <f aca="false">'Low pensions'!Q14</f>
        <v>93782109.13926</v>
      </c>
      <c r="E14" s="6"/>
      <c r="F14" s="8" t="n">
        <f aca="false">'Low pensions'!I14</f>
        <v>17046008.4559886</v>
      </c>
      <c r="G14" s="81" t="n">
        <f aca="false">'Low pensions'!K14</f>
        <v>0</v>
      </c>
      <c r="H14" s="81" t="n">
        <f aca="false">'Low pensions'!V14</f>
        <v>0</v>
      </c>
      <c r="I14" s="81" t="n">
        <f aca="false">'Low pensions'!M14</f>
        <v>0</v>
      </c>
      <c r="J14" s="81" t="n">
        <f aca="false">'Low pensions'!W14</f>
        <v>0</v>
      </c>
      <c r="K14" s="6"/>
      <c r="L14" s="81" t="n">
        <f aca="false">'Low pensions'!N14</f>
        <v>2788114.2166707</v>
      </c>
      <c r="M14" s="8"/>
      <c r="N14" s="81" t="n">
        <f aca="false">'Low pensions'!L14</f>
        <v>693534.21234091</v>
      </c>
      <c r="O14" s="6"/>
      <c r="P14" s="81" t="n">
        <f aca="false">'Low pensions'!X14</f>
        <v>18283158.5350671</v>
      </c>
      <c r="Q14" s="8"/>
      <c r="R14" s="81" t="n">
        <f aca="false">'Low SIPA income'!G9</f>
        <v>17941902.8627812</v>
      </c>
      <c r="S14" s="8"/>
      <c r="T14" s="81" t="n">
        <f aca="false">'Low SIPA income'!J9</f>
        <v>68602420.6510662</v>
      </c>
      <c r="U14" s="6"/>
      <c r="V14" s="81" t="n">
        <f aca="false">'Low SIPA income'!F9</f>
        <v>132278.052265445</v>
      </c>
      <c r="W14" s="8"/>
      <c r="X14" s="81" t="n">
        <f aca="false">'Low SIPA income'!M9</f>
        <v>332244.330470106</v>
      </c>
      <c r="Y14" s="6"/>
      <c r="Z14" s="6" t="n">
        <f aca="false">R14+V14-N14-L14-F14</f>
        <v>-2453475.96995356</v>
      </c>
      <c r="AA14" s="6"/>
      <c r="AB14" s="6" t="n">
        <f aca="false">T14-P14-D14</f>
        <v>-43462847.0232609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AE14/$AE$6*$AD$6</f>
        <v>5192108061.38261</v>
      </c>
      <c r="AH14" s="6"/>
      <c r="AI14" s="6"/>
      <c r="AJ14" s="61" t="n">
        <f aca="false">AB14/AG14</f>
        <v>-0.00837094423101956</v>
      </c>
      <c r="AK14" s="62" t="n">
        <f aca="false">AK13+1</f>
        <v>2025</v>
      </c>
      <c r="AL14" s="63" t="n">
        <f aca="false">SUM(AB54:AB57)/AVERAGE(AG54:AG57)</f>
        <v>-0.0474605006698574</v>
      </c>
      <c r="AM14" s="6" t="n">
        <f aca="false">'Central scenario'!AM13</f>
        <v>14900507.1403892</v>
      </c>
      <c r="AN14" s="63" t="n">
        <f aca="false">AM14/AVERAGE(AG54:AG57)</f>
        <v>0.00274995778377042</v>
      </c>
      <c r="AO14" s="63" t="n">
        <f aca="false">'GDP evolution by scenario'!G53</f>
        <v>0.0299999999999976</v>
      </c>
      <c r="AP14" s="63"/>
      <c r="AQ14" s="6" t="n">
        <f aca="false">AQ13*(1+AO14)</f>
        <v>451480508.754633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348210404.306152</v>
      </c>
      <c r="AS14" s="64" t="n">
        <f aca="false">AQ14/AG57</f>
        <v>0.0805301768002317</v>
      </c>
      <c r="AT14" s="64" t="n">
        <f aca="false">AR14/AG57</f>
        <v>0.0621099801180881</v>
      </c>
      <c r="AU14" s="5"/>
      <c r="AV14" s="5"/>
      <c r="AW14" s="65" t="n">
        <f aca="false">workers_and_wage_low!C2</f>
        <v>10921644</v>
      </c>
      <c r="AX14" s="5"/>
      <c r="AY14" s="61" t="n">
        <f aca="false">(AW14-AV6)/AV6</f>
        <v>-0.0216714627706626</v>
      </c>
      <c r="AZ14" s="66" t="n">
        <f aca="false">workers_and_wage_low!B2</f>
        <v>6421.80382188919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0.0164971426077327</v>
      </c>
      <c r="BJ14" s="5" t="n">
        <f aca="false">BJ13+1</f>
        <v>2025</v>
      </c>
      <c r="BK14" s="61" t="n">
        <f aca="false">SUM(T54:T57)/AVERAGE(AG54:AG57)</f>
        <v>0.0589083148592486</v>
      </c>
      <c r="BL14" s="61" t="n">
        <f aca="false">SUM(P54:P57)/AVERAGE(AG54:AG57)</f>
        <v>0.0185670760891546</v>
      </c>
      <c r="BM14" s="61" t="n">
        <f aca="false">SUM(D54:D57)/AVERAGE(AG54:AG57)</f>
        <v>0.0878017394399514</v>
      </c>
      <c r="BN14" s="61" t="n">
        <f aca="false">(SUM(H54:H57)+SUM(J54:J57))/AVERAGE(AG54:AG57)</f>
        <v>0.00358831919090449</v>
      </c>
      <c r="BO14" s="63" t="n">
        <f aca="false">AL14-BN14</f>
        <v>-0.0510488198607619</v>
      </c>
      <c r="BP14" s="32" t="n">
        <f aca="false">BN14+BM14</f>
        <v>0.0913900586308559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2" t="n">
        <f aca="false">'Low pensions'!Q15</f>
        <v>107967608.613102</v>
      </c>
      <c r="E15" s="9"/>
      <c r="F15" s="67" t="n">
        <f aca="false">'Low pensions'!I15</f>
        <v>19624390.9023085</v>
      </c>
      <c r="G15" s="82" t="n">
        <f aca="false">'Low pensions'!K15</f>
        <v>0</v>
      </c>
      <c r="H15" s="82" t="n">
        <f aca="false">'Low pensions'!V15</f>
        <v>0</v>
      </c>
      <c r="I15" s="82" t="n">
        <f aca="false">'Low pensions'!M15</f>
        <v>0</v>
      </c>
      <c r="J15" s="82" t="n">
        <f aca="false">'Low pensions'!W15</f>
        <v>0</v>
      </c>
      <c r="K15" s="9"/>
      <c r="L15" s="82" t="n">
        <f aca="false">'Low pensions'!N15</f>
        <v>2503400.06119178</v>
      </c>
      <c r="M15" s="67"/>
      <c r="N15" s="82" t="n">
        <f aca="false">'Low pensions'!L15</f>
        <v>800067.552071896</v>
      </c>
      <c r="O15" s="9"/>
      <c r="P15" s="82" t="n">
        <f aca="false">'Low pensions'!X15</f>
        <v>17391890.4315958</v>
      </c>
      <c r="Q15" s="67"/>
      <c r="R15" s="82" t="n">
        <f aca="false">'Low SIPA income'!G10</f>
        <v>22289482.5161221</v>
      </c>
      <c r="S15" s="67"/>
      <c r="T15" s="82" t="n">
        <f aca="false">'Low SIPA income'!J10</f>
        <v>85225768.2677348</v>
      </c>
      <c r="U15" s="9"/>
      <c r="V15" s="82" t="n">
        <f aca="false">'Low SIPA income'!F10</f>
        <v>137545.195244366</v>
      </c>
      <c r="W15" s="67"/>
      <c r="X15" s="82" t="n">
        <f aca="false">'Low SIPA income'!M10</f>
        <v>345473.875073696</v>
      </c>
      <c r="Y15" s="9"/>
      <c r="Z15" s="9" t="n">
        <f aca="false">R15+V15-N15-L15-F15</f>
        <v>-500830.804205712</v>
      </c>
      <c r="AA15" s="9"/>
      <c r="AB15" s="9" t="n">
        <f aca="false">T15-P15-D15</f>
        <v>-40133730.776963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AE15/$AE$6*$AD$6</f>
        <v>5310158517.42102</v>
      </c>
      <c r="AH15" s="9"/>
      <c r="AI15" s="9"/>
      <c r="AJ15" s="40" t="n">
        <f aca="false">AB15/AG15</f>
        <v>-0.00755791576565867</v>
      </c>
      <c r="AK15" s="68" t="n">
        <f aca="false">AK14+1</f>
        <v>2026</v>
      </c>
      <c r="AL15" s="69" t="n">
        <f aca="false">SUM(AB58:AB61)/AVERAGE(AG58:AG61)</f>
        <v>-0.0477471157447285</v>
      </c>
      <c r="AM15" s="9" t="n">
        <f aca="false">'Central scenario'!AM14</f>
        <v>13946867.9480024</v>
      </c>
      <c r="AN15" s="69" t="n">
        <f aca="false">AM15/AVERAGE(AG58:AG61)</f>
        <v>0.0024559799056751</v>
      </c>
      <c r="AO15" s="69" t="n">
        <f aca="false">'GDP evolution by scenario'!G57</f>
        <v>0.0303056561942061</v>
      </c>
      <c r="AP15" s="69"/>
      <c r="AQ15" s="9" t="n">
        <f aca="false">AQ14*(1+AO15)</f>
        <v>465162921.831336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344623602.134455</v>
      </c>
      <c r="AS15" s="70" t="n">
        <f aca="false">AQ15/AG61</f>
        <v>0.0810065318732436</v>
      </c>
      <c r="AT15" s="70" t="n">
        <f aca="false">AR15/AG61</f>
        <v>0.0600150216201004</v>
      </c>
      <c r="AU15" s="7"/>
      <c r="AV15" s="7"/>
      <c r="AW15" s="71" t="n">
        <f aca="false">workers_and_wage_low!C3</f>
        <v>11044406</v>
      </c>
      <c r="AX15" s="7"/>
      <c r="AY15" s="40" t="n">
        <f aca="false">(AW15-AW14)/AW14</f>
        <v>0.0112402491786035</v>
      </c>
      <c r="AZ15" s="39" t="n">
        <f aca="false">workers_and_wage_low!B3</f>
        <v>6786.13483538819</v>
      </c>
      <c r="BA15" s="40" t="n">
        <f aca="false">(AZ15-AZ14)/AZ14</f>
        <v>0.0567334387041137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0.0143032335937495</v>
      </c>
      <c r="BJ15" s="7" t="n">
        <f aca="false">BJ14+1</f>
        <v>2026</v>
      </c>
      <c r="BK15" s="40" t="n">
        <f aca="false">SUM(T58:T61)/AVERAGE(AG58:AG61)</f>
        <v>0.0577595033836324</v>
      </c>
      <c r="BL15" s="40" t="n">
        <f aca="false">SUM(P58:P61)/AVERAGE(AG58:AG61)</f>
        <v>0.0184246687644542</v>
      </c>
      <c r="BM15" s="40" t="n">
        <f aca="false">SUM(D58:D61)/AVERAGE(AG58:AG61)</f>
        <v>0.0870819503639066</v>
      </c>
      <c r="BN15" s="40" t="n">
        <f aca="false">(SUM(H58:H61)+SUM(J58:J61))/AVERAGE(AG58:AG61)</f>
        <v>0.00449662589241129</v>
      </c>
      <c r="BO15" s="69" t="n">
        <f aca="false">AL15-BN15</f>
        <v>-0.0522437416371398</v>
      </c>
      <c r="BP15" s="32" t="n">
        <f aca="false">BN15+BM15</f>
        <v>0.0915785762563179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2" t="n">
        <f aca="false">'Low pensions'!Q16</f>
        <v>104508533.835593</v>
      </c>
      <c r="E16" s="9"/>
      <c r="F16" s="67" t="n">
        <f aca="false">'Low pensions'!I16</f>
        <v>18995663.1156498</v>
      </c>
      <c r="G16" s="82" t="n">
        <f aca="false">'Low pensions'!K16</f>
        <v>0</v>
      </c>
      <c r="H16" s="82" t="n">
        <f aca="false">'Low pensions'!V16</f>
        <v>0</v>
      </c>
      <c r="I16" s="82" t="n">
        <f aca="false">'Low pensions'!M16</f>
        <v>0</v>
      </c>
      <c r="J16" s="82" t="n">
        <f aca="false">'Low pensions'!W16</f>
        <v>0</v>
      </c>
      <c r="K16" s="9"/>
      <c r="L16" s="82" t="n">
        <f aca="false">'Low pensions'!N16</f>
        <v>2964080.7181469</v>
      </c>
      <c r="M16" s="67"/>
      <c r="N16" s="82" t="n">
        <f aca="false">'Low pensions'!L16</f>
        <v>775309.268529587</v>
      </c>
      <c r="O16" s="9"/>
      <c r="P16" s="82" t="n">
        <f aca="false">'Low pensions'!X16</f>
        <v>19646151.7793445</v>
      </c>
      <c r="Q16" s="67"/>
      <c r="R16" s="82" t="n">
        <f aca="false">'Low SIPA income'!G11</f>
        <v>20131225.709457</v>
      </c>
      <c r="S16" s="67"/>
      <c r="T16" s="82" t="n">
        <f aca="false">'Low SIPA income'!J11</f>
        <v>76973486.3076642</v>
      </c>
      <c r="U16" s="9"/>
      <c r="V16" s="82" t="n">
        <f aca="false">'Low SIPA income'!F11</f>
        <v>146901.516727808</v>
      </c>
      <c r="W16" s="67"/>
      <c r="X16" s="82" t="n">
        <f aca="false">'Low SIPA income'!M11</f>
        <v>368974.257137768</v>
      </c>
      <c r="Y16" s="9"/>
      <c r="Z16" s="9" t="n">
        <f aca="false">R16+V16-N16-L16-F16</f>
        <v>-2456925.87614152</v>
      </c>
      <c r="AA16" s="9"/>
      <c r="AB16" s="9" t="n">
        <f aca="false">T16-P16-D16</f>
        <v>-47181199.3072735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AE16/$AE$6*$AD$6</f>
        <v>5306463610.93908</v>
      </c>
      <c r="AH16" s="9"/>
      <c r="AI16" s="9"/>
      <c r="AJ16" s="40" t="n">
        <f aca="false">AB16/AG16</f>
        <v>-0.00889126973565054</v>
      </c>
      <c r="AK16" s="68" t="n">
        <f aca="false">AK15+1</f>
        <v>2027</v>
      </c>
      <c r="AL16" s="69" t="n">
        <f aca="false">SUM(AB62:AB65)/AVERAGE(AG62:AG65)</f>
        <v>-0.0480646678197337</v>
      </c>
      <c r="AM16" s="9" t="n">
        <f aca="false">'Central scenario'!AM15</f>
        <v>13032040.9288315</v>
      </c>
      <c r="AN16" s="69" t="n">
        <f aca="false">AM16/AVERAGE(AG62:AG65)</f>
        <v>0.0022418103303703</v>
      </c>
      <c r="AO16" s="69" t="n">
        <f aca="false">'GDP evolution by scenario'!G61</f>
        <v>0.0381117108781757</v>
      </c>
      <c r="AP16" s="69"/>
      <c r="AQ16" s="9" t="n">
        <f aca="false">AQ15*(1+AO16)</f>
        <v>482891076.61942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344499651.64721</v>
      </c>
      <c r="AS16" s="70" t="n">
        <f aca="false">AQ16/AG65</f>
        <v>0.0823975993851535</v>
      </c>
      <c r="AT16" s="70" t="n">
        <f aca="false">AR16/AG65</f>
        <v>0.0587833274606636</v>
      </c>
      <c r="AU16" s="7"/>
      <c r="AV16" s="7"/>
      <c r="AW16" s="71" t="n">
        <f aca="false">workers_and_wage_low!C4</f>
        <v>11033276</v>
      </c>
      <c r="AX16" s="7"/>
      <c r="AY16" s="40" t="n">
        <f aca="false">(AW16-AW15)/AW15</f>
        <v>-0.00100774998673537</v>
      </c>
      <c r="AZ16" s="39" t="n">
        <f aca="false">workers_and_wage_low!B4</f>
        <v>7094.82089328529</v>
      </c>
      <c r="BA16" s="40" t="n">
        <f aca="false">(AZ16-AZ15)/AZ15</f>
        <v>0.0454877578157408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0.0169316680072495</v>
      </c>
      <c r="BJ16" s="7" t="n">
        <f aca="false">BJ15+1</f>
        <v>2027</v>
      </c>
      <c r="BK16" s="40" t="n">
        <f aca="false">SUM(T62:T65)/AVERAGE(AG62:AG65)</f>
        <v>0.05811432308686</v>
      </c>
      <c r="BL16" s="40" t="n">
        <f aca="false">SUM(P62:P65)/AVERAGE(AG62:AG65)</f>
        <v>0.0184421601065475</v>
      </c>
      <c r="BM16" s="40" t="n">
        <f aca="false">SUM(D62:D65)/AVERAGE(AG62:AG65)</f>
        <v>0.0877368308000461</v>
      </c>
      <c r="BN16" s="40" t="n">
        <f aca="false">(SUM(H62:H65)+SUM(J62:J65))/AVERAGE(AG62:AG65)</f>
        <v>0.00538512426891302</v>
      </c>
      <c r="BO16" s="69" t="n">
        <f aca="false">AL16-BN16</f>
        <v>-0.0534497920886467</v>
      </c>
      <c r="BP16" s="32" t="n">
        <f aca="false">BN16+BM16</f>
        <v>0.0931219550689592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2" t="n">
        <f aca="false">'Low pensions'!Q17</f>
        <v>112937677.968892</v>
      </c>
      <c r="E17" s="9"/>
      <c r="F17" s="67" t="n">
        <f aca="false">'Low pensions'!I17</f>
        <v>20527759.8395527</v>
      </c>
      <c r="G17" s="82" t="n">
        <f aca="false">'Low pensions'!K17</f>
        <v>0</v>
      </c>
      <c r="H17" s="82" t="n">
        <f aca="false">'Low pensions'!V17</f>
        <v>0</v>
      </c>
      <c r="I17" s="82" t="n">
        <f aca="false">'Low pensions'!M17</f>
        <v>0</v>
      </c>
      <c r="J17" s="82" t="n">
        <f aca="false">'Low pensions'!W17</f>
        <v>0</v>
      </c>
      <c r="K17" s="9"/>
      <c r="L17" s="82" t="n">
        <f aca="false">'Low pensions'!N17</f>
        <v>2823292.24132232</v>
      </c>
      <c r="M17" s="67"/>
      <c r="N17" s="82" t="n">
        <f aca="false">'Low pensions'!L17</f>
        <v>840306.694912139</v>
      </c>
      <c r="O17" s="9"/>
      <c r="P17" s="82" t="n">
        <f aca="false">'Low pensions'!X17</f>
        <v>19273196.3664372</v>
      </c>
      <c r="Q17" s="67"/>
      <c r="R17" s="82" t="n">
        <f aca="false">'Low SIPA income'!G12</f>
        <v>23380651.9849074</v>
      </c>
      <c r="S17" s="67"/>
      <c r="T17" s="82" t="n">
        <f aca="false">'Low SIPA income'!J12</f>
        <v>89397949.3051482</v>
      </c>
      <c r="U17" s="9"/>
      <c r="V17" s="82" t="n">
        <f aca="false">'Low SIPA income'!F12</f>
        <v>146445.351472853</v>
      </c>
      <c r="W17" s="67"/>
      <c r="X17" s="82" t="n">
        <f aca="false">'Low SIPA income'!M12</f>
        <v>367828.501533415</v>
      </c>
      <c r="Y17" s="9"/>
      <c r="Z17" s="9" t="n">
        <f aca="false">R17+V17-N17-L17-F17</f>
        <v>-664261.439406842</v>
      </c>
      <c r="AA17" s="9"/>
      <c r="AB17" s="9" t="n">
        <f aca="false">T17-P17-D17</f>
        <v>-42812925.0301809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AE17/$AE$6*$AD$6</f>
        <v>5248790844.48405</v>
      </c>
      <c r="AH17" s="9"/>
      <c r="AI17" s="9"/>
      <c r="AJ17" s="40" t="n">
        <f aca="false">AB17/AG17</f>
        <v>-0.00815672148094317</v>
      </c>
      <c r="AK17" s="68" t="n">
        <f aca="false">AK16+1</f>
        <v>2028</v>
      </c>
      <c r="AL17" s="69" t="n">
        <f aca="false">SUM(AB66:AB69)/AVERAGE(AG66:AG69)</f>
        <v>-0.0474772510934471</v>
      </c>
      <c r="AM17" s="9" t="n">
        <f aca="false">'Central scenario'!AM16</f>
        <v>12139889.4651339</v>
      </c>
      <c r="AN17" s="69" t="n">
        <f aca="false">AM17/AVERAGE(AG66:AG69)</f>
        <v>0.00204199236784361</v>
      </c>
      <c r="AO17" s="69" t="n">
        <f aca="false">'GDP evolution by scenario'!G65</f>
        <v>0.0359621496955298</v>
      </c>
      <c r="AP17" s="69"/>
      <c r="AQ17" s="9" t="n">
        <f aca="false">AQ16*(1+AO17)</f>
        <v>500256877.803443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344549889.075187</v>
      </c>
      <c r="AS17" s="70" t="n">
        <f aca="false">AQ17/AG69</f>
        <v>0.0836038597636645</v>
      </c>
      <c r="AT17" s="70" t="n">
        <f aca="false">AR17/AG69</f>
        <v>0.057581818233684</v>
      </c>
      <c r="AU17" s="7"/>
      <c r="AV17" s="7"/>
      <c r="AW17" s="71" t="n">
        <f aca="false">workers_and_wage_low!C5</f>
        <v>11053255</v>
      </c>
      <c r="AX17" s="7"/>
      <c r="AY17" s="40" t="n">
        <f aca="false">(AW17-AW16)/AW16</f>
        <v>0.00181079490805813</v>
      </c>
      <c r="AZ17" s="39" t="n">
        <f aca="false">workers_and_wage_low!B5</f>
        <v>7051.70669476592</v>
      </c>
      <c r="BA17" s="40" t="n">
        <f aca="false">(AZ17-AZ16)/AZ16</f>
        <v>-0.00607685509864881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0.0146994293176694</v>
      </c>
      <c r="BJ17" s="7" t="n">
        <f aca="false">BJ16+1</f>
        <v>2028</v>
      </c>
      <c r="BK17" s="40" t="n">
        <f aca="false">SUM(T66:T69)/AVERAGE(AG66:AG69)</f>
        <v>0.0585311766342155</v>
      </c>
      <c r="BL17" s="40" t="n">
        <f aca="false">SUM(P66:P69)/AVERAGE(AG66:AG69)</f>
        <v>0.0183503060444659</v>
      </c>
      <c r="BM17" s="40" t="n">
        <f aca="false">SUM(D66:D69)/AVERAGE(AG66:AG69)</f>
        <v>0.0876581216831967</v>
      </c>
      <c r="BN17" s="40" t="n">
        <f aca="false">(SUM(H66:H69)+SUM(J66:J69))/AVERAGE(AG66:AG69)</f>
        <v>0.00624723822780589</v>
      </c>
      <c r="BO17" s="69" t="n">
        <f aca="false">AL17-BN17</f>
        <v>-0.053724489321253</v>
      </c>
      <c r="BP17" s="32" t="n">
        <f aca="false">BN17+BM17</f>
        <v>0.0939053599110026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1" t="n">
        <f aca="false">'Low pensions'!Q18</f>
        <v>99002080.283282</v>
      </c>
      <c r="E18" s="6"/>
      <c r="F18" s="8" t="n">
        <f aca="false">'Low pensions'!I18</f>
        <v>17994800.0013876</v>
      </c>
      <c r="G18" s="81" t="n">
        <f aca="false">'Low pensions'!K18</f>
        <v>0</v>
      </c>
      <c r="H18" s="81" t="n">
        <f aca="false">'Low pensions'!V18</f>
        <v>0</v>
      </c>
      <c r="I18" s="81" t="n">
        <f aca="false">'Low pensions'!M18</f>
        <v>0</v>
      </c>
      <c r="J18" s="81" t="n">
        <f aca="false">'Low pensions'!W18</f>
        <v>0</v>
      </c>
      <c r="K18" s="6"/>
      <c r="L18" s="81" t="n">
        <f aca="false">'Low pensions'!N18</f>
        <v>2816470.50091539</v>
      </c>
      <c r="M18" s="8"/>
      <c r="N18" s="81" t="n">
        <f aca="false">'Low pensions'!L18</f>
        <v>734158.084804092</v>
      </c>
      <c r="O18" s="6"/>
      <c r="P18" s="81" t="n">
        <f aca="false">'Low pensions'!X18</f>
        <v>18653799.9891252</v>
      </c>
      <c r="Q18" s="8"/>
      <c r="R18" s="81" t="n">
        <f aca="false">'Low SIPA income'!G13</f>
        <v>19048283.0084314</v>
      </c>
      <c r="S18" s="8"/>
      <c r="T18" s="81" t="n">
        <f aca="false">'Low SIPA income'!J13</f>
        <v>72832761.0298078</v>
      </c>
      <c r="U18" s="6"/>
      <c r="V18" s="81" t="n">
        <f aca="false">'Low SIPA income'!F13</f>
        <v>140761.780403749</v>
      </c>
      <c r="W18" s="8"/>
      <c r="X18" s="81" t="n">
        <f aca="false">'Low SIPA income'!M13</f>
        <v>353553.009626833</v>
      </c>
      <c r="Y18" s="6"/>
      <c r="Z18" s="6" t="n">
        <f aca="false">R18+V18-N18-L18-F18</f>
        <v>-2356383.79827191</v>
      </c>
      <c r="AA18" s="6"/>
      <c r="AB18" s="6" t="n">
        <f aca="false">T18-P18-D18</f>
        <v>-44823119.2425993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AE18/$AE$6*$AD$6</f>
        <v>5205124141.81883</v>
      </c>
      <c r="AH18" s="6"/>
      <c r="AI18" s="6"/>
      <c r="AJ18" s="61" t="n">
        <f aca="false">AB18/AG18</f>
        <v>-0.00861134490193672</v>
      </c>
      <c r="AK18" s="62" t="n">
        <f aca="false">AK17+1</f>
        <v>2029</v>
      </c>
      <c r="AL18" s="63" t="n">
        <f aca="false">SUM(AB70:AB73)/AVERAGE(AG70:AG73)</f>
        <v>-0.0461790342829228</v>
      </c>
      <c r="AM18" s="6" t="n">
        <f aca="false">'Central scenario'!AM17</f>
        <v>11273018.6820578</v>
      </c>
      <c r="AN18" s="63" t="n">
        <f aca="false">AM18/AVERAGE(AG70:AG73)</f>
        <v>0.00185747830576701</v>
      </c>
      <c r="AO18" s="63" t="n">
        <f aca="false">'GDP evolution by scenario'!G69</f>
        <v>0.025694807099266</v>
      </c>
      <c r="AP18" s="63"/>
      <c r="AQ18" s="6" t="n">
        <f aca="false">AQ17*(1+AO18)</f>
        <v>513110881.778683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341997861.525744</v>
      </c>
      <c r="AS18" s="64" t="n">
        <f aca="false">AQ18/AG73</f>
        <v>0.083817151678622</v>
      </c>
      <c r="AT18" s="64" t="n">
        <f aca="false">AR18/AG73</f>
        <v>0.0558656767011066</v>
      </c>
      <c r="AU18" s="5"/>
      <c r="AV18" s="5"/>
      <c r="AW18" s="65" t="n">
        <f aca="false">workers_and_wage_low!C6</f>
        <v>11056328</v>
      </c>
      <c r="AX18" s="5"/>
      <c r="AY18" s="61" t="n">
        <f aca="false">(AW18-AW17)/AW17</f>
        <v>0.000278017651813877</v>
      </c>
      <c r="AZ18" s="66" t="n">
        <f aca="false">workers_and_wage_low!B6</f>
        <v>6677.50779441193</v>
      </c>
      <c r="BA18" s="61" t="n">
        <f aca="false">(AZ18-AZ17)/AZ17</f>
        <v>-0.053065011996562</v>
      </c>
      <c r="BB18" s="11" t="n">
        <f aca="false">'Central scenario'!BB18</f>
        <v>54.2365152508808</v>
      </c>
      <c r="BC18" s="11" t="n">
        <f aca="false">'Central scenario'!BC18</f>
        <v>12.4538228816634</v>
      </c>
      <c r="BD18" s="11" t="n">
        <f aca="false">BB18+BC18/2</f>
        <v>60.4634266917125</v>
      </c>
      <c r="BE18" s="11"/>
      <c r="BF18" s="5"/>
      <c r="BG18" s="5"/>
      <c r="BH18" s="5"/>
      <c r="BI18" s="61" t="n">
        <f aca="false">T25/AG25</f>
        <v>0.0172519712633925</v>
      </c>
      <c r="BJ18" s="5" t="n">
        <f aca="false">BJ17+1</f>
        <v>2029</v>
      </c>
      <c r="BK18" s="61" t="n">
        <f aca="false">SUM(T70:T73)/AVERAGE(AG70:AG73)</f>
        <v>0.0588166347279264</v>
      </c>
      <c r="BL18" s="61" t="n">
        <f aca="false">SUM(P70:P73)/AVERAGE(AG70:AG73)</f>
        <v>0.017908387945845</v>
      </c>
      <c r="BM18" s="61" t="n">
        <f aca="false">SUM(D70:D73)/AVERAGE(AG70:AG73)</f>
        <v>0.0870872810650041</v>
      </c>
      <c r="BN18" s="61" t="n">
        <f aca="false">(SUM(H70:H73)+SUM(J70:J73))/AVERAGE(AG70:AG73)</f>
        <v>0.00714636457300723</v>
      </c>
      <c r="BO18" s="63" t="n">
        <f aca="false">AL18-BN18</f>
        <v>-0.05332539885593</v>
      </c>
      <c r="BP18" s="32" t="n">
        <f aca="false">BN18+BM18</f>
        <v>0.0942336456380114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2" t="n">
        <f aca="false">'Low pensions'!Q19</f>
        <v>102248922.817006</v>
      </c>
      <c r="E19" s="9"/>
      <c r="F19" s="67" t="n">
        <f aca="false">'Low pensions'!I19</f>
        <v>18584952.0654976</v>
      </c>
      <c r="G19" s="82" t="n">
        <f aca="false">'Low pensions'!K19</f>
        <v>0</v>
      </c>
      <c r="H19" s="82" t="n">
        <f aca="false">'Low pensions'!V19</f>
        <v>0</v>
      </c>
      <c r="I19" s="82" t="n">
        <f aca="false">'Low pensions'!M19</f>
        <v>0</v>
      </c>
      <c r="J19" s="82" t="n">
        <f aca="false">'Low pensions'!W19</f>
        <v>0</v>
      </c>
      <c r="K19" s="9"/>
      <c r="L19" s="82" t="n">
        <f aca="false">'Low pensions'!N19</f>
        <v>2801537.62062767</v>
      </c>
      <c r="M19" s="67"/>
      <c r="N19" s="82" t="n">
        <f aca="false">'Low pensions'!L19</f>
        <v>760025.083108328</v>
      </c>
      <c r="O19" s="9"/>
      <c r="P19" s="82" t="n">
        <f aca="false">'Low pensions'!X19</f>
        <v>18718625.7949958</v>
      </c>
      <c r="Q19" s="67"/>
      <c r="R19" s="82" t="n">
        <f aca="false">'Low SIPA income'!G14</f>
        <v>21712053.1313468</v>
      </c>
      <c r="S19" s="67"/>
      <c r="T19" s="82" t="n">
        <f aca="false">'Low SIPA income'!J14</f>
        <v>83017916.96826</v>
      </c>
      <c r="U19" s="9"/>
      <c r="V19" s="82" t="n">
        <f aca="false">'Low SIPA income'!F14</f>
        <v>140324.608319577</v>
      </c>
      <c r="W19" s="67"/>
      <c r="X19" s="82" t="n">
        <f aca="false">'Low SIPA income'!M14</f>
        <v>352454.959391601</v>
      </c>
      <c r="Y19" s="9"/>
      <c r="Z19" s="9" t="n">
        <f aca="false">R19+V19-N19-L19-F19</f>
        <v>-294137.029567149</v>
      </c>
      <c r="AA19" s="9"/>
      <c r="AB19" s="9" t="n">
        <f aca="false">T19-P19-D19</f>
        <v>-37949631.6437418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AE19/$AE$6*$AD$6</f>
        <v>5114201771.34562</v>
      </c>
      <c r="AH19" s="9"/>
      <c r="AI19" s="9"/>
      <c r="AJ19" s="40" t="n">
        <f aca="false">AB19/AG19</f>
        <v>-0.00742044083132777</v>
      </c>
      <c r="AK19" s="68" t="n">
        <f aca="false">AK18+1</f>
        <v>2030</v>
      </c>
      <c r="AL19" s="69" t="n">
        <f aca="false">SUM(AB74:AB77)/AVERAGE(AG74:AG77)</f>
        <v>-0.0448564166583969</v>
      </c>
      <c r="AM19" s="9" t="n">
        <f aca="false">'Central scenario'!AM18</f>
        <v>10452476.7322336</v>
      </c>
      <c r="AN19" s="69" t="n">
        <f aca="false">AM19/AVERAGE(AG74:AG77)</f>
        <v>0.00169860528614145</v>
      </c>
      <c r="AO19" s="69" t="n">
        <f aca="false">'GDP evolution by scenario'!G73</f>
        <v>0.0233460516337698</v>
      </c>
      <c r="AP19" s="69"/>
      <c r="AQ19" s="9" t="n">
        <f aca="false">AQ18*(1+AO19)</f>
        <v>525089994.918538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339418306.195533</v>
      </c>
      <c r="AS19" s="70" t="n">
        <f aca="false">AQ19/AG77</f>
        <v>0.0850352185015207</v>
      </c>
      <c r="AT19" s="70" t="n">
        <f aca="false">AR19/AG77</f>
        <v>0.0549667868557101</v>
      </c>
      <c r="AU19" s="7"/>
      <c r="AV19" s="7"/>
      <c r="AW19" s="71" t="n">
        <f aca="false">workers_and_wage_low!C7</f>
        <v>11112610</v>
      </c>
      <c r="AX19" s="7"/>
      <c r="AY19" s="40" t="n">
        <f aca="false">(AW19-AW18)/AW18</f>
        <v>0.00509047850244674</v>
      </c>
      <c r="AZ19" s="39" t="n">
        <f aca="false">workers_and_wage_low!B7</f>
        <v>6486.76481478895</v>
      </c>
      <c r="BA19" s="40" t="n">
        <f aca="false">(AZ19-AZ18)/AZ18</f>
        <v>-0.0285649954287744</v>
      </c>
      <c r="BB19" s="39" t="n">
        <f aca="false">'Central scenario'!BB19</f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0.0137470983446273</v>
      </c>
      <c r="BJ19" s="7" t="n">
        <f aca="false">BJ18+1</f>
        <v>2030</v>
      </c>
      <c r="BK19" s="40" t="n">
        <f aca="false">SUM(T74:T77)/AVERAGE(AG74:AG77)</f>
        <v>0.058938472903002</v>
      </c>
      <c r="BL19" s="40" t="n">
        <f aca="false">SUM(P74:P77)/AVERAGE(AG74:AG77)</f>
        <v>0.0174588098092444</v>
      </c>
      <c r="BM19" s="40" t="n">
        <f aca="false">SUM(D74:D77)/AVERAGE(AG74:AG77)</f>
        <v>0.0863360797521545</v>
      </c>
      <c r="BN19" s="40" t="n">
        <f aca="false">(SUM(H74:H77)+SUM(J74:J77))/AVERAGE(AG74:AG77)</f>
        <v>0.00785000031000616</v>
      </c>
      <c r="BO19" s="69" t="n">
        <f aca="false">AL19-BN19</f>
        <v>-0.052706416968403</v>
      </c>
      <c r="BP19" s="32" t="n">
        <f aca="false">BN19+BM19</f>
        <v>0.0941860800621606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2" t="n">
        <f aca="false">'Low pensions'!Q20</f>
        <v>97717546.2058051</v>
      </c>
      <c r="E20" s="9"/>
      <c r="F20" s="67" t="n">
        <f aca="false">'Low pensions'!I20</f>
        <v>17761320.7274872</v>
      </c>
      <c r="G20" s="82" t="n">
        <f aca="false">'Low pensions'!K20</f>
        <v>0</v>
      </c>
      <c r="H20" s="82" t="n">
        <f aca="false">'Low pensions'!V20</f>
        <v>0</v>
      </c>
      <c r="I20" s="82" t="n">
        <f aca="false">'Low pensions'!M20</f>
        <v>0</v>
      </c>
      <c r="J20" s="82" t="n">
        <f aca="false">'Low pensions'!W20</f>
        <v>0</v>
      </c>
      <c r="K20" s="9"/>
      <c r="L20" s="82" t="n">
        <f aca="false">'Low pensions'!N20</f>
        <v>2450156.14160319</v>
      </c>
      <c r="M20" s="67"/>
      <c r="N20" s="82" t="n">
        <f aca="false">'Low pensions'!L20</f>
        <v>729257.767694697</v>
      </c>
      <c r="O20" s="9"/>
      <c r="P20" s="82" t="n">
        <f aca="false">'Low pensions'!X20</f>
        <v>16726032.9383604</v>
      </c>
      <c r="Q20" s="67"/>
      <c r="R20" s="82" t="n">
        <f aca="false">'Low SIPA income'!G15</f>
        <v>18882303.844662</v>
      </c>
      <c r="S20" s="67"/>
      <c r="T20" s="82" t="n">
        <f aca="false">'Low SIPA income'!J15</f>
        <v>72198125.3114393</v>
      </c>
      <c r="U20" s="9"/>
      <c r="V20" s="82" t="n">
        <f aca="false">'Low SIPA income'!F15</f>
        <v>140646.763029675</v>
      </c>
      <c r="W20" s="67"/>
      <c r="X20" s="82" t="n">
        <f aca="false">'Low SIPA income'!M15</f>
        <v>353264.119143588</v>
      </c>
      <c r="Y20" s="9"/>
      <c r="Z20" s="9" t="n">
        <f aca="false">R20+V20-N20-L20-F20</f>
        <v>-1917784.02909345</v>
      </c>
      <c r="AA20" s="9"/>
      <c r="AB20" s="9" t="n">
        <f aca="false">T20-P20-D20</f>
        <v>-42245453.8327262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AE20/$AE$6*$AD$6</f>
        <v>5132602154.79852</v>
      </c>
      <c r="AH20" s="9"/>
      <c r="AI20" s="9"/>
      <c r="AJ20" s="40" t="n">
        <f aca="false">AB20/AG20</f>
        <v>-0.0082308062379685</v>
      </c>
      <c r="AK20" s="68" t="n">
        <f aca="false">AK19+1</f>
        <v>2031</v>
      </c>
      <c r="AL20" s="69" t="n">
        <f aca="false">SUM(AB78:AB81)/AVERAGE(AG78:AG81)</f>
        <v>-0.0444723492812223</v>
      </c>
      <c r="AM20" s="9" t="n">
        <f aca="false">'Central scenario'!AM19</f>
        <v>9649081.86791266</v>
      </c>
      <c r="AN20" s="69" t="n">
        <f aca="false">AM20/AVERAGE(AG78:AG81)</f>
        <v>0.00155243931824798</v>
      </c>
      <c r="AO20" s="69" t="n">
        <f aca="false">'GDP evolution by scenario'!G77</f>
        <v>0.0204278523459047</v>
      </c>
      <c r="AP20" s="69"/>
      <c r="AQ20" s="9" t="n">
        <f aca="false">AQ19*(1+AO20)</f>
        <v>535816455.803045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336612799.132052</v>
      </c>
      <c r="AS20" s="70" t="n">
        <f aca="false">AQ20/AG81</f>
        <v>0.085835460442113</v>
      </c>
      <c r="AT20" s="70" t="n">
        <f aca="false">AR20/AG81</f>
        <v>0.0539239030292655</v>
      </c>
      <c r="AU20" s="7"/>
      <c r="AV20" s="7"/>
      <c r="AW20" s="71" t="n">
        <f aca="false">workers_and_wage_low!C8</f>
        <v>11194364</v>
      </c>
      <c r="AX20" s="7"/>
      <c r="AY20" s="40" t="n">
        <f aca="false">(AW20-AW19)/AW19</f>
        <v>0.00735686755856635</v>
      </c>
      <c r="AZ20" s="39" t="n">
        <f aca="false">workers_and_wage_low!B8</f>
        <v>6521.83541945801</v>
      </c>
      <c r="BA20" s="40" t="n">
        <f aca="false">(AZ20-AZ19)/AZ19</f>
        <v>0.00540648623318338</v>
      </c>
      <c r="BB20" s="39" t="n">
        <f aca="false">'Central scenario'!BB20</f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0.0163700516605218</v>
      </c>
      <c r="BJ20" s="7" t="n">
        <f aca="false">BJ19+1</f>
        <v>2031</v>
      </c>
      <c r="BK20" s="40" t="n">
        <f aca="false">SUM(T78:T81)/AVERAGE(AG78:AG81)</f>
        <v>0.0590426354604865</v>
      </c>
      <c r="BL20" s="40" t="n">
        <f aca="false">SUM(P78:P81)/AVERAGE(AG78:AG81)</f>
        <v>0.0171038387030813</v>
      </c>
      <c r="BM20" s="40" t="n">
        <f aca="false">SUM(D78:D81)/AVERAGE(AG78:AG81)</f>
        <v>0.0864111460386275</v>
      </c>
      <c r="BN20" s="40" t="n">
        <f aca="false">(SUM(H78:H81)+SUM(J78:J81))/AVERAGE(AG78:AG81)</f>
        <v>0.00891317075485558</v>
      </c>
      <c r="BO20" s="69" t="n">
        <f aca="false">AL20-BN20</f>
        <v>-0.0533855200360779</v>
      </c>
      <c r="BP20" s="32" t="n">
        <f aca="false">BN20+BM20</f>
        <v>0.0953243167934831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2" t="n">
        <f aca="false">'Low pensions'!Q21</f>
        <v>106674587.034117</v>
      </c>
      <c r="E21" s="9"/>
      <c r="F21" s="67" t="n">
        <f aca="false">'Low pensions'!I21</f>
        <v>19389368.9245406</v>
      </c>
      <c r="G21" s="82" t="n">
        <f aca="false">'Low pensions'!K21</f>
        <v>18171.7985793121</v>
      </c>
      <c r="H21" s="82" t="n">
        <f aca="false">'Low pensions'!V21</f>
        <v>99975.8742359993</v>
      </c>
      <c r="I21" s="83" t="n">
        <f aca="false">'Low pensions'!M21</f>
        <v>562.014389050884</v>
      </c>
      <c r="J21" s="82" t="n">
        <f aca="false">'Low pensions'!W21</f>
        <v>3092.03734750511</v>
      </c>
      <c r="K21" s="9"/>
      <c r="L21" s="82" t="n">
        <f aca="false">'Low pensions'!N21</f>
        <v>3892938.68981568</v>
      </c>
      <c r="M21" s="67"/>
      <c r="N21" s="82" t="n">
        <f aca="false">'Low pensions'!L21</f>
        <v>798385.086672671</v>
      </c>
      <c r="O21" s="9"/>
      <c r="P21" s="82" t="n">
        <f aca="false">'Low pensions'!X21</f>
        <v>24592956.552895</v>
      </c>
      <c r="Q21" s="67"/>
      <c r="R21" s="82" t="n">
        <f aca="false">'Low SIPA income'!G16</f>
        <v>22295672.9588388</v>
      </c>
      <c r="S21" s="67"/>
      <c r="T21" s="82" t="n">
        <f aca="false">'Low SIPA income'!J16</f>
        <v>85249437.9619983</v>
      </c>
      <c r="U21" s="9"/>
      <c r="V21" s="82" t="n">
        <f aca="false">'Low SIPA income'!F16</f>
        <v>145022.605646437</v>
      </c>
      <c r="W21" s="67"/>
      <c r="X21" s="82" t="n">
        <f aca="false">'Low SIPA income'!M16</f>
        <v>364254.97420646</v>
      </c>
      <c r="Y21" s="9"/>
      <c r="Z21" s="9" t="n">
        <f aca="false">R21+V21-N21-L21-F21</f>
        <v>-1639997.13654364</v>
      </c>
      <c r="AA21" s="9"/>
      <c r="AB21" s="9" t="n">
        <f aca="false">T21-P21-D21</f>
        <v>-46018105.6250132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AE21/$AE$6*$AD$6</f>
        <v>5167527491.82392</v>
      </c>
      <c r="AH21" s="9"/>
      <c r="AI21" s="9"/>
      <c r="AJ21" s="40" t="n">
        <f aca="false">AB21/AG21</f>
        <v>-0.0089052464061049</v>
      </c>
      <c r="AK21" s="68" t="n">
        <f aca="false">AK20+1</f>
        <v>2032</v>
      </c>
      <c r="AL21" s="69" t="n">
        <f aca="false">SUM(AB82:AB85)/AVERAGE(AG82:AG85)</f>
        <v>-0.0444087643471402</v>
      </c>
      <c r="AM21" s="9" t="n">
        <f aca="false">'Central scenario'!AM20</f>
        <v>8873587.4679367</v>
      </c>
      <c r="AN21" s="69" t="n">
        <f aca="false">AM21/AVERAGE(AG82:AG85)</f>
        <v>0.00141268752184459</v>
      </c>
      <c r="AO21" s="69" t="n">
        <f aca="false">'GDP evolution by scenario'!G81</f>
        <v>0.0166477250984596</v>
      </c>
      <c r="AP21" s="69"/>
      <c r="AQ21" s="9" t="n">
        <f aca="false">AQ20*(1+AO21)</f>
        <v>544736580.862485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333275543.53738</v>
      </c>
      <c r="AS21" s="70" t="n">
        <f aca="false">AQ21/AG85</f>
        <v>0.0861444068379394</v>
      </c>
      <c r="AT21" s="70" t="n">
        <f aca="false">AR21/AG85</f>
        <v>0.0527040500312335</v>
      </c>
      <c r="AU21" s="7"/>
      <c r="AW21" s="71" t="n">
        <f aca="false">workers_and_wage_low!C9</f>
        <v>11200955</v>
      </c>
      <c r="AY21" s="40" t="n">
        <f aca="false">(AW21-AW20)/AW20</f>
        <v>0.000588778424571508</v>
      </c>
      <c r="AZ21" s="39" t="n">
        <f aca="false">workers_and_wage_low!B9</f>
        <v>6617.24643359544</v>
      </c>
      <c r="BA21" s="40" t="n">
        <f aca="false">(AZ21-AZ20)/AZ20</f>
        <v>0.0146294728402334</v>
      </c>
      <c r="BB21" s="39" t="n">
        <f aca="false">'Central scenario'!BB21</f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0.0134589787085399</v>
      </c>
      <c r="BJ21" s="7" t="n">
        <f aca="false">BJ20+1</f>
        <v>2032</v>
      </c>
      <c r="BK21" s="40" t="n">
        <f aca="false">SUM(T82:T85)/AVERAGE(AG82:AG85)</f>
        <v>0.05920837659944</v>
      </c>
      <c r="BL21" s="40" t="n">
        <f aca="false">SUM(P82:P85)/AVERAGE(AG82:AG85)</f>
        <v>0.0169473783310968</v>
      </c>
      <c r="BM21" s="40" t="n">
        <f aca="false">SUM(D82:D85)/AVERAGE(AG82:AG85)</f>
        <v>0.0866697626154833</v>
      </c>
      <c r="BN21" s="40" t="n">
        <f aca="false">(SUM(H82:H85)+SUM(J82:J85))/AVERAGE(AG82:AG85)</f>
        <v>0.00982920681440656</v>
      </c>
      <c r="BO21" s="69" t="n">
        <f aca="false">AL21-BN21</f>
        <v>-0.0542379711615467</v>
      </c>
      <c r="BP21" s="32" t="n">
        <f aca="false">BN21+BM21</f>
        <v>0.0964989694298899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1" t="n">
        <f aca="false">'Low pensions'!Q22</f>
        <v>102446530.73687</v>
      </c>
      <c r="E22" s="6"/>
      <c r="F22" s="8" t="n">
        <f aca="false">'Low pensions'!I22</f>
        <v>18620869.6440623</v>
      </c>
      <c r="G22" s="81" t="n">
        <f aca="false">'Low pensions'!K22</f>
        <v>50798.6387637148</v>
      </c>
      <c r="H22" s="81" t="n">
        <f aca="false">'Low pensions'!V22</f>
        <v>279479.122456429</v>
      </c>
      <c r="I22" s="81" t="n">
        <f aca="false">'Low pensions'!M22</f>
        <v>1571.09192052727</v>
      </c>
      <c r="J22" s="81" t="n">
        <f aca="false">'Low pensions'!W22</f>
        <v>8643.68419968338</v>
      </c>
      <c r="K22" s="6"/>
      <c r="L22" s="81" t="n">
        <f aca="false">'Low pensions'!N22</f>
        <v>4222415.9294058</v>
      </c>
      <c r="M22" s="8"/>
      <c r="N22" s="81" t="n">
        <f aca="false">'Low pensions'!L22</f>
        <v>769319.886297978</v>
      </c>
      <c r="O22" s="6"/>
      <c r="P22" s="81" t="n">
        <f aca="false">'Low pensions'!X22</f>
        <v>26142707.358556</v>
      </c>
      <c r="Q22" s="8"/>
      <c r="R22" s="81" t="n">
        <f aca="false">'Low SIPA income'!G17</f>
        <v>19532176.7251652</v>
      </c>
      <c r="S22" s="8"/>
      <c r="T22" s="81" t="n">
        <f aca="false">'Low SIPA income'!J17</f>
        <v>74682970.5956307</v>
      </c>
      <c r="U22" s="6"/>
      <c r="V22" s="81" t="n">
        <f aca="false">'Low SIPA income'!F17</f>
        <v>119223.590103333</v>
      </c>
      <c r="W22" s="8"/>
      <c r="X22" s="81" t="n">
        <f aca="false">'Low SIPA income'!M17</f>
        <v>299455.285224756</v>
      </c>
      <c r="Y22" s="6"/>
      <c r="Z22" s="6" t="n">
        <f aca="false">R22+V22-N22-L22-F22</f>
        <v>-3961205.14449754</v>
      </c>
      <c r="AA22" s="6"/>
      <c r="AB22" s="6" t="n">
        <f aca="false">T22-P22-D22</f>
        <v>-53906267.4997957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AE22/$AE$6*$AD$6</f>
        <v>5221404663.9263</v>
      </c>
      <c r="AH22" s="6"/>
      <c r="AI22" s="6"/>
      <c r="AJ22" s="61" t="n">
        <f aca="false">AB22/AG22</f>
        <v>-0.0103240930304107</v>
      </c>
      <c r="AK22" s="62" t="n">
        <f aca="false">AK21+1</f>
        <v>2033</v>
      </c>
      <c r="AL22" s="63" t="n">
        <f aca="false">SUM(AB86:AB89)/AVERAGE(AG86:AG89)</f>
        <v>-0.0422972552162282</v>
      </c>
      <c r="AM22" s="6" t="n">
        <f aca="false">'Central scenario'!AM21</f>
        <v>8126011.66426731</v>
      </c>
      <c r="AN22" s="63" t="n">
        <f aca="false">AM22/AVERAGE(AG86:AG89)</f>
        <v>0.00127242304961352</v>
      </c>
      <c r="AO22" s="63" t="n">
        <f aca="false">'GDP evolution by scenario'!G85</f>
        <v>0.0212758845290466</v>
      </c>
      <c r="AP22" s="63"/>
      <c r="AQ22" s="6" t="n">
        <f aca="false">AQ21*(1+AO22)</f>
        <v>556326333.455663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332161324.686105</v>
      </c>
      <c r="AS22" s="64" t="n">
        <f aca="false">AQ22/AG89</f>
        <v>0.0864609179228943</v>
      </c>
      <c r="AT22" s="64" t="n">
        <f aca="false">AR22/AG89</f>
        <v>0.051622530345553</v>
      </c>
      <c r="AU22" s="5"/>
      <c r="AV22" s="5"/>
      <c r="AW22" s="65" t="n">
        <f aca="false">workers_and_wage_low!C10</f>
        <v>11131472</v>
      </c>
      <c r="AX22" s="5"/>
      <c r="AY22" s="61" t="n">
        <f aca="false">(AW22-AW21)/AW21</f>
        <v>-0.00620331034273417</v>
      </c>
      <c r="AZ22" s="66" t="n">
        <f aca="false">workers_and_wage_low!B10</f>
        <v>6732.55475099859</v>
      </c>
      <c r="BA22" s="61" t="n">
        <f aca="false">(AZ22-AZ21)/AZ21</f>
        <v>0.0174254228794832</v>
      </c>
      <c r="BB22" s="66" t="n">
        <f aca="false">'Central scenario'!BB22</f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0.014929273214477</v>
      </c>
      <c r="BJ22" s="5" t="n">
        <f aca="false">BJ21+1</f>
        <v>2033</v>
      </c>
      <c r="BK22" s="61" t="n">
        <f aca="false">SUM(T86:T89)/AVERAGE(AG86:AG89)</f>
        <v>0.0594409349096955</v>
      </c>
      <c r="BL22" s="61" t="n">
        <f aca="false">SUM(P86:P89)/AVERAGE(AG86:AG89)</f>
        <v>0.0166756238763575</v>
      </c>
      <c r="BM22" s="61" t="n">
        <f aca="false">SUM(D86:D89)/AVERAGE(AG86:AG89)</f>
        <v>0.0850625662495662</v>
      </c>
      <c r="BN22" s="61" t="n">
        <f aca="false">(SUM(H86:H89)+SUM(J86:J89))/AVERAGE(AG86:AG89)</f>
        <v>0.0106775978674295</v>
      </c>
      <c r="BO22" s="63" t="n">
        <f aca="false">AL22-BN22</f>
        <v>-0.0529748530836577</v>
      </c>
      <c r="BP22" s="32" t="n">
        <f aca="false">BN22+BM22</f>
        <v>0.0957401641169957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2" t="n">
        <f aca="false">'Low pensions'!Q23</f>
        <v>109204030.147276</v>
      </c>
      <c r="E23" s="9"/>
      <c r="F23" s="67" t="n">
        <f aca="false">'Low pensions'!I23</f>
        <v>19849125.1519446</v>
      </c>
      <c r="G23" s="82" t="n">
        <f aca="false">'Low pensions'!K23</f>
        <v>96262.318508751</v>
      </c>
      <c r="H23" s="82" t="n">
        <f aca="false">'Low pensions'!V23</f>
        <v>529606.874459475</v>
      </c>
      <c r="I23" s="82" t="n">
        <f aca="false">'Low pensions'!M23</f>
        <v>2977.18510851808</v>
      </c>
      <c r="J23" s="82" t="n">
        <f aca="false">'Low pensions'!W23</f>
        <v>16379.5940554477</v>
      </c>
      <c r="K23" s="9"/>
      <c r="L23" s="82" t="n">
        <f aca="false">'Low pensions'!N23</f>
        <v>3867366.74910504</v>
      </c>
      <c r="M23" s="67"/>
      <c r="N23" s="82" t="n">
        <f aca="false">'Low pensions'!L23</f>
        <v>821999.111393176</v>
      </c>
      <c r="O23" s="9"/>
      <c r="P23" s="82" t="n">
        <f aca="false">'Low pensions'!X23</f>
        <v>24590181.0277321</v>
      </c>
      <c r="Q23" s="67"/>
      <c r="R23" s="82" t="n">
        <f aca="false">'Low SIPA income'!G18</f>
        <v>23289499.4397545</v>
      </c>
      <c r="S23" s="67"/>
      <c r="T23" s="82" t="n">
        <f aca="false">'Low SIPA income'!J18</f>
        <v>89049419.64841</v>
      </c>
      <c r="U23" s="9"/>
      <c r="V23" s="82" t="n">
        <f aca="false">'Low SIPA income'!F18</f>
        <v>127558.97234145</v>
      </c>
      <c r="W23" s="67"/>
      <c r="X23" s="82" t="n">
        <f aca="false">'Low SIPA income'!M18</f>
        <v>320391.362249525</v>
      </c>
      <c r="Y23" s="9"/>
      <c r="Z23" s="9" t="n">
        <f aca="false">R23+V23-N23-L23-F23</f>
        <v>-1121432.60034684</v>
      </c>
      <c r="AA23" s="9"/>
      <c r="AB23" s="9" t="n">
        <f aca="false">T23-P23-D23</f>
        <v>-44744791.5265982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AE23/$AE$6*$AD$6</f>
        <v>5259341230.30775</v>
      </c>
      <c r="AH23" s="9"/>
      <c r="AI23" s="9"/>
      <c r="AJ23" s="40" t="n">
        <f aca="false">AB23/AG23</f>
        <v>-0.00850767987229076</v>
      </c>
      <c r="AK23" s="68" t="n">
        <f aca="false">AK22+1</f>
        <v>2034</v>
      </c>
      <c r="AL23" s="69" t="n">
        <f aca="false">SUM(AB90:AB93)/AVERAGE(AG90:AG93)</f>
        <v>-0.0408829391295532</v>
      </c>
      <c r="AM23" s="9" t="n">
        <f aca="false">'Central scenario'!AM22</f>
        <v>7406781.38079157</v>
      </c>
      <c r="AN23" s="69" t="n">
        <f aca="false">AM23/AVERAGE(AG90:AG93)</f>
        <v>0.00114159128772793</v>
      </c>
      <c r="AO23" s="69" t="n">
        <f aca="false">'GDP evolution by scenario'!G89</f>
        <v>0.0163961938959023</v>
      </c>
      <c r="AP23" s="69"/>
      <c r="AQ23" s="9" t="n">
        <f aca="false">AQ22*(1+AO23)</f>
        <v>565447967.888399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330145226.848006</v>
      </c>
      <c r="AS23" s="70" t="n">
        <f aca="false">AQ23/AG93</f>
        <v>0.087138430379706</v>
      </c>
      <c r="AT23" s="70" t="n">
        <f aca="false">AR23/AG93</f>
        <v>0.0508770718061281</v>
      </c>
      <c r="AU23" s="7"/>
      <c r="AV23" s="7"/>
      <c r="AW23" s="71" t="n">
        <f aca="false">workers_and_wage_low!C11</f>
        <v>11278755</v>
      </c>
      <c r="AX23" s="7"/>
      <c r="AY23" s="40" t="n">
        <f aca="false">(AW23-AW22)/AW22</f>
        <v>0.0132312240465592</v>
      </c>
      <c r="AZ23" s="39" t="n">
        <f aca="false">workers_and_wage_low!B11</f>
        <v>6725.58191784654</v>
      </c>
      <c r="BA23" s="40" t="n">
        <f aca="false">(AZ23-AZ22)/AZ22</f>
        <v>-0.00103568903780861</v>
      </c>
      <c r="BB23" s="39" t="n">
        <f aca="false">'Central scenario'!BB23</f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0.0119142951373649</v>
      </c>
      <c r="BJ23" s="7" t="n">
        <f aca="false">BJ22+1</f>
        <v>2034</v>
      </c>
      <c r="BK23" s="40" t="n">
        <f aca="false">SUM(T90:T93)/AVERAGE(AG90:AG93)</f>
        <v>0.0596478437643841</v>
      </c>
      <c r="BL23" s="40" t="n">
        <f aca="false">SUM(P90:P93)/AVERAGE(AG90:AG93)</f>
        <v>0.0164247656593173</v>
      </c>
      <c r="BM23" s="40" t="n">
        <f aca="false">SUM(D90:D93)/AVERAGE(AG90:AG93)</f>
        <v>0.08410601723462</v>
      </c>
      <c r="BN23" s="40" t="n">
        <f aca="false">(SUM(H90:H93)+SUM(J90:J93))/AVERAGE(AG90:AG93)</f>
        <v>0.0112158757706835</v>
      </c>
      <c r="BO23" s="69" t="n">
        <f aca="false">AL23-BN23</f>
        <v>-0.0520988149002367</v>
      </c>
      <c r="BP23" s="32" t="n">
        <f aca="false">BN23+BM23</f>
        <v>0.0953218930053035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2" t="n">
        <f aca="false">'Low pensions'!Q24</f>
        <v>104751367.675306</v>
      </c>
      <c r="E24" s="9"/>
      <c r="F24" s="67" t="n">
        <f aca="false">'Low pensions'!I24</f>
        <v>19039801.0404965</v>
      </c>
      <c r="G24" s="82" t="n">
        <f aca="false">'Low pensions'!K24</f>
        <v>113713.068782356</v>
      </c>
      <c r="H24" s="82" t="n">
        <f aca="false">'Low pensions'!V24</f>
        <v>625615.753661117</v>
      </c>
      <c r="I24" s="82" t="n">
        <f aca="false">'Low pensions'!M24</f>
        <v>3516.89903450584</v>
      </c>
      <c r="J24" s="82" t="n">
        <f aca="false">'Low pensions'!W24</f>
        <v>19348.9408348799</v>
      </c>
      <c r="K24" s="9"/>
      <c r="L24" s="82" t="n">
        <f aca="false">'Low pensions'!N24</f>
        <v>3510870.42223416</v>
      </c>
      <c r="M24" s="67"/>
      <c r="N24" s="82" t="n">
        <f aca="false">'Low pensions'!L24</f>
        <v>789308.460410219</v>
      </c>
      <c r="O24" s="9"/>
      <c r="P24" s="82" t="n">
        <f aca="false">'Low pensions'!X24</f>
        <v>22560465.5764801</v>
      </c>
      <c r="Q24" s="67"/>
      <c r="R24" s="82" t="n">
        <f aca="false">'Low SIPA income'!G19</f>
        <v>20487413.8760897</v>
      </c>
      <c r="S24" s="67"/>
      <c r="T24" s="82" t="n">
        <f aca="false">'Low SIPA income'!J19</f>
        <v>78335402.6342183</v>
      </c>
      <c r="U24" s="9"/>
      <c r="V24" s="82" t="n">
        <f aca="false">'Low SIPA income'!F19</f>
        <v>130715.43082937</v>
      </c>
      <c r="W24" s="67"/>
      <c r="X24" s="82" t="n">
        <f aca="false">'Low SIPA income'!M19</f>
        <v>328319.475938947</v>
      </c>
      <c r="Y24" s="9"/>
      <c r="Z24" s="9" t="n">
        <f aca="false">R24+V24-N24-L24-F24</f>
        <v>-2721850.61622174</v>
      </c>
      <c r="AA24" s="9"/>
      <c r="AB24" s="9" t="n">
        <f aca="false">T24-P24-D24</f>
        <v>-48976430.6175678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AE24/$AE$6*$AD$6</f>
        <v>5329145842.42092</v>
      </c>
      <c r="AH24" s="9"/>
      <c r="AI24" s="9"/>
      <c r="AJ24" s="40" t="n">
        <f aca="false">AB24/AG24</f>
        <v>-0.00919029654390521</v>
      </c>
      <c r="AK24" s="68" t="n">
        <f aca="false">AK23+1</f>
        <v>2035</v>
      </c>
      <c r="AL24" s="69" t="n">
        <f aca="false">SUM(AB94:AB97)/AVERAGE(AG94:AG97)</f>
        <v>-0.0402043410975102</v>
      </c>
      <c r="AM24" s="9" t="n">
        <f aca="false">'Central scenario'!AM23</f>
        <v>6738583.40306814</v>
      </c>
      <c r="AN24" s="69" t="n">
        <f aca="false">AM24/AVERAGE(AG94:AG97)</f>
        <v>0.00103011422959158</v>
      </c>
      <c r="AO24" s="69" t="n">
        <f aca="false">'GDP evolution by scenario'!G93</f>
        <v>0.0182026861581819</v>
      </c>
      <c r="AP24" s="69"/>
      <c r="AQ24" s="9" t="n">
        <f aca="false">AQ23*(1+AO24)</f>
        <v>575740639.786653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329360137.190725</v>
      </c>
      <c r="AS24" s="70" t="n">
        <f aca="false">AQ24/AG97</f>
        <v>0.0873334839657837</v>
      </c>
      <c r="AT24" s="70" t="n">
        <f aca="false">AR24/AG97</f>
        <v>0.0499602881446295</v>
      </c>
      <c r="AU24" s="7"/>
      <c r="AV24" s="7"/>
      <c r="AW24" s="71" t="n">
        <f aca="false">workers_and_wage_low!C12</f>
        <v>11441722</v>
      </c>
      <c r="AX24" s="7"/>
      <c r="AY24" s="40" t="n">
        <f aca="false">(AW24-AW23)/AW23</f>
        <v>0.0144490238505934</v>
      </c>
      <c r="AZ24" s="39" t="n">
        <f aca="false">workers_and_wage_low!B12</f>
        <v>6848.21489294141</v>
      </c>
      <c r="BA24" s="40" t="n">
        <f aca="false">(AZ24-AZ23)/AZ23</f>
        <v>0.0182338088499774</v>
      </c>
      <c r="BB24" s="39" t="n">
        <f aca="false">'Central scenario'!BB24</f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0.0142315152373718</v>
      </c>
      <c r="BJ24" s="7" t="n">
        <f aca="false">BJ23+1</f>
        <v>2035</v>
      </c>
      <c r="BK24" s="40" t="n">
        <f aca="false">SUM(T94:T97)/AVERAGE(AG94:AG97)</f>
        <v>0.0597929283831005</v>
      </c>
      <c r="BL24" s="40" t="n">
        <f aca="false">SUM(P94:P97)/AVERAGE(AG94:AG97)</f>
        <v>0.0164213575781948</v>
      </c>
      <c r="BM24" s="40" t="n">
        <f aca="false">SUM(D94:D97)/AVERAGE(AG94:AG97)</f>
        <v>0.0835759119024159</v>
      </c>
      <c r="BN24" s="40" t="n">
        <f aca="false">(SUM(H94:H97)+SUM(J94:J97))/AVERAGE(AG94:AG97)</f>
        <v>0.0121268400719768</v>
      </c>
      <c r="BO24" s="69" t="n">
        <f aca="false">AL24-BN24</f>
        <v>-0.0523311811694871</v>
      </c>
      <c r="BP24" s="32" t="n">
        <f aca="false">BN24+BM24</f>
        <v>0.0957027519743928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2" t="n">
        <f aca="false">'Low pensions'!Q25</f>
        <v>113941937.453566</v>
      </c>
      <c r="E25" s="9"/>
      <c r="F25" s="67" t="n">
        <f aca="false">'Low pensions'!I25</f>
        <v>20710295.8885376</v>
      </c>
      <c r="G25" s="82" t="n">
        <f aca="false">'Low pensions'!K25</f>
        <v>157839.543071787</v>
      </c>
      <c r="H25" s="82" t="n">
        <f aca="false">'Low pensions'!V25</f>
        <v>868386.595786821</v>
      </c>
      <c r="I25" s="82" t="n">
        <f aca="false">'Low pensions'!M25</f>
        <v>4881.6353527357</v>
      </c>
      <c r="J25" s="82" t="n">
        <f aca="false">'Low pensions'!W25</f>
        <v>26857.3173954688</v>
      </c>
      <c r="K25" s="9"/>
      <c r="L25" s="82" t="n">
        <f aca="false">'Low pensions'!N25</f>
        <v>3990735.76895413</v>
      </c>
      <c r="M25" s="67"/>
      <c r="N25" s="82" t="n">
        <f aca="false">'Low pensions'!L25</f>
        <v>860818.224680152</v>
      </c>
      <c r="O25" s="9"/>
      <c r="P25" s="82" t="n">
        <f aca="false">'Low pensions'!X25</f>
        <v>25443914.7660156</v>
      </c>
      <c r="Q25" s="67"/>
      <c r="R25" s="82" t="n">
        <f aca="false">'Low SIPA income'!G20</f>
        <v>24322872.7154842</v>
      </c>
      <c r="S25" s="67"/>
      <c r="T25" s="82" t="n">
        <f aca="false">'Low SIPA income'!J20</f>
        <v>93000611.932381</v>
      </c>
      <c r="U25" s="9"/>
      <c r="V25" s="82" t="n">
        <f aca="false">'Low SIPA income'!F20</f>
        <v>138179.566518179</v>
      </c>
      <c r="W25" s="67"/>
      <c r="X25" s="82" t="n">
        <f aca="false">'Low SIPA income'!M20</f>
        <v>347067.232819201</v>
      </c>
      <c r="Y25" s="9"/>
      <c r="Z25" s="9" t="n">
        <f aca="false">R25+V25-N25-L25-F25</f>
        <v>-1100797.60016952</v>
      </c>
      <c r="AA25" s="9"/>
      <c r="AB25" s="9" t="n">
        <f aca="false">T25-P25-D25</f>
        <v>-46385240.2872003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AE25/$AE$6*$AD$6</f>
        <v>5390723791.0674</v>
      </c>
      <c r="AH25" s="9"/>
      <c r="AI25" s="9"/>
      <c r="AJ25" s="40" t="n">
        <f aca="false">AB25/AG25</f>
        <v>-0.00860464050561488</v>
      </c>
      <c r="AK25" s="68" t="n">
        <f aca="false">AK24+1</f>
        <v>2036</v>
      </c>
      <c r="AL25" s="69" t="n">
        <f aca="false">SUM(AB98:AB101)/AVERAGE(AG98:AG101)</f>
        <v>-0.0392933881085889</v>
      </c>
      <c r="AM25" s="9" t="n">
        <f aca="false">'Central scenario'!AM24</f>
        <v>6098422.29766839</v>
      </c>
      <c r="AN25" s="69" t="n">
        <f aca="false">AM25/AVERAGE(AG98:AG101)</f>
        <v>0.000920613189797217</v>
      </c>
      <c r="AO25" s="69" t="n">
        <f aca="false">'GDP evolution by scenario'!G97</f>
        <v>0.021475713209262</v>
      </c>
      <c r="AP25" s="69"/>
      <c r="AQ25" s="9" t="n">
        <f aca="false">AQ24*(1+AO25)</f>
        <v>588105080.649628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330275162.048805</v>
      </c>
      <c r="AS25" s="70" t="n">
        <f aca="false">AQ25/AG101</f>
        <v>0.0884475362499762</v>
      </c>
      <c r="AT25" s="70" t="n">
        <f aca="false">AR25/AG101</f>
        <v>0.0496714368383121</v>
      </c>
      <c r="AU25" s="7"/>
      <c r="AV25" s="7"/>
      <c r="AW25" s="71" t="n">
        <f aca="false">workers_and_wage_low!C13</f>
        <v>11559243</v>
      </c>
      <c r="AX25" s="7"/>
      <c r="AY25" s="40" t="n">
        <f aca="false">(AW25-AW24)/AW24</f>
        <v>0.0102712686079945</v>
      </c>
      <c r="AZ25" s="39" t="n">
        <f aca="false">workers_and_wage_low!B13</f>
        <v>6864.12219168918</v>
      </c>
      <c r="BA25" s="40" t="n">
        <f aca="false">(AZ25-AZ24)/AZ24</f>
        <v>0.00232283872460808</v>
      </c>
      <c r="BB25" s="39" t="n">
        <f aca="false">'Central scenario'!BB25</f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F25" s="7"/>
      <c r="BI25" s="40" t="n">
        <f aca="false">T32/AG32</f>
        <v>0.0117610038121295</v>
      </c>
      <c r="BJ25" s="7" t="n">
        <f aca="false">BJ24+1</f>
        <v>2036</v>
      </c>
      <c r="BK25" s="40" t="n">
        <f aca="false">SUM(T98:T101)/AVERAGE(AG98:AG101)</f>
        <v>0.0597556021816929</v>
      </c>
      <c r="BL25" s="40" t="n">
        <f aca="false">SUM(P98:P101)/AVERAGE(AG98:AG101)</f>
        <v>0.0160568495054271</v>
      </c>
      <c r="BM25" s="40" t="n">
        <f aca="false">SUM(D98:D101)/AVERAGE(AG98:AG101)</f>
        <v>0.0829921407848547</v>
      </c>
      <c r="BN25" s="40" t="n">
        <f aca="false">(SUM(H98:H101)+SUM(J98:J101))/AVERAGE(AG98:AG101)</f>
        <v>0.0129554254094466</v>
      </c>
      <c r="BO25" s="69" t="n">
        <f aca="false">AL25-BN25</f>
        <v>-0.0522488135180354</v>
      </c>
      <c r="BP25" s="32" t="n">
        <f aca="false">BN25+BM25</f>
        <v>0.0959475661943013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8575843.55222575</v>
      </c>
      <c r="D26" s="81" t="n">
        <f aca="false">'Low pensions'!Q26</f>
        <v>105874611.755873</v>
      </c>
      <c r="E26" s="6"/>
      <c r="F26" s="8" t="n">
        <f aca="false">'Low pensions'!I26</f>
        <v>19243963.9482325</v>
      </c>
      <c r="G26" s="81" t="n">
        <f aca="false">'Low pensions'!K26</f>
        <v>170259.213945529</v>
      </c>
      <c r="H26" s="81" t="n">
        <f aca="false">'Low pensions'!V26</f>
        <v>936715.960538819</v>
      </c>
      <c r="I26" s="81" t="n">
        <f aca="false">'Low pensions'!M26</f>
        <v>5265.74888491325</v>
      </c>
      <c r="J26" s="81" t="n">
        <f aca="false">'Low pensions'!W26</f>
        <v>28970.5967176954</v>
      </c>
      <c r="K26" s="6"/>
      <c r="L26" s="81" t="n">
        <f aca="false">'Low pensions'!N26</f>
        <v>4233942.08809355</v>
      </c>
      <c r="M26" s="8"/>
      <c r="N26" s="81" t="n">
        <f aca="false">'Low pensions'!L26</f>
        <v>799400.042047985</v>
      </c>
      <c r="O26" s="6"/>
      <c r="P26" s="81" t="n">
        <f aca="false">'Low pensions'!X26</f>
        <v>26368008.7926355</v>
      </c>
      <c r="Q26" s="8"/>
      <c r="R26" s="81" t="n">
        <f aca="false">'Low SIPA income'!G21</f>
        <v>19358859.2211606</v>
      </c>
      <c r="S26" s="8"/>
      <c r="T26" s="81" t="n">
        <f aca="false">'Low SIPA income'!J21</f>
        <v>74020276.0973463</v>
      </c>
      <c r="U26" s="6"/>
      <c r="V26" s="81" t="n">
        <f aca="false">'Low SIPA income'!F21</f>
        <v>125820.310106618</v>
      </c>
      <c r="W26" s="8"/>
      <c r="X26" s="81" t="n">
        <f aca="false">'Low SIPA income'!M21</f>
        <v>316024.343985859</v>
      </c>
      <c r="Y26" s="6"/>
      <c r="Z26" s="6" t="n">
        <f aca="false">R26+V26-N26-L26-F26</f>
        <v>-4792626.54710683</v>
      </c>
      <c r="AA26" s="6"/>
      <c r="AB26" s="6" t="n">
        <f aca="false">T26-P26-D26</f>
        <v>-58222344.4511627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AE26/$AE$6*$AD$6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-0.0108130952385571</v>
      </c>
      <c r="AK26" s="62" t="n">
        <f aca="false">AK25+1</f>
        <v>2037</v>
      </c>
      <c r="AL26" s="63" t="n">
        <f aca="false">SUM(AB102:AB105)/AVERAGE(AG102:AG105)</f>
        <v>-0.0387224735600888</v>
      </c>
      <c r="AM26" s="6" t="n">
        <f aca="false">'Central scenario'!AM25</f>
        <v>5493111.4769607</v>
      </c>
      <c r="AN26" s="63" t="n">
        <f aca="false">AM26/AVERAGE(AG102:AG105)</f>
        <v>0.000818513102830455</v>
      </c>
      <c r="AO26" s="63" t="n">
        <f aca="false">'GDP evolution by scenario'!G101</f>
        <v>0.022553151568609</v>
      </c>
      <c r="AP26" s="63"/>
      <c r="AQ26" s="6" t="n">
        <f aca="false">AQ25*(1+AO26)</f>
        <v>601368703.671788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332174243.479501</v>
      </c>
      <c r="AS26" s="64" t="n">
        <f aca="false">AQ26/AG105</f>
        <v>0.0895283012970335</v>
      </c>
      <c r="AT26" s="64" t="n">
        <f aca="false">AR26/AG105</f>
        <v>0.0494521839460036</v>
      </c>
      <c r="AU26" s="61" t="n">
        <f aca="false">AVERAGE(AH26:AH29)</f>
        <v>-0.0157471676160662</v>
      </c>
      <c r="AV26" s="5"/>
      <c r="AW26" s="65" t="n">
        <f aca="false">workers_and_wage_low!C14</f>
        <v>11499225</v>
      </c>
      <c r="AX26" s="5"/>
      <c r="AY26" s="61" t="n">
        <f aca="false">(AW26-AW25)/AW25</f>
        <v>-0.00519220852092131</v>
      </c>
      <c r="AZ26" s="66" t="n">
        <f aca="false">workers_and_wage_low!B14</f>
        <v>6811.86864411163</v>
      </c>
      <c r="BA26" s="61" t="n">
        <f aca="false">(AZ26-AZ25)/AZ25</f>
        <v>-0.00761256080796605</v>
      </c>
      <c r="BB26" s="66" t="n">
        <f aca="false">'Central scenario'!BB26</f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0.013531507455604</v>
      </c>
      <c r="BJ26" s="5" t="n">
        <f aca="false">BJ25+1</f>
        <v>2037</v>
      </c>
      <c r="BK26" s="61" t="n">
        <f aca="false">SUM(T102:T105)/AVERAGE(AG102:AG105)</f>
        <v>0.0598560581109867</v>
      </c>
      <c r="BL26" s="61" t="n">
        <f aca="false">SUM(P102:P105)/AVERAGE(AG102:AG105)</f>
        <v>0.0158956886495438</v>
      </c>
      <c r="BM26" s="61" t="n">
        <f aca="false">SUM(D102:D105)/AVERAGE(AG102:AG105)</f>
        <v>0.0826828430215317</v>
      </c>
      <c r="BN26" s="61" t="n">
        <f aca="false">(SUM(H102:H105)+SUM(J102:J105))/AVERAGE(AG102:AG105)</f>
        <v>0.0136504042804537</v>
      </c>
      <c r="BO26" s="63" t="n">
        <f aca="false">AL26-BN26</f>
        <v>-0.0523728778405425</v>
      </c>
      <c r="BP26" s="32" t="n">
        <f aca="false">BN26+BM26</f>
        <v>0.0963332473019854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8602355.4488985</v>
      </c>
      <c r="D27" s="82" t="n">
        <f aca="false">'Low pensions'!Q27</f>
        <v>106201919.122204</v>
      </c>
      <c r="E27" s="9"/>
      <c r="F27" s="67" t="n">
        <f aca="false">'Low pensions'!I27</f>
        <v>19303455.936474</v>
      </c>
      <c r="G27" s="82" t="n">
        <f aca="false">'Low pensions'!K27</f>
        <v>196660.371118102</v>
      </c>
      <c r="H27" s="82" t="n">
        <f aca="false">'Low pensions'!V27</f>
        <v>1081967.33770162</v>
      </c>
      <c r="I27" s="82" t="n">
        <f aca="false">'Low pensions'!M27</f>
        <v>6082.27951911654</v>
      </c>
      <c r="J27" s="82" t="n">
        <f aca="false">'Low pensions'!W27</f>
        <v>33462.9073515963</v>
      </c>
      <c r="K27" s="9"/>
      <c r="L27" s="82" t="n">
        <f aca="false">'Low pensions'!N27</f>
        <v>3588608.991979</v>
      </c>
      <c r="M27" s="67"/>
      <c r="N27" s="82" t="n">
        <f aca="false">'Low pensions'!L27</f>
        <v>789825.597726565</v>
      </c>
      <c r="O27" s="9"/>
      <c r="P27" s="82" t="n">
        <f aca="false">'Low pensions'!X27</f>
        <v>22966696.521374</v>
      </c>
      <c r="Q27" s="67"/>
      <c r="R27" s="82" t="n">
        <f aca="false">'Low SIPA income'!G22</f>
        <v>21880038.93955</v>
      </c>
      <c r="S27" s="67"/>
      <c r="T27" s="82" t="n">
        <f aca="false">'Low SIPA income'!J22</f>
        <v>83660225.2655404</v>
      </c>
      <c r="U27" s="9"/>
      <c r="V27" s="82" t="n">
        <f aca="false">'Low SIPA income'!F22</f>
        <v>128561.943141318</v>
      </c>
      <c r="W27" s="67"/>
      <c r="X27" s="82" t="n">
        <f aca="false">'Low SIPA income'!M22</f>
        <v>322910.535734287</v>
      </c>
      <c r="Y27" s="9"/>
      <c r="Z27" s="9" t="n">
        <f aca="false">R27+V27-N27-L27-F27</f>
        <v>-1673289.64348822</v>
      </c>
      <c r="AA27" s="9"/>
      <c r="AB27" s="9" t="n">
        <f aca="false">T27-P27-D27</f>
        <v>-45508390.3780373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AE27/$AE$6*$AD$6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-0.00890476566505875</v>
      </c>
      <c r="AK27" s="68" t="n">
        <f aca="false">AK26+1</f>
        <v>2038</v>
      </c>
      <c r="AL27" s="69" t="n">
        <f aca="false">SUM(AB106:AB109)/AVERAGE(AG106:AG109)</f>
        <v>-0.0376607686604036</v>
      </c>
      <c r="AM27" s="9" t="n">
        <f aca="false">'Central scenario'!AM26</f>
        <v>4920541.96276278</v>
      </c>
      <c r="AN27" s="69" t="n">
        <f aca="false">AM27/AVERAGE(AG106:AG109)</f>
        <v>0.000726413512989804</v>
      </c>
      <c r="AO27" s="69" t="n">
        <f aca="false">'GDP evolution by scenario'!G105</f>
        <v>0.018153190361403</v>
      </c>
      <c r="AP27" s="69"/>
      <c r="AQ27" s="9" t="n">
        <f aca="false">AQ26*(1+AO27)</f>
        <v>612285464.226932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333242916.821346</v>
      </c>
      <c r="AS27" s="70" t="n">
        <f aca="false">AQ27/AG109</f>
        <v>0.0898565287323543</v>
      </c>
      <c r="AT27" s="70" t="n">
        <f aca="false">AR27/AG109</f>
        <v>0.0489053774419061</v>
      </c>
      <c r="AU27" s="7"/>
      <c r="AV27" s="7"/>
      <c r="AW27" s="71" t="n">
        <f aca="false">workers_and_wage_low!C15</f>
        <v>11454332</v>
      </c>
      <c r="AX27" s="7"/>
      <c r="AY27" s="40" t="n">
        <f aca="false">(AW27-AW26)/AW26</f>
        <v>-0.00390400222623699</v>
      </c>
      <c r="AZ27" s="39" t="n">
        <f aca="false">workers_and_wage_low!B15</f>
        <v>6712.55529028831</v>
      </c>
      <c r="BA27" s="40" t="n">
        <f aca="false">(AZ27-AZ26)/AZ26</f>
        <v>-0.0145794581504698</v>
      </c>
      <c r="BB27" s="39" t="n">
        <f aca="false">'Central scenario'!BB27</f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0.0129413054853603</v>
      </c>
      <c r="BJ27" s="7" t="n">
        <f aca="false">BJ26+1</f>
        <v>2038</v>
      </c>
      <c r="BK27" s="40" t="n">
        <f aca="false">SUM(T106:T109)/AVERAGE(AG106:AG109)</f>
        <v>0.0600148183814821</v>
      </c>
      <c r="BL27" s="40" t="n">
        <f aca="false">SUM(P106:P109)/AVERAGE(AG106:AG109)</f>
        <v>0.0157252784264941</v>
      </c>
      <c r="BM27" s="40" t="n">
        <f aca="false">SUM(D106:D109)/AVERAGE(AG106:AG109)</f>
        <v>0.0819503086153916</v>
      </c>
      <c r="BN27" s="40" t="n">
        <f aca="false">(SUM(H106:H109)+SUM(J106:J109))/AVERAGE(AG106:AG109)</f>
        <v>0.0144443292574159</v>
      </c>
      <c r="BO27" s="69" t="n">
        <f aca="false">AL27-BN27</f>
        <v>-0.0521050979178196</v>
      </c>
      <c r="BP27" s="32" t="n">
        <f aca="false">BN27+BM27</f>
        <v>0.0963946378728075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8032470.84908195</v>
      </c>
      <c r="D28" s="82" t="n">
        <f aca="false">'Low pensions'!Q28</f>
        <v>99166306.7787895</v>
      </c>
      <c r="E28" s="9"/>
      <c r="F28" s="67" t="n">
        <f aca="false">'Low pensions'!I28</f>
        <v>18024650.110932</v>
      </c>
      <c r="G28" s="82" t="n">
        <f aca="false">'Low pensions'!K28</f>
        <v>216176.440065739</v>
      </c>
      <c r="H28" s="82" t="n">
        <f aca="false">'Low pensions'!V28</f>
        <v>1189338.99088026</v>
      </c>
      <c r="I28" s="82" t="n">
        <f aca="false">'Low pensions'!M28</f>
        <v>6685.86928038366</v>
      </c>
      <c r="J28" s="82" t="n">
        <f aca="false">'Low pensions'!W28</f>
        <v>36783.6801303172</v>
      </c>
      <c r="K28" s="9"/>
      <c r="L28" s="82" t="n">
        <f aca="false">'Low pensions'!N28</f>
        <v>3273414.78527882</v>
      </c>
      <c r="M28" s="67"/>
      <c r="N28" s="82" t="n">
        <f aca="false">'Low pensions'!L28</f>
        <v>749459.692106318</v>
      </c>
      <c r="O28" s="9"/>
      <c r="P28" s="82" t="n">
        <f aca="false">'Low pensions'!X28</f>
        <v>21109070.9815816</v>
      </c>
      <c r="Q28" s="67"/>
      <c r="R28" s="82" t="n">
        <f aca="false">'Low SIPA income'!G23</f>
        <v>17977125.6593717</v>
      </c>
      <c r="S28" s="67"/>
      <c r="T28" s="82" t="n">
        <f aca="false">'Low SIPA income'!J23</f>
        <v>68737098.0666499</v>
      </c>
      <c r="U28" s="9"/>
      <c r="V28" s="82" t="n">
        <f aca="false">'Low SIPA income'!F23</f>
        <v>121117.384087286</v>
      </c>
      <c r="W28" s="67"/>
      <c r="X28" s="82" t="n">
        <f aca="false">'Low SIPA income'!M23</f>
        <v>304211.94971649</v>
      </c>
      <c r="Y28" s="9"/>
      <c r="Z28" s="9" t="n">
        <f aca="false">R28+V28-N28-L28-F28</f>
        <v>-3949281.54485815</v>
      </c>
      <c r="AA28" s="9"/>
      <c r="AB28" s="9" t="n">
        <f aca="false">T28-P28-D28</f>
        <v>-51538279.6937213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AE28/$AE$6*$AD$6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-0.0100913862904131</v>
      </c>
      <c r="AK28" s="68" t="n">
        <f aca="false">AK27+1</f>
        <v>2039</v>
      </c>
      <c r="AL28" s="69" t="n">
        <f aca="false">SUM(AB110:AB113)/AVERAGE(AG110:AG113)</f>
        <v>-0.0360320403033302</v>
      </c>
      <c r="AM28" s="9" t="n">
        <f aca="false">'Central scenario'!AM27</f>
        <v>4379286.21321994</v>
      </c>
      <c r="AN28" s="69" t="n">
        <f aca="false">AM28/AVERAGE(AG110:AG113)</f>
        <v>0.000638885117342715</v>
      </c>
      <c r="AO28" s="69" t="n">
        <f aca="false">'GDP evolution by scenario'!G109</f>
        <v>0.0179776603037618</v>
      </c>
      <c r="AP28" s="69"/>
      <c r="AQ28" s="9" t="n">
        <f aca="false">AQ27*(1+AO28)</f>
        <v>623292924.311735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334818590.381068</v>
      </c>
      <c r="AS28" s="70" t="n">
        <f aca="false">AQ28/AG113</f>
        <v>0.0903376918141787</v>
      </c>
      <c r="AT28" s="70" t="n">
        <f aca="false">AR28/AG113</f>
        <v>0.0485273255185791</v>
      </c>
      <c r="AU28" s="9"/>
      <c r="AV28" s="7"/>
      <c r="AW28" s="71" t="n">
        <f aca="false">workers_and_wage_low!C16</f>
        <v>11583591</v>
      </c>
      <c r="AX28" s="7"/>
      <c r="AY28" s="40" t="n">
        <f aca="false">(AW28-AW27)/AW27</f>
        <v>0.0112847261629923</v>
      </c>
      <c r="AZ28" s="39" t="n">
        <f aca="false">workers_and_wage_low!B16</f>
        <v>6331.53688578529</v>
      </c>
      <c r="BA28" s="40" t="n">
        <f aca="false">(AZ28-AZ27)/AZ27</f>
        <v>-0.0567620508175585</v>
      </c>
      <c r="BB28" s="39" t="n">
        <f aca="false">'Central scenario'!BB28</f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0.017413231329073</v>
      </c>
      <c r="BJ28" s="7" t="n">
        <f aca="false">BJ27+1</f>
        <v>2039</v>
      </c>
      <c r="BK28" s="40" t="n">
        <f aca="false">SUM(T110:T113)/AVERAGE(AG110:AG113)</f>
        <v>0.0600987728959914</v>
      </c>
      <c r="BL28" s="40" t="n">
        <f aca="false">SUM(P110:P113)/AVERAGE(AG110:AG113)</f>
        <v>0.015435357666815</v>
      </c>
      <c r="BM28" s="40" t="n">
        <f aca="false">SUM(D110:D113)/AVERAGE(AG110:AG113)</f>
        <v>0.0806954555325066</v>
      </c>
      <c r="BN28" s="40" t="n">
        <f aca="false">(SUM(H110:H113)+SUM(J110:J113))/AVERAGE(AG110:AG113)</f>
        <v>0.015264284570308</v>
      </c>
      <c r="BO28" s="69" t="n">
        <f aca="false">AL28-BN28</f>
        <v>-0.0512963248736382</v>
      </c>
      <c r="BP28" s="32" t="n">
        <f aca="false">BN28+BM28</f>
        <v>0.0959597401028146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7341937.79087037</v>
      </c>
      <c r="D29" s="82" t="n">
        <f aca="false">'Low pensions'!Q29</f>
        <v>90641207.294696</v>
      </c>
      <c r="E29" s="9"/>
      <c r="F29" s="67" t="n">
        <f aca="false">'Low pensions'!I29</f>
        <v>16475112.3661772</v>
      </c>
      <c r="G29" s="82" t="n">
        <f aca="false">'Low pensions'!K29</f>
        <v>224042.162428257</v>
      </c>
      <c r="H29" s="82" t="n">
        <f aca="false">'Low pensions'!V29</f>
        <v>1232613.87455554</v>
      </c>
      <c r="I29" s="82" t="n">
        <f aca="false">'Low pensions'!M29</f>
        <v>6929.13904417286</v>
      </c>
      <c r="J29" s="82" t="n">
        <f aca="false">'Low pensions'!W29</f>
        <v>38122.0785945011</v>
      </c>
      <c r="K29" s="9"/>
      <c r="L29" s="82" t="n">
        <f aca="false">'Low pensions'!N29</f>
        <v>3038125.44366606</v>
      </c>
      <c r="M29" s="67"/>
      <c r="N29" s="82" t="n">
        <f aca="false">'Low pensions'!L29</f>
        <v>683434.677769862</v>
      </c>
      <c r="O29" s="9"/>
      <c r="P29" s="82" t="n">
        <f aca="false">'Low pensions'!X29</f>
        <v>19524903.3210839</v>
      </c>
      <c r="Q29" s="67"/>
      <c r="R29" s="82" t="n">
        <f aca="false">'Low SIPA income'!G24</f>
        <v>19735769.6864861</v>
      </c>
      <c r="S29" s="67"/>
      <c r="T29" s="82" t="n">
        <f aca="false">'Low SIPA income'!J24</f>
        <v>75461425.9289891</v>
      </c>
      <c r="U29" s="9"/>
      <c r="V29" s="82" t="n">
        <f aca="false">'Low SIPA income'!F24</f>
        <v>117488.447629411</v>
      </c>
      <c r="W29" s="67"/>
      <c r="X29" s="82" t="n">
        <f aca="false">'Low SIPA income'!M24</f>
        <v>295097.107585721</v>
      </c>
      <c r="Y29" s="9"/>
      <c r="Z29" s="9" t="n">
        <f aca="false">R29+V29-N29-L29-F29</f>
        <v>-343414.3534976</v>
      </c>
      <c r="AA29" s="9"/>
      <c r="AB29" s="9" t="n">
        <f aca="false">T29-P29-D29</f>
        <v>-34704684.6867908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AE29/$AE$6*$AD$6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-0.00686596778596435</v>
      </c>
      <c r="AK29" s="68" t="n">
        <f aca="false">AK28+1</f>
        <v>2040</v>
      </c>
      <c r="AL29" s="69" t="n">
        <f aca="false">SUM(AB114:AB117)/AVERAGE(AG114:AG117)</f>
        <v>-0.0347010710741716</v>
      </c>
      <c r="AM29" s="9" t="n">
        <f aca="false">'Central scenario'!AM28</f>
        <v>3887732.69163583</v>
      </c>
      <c r="AN29" s="69" t="n">
        <f aca="false">AM29/AVERAGE(AG114:AG117)</f>
        <v>0.00056096514125067</v>
      </c>
      <c r="AO29" s="69" t="n">
        <f aca="false">'GDP evolution by scenario'!G113</f>
        <v>0.0138420933104622</v>
      </c>
      <c r="AP29" s="69"/>
      <c r="AQ29" s="9" t="n">
        <f aca="false">AQ28*(1+AO29)</f>
        <v>631920603.129809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335540844.16643</v>
      </c>
      <c r="AS29" s="70" t="n">
        <f aca="false">AQ29/AG117</f>
        <v>0.0904916024382082</v>
      </c>
      <c r="AT29" s="70" t="n">
        <f aca="false">AR29/AG117</f>
        <v>0.0480497526456692</v>
      </c>
      <c r="AV29" s="7"/>
      <c r="AW29" s="71" t="n">
        <f aca="false">workers_and_wage_low!C17</f>
        <v>11552257</v>
      </c>
      <c r="AX29" s="7"/>
      <c r="AY29" s="40" t="n">
        <f aca="false">(AW29-AW28)/AW28</f>
        <v>-0.00270503335278326</v>
      </c>
      <c r="AZ29" s="39" t="n">
        <f aca="false">workers_and_wage_low!B17</f>
        <v>6012.82687189068</v>
      </c>
      <c r="BA29" s="40" t="n">
        <f aca="false">(AZ29-AZ28)/AZ28</f>
        <v>-0.0503369118183828</v>
      </c>
      <c r="BB29" s="39" t="n">
        <f aca="false">'Central scenario'!BB29</f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0.0134541829165057</v>
      </c>
      <c r="BJ29" s="7" t="n">
        <f aca="false">BJ28+1</f>
        <v>2040</v>
      </c>
      <c r="BK29" s="40" t="n">
        <f aca="false">SUM(T114:T117)/AVERAGE(AG114:AG117)</f>
        <v>0.0603636480227818</v>
      </c>
      <c r="BL29" s="40" t="n">
        <f aca="false">SUM(P114:P117)/AVERAGE(AG114:AG117)</f>
        <v>0.0152579255063153</v>
      </c>
      <c r="BM29" s="40" t="n">
        <f aca="false">SUM(D114:D117)/AVERAGE(AG114:AG117)</f>
        <v>0.0798067935906381</v>
      </c>
      <c r="BN29" s="40" t="n">
        <f aca="false">(SUM(H114:H117)+SUM(J114:J117))/AVERAGE(AG114:AG117)</f>
        <v>0.0160021468782003</v>
      </c>
      <c r="BO29" s="69" t="n">
        <f aca="false">AL29-BN29</f>
        <v>-0.0507032179523719</v>
      </c>
      <c r="BP29" s="32" t="n">
        <f aca="false">BN29+BM29</f>
        <v>0.0958089404688385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1" t="n">
        <f aca="false">'Low pensions'!Q30</f>
        <v>89965868.98707</v>
      </c>
      <c r="E30" s="6"/>
      <c r="F30" s="8" t="n">
        <f aca="false">'Low pensions'!I30</f>
        <v>16352361.6346346</v>
      </c>
      <c r="G30" s="81" t="n">
        <f aca="false">'Low pensions'!K30</f>
        <v>189722.850050616</v>
      </c>
      <c r="H30" s="81" t="n">
        <f aca="false">'Low pensions'!V30</f>
        <v>1043799.14368794</v>
      </c>
      <c r="I30" s="81" t="n">
        <f aca="false">'Low pensions'!M30</f>
        <v>5867.71701187475</v>
      </c>
      <c r="J30" s="81" t="n">
        <f aca="false">'Low pensions'!W30</f>
        <v>32282.4477429262</v>
      </c>
      <c r="K30" s="6"/>
      <c r="L30" s="81" t="n">
        <f aca="false">'Low pensions'!N30</f>
        <v>3559515.16025304</v>
      </c>
      <c r="M30" s="8"/>
      <c r="N30" s="81" t="n">
        <f aca="false">'Low pensions'!L30</f>
        <v>678706.000540201</v>
      </c>
      <c r="O30" s="6"/>
      <c r="P30" s="81" t="n">
        <f aca="false">'Low pensions'!X30</f>
        <v>22204381.2521039</v>
      </c>
      <c r="Q30" s="8"/>
      <c r="R30" s="81" t="n">
        <f aca="false">'Low SIPA income'!G25</f>
        <v>15771872.8967792</v>
      </c>
      <c r="S30" s="8"/>
      <c r="T30" s="81" t="n">
        <f aca="false">'Low SIPA income'!J25</f>
        <v>60305122.9958713</v>
      </c>
      <c r="U30" s="6"/>
      <c r="V30" s="81" t="n">
        <f aca="false">'Low SIPA income'!F25</f>
        <v>113588.720787944</v>
      </c>
      <c r="W30" s="8"/>
      <c r="X30" s="81" t="n">
        <f aca="false">'Low SIPA income'!M25</f>
        <v>285302.118082402</v>
      </c>
      <c r="Y30" s="6"/>
      <c r="Z30" s="6" t="n">
        <f aca="false">R30+V30-N30-L30-F30</f>
        <v>-4705121.17786079</v>
      </c>
      <c r="AA30" s="6"/>
      <c r="AB30" s="6" t="n">
        <f aca="false">T30-P30-D30</f>
        <v>-51865127.2433026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AE30/$AE$6*$AD$6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-0.0102468314898553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-0.422154314054034</v>
      </c>
      <c r="AS30" s="5"/>
      <c r="AT30" s="5"/>
      <c r="AU30" s="61" t="n">
        <f aca="false">AVERAGE(AH30:AH33)</f>
        <v>-0.000814920483286916</v>
      </c>
      <c r="AV30" s="5"/>
      <c r="AW30" s="65" t="n">
        <f aca="false">workers_and_wage_low!C18</f>
        <v>11484302</v>
      </c>
      <c r="AX30" s="5"/>
      <c r="AY30" s="61" t="n">
        <f aca="false">(AW30-AW29)/AW29</f>
        <v>-0.00588240029632305</v>
      </c>
      <c r="AZ30" s="66" t="n">
        <f aca="false">workers_and_wage_low!B18</f>
        <v>5980.7396309251</v>
      </c>
      <c r="BA30" s="61" t="n">
        <f aca="false">(AZ30-AZ29)/AZ29</f>
        <v>-0.0053364651351568</v>
      </c>
      <c r="BB30" s="66" t="n">
        <f aca="false">'Central scenario'!BB30</f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0.0152623485308696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2" t="n">
        <f aca="false">'Low pensions'!Q31</f>
        <v>90945332.7709491</v>
      </c>
      <c r="E31" s="9"/>
      <c r="F31" s="67" t="n">
        <f aca="false">'Low pensions'!I31</f>
        <v>16530390.7714879</v>
      </c>
      <c r="G31" s="82" t="n">
        <f aca="false">'Low pensions'!K31</f>
        <v>183815.225100467</v>
      </c>
      <c r="H31" s="82" t="n">
        <f aca="false">'Low pensions'!V31</f>
        <v>1011297.13424338</v>
      </c>
      <c r="I31" s="82" t="n">
        <f aca="false">'Low pensions'!M31</f>
        <v>5685.00696187009</v>
      </c>
      <c r="J31" s="82" t="n">
        <f aca="false">'Low pensions'!W31</f>
        <v>31277.2309559807</v>
      </c>
      <c r="K31" s="9"/>
      <c r="L31" s="82" t="n">
        <f aca="false">'Low pensions'!N31</f>
        <v>3292886.12995688</v>
      </c>
      <c r="M31" s="67"/>
      <c r="N31" s="82" t="n">
        <f aca="false">'Low pensions'!L31</f>
        <v>687168.922397811</v>
      </c>
      <c r="O31" s="9"/>
      <c r="P31" s="82" t="n">
        <f aca="false">'Low pensions'!X31</f>
        <v>20867402.445491</v>
      </c>
      <c r="Q31" s="67"/>
      <c r="R31" s="82" t="n">
        <f aca="false">'Low SIPA income'!G26</f>
        <v>18768315.1400203</v>
      </c>
      <c r="S31" s="67"/>
      <c r="T31" s="82" t="n">
        <f aca="false">'Low SIPA income'!J26</f>
        <v>71762279.6196469</v>
      </c>
      <c r="U31" s="9"/>
      <c r="V31" s="82" t="n">
        <f aca="false">'Low SIPA income'!F26</f>
        <v>109525.592719891</v>
      </c>
      <c r="W31" s="67"/>
      <c r="X31" s="82" t="n">
        <f aca="false">'Low SIPA income'!M26</f>
        <v>275096.71180778</v>
      </c>
      <c r="Y31" s="9"/>
      <c r="Z31" s="9" t="n">
        <f aca="false">R31+V31-N31-L31-F31</f>
        <v>-1632605.09110241</v>
      </c>
      <c r="AA31" s="9"/>
      <c r="AB31" s="9" t="n">
        <f aca="false">T31-P31-D31</f>
        <v>-40050455.5967933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AE31/$AE$6*$AD$6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-0.00794259424464266</v>
      </c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1" t="n">
        <f aca="false">workers_and_wage_low!C19</f>
        <v>11534098</v>
      </c>
      <c r="AX31" s="7"/>
      <c r="AY31" s="40" t="n">
        <f aca="false">(AW31-AW30)/AW30</f>
        <v>0.00433600579295111</v>
      </c>
      <c r="AZ31" s="39" t="n">
        <f aca="false">workers_and_wage_low!B19</f>
        <v>5964.69692516812</v>
      </c>
      <c r="BA31" s="40" t="n">
        <f aca="false">(AZ31-AZ30)/AZ30</f>
        <v>-0.00268239494560594</v>
      </c>
      <c r="BB31" s="39" t="n">
        <f aca="false">'Central scenario'!BB31</f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0.0135633267247243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32552607.6410766</v>
      </c>
      <c r="D32" s="82" t="n">
        <f aca="false">'Low pensions'!Q32</f>
        <v>93446727.1350574</v>
      </c>
      <c r="E32" s="9"/>
      <c r="F32" s="67" t="n">
        <f aca="false">'Low pensions'!I32</f>
        <v>16985048.8067325</v>
      </c>
      <c r="G32" s="82" t="n">
        <f aca="false">'Low pensions'!K32</f>
        <v>198428.68944272</v>
      </c>
      <c r="H32" s="82" t="n">
        <f aca="false">'Low pensions'!V32</f>
        <v>1091696.10338541</v>
      </c>
      <c r="I32" s="82" t="n">
        <f aca="false">'Low pensions'!M32</f>
        <v>6136.96977657895</v>
      </c>
      <c r="J32" s="82" t="n">
        <f aca="false">'Low pensions'!W32</f>
        <v>33763.7970119198</v>
      </c>
      <c r="K32" s="9"/>
      <c r="L32" s="82" t="n">
        <f aca="false">'Low pensions'!N32</f>
        <v>3222133.25828742</v>
      </c>
      <c r="M32" s="67"/>
      <c r="N32" s="82" t="n">
        <f aca="false">'Low pensions'!L32</f>
        <v>708181.443971694</v>
      </c>
      <c r="O32" s="9"/>
      <c r="P32" s="82" t="n">
        <f aca="false">'Low pensions'!X32</f>
        <v>20615870.1520565</v>
      </c>
      <c r="Q32" s="67"/>
      <c r="R32" s="82" t="n">
        <f aca="false">'Low SIPA income'!G27</f>
        <v>15636784.0553688</v>
      </c>
      <c r="S32" s="67"/>
      <c r="T32" s="82" t="n">
        <f aca="false">'Low SIPA income'!J27</f>
        <v>59788599.1023591</v>
      </c>
      <c r="U32" s="9"/>
      <c r="V32" s="82" t="n">
        <f aca="false">'Low SIPA income'!F27</f>
        <v>104871.150029721</v>
      </c>
      <c r="W32" s="67"/>
      <c r="X32" s="82" t="n">
        <f aca="false">'Low SIPA income'!M27</f>
        <v>263406.093683137</v>
      </c>
      <c r="Y32" s="9"/>
      <c r="Z32" s="9" t="n">
        <f aca="false">R32+V32-N32-L32-F32</f>
        <v>-5173708.30359314</v>
      </c>
      <c r="AA32" s="9"/>
      <c r="AB32" s="9" t="n">
        <f aca="false">T32-P32-D32</f>
        <v>-54273998.1847549</v>
      </c>
      <c r="AC32" s="50"/>
      <c r="AD32" s="9" t="n">
        <v>22287255273.2248</v>
      </c>
      <c r="AE32" s="9" t="n">
        <f aca="false">'Central scenario'!AE32</f>
        <v>696715.277109837</v>
      </c>
      <c r="AF32" s="9" t="n">
        <f aca="false">'Central scenario'!AF32</f>
        <v>397.614228233701</v>
      </c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-0.0106762277279252</v>
      </c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9"/>
      <c r="AV32" s="7"/>
      <c r="AW32" s="71" t="n">
        <f aca="false">workers_and_wage_low!C20</f>
        <v>11625552</v>
      </c>
      <c r="AX32" s="7"/>
      <c r="AY32" s="40" t="n">
        <f aca="false">(AW32-AW31)/AW31</f>
        <v>0.00792901187418383</v>
      </c>
      <c r="AZ32" s="39" t="n">
        <f aca="false">workers_and_wage_low!B20</f>
        <v>5814.12701750829</v>
      </c>
      <c r="BA32" s="40" t="n">
        <f aca="false">(AZ32-AZ31)/AZ31</f>
        <v>-0.0252435135512918</v>
      </c>
      <c r="BB32" s="12" t="n">
        <f aca="false">(4*45-(BB30+BB31))/2</f>
        <v>44.6578693163224</v>
      </c>
      <c r="BC32" s="12" t="n">
        <f aca="false">(4*12-(BC30+BC31))/2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0.0160510292343317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2" t="n">
        <f aca="false">'Low pensions'!Q33</f>
        <v>91889156.339889</v>
      </c>
      <c r="E33" s="9"/>
      <c r="F33" s="67" t="n">
        <f aca="false">'Low pensions'!I33</f>
        <v>16701941.8773947</v>
      </c>
      <c r="G33" s="82" t="n">
        <f aca="false">'Low pensions'!K33</f>
        <v>215995.281422386</v>
      </c>
      <c r="H33" s="82" t="n">
        <f aca="false">'Low pensions'!V33</f>
        <v>1188342.30947497</v>
      </c>
      <c r="I33" s="82" t="n">
        <f aca="false">'Low pensions'!M33</f>
        <v>6680.26643574389</v>
      </c>
      <c r="J33" s="82" t="n">
        <f aca="false">'Low pensions'!W33</f>
        <v>36752.8549322156</v>
      </c>
      <c r="K33" s="9"/>
      <c r="L33" s="82" t="n">
        <f aca="false">'Low pensions'!N33</f>
        <v>3291310.39926659</v>
      </c>
      <c r="M33" s="67"/>
      <c r="N33" s="82" t="n">
        <f aca="false">'Low pensions'!L33</f>
        <v>696535.736105228</v>
      </c>
      <c r="O33" s="9"/>
      <c r="P33" s="82" t="n">
        <f aca="false">'Low pensions'!X33</f>
        <v>20910759.4168098</v>
      </c>
      <c r="Q33" s="67"/>
      <c r="R33" s="82" t="n">
        <f aca="false">'Low SIPA income'!G28</f>
        <v>17828312.0424552</v>
      </c>
      <c r="S33" s="67"/>
      <c r="T33" s="82" t="n">
        <f aca="false">'Low SIPA income'!J28</f>
        <v>68168096.3044403</v>
      </c>
      <c r="U33" s="9"/>
      <c r="V33" s="82" t="n">
        <f aca="false">'Low SIPA income'!F28</f>
        <v>105328.863710972</v>
      </c>
      <c r="W33" s="67"/>
      <c r="X33" s="82" t="n">
        <f aca="false">'Low SIPA income'!M28</f>
        <v>264555.738487923</v>
      </c>
      <c r="Y33" s="9"/>
      <c r="Z33" s="9" t="n">
        <f aca="false">R33+V33-N33-L33-F33</f>
        <v>-2756147.1066003</v>
      </c>
      <c r="AA33" s="9"/>
      <c r="AB33" s="9" t="n">
        <f aca="false">T33-P33-D33</f>
        <v>-44631819.4522584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-0.00885950804579042</v>
      </c>
      <c r="AK33" s="7"/>
      <c r="AL33" s="7"/>
      <c r="AM33" s="7"/>
      <c r="AN33" s="7"/>
      <c r="AO33" s="7"/>
      <c r="AP33" s="7"/>
      <c r="AQ33" s="7"/>
      <c r="AR33" s="7"/>
      <c r="AS33" s="7"/>
      <c r="AT33" s="7"/>
      <c r="AV33" s="7"/>
      <c r="AW33" s="71" t="n">
        <f aca="false">workers_and_wage_low!C21</f>
        <v>11738891</v>
      </c>
      <c r="AX33" s="7"/>
      <c r="AY33" s="40" t="n">
        <f aca="false">(AW33-AW32)/AW32</f>
        <v>0.00974912847149107</v>
      </c>
      <c r="AZ33" s="39" t="n">
        <f aca="false">workers_and_wage_low!B21</f>
        <v>5633.24553537283</v>
      </c>
      <c r="BA33" s="40" t="n">
        <f aca="false">(AZ33-AZ32)/AZ32</f>
        <v>-0.0311106863662884</v>
      </c>
      <c r="BB33" s="12" t="n">
        <f aca="false">BB32</f>
        <v>44.6578693163224</v>
      </c>
      <c r="BC33" s="12" t="n">
        <f aca="false">BC32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0.0137894295341791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1" t="n">
        <f aca="false">'Low pensions'!Q34</f>
        <v>105372882.103629</v>
      </c>
      <c r="E34" s="6"/>
      <c r="F34" s="8" t="n">
        <f aca="false">'Low pensions'!I34</f>
        <v>19152768.6448504</v>
      </c>
      <c r="G34" s="81" t="n">
        <f aca="false">'Low pensions'!K34</f>
        <v>236635.046227798</v>
      </c>
      <c r="H34" s="81" t="n">
        <f aca="false">'Low pensions'!V34</f>
        <v>1301896.20571922</v>
      </c>
      <c r="I34" s="81" t="n">
        <f aca="false">'Low pensions'!M34</f>
        <v>7318.60967714837</v>
      </c>
      <c r="J34" s="81" t="n">
        <f aca="false">'Low pensions'!W34</f>
        <v>40264.8311047179</v>
      </c>
      <c r="K34" s="6"/>
      <c r="L34" s="81" t="n">
        <f aca="false">'Low pensions'!N34</f>
        <v>3800653.12600273</v>
      </c>
      <c r="M34" s="8"/>
      <c r="N34" s="81" t="n">
        <f aca="false">'Low pensions'!L34</f>
        <v>713098.773585796</v>
      </c>
      <c r="O34" s="6"/>
      <c r="P34" s="81" t="n">
        <f aca="false">'Low pensions'!X34</f>
        <v>23644866.1924891</v>
      </c>
      <c r="Q34" s="8"/>
      <c r="R34" s="81" t="n">
        <f aca="false">'Low SIPA income'!G29</f>
        <v>16224717.6650484</v>
      </c>
      <c r="S34" s="8"/>
      <c r="T34" s="81" t="n">
        <f aca="false">'Low SIPA income'!J29</f>
        <v>62036614.2161745</v>
      </c>
      <c r="U34" s="6"/>
      <c r="V34" s="81" t="n">
        <f aca="false">'Low SIPA income'!F29</f>
        <v>114087.683183919</v>
      </c>
      <c r="W34" s="8"/>
      <c r="X34" s="81" t="n">
        <f aca="false">'Low SIPA income'!M29</f>
        <v>286555.367766241</v>
      </c>
      <c r="Y34" s="6"/>
      <c r="Z34" s="6" t="n">
        <f aca="false">R34+V34-N34-L34-F34</f>
        <v>-7327715.19620661</v>
      </c>
      <c r="AA34" s="6"/>
      <c r="AB34" s="6" t="n">
        <f aca="false">T34-P34-D34</f>
        <v>-66981134.079944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-0.0139727696109249</v>
      </c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61" t="n">
        <f aca="false">AVERAGE(AH34:AH37)</f>
        <v>-0.0108497126224258</v>
      </c>
      <c r="AV34" s="5"/>
      <c r="AW34" s="65" t="n">
        <f aca="false">workers_and_wage_low!C22</f>
        <v>11516503</v>
      </c>
      <c r="AX34" s="5"/>
      <c r="AY34" s="61" t="n">
        <f aca="false">(AW34-AW33)/AW33</f>
        <v>-0.0189445493616049</v>
      </c>
      <c r="AZ34" s="66" t="n">
        <f aca="false">workers_and_wage_low!B22</f>
        <v>5930.04634320402</v>
      </c>
      <c r="BA34" s="61" t="n">
        <f aca="false">(AZ34-AZ33)/AZ33</f>
        <v>0.0526873550899733</v>
      </c>
      <c r="BB34" s="11" t="n">
        <f aca="false">BB33*3/4+BB37*1/4</f>
        <v>44.9934019872418</v>
      </c>
      <c r="BC34" s="11" t="n">
        <f aca="false">$BC$33</f>
        <v>11.3722743431335</v>
      </c>
      <c r="BD34" s="11" t="n">
        <f aca="false">BB34+BC34/2</f>
        <v>50.6795391588085</v>
      </c>
      <c r="BE34" s="61" t="n">
        <f aca="false">BD34/BD33-1</f>
        <v>0.00666479873825954</v>
      </c>
      <c r="BF34" s="5"/>
      <c r="BG34" s="5"/>
      <c r="BH34" s="5"/>
      <c r="BI34" s="61" t="n">
        <f aca="false">T41/AG41</f>
        <v>0.0157285620697357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2" t="n">
        <f aca="false">'Low pensions'!Q35</f>
        <v>96899526.9183279</v>
      </c>
      <c r="E35" s="9"/>
      <c r="F35" s="67" t="n">
        <f aca="false">'Low pensions'!I35</f>
        <v>17612636.0389099</v>
      </c>
      <c r="G35" s="82" t="n">
        <f aca="false">'Low pensions'!K35</f>
        <v>282672.159803461</v>
      </c>
      <c r="H35" s="82" t="n">
        <f aca="false">'Low pensions'!V35</f>
        <v>1555178.82146804</v>
      </c>
      <c r="I35" s="82" t="n">
        <f aca="false">'Low pensions'!M35</f>
        <v>8742.43793206581</v>
      </c>
      <c r="J35" s="82" t="n">
        <f aca="false">'Low pensions'!W35</f>
        <v>48098.3140660218</v>
      </c>
      <c r="K35" s="9"/>
      <c r="L35" s="82" t="n">
        <f aca="false">'Low pensions'!N35</f>
        <v>2966221.31103036</v>
      </c>
      <c r="M35" s="67"/>
      <c r="N35" s="82" t="n">
        <f aca="false">'Low pensions'!L35</f>
        <v>723828.627010088</v>
      </c>
      <c r="O35" s="9"/>
      <c r="P35" s="82" t="n">
        <f aca="false">'Low pensions'!X35</f>
        <v>19374028.0255973</v>
      </c>
      <c r="Q35" s="67"/>
      <c r="R35" s="82" t="n">
        <f aca="false">'Low SIPA income'!G30</f>
        <v>18307499.3796205</v>
      </c>
      <c r="S35" s="67"/>
      <c r="T35" s="82" t="n">
        <f aca="false">'Low SIPA income'!J30</f>
        <v>70000310.6200729</v>
      </c>
      <c r="U35" s="9"/>
      <c r="V35" s="82" t="n">
        <f aca="false">'Low SIPA income'!F30</f>
        <v>82776.6429695547</v>
      </c>
      <c r="W35" s="67"/>
      <c r="X35" s="82" t="n">
        <f aca="false">'Low SIPA income'!M30</f>
        <v>207911.06197114</v>
      </c>
      <c r="Y35" s="9"/>
      <c r="Z35" s="9" t="n">
        <f aca="false">R35+V35-N35-L35-F35</f>
        <v>-2912409.95436028</v>
      </c>
      <c r="AA35" s="9"/>
      <c r="AB35" s="9" t="n">
        <f aca="false">T35-P35-D35</f>
        <v>-46273244.3238523</v>
      </c>
      <c r="AC35" s="50"/>
      <c r="AD35" s="9"/>
      <c r="AE35" s="9"/>
      <c r="AF35" s="9"/>
      <c r="AG35" s="9" t="n">
        <f aca="false">AG34*'Pessimist macro hypothesis'!B17/'Pessimist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-0.0115109018891539</v>
      </c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1" t="n">
        <f aca="false">workers_and_wage_low!C23</f>
        <v>9403544</v>
      </c>
      <c r="AX35" s="7"/>
      <c r="AY35" s="40" t="n">
        <f aca="false">(AW35-AW34)/AW34</f>
        <v>-0.183472274526391</v>
      </c>
      <c r="AZ35" s="39" t="n">
        <f aca="false">workers_and_wage_low!B23</f>
        <v>6361.98249860395</v>
      </c>
      <c r="BA35" s="40" t="n">
        <f aca="false">(AZ35-AZ34)/AZ34</f>
        <v>0.0728385800719643</v>
      </c>
      <c r="BB35" s="12" t="n">
        <f aca="false">BB33*2/4+BB37*2/4</f>
        <v>45.3289346581612</v>
      </c>
      <c r="BC35" s="12" t="n">
        <f aca="false">$BC$33</f>
        <v>11.3722743431335</v>
      </c>
      <c r="BD35" s="12" t="n">
        <f aca="false">BB35+BC35/2</f>
        <v>51.0150718297279</v>
      </c>
      <c r="BE35" s="40" t="n">
        <f aca="false">BD35/BD34-1</f>
        <v>0.0066206732833145</v>
      </c>
      <c r="BF35" s="7"/>
      <c r="BG35" s="7" t="e">
        <f aca="false">AVERAGE(BF34:BF37)</f>
        <v>#DIV/0!</v>
      </c>
      <c r="BH35" s="7"/>
      <c r="BI35" s="40" t="n">
        <f aca="false">T42/AG42</f>
        <v>0.0139190490673123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2" t="n">
        <f aca="false">'Low pensions'!Q36</f>
        <v>96311413.2237297</v>
      </c>
      <c r="E36" s="9"/>
      <c r="F36" s="67" t="n">
        <f aca="false">'Low pensions'!I36</f>
        <v>17505739.4132825</v>
      </c>
      <c r="G36" s="82" t="n">
        <f aca="false">'Low pensions'!K36</f>
        <v>289199.53333468</v>
      </c>
      <c r="H36" s="82" t="n">
        <f aca="false">'Low pensions'!V36</f>
        <v>1591090.50475026</v>
      </c>
      <c r="I36" s="82" t="n">
        <f aca="false">'Low pensions'!M36</f>
        <v>8944.31546395912</v>
      </c>
      <c r="J36" s="82" t="n">
        <f aca="false">'Low pensions'!W36</f>
        <v>49208.9846829974</v>
      </c>
      <c r="K36" s="9"/>
      <c r="L36" s="82" t="n">
        <f aca="false">'Low pensions'!N36</f>
        <v>2955333.46344503</v>
      </c>
      <c r="M36" s="67"/>
      <c r="N36" s="82" t="n">
        <f aca="false">'Low pensions'!L36</f>
        <v>721495.393636607</v>
      </c>
      <c r="O36" s="9"/>
      <c r="P36" s="82" t="n">
        <f aca="false">'Low pensions'!X36</f>
        <v>19304694.1711126</v>
      </c>
      <c r="Q36" s="67"/>
      <c r="R36" s="82" t="n">
        <f aca="false">'Low SIPA income'!G31</f>
        <v>15706934.747487</v>
      </c>
      <c r="S36" s="67"/>
      <c r="T36" s="82" t="n">
        <f aca="false">'Low SIPA income'!J31</f>
        <v>60056826.3537529</v>
      </c>
      <c r="U36" s="9"/>
      <c r="V36" s="82" t="n">
        <f aca="false">'Low SIPA income'!F31</f>
        <v>82795.0471390435</v>
      </c>
      <c r="W36" s="67"/>
      <c r="X36" s="82" t="n">
        <f aca="false">'Low SIPA income'!M31</f>
        <v>207957.287938827</v>
      </c>
      <c r="Y36" s="9"/>
      <c r="Z36" s="9" t="n">
        <f aca="false">R36+V36-N36-L36-F36</f>
        <v>-5392838.47573811</v>
      </c>
      <c r="AA36" s="9"/>
      <c r="AB36" s="9" t="n">
        <f aca="false">T36-P36-D36</f>
        <v>-55559281.0410894</v>
      </c>
      <c r="AC36" s="50"/>
      <c r="AD36" s="9"/>
      <c r="AE36" s="9"/>
      <c r="AF36" s="9"/>
      <c r="AG36" s="9" t="n">
        <f aca="false">AG35*'Pessimist macro hypothesis'!B18/'Pessimist macro hypothesis'!B17</f>
        <v>4463803318.74889</v>
      </c>
      <c r="AH36" s="40" t="n">
        <f aca="false">(AG36-AG35)/AG35</f>
        <v>0.110412784005119</v>
      </c>
      <c r="AI36" s="40"/>
      <c r="AJ36" s="40" t="n">
        <f aca="false">AB36/AG36</f>
        <v>-0.0124466238930665</v>
      </c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9"/>
      <c r="AV36" s="7"/>
      <c r="AW36" s="71" t="n">
        <f aca="false">workers_and_wage_low!C24</f>
        <v>9907200</v>
      </c>
      <c r="AX36" s="7"/>
      <c r="AY36" s="40" t="n">
        <f aca="false">(AW36-AW35)/AW35</f>
        <v>0.0535602321848018</v>
      </c>
      <c r="AZ36" s="39" t="n">
        <f aca="false">workers_and_wage_low!B24</f>
        <v>6091.38137580562</v>
      </c>
      <c r="BA36" s="40" t="n">
        <f aca="false">(AZ36-AZ35)/AZ35</f>
        <v>-0.0425340878975552</v>
      </c>
      <c r="BB36" s="12" t="n">
        <f aca="false">BB33*1/4+BB37*3/4</f>
        <v>45.6644673290806</v>
      </c>
      <c r="BC36" s="12" t="n">
        <f aca="false">$BC$33</f>
        <v>11.3722743431335</v>
      </c>
      <c r="BD36" s="12" t="n">
        <f aca="false">BB36+BC36/2</f>
        <v>51.3506045006473</v>
      </c>
      <c r="BE36" s="40" t="n">
        <f aca="false">BD36/BD35-1</f>
        <v>0.00657712826592327</v>
      </c>
      <c r="BF36" s="7"/>
      <c r="BG36" s="7"/>
      <c r="BH36" s="7"/>
      <c r="BI36" s="40" t="n">
        <f aca="false">T43/AG43</f>
        <v>0.0164994360634324</v>
      </c>
      <c r="BJ36" s="7"/>
      <c r="BK36" s="7"/>
      <c r="BL36" s="7"/>
      <c r="BM36" s="7"/>
      <c r="BN36" s="7"/>
      <c r="BO36" s="7"/>
      <c r="BP36" s="7"/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2" t="n">
        <f aca="false">'Low pensions'!Q37</f>
        <v>93612028.8848549</v>
      </c>
      <c r="E37" s="9"/>
      <c r="F37" s="67" t="n">
        <f aca="false">'Low pensions'!I37</f>
        <v>17015094.3564722</v>
      </c>
      <c r="G37" s="82" t="n">
        <f aca="false">'Low pensions'!K37</f>
        <v>288840.643858838</v>
      </c>
      <c r="H37" s="82" t="n">
        <f aca="false">'Low pensions'!V37</f>
        <v>1589116.00074369</v>
      </c>
      <c r="I37" s="82" t="n">
        <f aca="false">'Low pensions'!M37</f>
        <v>8933.21578944864</v>
      </c>
      <c r="J37" s="82" t="n">
        <f aca="false">'Low pensions'!W37</f>
        <v>49147.9175487742</v>
      </c>
      <c r="K37" s="9"/>
      <c r="L37" s="82" t="n">
        <f aca="false">'Low pensions'!N37</f>
        <v>2960820.97546663</v>
      </c>
      <c r="M37" s="67"/>
      <c r="N37" s="82" t="n">
        <f aca="false">'Low pensions'!L37</f>
        <v>702894.939599734</v>
      </c>
      <c r="O37" s="9"/>
      <c r="P37" s="82" t="n">
        <f aca="false">'Low pensions'!X37</f>
        <v>19230834.6869896</v>
      </c>
      <c r="Q37" s="67"/>
      <c r="R37" s="82" t="n">
        <f aca="false">'Low SIPA income'!G32</f>
        <v>18816354.7795682</v>
      </c>
      <c r="S37" s="67"/>
      <c r="T37" s="82" t="n">
        <f aca="false">'Low SIPA income'!J32</f>
        <v>71945963.3451355</v>
      </c>
      <c r="U37" s="9"/>
      <c r="V37" s="82" t="n">
        <f aca="false">'Low SIPA income'!F32</f>
        <v>86723.0332802837</v>
      </c>
      <c r="W37" s="67"/>
      <c r="X37" s="82" t="n">
        <f aca="false">'Low SIPA income'!M32</f>
        <v>217823.256655794</v>
      </c>
      <c r="Y37" s="9"/>
      <c r="Z37" s="9" t="n">
        <f aca="false">R37+V37-N37-L37-F37</f>
        <v>-1775732.4586901</v>
      </c>
      <c r="AA37" s="9"/>
      <c r="AB37" s="9" t="n">
        <f aca="false">T37-P37-D37</f>
        <v>-40896900.2267089</v>
      </c>
      <c r="AC37" s="50"/>
      <c r="AD37" s="9"/>
      <c r="AE37" s="9"/>
      <c r="AF37" s="9"/>
      <c r="AG37" s="9" t="n">
        <f aca="false">AG36*'Pessimist macro hypothesis'!B19/'Pessimist macro hypothesis'!B18</f>
        <v>4713951014.78764</v>
      </c>
      <c r="AH37" s="40" t="n">
        <f aca="false">(AG37-AG36)/AG36</f>
        <v>0.0560391393115544</v>
      </c>
      <c r="AI37" s="40" t="n">
        <f aca="false">(AG37-AG33)/AG33</f>
        <v>-0.0642710188490941</v>
      </c>
      <c r="AJ37" s="40" t="n">
        <f aca="false">AB37/AG37</f>
        <v>-0.0086757159967118</v>
      </c>
      <c r="AK37" s="7"/>
      <c r="AL37" s="7"/>
      <c r="AM37" s="7"/>
      <c r="AN37" s="7"/>
      <c r="AO37" s="7"/>
      <c r="AP37" s="7"/>
      <c r="AQ37" s="7"/>
      <c r="AR37" s="7"/>
      <c r="AS37" s="7"/>
      <c r="AT37" s="7"/>
      <c r="AV37" s="7"/>
      <c r="AW37" s="71" t="n">
        <f aca="false">workers_and_wage_low!C25</f>
        <v>10446968</v>
      </c>
      <c r="AX37" s="7"/>
      <c r="AY37" s="40" t="n">
        <f aca="false">(AW37-AW36)/AW36</f>
        <v>0.0544823966408269</v>
      </c>
      <c r="AZ37" s="39" t="n">
        <f aca="false">workers_and_wage_low!B25</f>
        <v>6012.73719679975</v>
      </c>
      <c r="BA37" s="40" t="n">
        <f aca="false">(AZ37-AZ36)/AZ36</f>
        <v>-0.0129107297924644</v>
      </c>
      <c r="BB37" s="76" t="n">
        <v>46</v>
      </c>
      <c r="BC37" s="12" t="n">
        <f aca="false">$BC$33</f>
        <v>11.3722743431335</v>
      </c>
      <c r="BD37" s="12" t="n">
        <f aca="false">BB37+BC37/2</f>
        <v>51.6861371715667</v>
      </c>
      <c r="BE37" s="40" t="n">
        <f aca="false">BD37/BD36-1</f>
        <v>0.00653415230808396</v>
      </c>
      <c r="BG37" s="73" t="n">
        <f aca="false">(BB37-BB33)/BB33</f>
        <v>0.0300536211024986</v>
      </c>
      <c r="BH37" s="7"/>
      <c r="BI37" s="40" t="n">
        <f aca="false">T44/AG44</f>
        <v>0.0137780428489749</v>
      </c>
      <c r="BJ37" s="7"/>
      <c r="BK37" s="7"/>
      <c r="BL37" s="7"/>
      <c r="BM37" s="7"/>
      <c r="BN37" s="7"/>
      <c r="BO37" s="7"/>
      <c r="BP37" s="7"/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1" t="n">
        <f aca="false">'Low pensions'!Q38</f>
        <v>90298834.1647763</v>
      </c>
      <c r="E38" s="6"/>
      <c r="F38" s="8" t="n">
        <f aca="false">'Low pensions'!I38</f>
        <v>16412881.9970665</v>
      </c>
      <c r="G38" s="81" t="n">
        <f aca="false">'Low pensions'!K38</f>
        <v>290312.337255526</v>
      </c>
      <c r="H38" s="81" t="n">
        <f aca="false">'Low pensions'!V38</f>
        <v>1597212.82359252</v>
      </c>
      <c r="I38" s="81" t="n">
        <f aca="false">'Low pensions'!M38</f>
        <v>8978.7320800678</v>
      </c>
      <c r="J38" s="81" t="n">
        <f aca="false">'Low pensions'!W38</f>
        <v>49398.3347502839</v>
      </c>
      <c r="K38" s="6"/>
      <c r="L38" s="81" t="n">
        <f aca="false">'Low pensions'!N38</f>
        <v>3374021.94996532</v>
      </c>
      <c r="M38" s="8"/>
      <c r="N38" s="81" t="n">
        <f aca="false">'Low pensions'!L38</f>
        <v>680235.401066577</v>
      </c>
      <c r="O38" s="6"/>
      <c r="P38" s="81" t="n">
        <f aca="false">'Low pensions'!X38</f>
        <v>21250270.4125733</v>
      </c>
      <c r="Q38" s="8"/>
      <c r="R38" s="81" t="n">
        <f aca="false">'Low SIPA income'!G33</f>
        <v>16494418.78547</v>
      </c>
      <c r="S38" s="8"/>
      <c r="T38" s="81" t="n">
        <f aca="false">'Low SIPA income'!J33</f>
        <v>63067839.825561</v>
      </c>
      <c r="U38" s="6"/>
      <c r="V38" s="81" t="n">
        <f aca="false">'Low SIPA income'!F33</f>
        <v>93342.0918899383</v>
      </c>
      <c r="W38" s="8"/>
      <c r="X38" s="81" t="n">
        <f aca="false">'Low SIPA income'!M33</f>
        <v>234448.423555696</v>
      </c>
      <c r="Y38" s="6"/>
      <c r="Z38" s="6" t="n">
        <f aca="false">R38+V38-N38-L38-F38</f>
        <v>-3879378.47073851</v>
      </c>
      <c r="AA38" s="6"/>
      <c r="AB38" s="6" t="n">
        <f aca="false">T38-P38-D38</f>
        <v>-48481264.7517886</v>
      </c>
      <c r="AC38" s="50"/>
      <c r="AD38" s="6"/>
      <c r="AE38" s="6"/>
      <c r="AF38" s="6"/>
      <c r="AG38" s="6" t="n">
        <f aca="false">AG37*'Pessimist macro hypothesis'!B20/'Pessimist macro hypothesis'!B19</f>
        <v>4649879863.95668</v>
      </c>
      <c r="AH38" s="61" t="n">
        <f aca="false">(AG38-AG37)/AG37</f>
        <v>-0.0135918151525041</v>
      </c>
      <c r="AI38" s="61"/>
      <c r="AJ38" s="61" t="n">
        <f aca="false">AB38/AG38</f>
        <v>-0.010426347813325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0.0115877510953869</v>
      </c>
      <c r="AV38" s="5"/>
      <c r="AW38" s="65" t="n">
        <f aca="false">workers_and_wage_low!C26</f>
        <v>10786830</v>
      </c>
      <c r="AX38" s="5"/>
      <c r="AY38" s="61" t="n">
        <f aca="false">(AW38-AW37)/AW37</f>
        <v>0.0325321184098582</v>
      </c>
      <c r="AZ38" s="66" t="n">
        <f aca="false">workers_and_wage_low!B26</f>
        <v>5971.75866120956</v>
      </c>
      <c r="BA38" s="61" t="n">
        <f aca="false">(AZ38-AZ37)/AZ37</f>
        <v>-0.00681528798764081</v>
      </c>
      <c r="BB38" s="11" t="n">
        <f aca="false">BB37*3/4+BB41*1/4</f>
        <v>46.75</v>
      </c>
      <c r="BC38" s="11" t="n">
        <f aca="false">$BC$33</f>
        <v>11.3722743431335</v>
      </c>
      <c r="BD38" s="11" t="n">
        <f aca="false">BB38+BC38/2</f>
        <v>52.4361371715667</v>
      </c>
      <c r="BE38" s="61" t="n">
        <f aca="false">BD38/BD37-1</f>
        <v>0.0145106607117969</v>
      </c>
      <c r="BF38" s="5"/>
      <c r="BG38" s="5"/>
      <c r="BH38" s="5"/>
      <c r="BI38" s="61" t="n">
        <f aca="false">T45/AG45</f>
        <v>0.0155897182678337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2" t="n">
        <f aca="false">'Low pensions'!Q39</f>
        <v>92045961.9946674</v>
      </c>
      <c r="E39" s="9"/>
      <c r="F39" s="67" t="n">
        <f aca="false">'Low pensions'!I39</f>
        <v>16730443.1612945</v>
      </c>
      <c r="G39" s="82" t="n">
        <f aca="false">'Low pensions'!K39</f>
        <v>313226.432554515</v>
      </c>
      <c r="H39" s="82" t="n">
        <f aca="false">'Low pensions'!V39</f>
        <v>1723279.41517643</v>
      </c>
      <c r="I39" s="82" t="n">
        <f aca="false">'Low pensions'!M39</f>
        <v>9687.41543983028</v>
      </c>
      <c r="J39" s="82" t="n">
        <f aca="false">'Low pensions'!W39</f>
        <v>53297.3015003017</v>
      </c>
      <c r="K39" s="9"/>
      <c r="L39" s="82" t="n">
        <f aca="false">'Low pensions'!N39</f>
        <v>2881391.23445495</v>
      </c>
      <c r="M39" s="67"/>
      <c r="N39" s="82" t="n">
        <f aca="false">'Low pensions'!L39</f>
        <v>694765.75044729</v>
      </c>
      <c r="O39" s="9"/>
      <c r="P39" s="82" t="n">
        <f aca="false">'Low pensions'!X39</f>
        <v>18773948.9830686</v>
      </c>
      <c r="Q39" s="67"/>
      <c r="R39" s="82" t="n">
        <f aca="false">'Low SIPA income'!G34</f>
        <v>19406641.5661784</v>
      </c>
      <c r="S39" s="67"/>
      <c r="T39" s="82" t="n">
        <f aca="false">'Low SIPA income'!J34</f>
        <v>74202976.0348988</v>
      </c>
      <c r="U39" s="9"/>
      <c r="V39" s="82" t="n">
        <f aca="false">'Low SIPA income'!F34</f>
        <v>96033.4862687424</v>
      </c>
      <c r="W39" s="67"/>
      <c r="X39" s="82" t="n">
        <f aca="false">'Low SIPA income'!M34</f>
        <v>241208.430284722</v>
      </c>
      <c r="Y39" s="9"/>
      <c r="Z39" s="9" t="n">
        <f aca="false">R39+V39-N39-L39-F39</f>
        <v>-803925.093749598</v>
      </c>
      <c r="AA39" s="9"/>
      <c r="AB39" s="9" t="n">
        <f aca="false">T39-P39-D39</f>
        <v>-36616934.9428373</v>
      </c>
      <c r="AC39" s="50"/>
      <c r="AD39" s="9"/>
      <c r="AE39" s="9"/>
      <c r="AF39" s="9"/>
      <c r="AG39" s="9" t="n">
        <f aca="false">AG38*'Pessimist macro hypothesis'!B21/'Pessimist macro hypothesis'!B20</f>
        <v>4622941927.99708</v>
      </c>
      <c r="AH39" s="40" t="n">
        <f aca="false">(AG39-AG38)/AG38</f>
        <v>-0.00579325418026593</v>
      </c>
      <c r="AI39" s="40"/>
      <c r="AJ39" s="40" t="n">
        <f aca="false">AB39/AG39</f>
        <v>-0.0079206997433995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1" t="n">
        <f aca="false">workers_and_wage_low!C27</f>
        <v>11100673</v>
      </c>
      <c r="AX39" s="7"/>
      <c r="AY39" s="40" t="n">
        <f aca="false">(AW39-AW38)/AW38</f>
        <v>0.029095016793627</v>
      </c>
      <c r="AZ39" s="39" t="n">
        <f aca="false">workers_and_wage_low!B27</f>
        <v>5944.80994021409</v>
      </c>
      <c r="BA39" s="40" t="n">
        <f aca="false">(AZ39-AZ38)/AZ38</f>
        <v>-0.00451269425379082</v>
      </c>
      <c r="BB39" s="12" t="n">
        <f aca="false">BB37*2/4+BB41*2/4</f>
        <v>47.5</v>
      </c>
      <c r="BC39" s="12" t="n">
        <f aca="false">$BC$33</f>
        <v>11.3722743431335</v>
      </c>
      <c r="BD39" s="12" t="n">
        <f aca="false">BB39+BC39/2</f>
        <v>53.1861371715667</v>
      </c>
      <c r="BE39" s="40" t="n">
        <f aca="false">BD39/BD38-1</f>
        <v>0.0143031130906166</v>
      </c>
      <c r="BF39" s="7"/>
      <c r="BG39" s="7"/>
      <c r="BH39" s="7"/>
      <c r="BI39" s="40" t="n">
        <f aca="false">T46/AG46</f>
        <v>0.0137657456541706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2" t="n">
        <f aca="false">'Low pensions'!Q40</f>
        <v>94376839.7612858</v>
      </c>
      <c r="E40" s="9"/>
      <c r="F40" s="67" t="n">
        <f aca="false">'Low pensions'!I40</f>
        <v>17154107.786502</v>
      </c>
      <c r="G40" s="82" t="n">
        <f aca="false">'Low pensions'!K40</f>
        <v>331378.044873798</v>
      </c>
      <c r="H40" s="82" t="n">
        <f aca="false">'Low pensions'!V40</f>
        <v>1823144.23056567</v>
      </c>
      <c r="I40" s="82" t="n">
        <f aca="false">'Low pensions'!M40</f>
        <v>10248.8055115608</v>
      </c>
      <c r="J40" s="82" t="n">
        <f aca="false">'Low pensions'!W40</f>
        <v>56385.9040381133</v>
      </c>
      <c r="K40" s="9"/>
      <c r="L40" s="82" t="n">
        <f aca="false">'Low pensions'!N40</f>
        <v>2999206.57602589</v>
      </c>
      <c r="M40" s="67"/>
      <c r="N40" s="82" t="n">
        <f aca="false">'Low pensions'!L40</f>
        <v>713192.099163469</v>
      </c>
      <c r="O40" s="9"/>
      <c r="P40" s="82" t="n">
        <f aca="false">'Low pensions'!X40</f>
        <v>19486669.6845355</v>
      </c>
      <c r="Q40" s="67"/>
      <c r="R40" s="82" t="n">
        <f aca="false">'Low SIPA income'!G35</f>
        <v>17225196.6715122</v>
      </c>
      <c r="S40" s="67"/>
      <c r="T40" s="82" t="n">
        <f aca="false">'Low SIPA income'!J35</f>
        <v>65862032.4106054</v>
      </c>
      <c r="U40" s="9"/>
      <c r="V40" s="82" t="n">
        <f aca="false">'Low SIPA income'!F35</f>
        <v>100063.340477139</v>
      </c>
      <c r="W40" s="67"/>
      <c r="X40" s="82" t="n">
        <f aca="false">'Low SIPA income'!M35</f>
        <v>251330.262217008</v>
      </c>
      <c r="Y40" s="9"/>
      <c r="Z40" s="9" t="n">
        <f aca="false">R40+V40-N40-L40-F40</f>
        <v>-3541246.44970194</v>
      </c>
      <c r="AA40" s="9"/>
      <c r="AB40" s="9" t="n">
        <f aca="false">T40-P40-D40</f>
        <v>-48001477.0352159</v>
      </c>
      <c r="AC40" s="50"/>
      <c r="AD40" s="9"/>
      <c r="AE40" s="9"/>
      <c r="AF40" s="9"/>
      <c r="AG40" s="9" t="n">
        <f aca="false">AG39*'Pessimist macro hypothesis'!B22/'Pessimist macro hypothesis'!B21</f>
        <v>4776269551.06131</v>
      </c>
      <c r="AH40" s="40" t="n">
        <f aca="false">(AG40-AG39)/AG39</f>
        <v>0.0331666772917172</v>
      </c>
      <c r="AI40" s="40"/>
      <c r="AJ40" s="40" t="n">
        <f aca="false">AB40/AG40</f>
        <v>-0.0100499933100613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1" t="n">
        <f aca="false">workers_and_wage_low!C28</f>
        <v>11584489</v>
      </c>
      <c r="AX40" s="7"/>
      <c r="AY40" s="40" t="n">
        <f aca="false">(AW40-AW39)/AW39</f>
        <v>0.0435843844783105</v>
      </c>
      <c r="AZ40" s="39" t="n">
        <f aca="false">workers_and_wage_low!B28</f>
        <v>5884.90830328623</v>
      </c>
      <c r="BA40" s="40" t="n">
        <f aca="false">(AZ40-AZ39)/AZ39</f>
        <v>-0.0100762913415705</v>
      </c>
      <c r="BB40" s="12" t="n">
        <f aca="false">BB37*1/4+BB41*3/4</f>
        <v>48.25</v>
      </c>
      <c r="BC40" s="12" t="n">
        <f aca="false">$BC$33</f>
        <v>11.3722743431335</v>
      </c>
      <c r="BD40" s="12" t="n">
        <f aca="false">BB40+BC40/2</f>
        <v>53.9361371715667</v>
      </c>
      <c r="BE40" s="40" t="n">
        <f aca="false">BD40/BD39-1</f>
        <v>0.0141014189013327</v>
      </c>
      <c r="BF40" s="7"/>
      <c r="BG40" s="7"/>
      <c r="BH40" s="7"/>
      <c r="BI40" s="40" t="n">
        <f aca="false">T47/AG47</f>
        <v>0.0161801033906077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2" t="n">
        <f aca="false">'Low pensions'!Q41</f>
        <v>97354041.6595007</v>
      </c>
      <c r="E41" s="9"/>
      <c r="F41" s="67" t="n">
        <f aca="false">'Low pensions'!I41</f>
        <v>17695249.4733113</v>
      </c>
      <c r="G41" s="82" t="n">
        <f aca="false">'Low pensions'!K41</f>
        <v>343966.718425898</v>
      </c>
      <c r="H41" s="82" t="n">
        <f aca="false">'Low pensions'!V41</f>
        <v>1892403.39819014</v>
      </c>
      <c r="I41" s="82" t="n">
        <f aca="false">'Low pensions'!M41</f>
        <v>10638.145930698</v>
      </c>
      <c r="J41" s="82" t="n">
        <f aca="false">'Low pensions'!W41</f>
        <v>58527.9401502111</v>
      </c>
      <c r="K41" s="9"/>
      <c r="L41" s="82" t="n">
        <f aca="false">'Low pensions'!N41</f>
        <v>3082155.90499227</v>
      </c>
      <c r="M41" s="67"/>
      <c r="N41" s="82" t="n">
        <f aca="false">'Low pensions'!L41</f>
        <v>737939.566007994</v>
      </c>
      <c r="O41" s="9"/>
      <c r="P41" s="82" t="n">
        <f aca="false">'Low pensions'!X41</f>
        <v>20053247.4077619</v>
      </c>
      <c r="Q41" s="67"/>
      <c r="R41" s="82" t="n">
        <f aca="false">'Low SIPA income'!G36</f>
        <v>20287389.1128155</v>
      </c>
      <c r="S41" s="67"/>
      <c r="T41" s="82" t="n">
        <f aca="false">'Low SIPA income'!J36</f>
        <v>77570590.6153529</v>
      </c>
      <c r="U41" s="9"/>
      <c r="V41" s="82" t="n">
        <f aca="false">'Low SIPA income'!F36</f>
        <v>99294.9399992527</v>
      </c>
      <c r="W41" s="67"/>
      <c r="X41" s="82" t="n">
        <f aca="false">'Low SIPA income'!M36</f>
        <v>249400.261752561</v>
      </c>
      <c r="Y41" s="9"/>
      <c r="Z41" s="9" t="n">
        <f aca="false">R41+V41-N41-L41-F41</f>
        <v>-1128660.89149684</v>
      </c>
      <c r="AA41" s="9"/>
      <c r="AB41" s="9" t="n">
        <f aca="false">T41-P41-D41</f>
        <v>-39836698.4519097</v>
      </c>
      <c r="AC41" s="50"/>
      <c r="AD41" s="9"/>
      <c r="AE41" s="9"/>
      <c r="AF41" s="9"/>
      <c r="AG41" s="9" t="n">
        <f aca="false">AG40*'Pessimist macro hypothesis'!B23/'Pessimist macro hypothesis'!B22</f>
        <v>4931829767.49102</v>
      </c>
      <c r="AH41" s="40" t="n">
        <f aca="false">(AG41-AG40)/AG40</f>
        <v>0.0325693964226006</v>
      </c>
      <c r="AI41" s="40" t="n">
        <f aca="false">(AG41-AG37)/AG37</f>
        <v>0.0462199865929667</v>
      </c>
      <c r="AJ41" s="40" t="n">
        <f aca="false">AB41/AG41</f>
        <v>-0.00807746826836967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1" t="n">
        <f aca="false">workers_and_wage_low!C29</f>
        <v>11633024</v>
      </c>
      <c r="AX41" s="7"/>
      <c r="AY41" s="40" t="n">
        <f aca="false">(AW41-AW40)/AW40</f>
        <v>0.00418965394157653</v>
      </c>
      <c r="AZ41" s="39" t="n">
        <f aca="false">workers_and_wage_low!B29</f>
        <v>5946.31147185933</v>
      </c>
      <c r="BA41" s="40" t="n">
        <f aca="false">(AZ41-AZ40)/AZ40</f>
        <v>0.0104340060046162</v>
      </c>
      <c r="BB41" s="76" t="n">
        <v>49</v>
      </c>
      <c r="BC41" s="12" t="n">
        <f aca="false">$BC$33</f>
        <v>11.3722743431335</v>
      </c>
      <c r="BD41" s="12" t="n">
        <f aca="false">BB41+BC41/2</f>
        <v>54.6861371715667</v>
      </c>
      <c r="BE41" s="40" t="n">
        <f aca="false">BD41/BD40-1</f>
        <v>0.0139053339621691</v>
      </c>
      <c r="BF41" s="7"/>
      <c r="BG41" s="73" t="n">
        <f aca="false">(BB41-BB37)/BB37</f>
        <v>0.0652173913043478</v>
      </c>
      <c r="BH41" s="7"/>
      <c r="BI41" s="40" t="n">
        <f aca="false">T48/AG48</f>
        <v>0.0137068039012358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1" t="n">
        <f aca="false">'Low pensions'!Q42</f>
        <v>99316797.9636006</v>
      </c>
      <c r="E42" s="6"/>
      <c r="F42" s="8" t="n">
        <f aca="false">'Low pensions'!I42</f>
        <v>18052003.6651695</v>
      </c>
      <c r="G42" s="81" t="n">
        <f aca="false">'Low pensions'!K42</f>
        <v>383622.295515127</v>
      </c>
      <c r="H42" s="81" t="n">
        <f aca="false">'Low pensions'!V42</f>
        <v>2110576.68304827</v>
      </c>
      <c r="I42" s="81" t="n">
        <f aca="false">'Low pensions'!M42</f>
        <v>11864.6070777875</v>
      </c>
      <c r="J42" s="81" t="n">
        <f aca="false">'Low pensions'!W42</f>
        <v>65275.5675169569</v>
      </c>
      <c r="K42" s="6"/>
      <c r="L42" s="81" t="n">
        <f aca="false">'Low pensions'!N42</f>
        <v>3792685.48826956</v>
      </c>
      <c r="M42" s="8"/>
      <c r="N42" s="81" t="n">
        <f aca="false">'Low pensions'!L42</f>
        <v>753430.66402249</v>
      </c>
      <c r="O42" s="6"/>
      <c r="P42" s="81" t="n">
        <f aca="false">'Low pensions'!X42</f>
        <v>23825416.2437662</v>
      </c>
      <c r="Q42" s="8"/>
      <c r="R42" s="81" t="n">
        <f aca="false">'Low SIPA income'!G37</f>
        <v>17604094.7943085</v>
      </c>
      <c r="S42" s="8"/>
      <c r="T42" s="81" t="n">
        <f aca="false">'Low SIPA income'!J37</f>
        <v>67310782.2228614</v>
      </c>
      <c r="U42" s="6"/>
      <c r="V42" s="81" t="n">
        <f aca="false">'Low SIPA income'!F37</f>
        <v>102001.049561518</v>
      </c>
      <c r="W42" s="8"/>
      <c r="X42" s="81" t="n">
        <f aca="false">'Low SIPA income'!M37</f>
        <v>256197.228779936</v>
      </c>
      <c r="Y42" s="6"/>
      <c r="Z42" s="6" t="n">
        <f aca="false">R42+V42-N42-L42-F42</f>
        <v>-4892023.97359149</v>
      </c>
      <c r="AA42" s="6"/>
      <c r="AB42" s="6" t="n">
        <f aca="false">T42-P42-D42</f>
        <v>-55831431.9845054</v>
      </c>
      <c r="AC42" s="50"/>
      <c r="AD42" s="6"/>
      <c r="AE42" s="6"/>
      <c r="AF42" s="6"/>
      <c r="AG42" s="6" t="n">
        <f aca="false">AG41*'Pessimist macro hypothesis'!B24/'Pessimist macro hypothesis'!B23</f>
        <v>4835875058.51497</v>
      </c>
      <c r="AH42" s="61" t="n">
        <f aca="false">(AG42-AG41)/AG41</f>
        <v>-0.0194562086486757</v>
      </c>
      <c r="AI42" s="61"/>
      <c r="AJ42" s="61" t="n">
        <f aca="false">AB42/AG42</f>
        <v>-0.011545259401646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0.0124967343610835</v>
      </c>
      <c r="AV42" s="5"/>
      <c r="AW42" s="65" t="n">
        <f aca="false">workers_and_wage_low!C30</f>
        <v>11635131</v>
      </c>
      <c r="AX42" s="5"/>
      <c r="AY42" s="61" t="n">
        <f aca="false">(AW42-AW41)/AW41</f>
        <v>0.00018112229459855</v>
      </c>
      <c r="AZ42" s="66" t="n">
        <f aca="false">workers_and_wage_low!B30</f>
        <v>5965.82210631417</v>
      </c>
      <c r="BA42" s="61" t="n">
        <f aca="false">(AZ42-AZ41)/AZ41</f>
        <v>0.0032811322695046</v>
      </c>
      <c r="BB42" s="11" t="n">
        <f aca="false">BB41*3/4+BB45*1/4</f>
        <v>49</v>
      </c>
      <c r="BC42" s="11" t="n">
        <f aca="false">$BC$33</f>
        <v>11.3722743431335</v>
      </c>
      <c r="BD42" s="11" t="n">
        <f aca="false">BB42+BC42/2</f>
        <v>54.6861371715667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0.0156097634363616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2" t="n">
        <f aca="false">'Low pensions'!Q43</f>
        <v>101001923.921016</v>
      </c>
      <c r="E43" s="9"/>
      <c r="F43" s="67" t="n">
        <f aca="false">'Low pensions'!I43</f>
        <v>18358295.2551449</v>
      </c>
      <c r="G43" s="82" t="n">
        <f aca="false">'Low pensions'!K43</f>
        <v>397326.407557836</v>
      </c>
      <c r="H43" s="82" t="n">
        <f aca="false">'Low pensions'!V43</f>
        <v>2185972.66414051</v>
      </c>
      <c r="I43" s="82" t="n">
        <f aca="false">'Low pensions'!M43</f>
        <v>12288.4455945722</v>
      </c>
      <c r="J43" s="82" t="n">
        <f aca="false">'Low pensions'!W43</f>
        <v>67607.4019837268</v>
      </c>
      <c r="K43" s="9"/>
      <c r="L43" s="82" t="n">
        <f aca="false">'Low pensions'!N43</f>
        <v>3177244.71817124</v>
      </c>
      <c r="M43" s="67"/>
      <c r="N43" s="82" t="n">
        <f aca="false">'Low pensions'!L43</f>
        <v>767035.103168905</v>
      </c>
      <c r="O43" s="9"/>
      <c r="P43" s="82" t="n">
        <f aca="false">'Low pensions'!X43</f>
        <v>20706738.7722688</v>
      </c>
      <c r="Q43" s="67"/>
      <c r="R43" s="82" t="n">
        <f aca="false">'Low SIPA income'!G38</f>
        <v>20746743.5598412</v>
      </c>
      <c r="S43" s="67"/>
      <c r="T43" s="82" t="n">
        <f aca="false">'Low SIPA income'!J38</f>
        <v>79326972.1565866</v>
      </c>
      <c r="U43" s="9"/>
      <c r="V43" s="82" t="n">
        <f aca="false">'Low SIPA income'!F38</f>
        <v>101680.501803471</v>
      </c>
      <c r="W43" s="67"/>
      <c r="X43" s="82" t="n">
        <f aca="false">'Low SIPA income'!M38</f>
        <v>255392.105228204</v>
      </c>
      <c r="Y43" s="9"/>
      <c r="Z43" s="9" t="n">
        <f aca="false">R43+V43-N43-L43-F43</f>
        <v>-1454151.01484034</v>
      </c>
      <c r="AA43" s="9"/>
      <c r="AB43" s="9" t="n">
        <f aca="false">T43-P43-D43</f>
        <v>-42381690.5366983</v>
      </c>
      <c r="AC43" s="50"/>
      <c r="AD43" s="9"/>
      <c r="AE43" s="9"/>
      <c r="AF43" s="9"/>
      <c r="AG43" s="9" t="n">
        <f aca="false">AG42*'Pessimist macro hypothesis'!B25/'Pessimist macro hypothesis'!B24</f>
        <v>4807859605.11696</v>
      </c>
      <c r="AH43" s="40" t="n">
        <f aca="false">(AG43-AG42)/AG42</f>
        <v>-0.00579325418027024</v>
      </c>
      <c r="AI43" s="40"/>
      <c r="AJ43" s="40" t="n">
        <f aca="false">AB43/AG43</f>
        <v>-0.00881508488550535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1" t="n">
        <f aca="false">workers_and_wage_low!C31</f>
        <v>11683289</v>
      </c>
      <c r="AX43" s="7"/>
      <c r="AY43" s="40" t="n">
        <f aca="false">(AW43-AW42)/AW42</f>
        <v>0.00413901656973179</v>
      </c>
      <c r="AZ43" s="39" t="n">
        <f aca="false">workers_and_wage_low!B31</f>
        <v>5999.41027192311</v>
      </c>
      <c r="BA43" s="40" t="n">
        <f aca="false">(AZ43-AZ42)/AZ42</f>
        <v>0.00563009841902291</v>
      </c>
      <c r="BB43" s="12" t="n">
        <f aca="false">BB41*2/4+BB45*2/4</f>
        <v>49</v>
      </c>
      <c r="BC43" s="12" t="n">
        <f aca="false">$BC$33</f>
        <v>11.3722743431335</v>
      </c>
      <c r="BD43" s="12" t="n">
        <f aca="false">BB43+BC43/2</f>
        <v>54.6861371715667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0.0136735027996491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2" t="n">
        <f aca="false">'Low pensions'!Q44</f>
        <v>102760683.036064</v>
      </c>
      <c r="E44" s="9"/>
      <c r="F44" s="67" t="n">
        <f aca="false">'Low pensions'!I44</f>
        <v>18677970.5431321</v>
      </c>
      <c r="G44" s="82" t="n">
        <f aca="false">'Low pensions'!K44</f>
        <v>422642.849186779</v>
      </c>
      <c r="H44" s="82" t="n">
        <f aca="false">'Low pensions'!V44</f>
        <v>2325256.25642509</v>
      </c>
      <c r="I44" s="82" t="n">
        <f aca="false">'Low pensions'!M44</f>
        <v>13071.4283253644</v>
      </c>
      <c r="J44" s="82" t="n">
        <f aca="false">'Low pensions'!W44</f>
        <v>71915.1419512916</v>
      </c>
      <c r="K44" s="9"/>
      <c r="L44" s="82" t="n">
        <f aca="false">'Low pensions'!N44</f>
        <v>3229225.77429075</v>
      </c>
      <c r="M44" s="67"/>
      <c r="N44" s="82" t="n">
        <f aca="false">'Low pensions'!L44</f>
        <v>782758.054044727</v>
      </c>
      <c r="O44" s="9"/>
      <c r="P44" s="82" t="n">
        <f aca="false">'Low pensions'!X44</f>
        <v>21062971.7562788</v>
      </c>
      <c r="Q44" s="67"/>
      <c r="R44" s="82" t="n">
        <f aca="false">'Low SIPA income'!G39</f>
        <v>18071521.5299916</v>
      </c>
      <c r="S44" s="67"/>
      <c r="T44" s="82" t="n">
        <f aca="false">'Low SIPA income'!J39</f>
        <v>69098028.8594156</v>
      </c>
      <c r="U44" s="9"/>
      <c r="V44" s="82" t="n">
        <f aca="false">'Low SIPA income'!F39</f>
        <v>101894.484836103</v>
      </c>
      <c r="W44" s="67"/>
      <c r="X44" s="82" t="n">
        <f aca="false">'Low SIPA income'!M39</f>
        <v>255929.568913156</v>
      </c>
      <c r="Y44" s="9"/>
      <c r="Z44" s="9" t="n">
        <f aca="false">R44+V44-N44-L44-F44</f>
        <v>-4516538.35663989</v>
      </c>
      <c r="AA44" s="9"/>
      <c r="AB44" s="9" t="n">
        <f aca="false">T44-P44-D44</f>
        <v>-54725625.9329268</v>
      </c>
      <c r="AC44" s="50"/>
      <c r="AD44" s="9"/>
      <c r="AE44" s="9"/>
      <c r="AF44" s="9"/>
      <c r="AG44" s="9" t="n">
        <f aca="false">AG43*'Pessimist macro hypothesis'!B26/'Pessimist macro hypothesis'!B25</f>
        <v>5015083028.61437</v>
      </c>
      <c r="AH44" s="40" t="n">
        <f aca="false">(AG44-AG43)/AG43</f>
        <v>0.0431009722656769</v>
      </c>
      <c r="AI44" s="40"/>
      <c r="AJ44" s="40" t="n">
        <f aca="false">AB44/AG44</f>
        <v>-0.0109122073594158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1" t="n">
        <f aca="false">workers_and_wage_low!C32</f>
        <v>11729947</v>
      </c>
      <c r="AX44" s="7"/>
      <c r="AY44" s="40" t="n">
        <f aca="false">(AW44-AW43)/AW43</f>
        <v>0.00399356722238062</v>
      </c>
      <c r="AZ44" s="39" t="n">
        <f aca="false">workers_and_wage_low!B32</f>
        <v>6023.27990159947</v>
      </c>
      <c r="BA44" s="40" t="n">
        <f aca="false">(AZ44-AZ43)/AZ43</f>
        <v>0.00397866266757485</v>
      </c>
      <c r="BB44" s="12" t="n">
        <f aca="false">BB41*1/4+BB45*3/4</f>
        <v>49</v>
      </c>
      <c r="BC44" s="12" t="n">
        <f aca="false">$BC$33</f>
        <v>11.3722743431335</v>
      </c>
      <c r="BD44" s="12" t="n">
        <f aca="false">BB44+BC44/2</f>
        <v>54.6861371715667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0.0160829097866626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2" t="n">
        <f aca="false">'Low pensions'!Q45</f>
        <v>104648815.950345</v>
      </c>
      <c r="E45" s="9"/>
      <c r="F45" s="67" t="n">
        <f aca="false">'Low pensions'!I45</f>
        <v>19021161.0505569</v>
      </c>
      <c r="G45" s="82" t="n">
        <f aca="false">'Low pensions'!K45</f>
        <v>442858.122608756</v>
      </c>
      <c r="H45" s="82" t="n">
        <f aca="false">'Low pensions'!V45</f>
        <v>2436474.72632287</v>
      </c>
      <c r="I45" s="82" t="n">
        <f aca="false">'Low pensions'!M45</f>
        <v>13696.6429672812</v>
      </c>
      <c r="J45" s="82" t="n">
        <f aca="false">'Low pensions'!W45</f>
        <v>75354.8884429761</v>
      </c>
      <c r="K45" s="9"/>
      <c r="L45" s="82" t="n">
        <f aca="false">'Low pensions'!N45</f>
        <v>3323293.53386915</v>
      </c>
      <c r="M45" s="67"/>
      <c r="N45" s="82" t="n">
        <f aca="false">'Low pensions'!L45</f>
        <v>798651.140031453</v>
      </c>
      <c r="O45" s="9"/>
      <c r="P45" s="82" t="n">
        <f aca="false">'Low pensions'!X45</f>
        <v>21638528.8777909</v>
      </c>
      <c r="Q45" s="67"/>
      <c r="R45" s="82" t="n">
        <f aca="false">'Low SIPA income'!G40</f>
        <v>21104843.7265284</v>
      </c>
      <c r="S45" s="67" t="n">
        <f aca="false">SUM(T42:T45)/AVERAGE(AG42:AG45)</f>
        <v>0.0597793894556332</v>
      </c>
      <c r="T45" s="82" t="n">
        <f aca="false">'Low SIPA income'!J40</f>
        <v>80696199.1810654</v>
      </c>
      <c r="U45" s="9"/>
      <c r="V45" s="82" t="n">
        <f aca="false">'Low SIPA income'!F40</f>
        <v>103802.919359652</v>
      </c>
      <c r="W45" s="67"/>
      <c r="X45" s="82" t="n">
        <f aca="false">'Low SIPA income'!M40</f>
        <v>260723.006219372</v>
      </c>
      <c r="Y45" s="9"/>
      <c r="Z45" s="9" t="n">
        <f aca="false">R45+V45-N45-L45-F45</f>
        <v>-1934459.07856948</v>
      </c>
      <c r="AA45" s="9"/>
      <c r="AB45" s="9" t="n">
        <f aca="false">T45-P45-D45</f>
        <v>-45591145.6470705</v>
      </c>
      <c r="AC45" s="50"/>
      <c r="AD45" s="9"/>
      <c r="AE45" s="9"/>
      <c r="AF45" s="9"/>
      <c r="AG45" s="9" t="n">
        <f aca="false">AG44*'Pessimist macro hypothesis'!B27/'Pessimist macro hypothesis'!B26</f>
        <v>5176244868.23256</v>
      </c>
      <c r="AH45" s="40" t="n">
        <f aca="false">(AG45-AG44)/AG44</f>
        <v>0.0321354280076032</v>
      </c>
      <c r="AI45" s="40" t="n">
        <f aca="false">(AG45-AG41)/AG41</f>
        <v>0.0495587058484147</v>
      </c>
      <c r="AJ45" s="40" t="n">
        <f aca="false">AB45/AG45</f>
        <v>-0.0088077644716676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1" t="n">
        <f aca="false">workers_and_wage_low!C33</f>
        <v>11814273</v>
      </c>
      <c r="AX45" s="7"/>
      <c r="AY45" s="40" t="n">
        <f aca="false">(AW45-AW44)/AW44</f>
        <v>0.00718894978809367</v>
      </c>
      <c r="AZ45" s="39" t="n">
        <f aca="false">workers_and_wage_low!B33</f>
        <v>6014.81739537867</v>
      </c>
      <c r="BA45" s="40" t="n">
        <f aca="false">(AZ45-AZ44)/AZ44</f>
        <v>-0.00140496645665757</v>
      </c>
      <c r="BB45" s="76" t="n">
        <v>49</v>
      </c>
      <c r="BC45" s="12" t="n">
        <f aca="false">$BC$33</f>
        <v>11.3722743431335</v>
      </c>
      <c r="BD45" s="12" t="n">
        <f aca="false">BB45+BC45/2</f>
        <v>54.6861371715667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0.0136158484984315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1" t="n">
        <f aca="false">'Low pensions'!Q46</f>
        <v>106263556.809308</v>
      </c>
      <c r="E46" s="6"/>
      <c r="F46" s="8" t="n">
        <f aca="false">'Low pensions'!I46</f>
        <v>19314659.3157243</v>
      </c>
      <c r="G46" s="81" t="n">
        <f aca="false">'Low pensions'!K46</f>
        <v>471159.572015009</v>
      </c>
      <c r="H46" s="81" t="n">
        <f aca="false">'Low pensions'!V46</f>
        <v>2592180.95067852</v>
      </c>
      <c r="I46" s="81" t="n">
        <f aca="false">'Low pensions'!M46</f>
        <v>14571.9455262374</v>
      </c>
      <c r="J46" s="81" t="n">
        <f aca="false">'Low pensions'!W46</f>
        <v>80170.5448663463</v>
      </c>
      <c r="K46" s="6"/>
      <c r="L46" s="81" t="n">
        <f aca="false">'Low pensions'!N46</f>
        <v>4094418.31966934</v>
      </c>
      <c r="M46" s="8"/>
      <c r="N46" s="81" t="n">
        <f aca="false">'Low pensions'!L46</f>
        <v>812519.853068147</v>
      </c>
      <c r="O46" s="6"/>
      <c r="P46" s="81" t="n">
        <f aca="false">'Low pensions'!X46</f>
        <v>25716200.6242771</v>
      </c>
      <c r="Q46" s="8"/>
      <c r="R46" s="81" t="n">
        <f aca="false">'Low SIPA income'!G41</f>
        <v>18280714.7780255</v>
      </c>
      <c r="S46" s="8"/>
      <c r="T46" s="81" t="n">
        <f aca="false">'Low SIPA income'!J41</f>
        <v>69897897.3744074</v>
      </c>
      <c r="U46" s="6"/>
      <c r="V46" s="81" t="n">
        <f aca="false">'Low SIPA income'!F41</f>
        <v>104121.614304874</v>
      </c>
      <c r="W46" s="8"/>
      <c r="X46" s="81" t="n">
        <f aca="false">'Low SIPA income'!M41</f>
        <v>261523.476039467</v>
      </c>
      <c r="Y46" s="6"/>
      <c r="Z46" s="6" t="n">
        <f aca="false">R46+V46-N46-L46-F46</f>
        <v>-5836761.09613142</v>
      </c>
      <c r="AA46" s="6"/>
      <c r="AB46" s="6" t="n">
        <f aca="false">T46-P46-D46</f>
        <v>-62081860.0591773</v>
      </c>
      <c r="AC46" s="50"/>
      <c r="AD46" s="6"/>
      <c r="AE46" s="6"/>
      <c r="AF46" s="6"/>
      <c r="AG46" s="6" t="n">
        <f aca="false">AG45*'Pessimist macro hypothesis'!B28/'Pessimist macro hypothesis'!B27</f>
        <v>5077668811.4407</v>
      </c>
      <c r="AH46" s="61" t="n">
        <f aca="false">(AG46-AG45)/AG45</f>
        <v>-0.0190439322909239</v>
      </c>
      <c r="AI46" s="61"/>
      <c r="AJ46" s="61" t="n">
        <f aca="false">AB46/AG46</f>
        <v>-0.0122264492554729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0.00551724957280566</v>
      </c>
      <c r="AV46" s="5"/>
      <c r="AW46" s="65" t="n">
        <f aca="false">workers_and_wage_low!C34</f>
        <v>11789031</v>
      </c>
      <c r="AX46" s="5"/>
      <c r="AY46" s="61" t="n">
        <f aca="false">(AW46-AW45)/AW45</f>
        <v>-0.00213656820017618</v>
      </c>
      <c r="AZ46" s="66" t="n">
        <f aca="false">workers_and_wage_low!B34</f>
        <v>6028.79514689784</v>
      </c>
      <c r="BA46" s="61" t="n">
        <f aca="false">(AZ46-AZ45)/AZ45</f>
        <v>0.0023238862629342</v>
      </c>
      <c r="BB46" s="11" t="n">
        <f aca="false">BB45*3/4+BB49*1/4</f>
        <v>49.25</v>
      </c>
      <c r="BC46" s="11" t="n">
        <f aca="false">$BC$33</f>
        <v>11.3722743431335</v>
      </c>
      <c r="BD46" s="11" t="n">
        <f aca="false">BB46+BC46/2</f>
        <v>54.9361371715667</v>
      </c>
      <c r="BE46" s="61" t="n">
        <f aca="false">BD46/BD45-1</f>
        <v>0.00457154249559943</v>
      </c>
      <c r="BF46" s="5"/>
      <c r="BG46" s="5"/>
      <c r="BH46" s="5"/>
      <c r="BI46" s="61" t="n">
        <f aca="false">T53/AG53</f>
        <v>0.0154479796506908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2" t="n">
        <f aca="false">'Low pensions'!Q47</f>
        <v>107812490.50647</v>
      </c>
      <c r="E47" s="9"/>
      <c r="F47" s="67" t="n">
        <f aca="false">'Low pensions'!I47</f>
        <v>19596196.3502602</v>
      </c>
      <c r="G47" s="82" t="n">
        <f aca="false">'Low pensions'!K47</f>
        <v>482422.236691992</v>
      </c>
      <c r="H47" s="82" t="n">
        <f aca="false">'Low pensions'!V47</f>
        <v>2654144.80870797</v>
      </c>
      <c r="I47" s="82" t="n">
        <f aca="false">'Low pensions'!M47</f>
        <v>14920.275361608</v>
      </c>
      <c r="J47" s="82" t="n">
        <f aca="false">'Low pensions'!W47</f>
        <v>82086.9528466385</v>
      </c>
      <c r="K47" s="9"/>
      <c r="L47" s="82" t="n">
        <f aca="false">'Low pensions'!N47</f>
        <v>3395679.67720835</v>
      </c>
      <c r="M47" s="67"/>
      <c r="N47" s="82" t="n">
        <f aca="false">'Low pensions'!L47</f>
        <v>826113.582487952</v>
      </c>
      <c r="O47" s="9"/>
      <c r="P47" s="82" t="n">
        <f aca="false">'Low pensions'!X47</f>
        <v>22165231.1753525</v>
      </c>
      <c r="Q47" s="67"/>
      <c r="R47" s="82" t="n">
        <f aca="false">'Low SIPA income'!G42</f>
        <v>21159016.1449854</v>
      </c>
      <c r="S47" s="67"/>
      <c r="T47" s="82" t="n">
        <f aca="false">'Low SIPA income'!J42</f>
        <v>80903332.1182514</v>
      </c>
      <c r="U47" s="9"/>
      <c r="V47" s="82" t="n">
        <f aca="false">'Low SIPA income'!F42</f>
        <v>104822.986362971</v>
      </c>
      <c r="W47" s="67"/>
      <c r="X47" s="82" t="n">
        <f aca="false">'Low SIPA income'!M42</f>
        <v>263285.120438231</v>
      </c>
      <c r="Y47" s="9"/>
      <c r="Z47" s="9" t="n">
        <f aca="false">R47+V47-N47-L47-F47</f>
        <v>-2554150.47860809</v>
      </c>
      <c r="AA47" s="9"/>
      <c r="AB47" s="9" t="n">
        <f aca="false">T47-P47-D47</f>
        <v>-49074389.5635707</v>
      </c>
      <c r="AC47" s="50"/>
      <c r="AD47" s="9"/>
      <c r="AE47" s="9"/>
      <c r="AF47" s="9"/>
      <c r="AG47" s="9" t="n">
        <f aca="false">AG46*'Pessimist macro hypothesis'!B29/'Pessimist macro hypothesis'!B28</f>
        <v>5000173989.32165</v>
      </c>
      <c r="AH47" s="40" t="n">
        <f aca="false">(AG47-AG46)/AG46</f>
        <v>-0.0152618898547393</v>
      </c>
      <c r="AI47" s="40"/>
      <c r="AJ47" s="40" t="n">
        <f aca="false">AB47/AG47</f>
        <v>-0.00981453638780846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1" t="n">
        <f aca="false">workers_and_wage_low!C35</f>
        <v>11785917</v>
      </c>
      <c r="AX47" s="7"/>
      <c r="AY47" s="40" t="n">
        <f aca="false">(AW47-AW46)/AW46</f>
        <v>-0.000264143846937038</v>
      </c>
      <c r="AZ47" s="39" t="n">
        <f aca="false">workers_and_wage_low!B35</f>
        <v>6044.08163818258</v>
      </c>
      <c r="BA47" s="40" t="n">
        <f aca="false">(AZ47-AZ46)/AZ46</f>
        <v>0.0025355798152475</v>
      </c>
      <c r="BB47" s="12" t="n">
        <f aca="false">BB45*2/4+BB49*2/4</f>
        <v>49.5</v>
      </c>
      <c r="BC47" s="12" t="n">
        <f aca="false">$BC$33</f>
        <v>11.3722743431335</v>
      </c>
      <c r="BD47" s="12" t="n">
        <f aca="false">BB47+BC47/2</f>
        <v>55.1861371715667</v>
      </c>
      <c r="BE47" s="40" t="n">
        <f aca="false">BD47/BD46-1</f>
        <v>0.00455073860069999</v>
      </c>
      <c r="BF47" s="7"/>
      <c r="BG47" s="7"/>
      <c r="BH47" s="7"/>
      <c r="BI47" s="40" t="n">
        <f aca="false">T54/AG54</f>
        <v>0.0136420239684496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2" t="n">
        <f aca="false">'Low pensions'!Q48</f>
        <v>109343946.948257</v>
      </c>
      <c r="E48" s="9"/>
      <c r="F48" s="67" t="n">
        <f aca="false">'Low pensions'!I48</f>
        <v>19874556.6867495</v>
      </c>
      <c r="G48" s="82" t="n">
        <f aca="false">'Low pensions'!K48</f>
        <v>496812.943186734</v>
      </c>
      <c r="H48" s="82" t="n">
        <f aca="false">'Low pensions'!V48</f>
        <v>2733318.22989719</v>
      </c>
      <c r="I48" s="82" t="n">
        <f aca="false">'Low pensions'!M48</f>
        <v>15365.3487583526</v>
      </c>
      <c r="J48" s="82" t="n">
        <f aca="false">'Low pensions'!W48</f>
        <v>84535.6153576453</v>
      </c>
      <c r="K48" s="9"/>
      <c r="L48" s="82" t="n">
        <f aca="false">'Low pensions'!N48</f>
        <v>3400214.20978731</v>
      </c>
      <c r="M48" s="67"/>
      <c r="N48" s="82" t="n">
        <f aca="false">'Low pensions'!L48</f>
        <v>839870.042466037</v>
      </c>
      <c r="O48" s="9"/>
      <c r="P48" s="82" t="n">
        <f aca="false">'Low pensions'!X48</f>
        <v>22264444.8704485</v>
      </c>
      <c r="Q48" s="67"/>
      <c r="R48" s="82" t="n">
        <f aca="false">'Low SIPA income'!G43</f>
        <v>18517425.7809624</v>
      </c>
      <c r="S48" s="67"/>
      <c r="T48" s="82" t="n">
        <f aca="false">'Low SIPA income'!J43</f>
        <v>70802982.4102818</v>
      </c>
      <c r="U48" s="9"/>
      <c r="V48" s="82" t="n">
        <f aca="false">'Low SIPA income'!F43</f>
        <v>102088.174095031</v>
      </c>
      <c r="W48" s="67"/>
      <c r="X48" s="82" t="n">
        <f aca="false">'Low SIPA income'!M43</f>
        <v>256416.06048942</v>
      </c>
      <c r="Y48" s="9"/>
      <c r="Z48" s="9" t="n">
        <f aca="false">R48+V48-N48-L48-F48</f>
        <v>-5495126.98394539</v>
      </c>
      <c r="AA48" s="9"/>
      <c r="AB48" s="9" t="n">
        <f aca="false">T48-P48-D48</f>
        <v>-60805409.4084233</v>
      </c>
      <c r="AC48" s="50"/>
      <c r="AD48" s="9"/>
      <c r="AE48" s="9"/>
      <c r="AF48" s="9"/>
      <c r="AG48" s="9" t="n">
        <f aca="false">AG47*'Pessimist macro hypothesis'!B30/'Pessimist macro hypothesis'!B29</f>
        <v>5165535519.47281</v>
      </c>
      <c r="AH48" s="40" t="n">
        <f aca="false">(AG48-AG47)/AG47</f>
        <v>0.0330711552246587</v>
      </c>
      <c r="AI48" s="40"/>
      <c r="AJ48" s="40" t="n">
        <f aca="false">AB48/AG48</f>
        <v>-0.0117713660431143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1" t="n">
        <f aca="false">workers_and_wage_low!C36</f>
        <v>11803774</v>
      </c>
      <c r="AX48" s="7"/>
      <c r="AY48" s="40" t="n">
        <f aca="false">(AW48-AW47)/AW47</f>
        <v>0.00151511333399005</v>
      </c>
      <c r="AZ48" s="39" t="n">
        <f aca="false">workers_and_wage_low!B36</f>
        <v>6055.57808081858</v>
      </c>
      <c r="BA48" s="40" t="n">
        <f aca="false">(AZ48-AZ47)/AZ47</f>
        <v>0.00190209916480483</v>
      </c>
      <c r="BB48" s="12" t="n">
        <f aca="false">BB45*1/4+BB49*3/4</f>
        <v>49.75</v>
      </c>
      <c r="BC48" s="12" t="n">
        <f aca="false">$BC$33</f>
        <v>11.3722743431335</v>
      </c>
      <c r="BD48" s="12" t="n">
        <f aca="false">BB48+BC48/2</f>
        <v>55.4361371715667</v>
      </c>
      <c r="BE48" s="40" t="n">
        <f aca="false">BD48/BD47-1</f>
        <v>0.00453012319421409</v>
      </c>
      <c r="BF48" s="7"/>
      <c r="BG48" s="7"/>
      <c r="BH48" s="7"/>
      <c r="BI48" s="40" t="n">
        <f aca="false">T55/AG55</f>
        <v>0.0161621939746846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2" t="n">
        <f aca="false">'Low pensions'!Q49</f>
        <v>110722294.865928</v>
      </c>
      <c r="E49" s="9"/>
      <c r="F49" s="67" t="n">
        <f aca="false">'Low pensions'!I49</f>
        <v>20125087.7366007</v>
      </c>
      <c r="G49" s="82" t="n">
        <f aca="false">'Low pensions'!K49</f>
        <v>519925.171702129</v>
      </c>
      <c r="H49" s="82" t="n">
        <f aca="false">'Low pensions'!V49</f>
        <v>2860474.89197903</v>
      </c>
      <c r="I49" s="82" t="n">
        <f aca="false">'Low pensions'!M49</f>
        <v>16080.1599495504</v>
      </c>
      <c r="J49" s="82" t="n">
        <f aca="false">'Low pensions'!W49</f>
        <v>88468.2956282176</v>
      </c>
      <c r="K49" s="9"/>
      <c r="L49" s="82" t="n">
        <f aca="false">'Low pensions'!N49</f>
        <v>3502033.8274153</v>
      </c>
      <c r="M49" s="67"/>
      <c r="N49" s="82" t="n">
        <f aca="false">'Low pensions'!L49</f>
        <v>851506.621347979</v>
      </c>
      <c r="O49" s="9"/>
      <c r="P49" s="82" t="n">
        <f aca="false">'Low pensions'!X49</f>
        <v>22856808.3740128</v>
      </c>
      <c r="Q49" s="67"/>
      <c r="R49" s="82" t="n">
        <f aca="false">'Low SIPA income'!G44</f>
        <v>21579693.1128533</v>
      </c>
      <c r="S49" s="67"/>
      <c r="T49" s="82" t="n">
        <f aca="false">'Low SIPA income'!J44</f>
        <v>82511826.965682</v>
      </c>
      <c r="U49" s="9"/>
      <c r="V49" s="82" t="n">
        <f aca="false">'Low SIPA income'!F44</f>
        <v>104101.623928223</v>
      </c>
      <c r="W49" s="67"/>
      <c r="X49" s="82" t="n">
        <f aca="false">'Low SIPA income'!M44</f>
        <v>261473.265976705</v>
      </c>
      <c r="Y49" s="9"/>
      <c r="Z49" s="9" t="n">
        <f aca="false">R49+V49-N49-L49-F49</f>
        <v>-2794833.44858251</v>
      </c>
      <c r="AA49" s="9"/>
      <c r="AB49" s="9" t="n">
        <f aca="false">T49-P49-D49</f>
        <v>-51067276.274259</v>
      </c>
      <c r="AC49" s="50"/>
      <c r="AD49" s="9"/>
      <c r="AE49" s="9"/>
      <c r="AF49" s="9"/>
      <c r="AG49" s="9" t="n">
        <f aca="false">AG48*'Pessimist macro hypothesis'!B31/'Pessimist macro hypothesis'!B30</f>
        <v>5285911429.86047</v>
      </c>
      <c r="AH49" s="40" t="n">
        <f aca="false">(AG49-AG48)/AG48</f>
        <v>0.0233036652122271</v>
      </c>
      <c r="AI49" s="40" t="n">
        <f aca="false">(AG49-AG45)/AG45</f>
        <v>0.0211865096067893</v>
      </c>
      <c r="AJ49" s="40" t="n">
        <f aca="false">AB49/AG49</f>
        <v>-0.00966101626027566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1" t="n">
        <f aca="false">workers_and_wage_low!C37</f>
        <v>11889709</v>
      </c>
      <c r="AX49" s="7"/>
      <c r="AY49" s="40" t="n">
        <f aca="false">(AW49-AW48)/AW48</f>
        <v>0.00728029865702275</v>
      </c>
      <c r="AZ49" s="39" t="n">
        <f aca="false">workers_and_wage_low!B37</f>
        <v>6077.13202759398</v>
      </c>
      <c r="BA49" s="40" t="n">
        <f aca="false">(AZ49-AZ48)/AZ48</f>
        <v>0.00355935411743333</v>
      </c>
      <c r="BB49" s="76" t="n">
        <v>50</v>
      </c>
      <c r="BC49" s="12" t="n">
        <f aca="false">$BC$33</f>
        <v>11.3722743431335</v>
      </c>
      <c r="BD49" s="12" t="n">
        <f aca="false">BB49+BC49/2</f>
        <v>55.6861371715667</v>
      </c>
      <c r="BE49" s="40" t="n">
        <f aca="false">BD49/BD48-1</f>
        <v>0.00450969372606691</v>
      </c>
      <c r="BF49" s="7"/>
      <c r="BG49" s="73" t="n">
        <f aca="false">(BB49-BB45)/BB45</f>
        <v>0.0204081632653061</v>
      </c>
      <c r="BH49" s="7"/>
      <c r="BI49" s="40" t="n">
        <f aca="false">T56/AG56</f>
        <v>0.0137200224675518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1" t="n">
        <f aca="false">'Low pensions'!Q50</f>
        <v>112253989.703034</v>
      </c>
      <c r="E50" s="6"/>
      <c r="F50" s="8" t="n">
        <f aca="false">'Low pensions'!I50</f>
        <v>20403491.4042611</v>
      </c>
      <c r="G50" s="81" t="n">
        <f aca="false">'Low pensions'!K50</f>
        <v>557115.74330813</v>
      </c>
      <c r="H50" s="81" t="n">
        <f aca="false">'Low pensions'!V50</f>
        <v>3065086.44396263</v>
      </c>
      <c r="I50" s="81" t="n">
        <f aca="false">'Low pensions'!M50</f>
        <v>17230.3838136535</v>
      </c>
      <c r="J50" s="81" t="n">
        <f aca="false">'Low pensions'!W50</f>
        <v>94796.4879576072</v>
      </c>
      <c r="K50" s="6"/>
      <c r="L50" s="81" t="n">
        <f aca="false">'Low pensions'!N50</f>
        <v>4275530.77990618</v>
      </c>
      <c r="M50" s="8"/>
      <c r="N50" s="81" t="n">
        <f aca="false">'Low pensions'!L50</f>
        <v>864674.2461362</v>
      </c>
      <c r="O50" s="6"/>
      <c r="P50" s="81" t="n">
        <f aca="false">'Low pensions'!X50</f>
        <v>26942932.1240452</v>
      </c>
      <c r="Q50" s="8"/>
      <c r="R50" s="81" t="n">
        <f aca="false">'Low SIPA income'!G45</f>
        <v>18702964.1042237</v>
      </c>
      <c r="S50" s="8"/>
      <c r="T50" s="81" t="n">
        <f aca="false">'Low SIPA income'!J45</f>
        <v>71512404.2701932</v>
      </c>
      <c r="U50" s="6"/>
      <c r="V50" s="81" t="n">
        <f aca="false">'Low SIPA income'!F45</f>
        <v>106147.505141242</v>
      </c>
      <c r="W50" s="8"/>
      <c r="X50" s="81" t="n">
        <f aca="false">'Low SIPA income'!M45</f>
        <v>266611.929739888</v>
      </c>
      <c r="Y50" s="6"/>
      <c r="Z50" s="6" t="n">
        <f aca="false">R50+V50-N50-L50-F50</f>
        <v>-6734584.82093856</v>
      </c>
      <c r="AA50" s="6"/>
      <c r="AB50" s="6" t="n">
        <f aca="false">T50-P50-D50</f>
        <v>-67684517.5568858</v>
      </c>
      <c r="AC50" s="50"/>
      <c r="AD50" s="6"/>
      <c r="AE50" s="6"/>
      <c r="AF50" s="6"/>
      <c r="AG50" s="6" t="n">
        <f aca="false">AG49*'Pessimist macro hypothesis'!B32/'Pessimist macro hypothesis'!B31</f>
        <v>5229998875.78394</v>
      </c>
      <c r="AH50" s="61" t="n">
        <f aca="false">(AG50-AG49)/AG49</f>
        <v>-0.0105776562506649</v>
      </c>
      <c r="AI50" s="61"/>
      <c r="AJ50" s="61" t="n">
        <f aca="false">AB50/AG50</f>
        <v>-0.0129415931369087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0.00763381858286968</v>
      </c>
      <c r="AV50" s="5"/>
      <c r="AW50" s="65" t="n">
        <f aca="false">workers_and_wage_low!C38</f>
        <v>11956018</v>
      </c>
      <c r="AX50" s="5"/>
      <c r="AY50" s="61" t="n">
        <f aca="false">(AW50-AW49)/AW49</f>
        <v>0.00557700781406845</v>
      </c>
      <c r="AZ50" s="66" t="n">
        <f aca="false">workers_and_wage_low!B38</f>
        <v>6056.36716049372</v>
      </c>
      <c r="BA50" s="61" t="n">
        <f aca="false">(AZ50-AZ49)/AZ49</f>
        <v>-0.00341688595968786</v>
      </c>
      <c r="BB50" s="11" t="n">
        <f aca="false">BB49*3/4+BB53*1/4</f>
        <v>50.125</v>
      </c>
      <c r="BC50" s="11" t="n">
        <f aca="false">$BC$33</f>
        <v>11.3722743431335</v>
      </c>
      <c r="BD50" s="11" t="n">
        <f aca="false">BB50+BC50/2</f>
        <v>55.8111371715667</v>
      </c>
      <c r="BE50" s="61" t="n">
        <f aca="false">BD50/BD49-1</f>
        <v>0.00224472384598839</v>
      </c>
      <c r="BF50" s="5"/>
      <c r="BG50" s="5"/>
      <c r="BH50" s="5"/>
      <c r="BI50" s="61" t="n">
        <f aca="false">T57/AG57</f>
        <v>0.0153994907816698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2" t="n">
        <f aca="false">'Low pensions'!Q51</f>
        <v>113697232.431858</v>
      </c>
      <c r="E51" s="9"/>
      <c r="F51" s="67" t="n">
        <f aca="false">'Low pensions'!I51</f>
        <v>20665817.8542138</v>
      </c>
      <c r="G51" s="82" t="n">
        <f aca="false">'Low pensions'!K51</f>
        <v>593430.875958208</v>
      </c>
      <c r="H51" s="82" t="n">
        <f aca="false">'Low pensions'!V51</f>
        <v>3264881.589107</v>
      </c>
      <c r="I51" s="82" t="n">
        <f aca="false">'Low pensions'!M51</f>
        <v>18353.5322461302</v>
      </c>
      <c r="J51" s="82" t="n">
        <f aca="false">'Low pensions'!W51</f>
        <v>100975.719250732</v>
      </c>
      <c r="K51" s="9"/>
      <c r="L51" s="82" t="n">
        <f aca="false">'Low pensions'!N51</f>
        <v>3634592.76499412</v>
      </c>
      <c r="M51" s="67"/>
      <c r="N51" s="82" t="n">
        <f aca="false">'Low pensions'!L51</f>
        <v>877600.077855487</v>
      </c>
      <c r="O51" s="9"/>
      <c r="P51" s="82" t="n">
        <f aca="false">'Low pensions'!X51</f>
        <v>23688215.830158</v>
      </c>
      <c r="Q51" s="67"/>
      <c r="R51" s="82" t="n">
        <f aca="false">'Low SIPA income'!G46</f>
        <v>21662871.7263223</v>
      </c>
      <c r="S51" s="67"/>
      <c r="T51" s="82" t="n">
        <f aca="false">'Low SIPA income'!J46</f>
        <v>82829867.6035126</v>
      </c>
      <c r="U51" s="9"/>
      <c r="V51" s="82" t="n">
        <f aca="false">'Low SIPA income'!F46</f>
        <v>108063.797513692</v>
      </c>
      <c r="W51" s="67"/>
      <c r="X51" s="82" t="n">
        <f aca="false">'Low SIPA income'!M46</f>
        <v>271425.103697061</v>
      </c>
      <c r="Y51" s="9"/>
      <c r="Z51" s="9" t="n">
        <f aca="false">R51+V51-N51-L51-F51</f>
        <v>-3407075.17322746</v>
      </c>
      <c r="AA51" s="9"/>
      <c r="AB51" s="9" t="n">
        <f aca="false">T51-P51-D51</f>
        <v>-54555580.6585033</v>
      </c>
      <c r="AC51" s="50"/>
      <c r="AD51" s="9"/>
      <c r="AE51" s="9"/>
      <c r="AF51" s="9"/>
      <c r="AG51" s="9" t="n">
        <f aca="false">AG50*'Pessimist macro hypothesis'!B33/'Pessimist macro hypothesis'!B32</f>
        <v>5150179209.00127</v>
      </c>
      <c r="AH51" s="40" t="n">
        <f aca="false">(AG51-AG50)/AG50</f>
        <v>-0.0152618898547479</v>
      </c>
      <c r="AI51" s="40"/>
      <c r="AJ51" s="40" t="n">
        <f aca="false">AB51/AG51</f>
        <v>-0.0105929480207511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1" t="n">
        <f aca="false">workers_and_wage_low!C39</f>
        <v>11990526</v>
      </c>
      <c r="AX51" s="7"/>
      <c r="AY51" s="40" t="n">
        <f aca="false">(AW51-AW50)/AW50</f>
        <v>0.00288624523649931</v>
      </c>
      <c r="AZ51" s="39" t="n">
        <f aca="false">workers_and_wage_low!B39</f>
        <v>6070.5480516757</v>
      </c>
      <c r="BA51" s="40" t="n">
        <f aca="false">(AZ51-AZ50)/AZ50</f>
        <v>0.00234148472280222</v>
      </c>
      <c r="BB51" s="12" t="n">
        <f aca="false">BB49*2/4+BB53*2/4</f>
        <v>50.25</v>
      </c>
      <c r="BC51" s="12" t="n">
        <f aca="false">$BC$33</f>
        <v>11.3722743431335</v>
      </c>
      <c r="BD51" s="12" t="n">
        <f aca="false">BB51+BC51/2</f>
        <v>55.9361371715667</v>
      </c>
      <c r="BE51" s="40" t="n">
        <f aca="false">BD51/BD50-1</f>
        <v>0.00223969634619237</v>
      </c>
      <c r="BF51" s="7"/>
      <c r="BG51" s="7"/>
      <c r="BH51" s="7"/>
      <c r="BI51" s="40" t="n">
        <f aca="false">T58/AG58</f>
        <v>0.0133933833742007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2" t="n">
        <f aca="false">'Low pensions'!Q52</f>
        <v>114919359.094713</v>
      </c>
      <c r="E52" s="9"/>
      <c r="F52" s="67" t="n">
        <f aca="false">'Low pensions'!I52</f>
        <v>20887953.841776</v>
      </c>
      <c r="G52" s="82" t="n">
        <f aca="false">'Low pensions'!K52</f>
        <v>617561.607879862</v>
      </c>
      <c r="H52" s="82" t="n">
        <f aca="false">'Low pensions'!V52</f>
        <v>3397641.75642299</v>
      </c>
      <c r="I52" s="82" t="n">
        <f aca="false">'Low pensions'!M52</f>
        <v>19099.8435426762</v>
      </c>
      <c r="J52" s="82" t="n">
        <f aca="false">'Low pensions'!W52</f>
        <v>105081.703806897</v>
      </c>
      <c r="K52" s="9"/>
      <c r="L52" s="82" t="n">
        <f aca="false">'Low pensions'!N52</f>
        <v>3606289.71301945</v>
      </c>
      <c r="M52" s="67"/>
      <c r="N52" s="82" t="n">
        <f aca="false">'Low pensions'!L52</f>
        <v>888266.195338398</v>
      </c>
      <c r="O52" s="9"/>
      <c r="P52" s="82" t="n">
        <f aca="false">'Low pensions'!X52</f>
        <v>23600032.9902919</v>
      </c>
      <c r="Q52" s="67"/>
      <c r="R52" s="82" t="n">
        <f aca="false">'Low SIPA income'!G47</f>
        <v>18946384.5697505</v>
      </c>
      <c r="S52" s="67"/>
      <c r="T52" s="82" t="n">
        <f aca="false">'Low SIPA income'!J47</f>
        <v>72443143.5178006</v>
      </c>
      <c r="U52" s="9"/>
      <c r="V52" s="82" t="n">
        <f aca="false">'Low SIPA income'!F47</f>
        <v>108482.977968746</v>
      </c>
      <c r="W52" s="67"/>
      <c r="X52" s="82" t="n">
        <f aca="false">'Low SIPA income'!M47</f>
        <v>272477.964147078</v>
      </c>
      <c r="Y52" s="9"/>
      <c r="Z52" s="9" t="n">
        <f aca="false">R52+V52-N52-L52-F52</f>
        <v>-6327642.20241456</v>
      </c>
      <c r="AA52" s="9"/>
      <c r="AB52" s="9" t="n">
        <f aca="false">T52-P52-D52</f>
        <v>-66076248.5672039</v>
      </c>
      <c r="AC52" s="50"/>
      <c r="AD52" s="9"/>
      <c r="AE52" s="9"/>
      <c r="AF52" s="9"/>
      <c r="AG52" s="9" t="n">
        <f aca="false">AG51*'Pessimist macro hypothesis'!B34/'Pessimist macro hypothesis'!B33</f>
        <v>5320501585.05699</v>
      </c>
      <c r="AH52" s="40" t="n">
        <f aca="false">(AG52-AG51)/AG51</f>
        <v>0.0330711552246638</v>
      </c>
      <c r="AI52" s="40"/>
      <c r="AJ52" s="40" t="n">
        <f aca="false">AB52/AG52</f>
        <v>-0.0124191765589891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1" t="n">
        <f aca="false">workers_and_wage_low!C40</f>
        <v>12028790</v>
      </c>
      <c r="AX52" s="7"/>
      <c r="AY52" s="40" t="n">
        <f aca="false">(AW52-AW51)/AW51</f>
        <v>0.00319118610809901</v>
      </c>
      <c r="AZ52" s="39" t="n">
        <f aca="false">workers_and_wage_low!B40</f>
        <v>6081.06886982322</v>
      </c>
      <c r="BA52" s="40" t="n">
        <f aca="false">(AZ52-AZ51)/AZ51</f>
        <v>0.00173309198081599</v>
      </c>
      <c r="BB52" s="12" t="n">
        <f aca="false">BB49*1/4+BB53*3/4</f>
        <v>50.375</v>
      </c>
      <c r="BC52" s="12" t="n">
        <f aca="false">$BC$33</f>
        <v>11.3722743431335</v>
      </c>
      <c r="BD52" s="12" t="n">
        <f aca="false">BB52+BC52/2</f>
        <v>56.0611371715667</v>
      </c>
      <c r="BE52" s="40" t="n">
        <f aca="false">BD52/BD51-1</f>
        <v>0.00223469131621656</v>
      </c>
      <c r="BF52" s="7"/>
      <c r="BG52" s="7"/>
      <c r="BH52" s="7"/>
      <c r="BI52" s="40" t="n">
        <f aca="false">T59/AG59</f>
        <v>0.0154173581563553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2" t="n">
        <f aca="false">'Low pensions'!Q53</f>
        <v>116118906.900587</v>
      </c>
      <c r="E53" s="9"/>
      <c r="F53" s="67" t="n">
        <f aca="false">'Low pensions'!I53</f>
        <v>21105985.8548109</v>
      </c>
      <c r="G53" s="82" t="n">
        <f aca="false">'Low pensions'!K53</f>
        <v>687873.653236866</v>
      </c>
      <c r="H53" s="82" t="n">
        <f aca="false">'Low pensions'!V53</f>
        <v>3784477.88456996</v>
      </c>
      <c r="I53" s="82" t="n">
        <f aca="false">'Low pensions'!M53</f>
        <v>21274.4428836144</v>
      </c>
      <c r="J53" s="82" t="n">
        <f aca="false">'Low pensions'!W53</f>
        <v>117045.707770205</v>
      </c>
      <c r="K53" s="9"/>
      <c r="L53" s="82" t="n">
        <f aca="false">'Low pensions'!N53</f>
        <v>3616240.60347737</v>
      </c>
      <c r="M53" s="67"/>
      <c r="N53" s="82" t="n">
        <f aca="false">'Low pensions'!L53</f>
        <v>900120.595571656</v>
      </c>
      <c r="O53" s="9"/>
      <c r="P53" s="82" t="n">
        <f aca="false">'Low pensions'!X53</f>
        <v>23716887.6206525</v>
      </c>
      <c r="Q53" s="67"/>
      <c r="R53" s="82" t="n">
        <f aca="false">'Low SIPA income'!G48</f>
        <v>21996716.4318415</v>
      </c>
      <c r="S53" s="67"/>
      <c r="T53" s="82" t="n">
        <f aca="false">'Low SIPA income'!J48</f>
        <v>84106351.7699534</v>
      </c>
      <c r="U53" s="9"/>
      <c r="V53" s="82" t="n">
        <f aca="false">'Low SIPA income'!F48</f>
        <v>105984.263478275</v>
      </c>
      <c r="W53" s="67"/>
      <c r="X53" s="82" t="n">
        <f aca="false">'Low SIPA income'!M48</f>
        <v>266201.913746393</v>
      </c>
      <c r="Y53" s="9"/>
      <c r="Z53" s="9" t="n">
        <f aca="false">R53+V53-N53-L53-F53</f>
        <v>-3519646.35854018</v>
      </c>
      <c r="AA53" s="9"/>
      <c r="AB53" s="9" t="n">
        <f aca="false">T53-P53-D53</f>
        <v>-55729442.7512859</v>
      </c>
      <c r="AC53" s="50"/>
      <c r="AD53" s="9"/>
      <c r="AE53" s="9"/>
      <c r="AF53" s="9"/>
      <c r="AG53" s="9" t="n">
        <f aca="false">AG52*'Pessimist macro hypothesis'!B35/'Pessimist macro hypothesis'!B34</f>
        <v>5444488772.75628</v>
      </c>
      <c r="AH53" s="40" t="n">
        <f aca="false">(AG53-AG52)/AG52</f>
        <v>0.0233036652122277</v>
      </c>
      <c r="AI53" s="40" t="n">
        <f aca="false">(AG53-AG49)/AG49</f>
        <v>0.0300000000000007</v>
      </c>
      <c r="AJ53" s="40" t="n">
        <f aca="false">AB53/AG53</f>
        <v>-0.010235936756845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1" t="n">
        <f aca="false">workers_and_wage_low!C41</f>
        <v>12012511</v>
      </c>
      <c r="AX53" s="7"/>
      <c r="AY53" s="40" t="n">
        <f aca="false">(AW53-AW52)/AW52</f>
        <v>-0.00135333645362501</v>
      </c>
      <c r="AZ53" s="39" t="n">
        <f aca="false">workers_and_wage_low!B41</f>
        <v>6120.36373484663</v>
      </c>
      <c r="BA53" s="40" t="n">
        <f aca="false">(AZ53-AZ52)/AZ52</f>
        <v>0.0064618352241343</v>
      </c>
      <c r="BB53" s="77" t="n">
        <v>50.5</v>
      </c>
      <c r="BC53" s="12" t="n">
        <f aca="false">$BC$33</f>
        <v>11.3722743431335</v>
      </c>
      <c r="BD53" s="12" t="n">
        <f aca="false">BB53+BC53/2</f>
        <v>56.1861371715667</v>
      </c>
      <c r="BE53" s="40" t="n">
        <f aca="false">BD53/BD52-1</f>
        <v>0.00222970860575766</v>
      </c>
      <c r="BF53" s="7"/>
      <c r="BG53" s="73" t="n">
        <f aca="false">(BB53-BB49)/BB49</f>
        <v>0.01</v>
      </c>
      <c r="BH53" s="7"/>
      <c r="BI53" s="40" t="n">
        <f aca="false">T60/AG60</f>
        <v>0.0134313481651365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1" t="n">
        <f aca="false">'Low pensions'!Q54</f>
        <v>117517230.926397</v>
      </c>
      <c r="E54" s="6"/>
      <c r="F54" s="8" t="n">
        <f aca="false">'Low pensions'!I54</f>
        <v>21360147.798778</v>
      </c>
      <c r="G54" s="81" t="n">
        <f aca="false">'Low pensions'!K54</f>
        <v>753102.119603312</v>
      </c>
      <c r="H54" s="81" t="n">
        <f aca="false">'Low pensions'!V54</f>
        <v>4143345.66100917</v>
      </c>
      <c r="I54" s="81" t="n">
        <f aca="false">'Low pensions'!M54</f>
        <v>23291.8181320614</v>
      </c>
      <c r="J54" s="81" t="n">
        <f aca="false">'Low pensions'!W54</f>
        <v>128144.711165233</v>
      </c>
      <c r="K54" s="6"/>
      <c r="L54" s="81" t="n">
        <f aca="false">'Low pensions'!N54</f>
        <v>4445724.73671617</v>
      </c>
      <c r="M54" s="8"/>
      <c r="N54" s="81" t="n">
        <f aca="false">'Low pensions'!L54</f>
        <v>913071.109617807</v>
      </c>
      <c r="O54" s="6"/>
      <c r="P54" s="81" t="n">
        <f aca="false">'Low pensions'!X54</f>
        <v>28092334.6384928</v>
      </c>
      <c r="Q54" s="8"/>
      <c r="R54" s="81" t="n">
        <f aca="false">'Low SIPA income'!G49</f>
        <v>19126404.224114</v>
      </c>
      <c r="S54" s="8"/>
      <c r="T54" s="81" t="n">
        <f aca="false">'Low SIPA income'!J49</f>
        <v>73131464.268869</v>
      </c>
      <c r="U54" s="6"/>
      <c r="V54" s="81" t="n">
        <f aca="false">'Low SIPA income'!F49</f>
        <v>107784.617442414</v>
      </c>
      <c r="W54" s="8"/>
      <c r="X54" s="81" t="n">
        <f aca="false">'Low SIPA income'!M49</f>
        <v>270723.883847859</v>
      </c>
      <c r="Y54" s="6"/>
      <c r="Z54" s="6" t="n">
        <f aca="false">R54+V54-N54-L54-F54</f>
        <v>-7484754.80355549</v>
      </c>
      <c r="AA54" s="6"/>
      <c r="AB54" s="6" t="n">
        <f aca="false">T54-P54-D54</f>
        <v>-72478101.2960205</v>
      </c>
      <c r="AC54" s="50"/>
      <c r="AD54" s="6"/>
      <c r="AE54" s="6"/>
      <c r="AF54" s="6"/>
      <c r="AG54" s="6" t="n">
        <f aca="false">AG53*'Pessimist macro hypothesis'!B36/'Pessimist macro hypothesis'!B35</f>
        <v>5360748847.67851</v>
      </c>
      <c r="AH54" s="61" t="n">
        <f aca="false">(AG54-AG53)/AG53</f>
        <v>-0.0153806773368335</v>
      </c>
      <c r="AI54" s="61"/>
      <c r="AJ54" s="61" t="n">
        <f aca="false">AB54/AG54</f>
        <v>-0.0135201449191949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0.00767865435203331</v>
      </c>
      <c r="AV54" s="5"/>
      <c r="AW54" s="65" t="n">
        <f aca="false">workers_and_wage_low!C42</f>
        <v>12077172</v>
      </c>
      <c r="AX54" s="5"/>
      <c r="AY54" s="61" t="n">
        <f aca="false">(AW54-AW53)/AW53</f>
        <v>0.00538280464425797</v>
      </c>
      <c r="AZ54" s="66" t="n">
        <f aca="false">workers_and_wage_low!B42</f>
        <v>6088.86778363316</v>
      </c>
      <c r="BA54" s="61" t="n">
        <f aca="false">(AZ54-AZ53)/AZ53</f>
        <v>-0.00514609140534258</v>
      </c>
      <c r="BB54" s="61"/>
      <c r="BC54" s="61"/>
      <c r="BD54" s="61"/>
      <c r="BE54" s="61"/>
      <c r="BF54" s="5"/>
      <c r="BG54" s="5"/>
      <c r="BH54" s="5"/>
      <c r="BI54" s="61" t="n">
        <f aca="false">T61/AG61</f>
        <v>0.0155002632275349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2" t="n">
        <f aca="false">'Low pensions'!Q55</f>
        <v>118637018.337787</v>
      </c>
      <c r="E55" s="9"/>
      <c r="F55" s="67" t="n">
        <f aca="false">'Low pensions'!I55</f>
        <v>21563682.4159736</v>
      </c>
      <c r="G55" s="82" t="n">
        <f aca="false">'Low pensions'!K55</f>
        <v>829584.032456457</v>
      </c>
      <c r="H55" s="82" t="n">
        <f aca="false">'Low pensions'!V55</f>
        <v>4564126.5797147</v>
      </c>
      <c r="I55" s="82" t="n">
        <f aca="false">'Low pensions'!M55</f>
        <v>25657.2381172099</v>
      </c>
      <c r="J55" s="82" t="n">
        <f aca="false">'Low pensions'!W55</f>
        <v>141158.554011794</v>
      </c>
      <c r="K55" s="9"/>
      <c r="L55" s="82" t="n">
        <f aca="false">'Low pensions'!N55</f>
        <v>3719717.34692801</v>
      </c>
      <c r="M55" s="67"/>
      <c r="N55" s="82" t="n">
        <f aca="false">'Low pensions'!L55</f>
        <v>923065.504772671</v>
      </c>
      <c r="O55" s="9"/>
      <c r="P55" s="82" t="n">
        <f aca="false">'Low pensions'!X55</f>
        <v>24380065.0549069</v>
      </c>
      <c r="Q55" s="67"/>
      <c r="R55" s="82" t="n">
        <f aca="false">'Low SIPA income'!G50</f>
        <v>22205056.8164898</v>
      </c>
      <c r="S55" s="67"/>
      <c r="T55" s="82" t="n">
        <f aca="false">'Low SIPA income'!J50</f>
        <v>84902959.2878717</v>
      </c>
      <c r="U55" s="9"/>
      <c r="V55" s="82" t="n">
        <f aca="false">'Low SIPA income'!F50</f>
        <v>109973.921025576</v>
      </c>
      <c r="W55" s="67"/>
      <c r="X55" s="82" t="n">
        <f aca="false">'Low SIPA income'!M50</f>
        <v>276222.783255024</v>
      </c>
      <c r="Y55" s="9"/>
      <c r="Z55" s="9" t="n">
        <f aca="false">R55+V55-N55-L55-F55</f>
        <v>-3891434.53015893</v>
      </c>
      <c r="AA55" s="9"/>
      <c r="AB55" s="9" t="n">
        <f aca="false">T55-P55-D55</f>
        <v>-58114124.1048218</v>
      </c>
      <c r="AC55" s="50"/>
      <c r="AD55" s="9"/>
      <c r="AE55" s="9"/>
      <c r="AF55" s="9"/>
      <c r="AG55" s="9" t="n">
        <f aca="false">AG54*'Pessimist macro hypothesis'!B37/'Pessimist macro hypothesis'!B36</f>
        <v>5253182793.18131</v>
      </c>
      <c r="AH55" s="40" t="n">
        <f aca="false">(AG55-AG54)/AG54</f>
        <v>-0.0200654903920327</v>
      </c>
      <c r="AI55" s="40"/>
      <c r="AJ55" s="40" t="n">
        <f aca="false">AB55/AG55</f>
        <v>-0.0110626502813217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1" t="n">
        <f aca="false">workers_and_wage_low!C43</f>
        <v>12161749</v>
      </c>
      <c r="AX55" s="7"/>
      <c r="AY55" s="40" t="n">
        <f aca="false">(AW55-AW54)/AW54</f>
        <v>0.00700304673975</v>
      </c>
      <c r="AZ55" s="39" t="n">
        <f aca="false">workers_and_wage_low!B43</f>
        <v>6094.2921672148</v>
      </c>
      <c r="BA55" s="40" t="n">
        <f aca="false">(AZ55-AZ54)/AZ54</f>
        <v>0.000890869004614285</v>
      </c>
      <c r="BB55" s="40"/>
      <c r="BC55" s="40"/>
      <c r="BD55" s="40"/>
      <c r="BE55" s="40"/>
      <c r="BF55" s="7"/>
      <c r="BG55" s="7"/>
      <c r="BH55" s="7"/>
      <c r="BI55" s="40" t="n">
        <f aca="false">T62/AG62</f>
        <v>0.0134858108773599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2" t="n">
        <f aca="false">'Low pensions'!Q56</f>
        <v>119466197.071508</v>
      </c>
      <c r="E56" s="9"/>
      <c r="F56" s="67" t="n">
        <f aca="false">'Low pensions'!I56</f>
        <v>21714395.4660028</v>
      </c>
      <c r="G56" s="82" t="n">
        <f aca="false">'Low pensions'!K56</f>
        <v>912702.895785638</v>
      </c>
      <c r="H56" s="82" t="n">
        <f aca="false">'Low pensions'!V56</f>
        <v>5021422.0417224</v>
      </c>
      <c r="I56" s="82" t="n">
        <f aca="false">'Low pensions'!M56</f>
        <v>28227.9246119268</v>
      </c>
      <c r="J56" s="82" t="n">
        <f aca="false">'Low pensions'!W56</f>
        <v>155301.712630589</v>
      </c>
      <c r="K56" s="9"/>
      <c r="L56" s="82" t="n">
        <f aca="false">'Low pensions'!N56</f>
        <v>3652001.33248185</v>
      </c>
      <c r="M56" s="67"/>
      <c r="N56" s="82" t="n">
        <f aca="false">'Low pensions'!L56</f>
        <v>931064.684500236</v>
      </c>
      <c r="O56" s="9"/>
      <c r="P56" s="82" t="n">
        <f aca="false">'Low pensions'!X56</f>
        <v>24072695.4607588</v>
      </c>
      <c r="Q56" s="67"/>
      <c r="R56" s="82" t="n">
        <f aca="false">'Low SIPA income'!G51</f>
        <v>19568625.6758765</v>
      </c>
      <c r="S56" s="67"/>
      <c r="T56" s="82" t="n">
        <f aca="false">'Low SIPA income'!J51</f>
        <v>74822336.3177678</v>
      </c>
      <c r="U56" s="9"/>
      <c r="V56" s="82" t="n">
        <f aca="false">'Low SIPA income'!F51</f>
        <v>104576.704621315</v>
      </c>
      <c r="W56" s="67"/>
      <c r="X56" s="82" t="n">
        <f aca="false">'Low SIPA income'!M51</f>
        <v>262666.531708188</v>
      </c>
      <c r="Y56" s="9"/>
      <c r="Z56" s="9" t="n">
        <f aca="false">R56+V56-N56-L56-F56</f>
        <v>-6624259.10248709</v>
      </c>
      <c r="AA56" s="9"/>
      <c r="AB56" s="9" t="n">
        <f aca="false">T56-P56-D56</f>
        <v>-68716556.2144994</v>
      </c>
      <c r="AC56" s="50"/>
      <c r="AD56" s="9"/>
      <c r="AE56" s="9"/>
      <c r="AF56" s="9"/>
      <c r="AG56" s="9" t="n">
        <f aca="false">AG55*'Pessimist macro hypothesis'!B38/'Pessimist macro hypothesis'!B37</f>
        <v>5453514124.68342</v>
      </c>
      <c r="AH56" s="40" t="n">
        <f aca="false">(AG56-AG55)/AG55</f>
        <v>0.0381352295149775</v>
      </c>
      <c r="AI56" s="40"/>
      <c r="AJ56" s="40" t="n">
        <f aca="false">AB56/AG56</f>
        <v>-0.0126004177569611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1" t="n">
        <f aca="false">workers_and_wage_low!C44</f>
        <v>12207572</v>
      </c>
      <c r="AX56" s="7"/>
      <c r="AY56" s="40" t="n">
        <f aca="false">(AW56-AW55)/AW55</f>
        <v>0.00376779688513552</v>
      </c>
      <c r="AZ56" s="39" t="n">
        <f aca="false">workers_and_wage_low!B44</f>
        <v>6122.69092069959</v>
      </c>
      <c r="BA56" s="40" t="n">
        <f aca="false">(AZ56-AZ55)/AZ55</f>
        <v>0.00465989366863164</v>
      </c>
      <c r="BB56" s="40"/>
      <c r="BC56" s="40"/>
      <c r="BD56" s="40"/>
      <c r="BE56" s="40"/>
      <c r="BF56" s="7"/>
      <c r="BG56" s="7"/>
      <c r="BH56" s="7"/>
      <c r="BI56" s="40" t="n">
        <f aca="false">T63/AG63</f>
        <v>0.0155029025834604</v>
      </c>
      <c r="BJ56" s="7"/>
      <c r="BK56" s="7"/>
      <c r="BL56" s="7"/>
      <c r="BM56" s="7"/>
      <c r="BN56" s="7"/>
      <c r="BO56" s="7"/>
      <c r="BP56" s="7"/>
    </row>
    <row r="57" customFormat="false" ht="13.25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2" t="n">
        <f aca="false">'Low pensions'!Q57</f>
        <v>120128837.229605</v>
      </c>
      <c r="E57" s="9"/>
      <c r="F57" s="67" t="n">
        <f aca="false">'Low pensions'!I57</f>
        <v>21834838.1585576</v>
      </c>
      <c r="G57" s="82" t="n">
        <f aca="false">'Low pensions'!K57</f>
        <v>932608.70888049</v>
      </c>
      <c r="H57" s="82" t="n">
        <f aca="false">'Low pensions'!V57</f>
        <v>5130937.9522059</v>
      </c>
      <c r="I57" s="82" t="n">
        <f aca="false">'Low pensions'!M57</f>
        <v>28843.5683158913</v>
      </c>
      <c r="J57" s="82" t="n">
        <f aca="false">'Low pensions'!W57</f>
        <v>158688.802645543</v>
      </c>
      <c r="K57" s="9"/>
      <c r="L57" s="82" t="n">
        <f aca="false">'Low pensions'!N57</f>
        <v>3643457.09578322</v>
      </c>
      <c r="M57" s="67"/>
      <c r="N57" s="82" t="n">
        <f aca="false">'Low pensions'!L57</f>
        <v>936755.286655109</v>
      </c>
      <c r="O57" s="9"/>
      <c r="P57" s="82" t="n">
        <f aca="false">'Low pensions'!X57</f>
        <v>24059667.3899691</v>
      </c>
      <c r="Q57" s="67"/>
      <c r="R57" s="82" t="n">
        <f aca="false">'Low SIPA income'!G52</f>
        <v>22579575.5746577</v>
      </c>
      <c r="S57" s="67"/>
      <c r="T57" s="82" t="n">
        <f aca="false">'Low SIPA income'!J52</f>
        <v>86334964.2199042</v>
      </c>
      <c r="U57" s="9"/>
      <c r="V57" s="82" t="n">
        <f aca="false">'Low SIPA income'!F52</f>
        <v>109887.086275345</v>
      </c>
      <c r="W57" s="67"/>
      <c r="X57" s="82" t="n">
        <f aca="false">'Low SIPA income'!M52</f>
        <v>276004.679397596</v>
      </c>
      <c r="Y57" s="9"/>
      <c r="Z57" s="9" t="n">
        <f aca="false">R57+V57-N57-L57-F57</f>
        <v>-3725587.88006283</v>
      </c>
      <c r="AA57" s="9"/>
      <c r="AB57" s="9" t="n">
        <f aca="false">T57-P57-D57</f>
        <v>-57853540.3996702</v>
      </c>
      <c r="AC57" s="50"/>
      <c r="AD57" s="9"/>
      <c r="AE57" s="9"/>
      <c r="AF57" s="9"/>
      <c r="AG57" s="9" t="n">
        <f aca="false">AG56*'Pessimist macro hypothesis'!B39/'Pessimist macro hypothesis'!B38</f>
        <v>5606351888.12021</v>
      </c>
      <c r="AH57" s="40" t="n">
        <f aca="false">(AG57-AG56)/AG56</f>
        <v>0.0280255556220219</v>
      </c>
      <c r="AI57" s="40" t="n">
        <f aca="false">(AG57-AG53)/AG53</f>
        <v>0.0297297179073772</v>
      </c>
      <c r="AJ57" s="40" t="n">
        <f aca="false">AB57/AG57</f>
        <v>-0.0103192845462057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1" t="n">
        <f aca="false">workers_and_wage_low!C45</f>
        <v>12217502</v>
      </c>
      <c r="AX57" s="7"/>
      <c r="AY57" s="40" t="n">
        <f aca="false">(AW57-AW56)/AW56</f>
        <v>0.00081342956650184</v>
      </c>
      <c r="AZ57" s="39" t="n">
        <f aca="false">workers_and_wage_low!B45</f>
        <v>6142.81498528587</v>
      </c>
      <c r="BA57" s="40" t="n">
        <f aca="false">(AZ57-AZ56)/AZ56</f>
        <v>0.00328680066443289</v>
      </c>
      <c r="BB57" s="40"/>
      <c r="BC57" s="40"/>
      <c r="BD57" s="40"/>
      <c r="BE57" s="40"/>
      <c r="BF57" s="7" t="n">
        <v>100</v>
      </c>
      <c r="BG57" s="73" t="n">
        <f aca="false">(BB57-BB53)/BB53</f>
        <v>-1</v>
      </c>
      <c r="BH57" s="7"/>
      <c r="BI57" s="40" t="n">
        <f aca="false">T64/AG64</f>
        <v>0.0135395328053866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1" t="n">
        <f aca="false">'Low pensions'!Q58</f>
        <v>121523802.477181</v>
      </c>
      <c r="E58" s="6"/>
      <c r="F58" s="8" t="n">
        <f aca="false">'Low pensions'!I58</f>
        <v>22088389.604822</v>
      </c>
      <c r="G58" s="81" t="n">
        <f aca="false">'Low pensions'!K58</f>
        <v>1043837.59800253</v>
      </c>
      <c r="H58" s="81" t="n">
        <f aca="false">'Low pensions'!V58</f>
        <v>5742886.48232746</v>
      </c>
      <c r="I58" s="81" t="n">
        <f aca="false">'Low pensions'!M58</f>
        <v>32283.6370516245</v>
      </c>
      <c r="J58" s="81" t="n">
        <f aca="false">'Low pensions'!W58</f>
        <v>177615.045845178</v>
      </c>
      <c r="K58" s="6"/>
      <c r="L58" s="81" t="n">
        <f aca="false">'Low pensions'!N58</f>
        <v>4539771.2299125</v>
      </c>
      <c r="M58" s="8"/>
      <c r="N58" s="81" t="n">
        <f aca="false">'Low pensions'!L58</f>
        <v>949685.99598502</v>
      </c>
      <c r="O58" s="6"/>
      <c r="P58" s="81" t="n">
        <f aca="false">'Low pensions'!X58</f>
        <v>28781786.6404212</v>
      </c>
      <c r="Q58" s="8"/>
      <c r="R58" s="81" t="n">
        <f aca="false">'Low SIPA income'!G53</f>
        <v>19683844.1558141</v>
      </c>
      <c r="S58" s="8"/>
      <c r="T58" s="81" t="n">
        <f aca="false">'Low SIPA income'!J53</f>
        <v>75262884.1619906</v>
      </c>
      <c r="U58" s="6"/>
      <c r="V58" s="81" t="n">
        <f aca="false">'Low SIPA income'!F53</f>
        <v>108734.36625552</v>
      </c>
      <c r="W58" s="8"/>
      <c r="X58" s="81" t="n">
        <f aca="false">'Low SIPA income'!M53</f>
        <v>273109.379046199</v>
      </c>
      <c r="Y58" s="6"/>
      <c r="Z58" s="6" t="n">
        <f aca="false">R58+V58-N58-L58-F58</f>
        <v>-7785268.30864994</v>
      </c>
      <c r="AA58" s="6"/>
      <c r="AB58" s="6" t="n">
        <f aca="false">T58-P58-D58</f>
        <v>-75042704.9556116</v>
      </c>
      <c r="AC58" s="50"/>
      <c r="AD58" s="6"/>
      <c r="AE58" s="6"/>
      <c r="AF58" s="6"/>
      <c r="AG58" s="6" t="n">
        <f aca="false">BF58/100*$AG$57</f>
        <v>5619407886.656</v>
      </c>
      <c r="AH58" s="61" t="n">
        <f aca="false">(AG58-AG57)/AG57</f>
        <v>0.00232878684683685</v>
      </c>
      <c r="AI58" s="61"/>
      <c r="AJ58" s="61" t="n">
        <f aca="false">AB58/AG58</f>
        <v>-0.0133542014513326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0.00601019442878652</v>
      </c>
      <c r="AV58" s="5"/>
      <c r="AW58" s="65" t="n">
        <f aca="false">workers_and_wage_low!C46</f>
        <v>12266201</v>
      </c>
      <c r="AX58" s="5"/>
      <c r="AY58" s="61" t="n">
        <f aca="false">(AW58-AW57)/AW57</f>
        <v>0.00398600303073411</v>
      </c>
      <c r="AZ58" s="66" t="n">
        <f aca="false">workers_and_wage_low!B46</f>
        <v>6132.67542917894</v>
      </c>
      <c r="BA58" s="61" t="n">
        <f aca="false">(AZ58-AZ57)/AZ57</f>
        <v>-0.00165063674084539</v>
      </c>
      <c r="BB58" s="61"/>
      <c r="BC58" s="61"/>
      <c r="BD58" s="61"/>
      <c r="BE58" s="61"/>
      <c r="BF58" s="5" t="n">
        <f aca="false">BF57*(1+AY58)*(1+BA58)*(1-BE58)</f>
        <v>100.232878684684</v>
      </c>
      <c r="BG58" s="5"/>
      <c r="BH58" s="5"/>
      <c r="BI58" s="61" t="n">
        <f aca="false">T65/AG65</f>
        <v>0.0155749588089146</v>
      </c>
      <c r="BJ58" s="5"/>
      <c r="BK58" s="5"/>
      <c r="BL58" s="5"/>
      <c r="BM58" s="5"/>
      <c r="BN58" s="5"/>
      <c r="BO58" s="5"/>
      <c r="BP58" s="5"/>
    </row>
    <row r="59" customFormat="false" ht="13.25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2" t="n">
        <f aca="false">'Low pensions'!Q59</f>
        <v>122733750.657564</v>
      </c>
      <c r="E59" s="9"/>
      <c r="F59" s="67" t="n">
        <f aca="false">'Low pensions'!I59</f>
        <v>22308312.0090355</v>
      </c>
      <c r="G59" s="82" t="n">
        <f aca="false">'Low pensions'!K59</f>
        <v>1108610.19845264</v>
      </c>
      <c r="H59" s="82" t="n">
        <f aca="false">'Low pensions'!V59</f>
        <v>6099246.21899718</v>
      </c>
      <c r="I59" s="82" t="n">
        <f aca="false">'Low pensions'!M59</f>
        <v>34286.9133542057</v>
      </c>
      <c r="J59" s="82" t="n">
        <f aca="false">'Low pensions'!W59</f>
        <v>188636.480999914</v>
      </c>
      <c r="K59" s="9"/>
      <c r="L59" s="82" t="n">
        <f aca="false">'Low pensions'!N59</f>
        <v>3827479.48174844</v>
      </c>
      <c r="M59" s="67"/>
      <c r="N59" s="82" t="n">
        <f aca="false">'Low pensions'!L59</f>
        <v>959874.276591241</v>
      </c>
      <c r="O59" s="9"/>
      <c r="P59" s="82" t="n">
        <f aca="false">'Low pensions'!X59</f>
        <v>25141754.2869721</v>
      </c>
      <c r="Q59" s="67"/>
      <c r="R59" s="82" t="n">
        <f aca="false">'Low SIPA income'!G54</f>
        <v>22823868.879439</v>
      </c>
      <c r="S59" s="67"/>
      <c r="T59" s="82" t="n">
        <f aca="false">'Low SIPA income'!J54</f>
        <v>87269040.8440512</v>
      </c>
      <c r="U59" s="9"/>
      <c r="V59" s="82" t="n">
        <f aca="false">'Low SIPA income'!F54</f>
        <v>112277.419834376</v>
      </c>
      <c r="W59" s="67"/>
      <c r="X59" s="82" t="n">
        <f aca="false">'Low SIPA income'!M54</f>
        <v>282008.508145595</v>
      </c>
      <c r="Y59" s="9"/>
      <c r="Z59" s="9" t="n">
        <f aca="false">R59+V59-N59-L59-F59</f>
        <v>-4159519.4681018</v>
      </c>
      <c r="AA59" s="9"/>
      <c r="AB59" s="9" t="n">
        <f aca="false">T59-P59-D59</f>
        <v>-60606464.1004847</v>
      </c>
      <c r="AC59" s="50"/>
      <c r="AD59" s="9"/>
      <c r="AE59" s="9"/>
      <c r="AF59" s="9"/>
      <c r="AG59" s="9" t="n">
        <f aca="false">BF59/100*$AG$57</f>
        <v>5660440651.31076</v>
      </c>
      <c r="AH59" s="40" t="n">
        <f aca="false">(AG59-AG58)/AG58</f>
        <v>0.00730197299829362</v>
      </c>
      <c r="AI59" s="40"/>
      <c r="AJ59" s="40" t="n">
        <f aca="false">AB59/AG59</f>
        <v>-0.0107070222680367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1" t="n">
        <f aca="false">workers_and_wage_low!C47</f>
        <v>12322327</v>
      </c>
      <c r="AX59" s="7"/>
      <c r="AY59" s="40" t="n">
        <f aca="false">(AW59-AW58)/AW58</f>
        <v>0.00457566283154825</v>
      </c>
      <c r="AZ59" s="39" t="n">
        <f aca="false">workers_and_wage_low!B47</f>
        <v>6149.31884986941</v>
      </c>
      <c r="BA59" s="40" t="n">
        <f aca="false">(AZ59-AZ58)/AZ58</f>
        <v>0.00271389231057093</v>
      </c>
      <c r="BB59" s="40"/>
      <c r="BC59" s="40"/>
      <c r="BD59" s="40"/>
      <c r="BE59" s="40"/>
      <c r="BF59" s="7" t="n">
        <f aca="false">BF58*(1+AY59)*(1+BA59)*(1-BE59)</f>
        <v>100.964776458381</v>
      </c>
      <c r="BG59" s="7"/>
      <c r="BH59" s="7"/>
      <c r="BI59" s="40" t="n">
        <f aca="false">T66/AG66</f>
        <v>0.0135743239516055</v>
      </c>
      <c r="BJ59" s="7"/>
      <c r="BK59" s="7"/>
      <c r="BL59" s="7"/>
      <c r="BM59" s="7"/>
      <c r="BN59" s="7"/>
      <c r="BO59" s="7"/>
      <c r="BP59" s="7"/>
    </row>
    <row r="60" customFormat="false" ht="13.25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2" t="n">
        <f aca="false">'Low pensions'!Q60</f>
        <v>124342251.911612</v>
      </c>
      <c r="E60" s="9"/>
      <c r="F60" s="67" t="n">
        <f aca="false">'Low pensions'!I60</f>
        <v>22600676.15215</v>
      </c>
      <c r="G60" s="82" t="n">
        <f aca="false">'Low pensions'!K60</f>
        <v>1150118.81826185</v>
      </c>
      <c r="H60" s="82" t="n">
        <f aca="false">'Low pensions'!V60</f>
        <v>6327614.39816466</v>
      </c>
      <c r="I60" s="82" t="n">
        <f aca="false">'Low pensions'!M60</f>
        <v>35570.6851008823</v>
      </c>
      <c r="J60" s="82" t="n">
        <f aca="false">'Low pensions'!W60</f>
        <v>195699.414376228</v>
      </c>
      <c r="K60" s="9"/>
      <c r="L60" s="82" t="n">
        <f aca="false">'Low pensions'!N60</f>
        <v>3806134.29558004</v>
      </c>
      <c r="M60" s="67"/>
      <c r="N60" s="82" t="n">
        <f aca="false">'Low pensions'!L60</f>
        <v>973733.401598606</v>
      </c>
      <c r="O60" s="9"/>
      <c r="P60" s="82" t="n">
        <f aca="false">'Low pensions'!X60</f>
        <v>25107242.831161</v>
      </c>
      <c r="Q60" s="67"/>
      <c r="R60" s="82" t="n">
        <f aca="false">'Low SIPA income'!G55</f>
        <v>19997508.178965</v>
      </c>
      <c r="S60" s="67"/>
      <c r="T60" s="82" t="n">
        <f aca="false">'Low SIPA income'!J55</f>
        <v>76462205.7403023</v>
      </c>
      <c r="U60" s="9"/>
      <c r="V60" s="82" t="n">
        <f aca="false">'Low SIPA income'!F55</f>
        <v>109139.634002288</v>
      </c>
      <c r="W60" s="67"/>
      <c r="X60" s="82" t="n">
        <f aca="false">'Low SIPA income'!M55</f>
        <v>274127.294784148</v>
      </c>
      <c r="Y60" s="9"/>
      <c r="Z60" s="9" t="n">
        <f aca="false">R60+V60-N60-L60-F60</f>
        <v>-7273896.03636133</v>
      </c>
      <c r="AA60" s="9"/>
      <c r="AB60" s="9" t="n">
        <f aca="false">T60-P60-D60</f>
        <v>-72987289.0024707</v>
      </c>
      <c r="AC60" s="50"/>
      <c r="AD60" s="9"/>
      <c r="AE60" s="9"/>
      <c r="AF60" s="9"/>
      <c r="AG60" s="9" t="n">
        <f aca="false">BF60/100*$AG$57</f>
        <v>5692816893.74816</v>
      </c>
      <c r="AH60" s="40" t="n">
        <f aca="false">(AG60-AG59)/AG59</f>
        <v>0.00571973887402123</v>
      </c>
      <c r="AI60" s="40"/>
      <c r="AJ60" s="40" t="n">
        <f aca="false">AB60/AG60</f>
        <v>-0.0128209444225451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1" t="n">
        <f aca="false">workers_and_wage_low!C48</f>
        <v>12386462</v>
      </c>
      <c r="AX60" s="7"/>
      <c r="AY60" s="40" t="n">
        <f aca="false">(AW60-AW59)/AW59</f>
        <v>0.00520477990885975</v>
      </c>
      <c r="AZ60" s="39" t="n">
        <f aca="false">workers_and_wage_low!B48</f>
        <v>6152.46910038022</v>
      </c>
      <c r="BA60" s="40" t="n">
        <f aca="false">(AZ60-AZ59)/AZ59</f>
        <v>0.000512292594955635</v>
      </c>
      <c r="BB60" s="40"/>
      <c r="BC60" s="40"/>
      <c r="BD60" s="40"/>
      <c r="BE60" s="40"/>
      <c r="BF60" s="7" t="n">
        <f aca="false">BF59*(1+AY60)*(1+BA60)*(1-BE60)</f>
        <v>101.542268615196</v>
      </c>
      <c r="BG60" s="7"/>
      <c r="BH60" s="7"/>
      <c r="BI60" s="40" t="n">
        <f aca="false">T67/AG67</f>
        <v>0.0156362741939659</v>
      </c>
      <c r="BJ60" s="7"/>
      <c r="BK60" s="7"/>
      <c r="BL60" s="7"/>
      <c r="BM60" s="7"/>
      <c r="BN60" s="7"/>
      <c r="BO60" s="7"/>
      <c r="BP60" s="7"/>
    </row>
    <row r="61" customFormat="false" ht="13.25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2" t="n">
        <f aca="false">'Low pensions'!Q61</f>
        <v>125915829.863147</v>
      </c>
      <c r="E61" s="9"/>
      <c r="F61" s="67" t="n">
        <f aca="false">'Low pensions'!I61</f>
        <v>22886692.5716377</v>
      </c>
      <c r="G61" s="82" t="n">
        <f aca="false">'Low pensions'!K61</f>
        <v>1199512.00453035</v>
      </c>
      <c r="H61" s="82" t="n">
        <f aca="false">'Low pensions'!V61</f>
        <v>6599361.13566793</v>
      </c>
      <c r="I61" s="82" t="n">
        <f aca="false">'Low pensions'!M61</f>
        <v>37098.309418465</v>
      </c>
      <c r="J61" s="82" t="n">
        <f aca="false">'Low pensions'!W61</f>
        <v>204103.952649527</v>
      </c>
      <c r="K61" s="9"/>
      <c r="L61" s="82" t="n">
        <f aca="false">'Low pensions'!N61</f>
        <v>3887044.55297999</v>
      </c>
      <c r="M61" s="67"/>
      <c r="N61" s="82" t="n">
        <f aca="false">'Low pensions'!L61</f>
        <v>986639.915453739</v>
      </c>
      <c r="O61" s="9"/>
      <c r="P61" s="82" t="n">
        <f aca="false">'Low pensions'!X61</f>
        <v>25598094.3726343</v>
      </c>
      <c r="Q61" s="67"/>
      <c r="R61" s="82" t="n">
        <f aca="false">'Low SIPA income'!G56</f>
        <v>23278403.1365644</v>
      </c>
      <c r="S61" s="67"/>
      <c r="T61" s="82" t="n">
        <f aca="false">'Low SIPA income'!J56</f>
        <v>89006991.9714272</v>
      </c>
      <c r="U61" s="9"/>
      <c r="V61" s="82" t="n">
        <f aca="false">'Low SIPA income'!F56</f>
        <v>109719.021142605</v>
      </c>
      <c r="W61" s="67"/>
      <c r="X61" s="82" t="n">
        <f aca="false">'Low SIPA income'!M56</f>
        <v>275582.548238675</v>
      </c>
      <c r="Y61" s="9"/>
      <c r="Z61" s="9" t="n">
        <f aca="false">R61+V61-N61-L61-F61</f>
        <v>-4372254.88236443</v>
      </c>
      <c r="AA61" s="9"/>
      <c r="AB61" s="9" t="n">
        <f aca="false">T61-P61-D61</f>
        <v>-62506932.264354</v>
      </c>
      <c r="AC61" s="50"/>
      <c r="AD61" s="9"/>
      <c r="AE61" s="9"/>
      <c r="AF61" s="9"/>
      <c r="AG61" s="9" t="n">
        <f aca="false">BF61/100*$AG$57</f>
        <v>5742289060.82794</v>
      </c>
      <c r="AH61" s="40" t="n">
        <f aca="false">(AG61-AG60)/AG60</f>
        <v>0.00869027899599437</v>
      </c>
      <c r="AI61" s="40" t="n">
        <f aca="false">(AG61-AG57)/AG57</f>
        <v>0.0242469925934861</v>
      </c>
      <c r="AJ61" s="40" t="n">
        <f aca="false">AB61/AG61</f>
        <v>-0.010885368465819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1" t="n">
        <f aca="false">workers_and_wage_low!C49</f>
        <v>12430569</v>
      </c>
      <c r="AX61" s="7"/>
      <c r="AY61" s="40" t="n">
        <f aca="false">(AW61-AW60)/AW60</f>
        <v>0.00356090383194168</v>
      </c>
      <c r="AZ61" s="39" t="n">
        <f aca="false">workers_and_wage_low!B49</f>
        <v>6183.91544517165</v>
      </c>
      <c r="BA61" s="40" t="n">
        <f aca="false">(AZ61-AZ60)/AZ60</f>
        <v>0.00511117476225613</v>
      </c>
      <c r="BB61" s="40"/>
      <c r="BC61" s="40"/>
      <c r="BD61" s="40"/>
      <c r="BE61" s="40"/>
      <c r="BF61" s="7" t="n">
        <f aca="false">BF60*(1+AY61)*(1+BA61)*(1-BE61)</f>
        <v>102.424699259349</v>
      </c>
      <c r="BG61" s="7"/>
      <c r="BH61" s="7"/>
      <c r="BI61" s="40" t="n">
        <f aca="false">T68/AG68</f>
        <v>0.013622818915991</v>
      </c>
      <c r="BJ61" s="7"/>
      <c r="BK61" s="7"/>
      <c r="BL61" s="7"/>
      <c r="BM61" s="7"/>
      <c r="BN61" s="7"/>
      <c r="BO61" s="7"/>
      <c r="BP61" s="7"/>
    </row>
    <row r="62" customFormat="false" ht="13.25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1" t="n">
        <f aca="false">'Low pensions'!Q62</f>
        <v>126577184.268942</v>
      </c>
      <c r="E62" s="6"/>
      <c r="F62" s="8" t="n">
        <f aca="false">'Low pensions'!I62</f>
        <v>23006901.5634919</v>
      </c>
      <c r="G62" s="81" t="n">
        <f aca="false">'Low pensions'!K62</f>
        <v>1252829.37408585</v>
      </c>
      <c r="H62" s="81" t="n">
        <f aca="false">'Low pensions'!V62</f>
        <v>6892697.57179505</v>
      </c>
      <c r="I62" s="81" t="n">
        <f aca="false">'Low pensions'!M62</f>
        <v>38747.3002294595</v>
      </c>
      <c r="J62" s="81" t="n">
        <f aca="false">'Low pensions'!W62</f>
        <v>213176.213560672</v>
      </c>
      <c r="K62" s="6"/>
      <c r="L62" s="81" t="n">
        <f aca="false">'Low pensions'!N62</f>
        <v>4675186.01784128</v>
      </c>
      <c r="M62" s="8"/>
      <c r="N62" s="81" t="n">
        <f aca="false">'Low pensions'!L62</f>
        <v>993039.242138695</v>
      </c>
      <c r="O62" s="6"/>
      <c r="P62" s="81" t="n">
        <f aca="false">'Low pensions'!X62</f>
        <v>29722971.3877804</v>
      </c>
      <c r="Q62" s="8"/>
      <c r="R62" s="81" t="n">
        <f aca="false">'Low SIPA income'!G57</f>
        <v>20349658.6852318</v>
      </c>
      <c r="S62" s="8"/>
      <c r="T62" s="81" t="n">
        <f aca="false">'Low SIPA income'!J57</f>
        <v>77808683.7224964</v>
      </c>
      <c r="U62" s="6"/>
      <c r="V62" s="81" t="n">
        <f aca="false">'Low SIPA income'!F57</f>
        <v>113985.948970861</v>
      </c>
      <c r="W62" s="8"/>
      <c r="X62" s="81" t="n">
        <f aca="false">'Low SIPA income'!M57</f>
        <v>286299.840753826</v>
      </c>
      <c r="Y62" s="6"/>
      <c r="Z62" s="6" t="n">
        <f aca="false">R62+V62-N62-L62-F62</f>
        <v>-8211482.18926926</v>
      </c>
      <c r="AA62" s="6"/>
      <c r="AB62" s="6" t="n">
        <f aca="false">T62-P62-D62</f>
        <v>-78491471.9342262</v>
      </c>
      <c r="AC62" s="50"/>
      <c r="AD62" s="6"/>
      <c r="AE62" s="6"/>
      <c r="AF62" s="6"/>
      <c r="AG62" s="6" t="n">
        <f aca="false">BF62/100*$AG$57</f>
        <v>5769670391.35351</v>
      </c>
      <c r="AH62" s="61" t="n">
        <f aca="false">(AG62-AG61)/AG61</f>
        <v>0.00476836506060962</v>
      </c>
      <c r="AI62" s="61"/>
      <c r="AJ62" s="61" t="n">
        <f aca="false">AB62/AG62</f>
        <v>-0.0136041518163419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0.00510734042692551</v>
      </c>
      <c r="AV62" s="5"/>
      <c r="AW62" s="65" t="n">
        <f aca="false">workers_and_wage_low!C50</f>
        <v>12485412</v>
      </c>
      <c r="AX62" s="5"/>
      <c r="AY62" s="61" t="n">
        <f aca="false">(AW62-AW61)/AW61</f>
        <v>0.00441194606618571</v>
      </c>
      <c r="AZ62" s="66" t="n">
        <f aca="false">workers_and_wage_low!B50</f>
        <v>6186.1098285949</v>
      </c>
      <c r="BA62" s="61" t="n">
        <f aca="false">(AZ62-AZ61)/AZ61</f>
        <v>0.000354853400359861</v>
      </c>
      <c r="BB62" s="61"/>
      <c r="BC62" s="61"/>
      <c r="BD62" s="61"/>
      <c r="BE62" s="61"/>
      <c r="BF62" s="5" t="n">
        <f aca="false">BF61*(1+AY62)*(1+BA62)*(1-BE62)</f>
        <v>102.91309761664</v>
      </c>
      <c r="BG62" s="5"/>
      <c r="BH62" s="5"/>
      <c r="BI62" s="61" t="n">
        <f aca="false">T69/AG69</f>
        <v>0.0156914622063109</v>
      </c>
      <c r="BJ62" s="5"/>
      <c r="BK62" s="5"/>
      <c r="BL62" s="5"/>
      <c r="BM62" s="5"/>
      <c r="BN62" s="5"/>
      <c r="BO62" s="5"/>
      <c r="BP62" s="5"/>
    </row>
    <row r="63" customFormat="false" ht="13.25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2" t="n">
        <f aca="false">'Low pensions'!Q63</f>
        <v>127116734.03387</v>
      </c>
      <c r="E63" s="9"/>
      <c r="F63" s="67" t="n">
        <f aca="false">'Low pensions'!I63</f>
        <v>23104971.1200395</v>
      </c>
      <c r="G63" s="82" t="n">
        <f aca="false">'Low pensions'!K63</f>
        <v>1356391.67855382</v>
      </c>
      <c r="H63" s="82" t="n">
        <f aca="false">'Low pensions'!V63</f>
        <v>7462466.81515803</v>
      </c>
      <c r="I63" s="82" t="n">
        <f aca="false">'Low pensions'!M63</f>
        <v>41950.2580996023</v>
      </c>
      <c r="J63" s="82" t="n">
        <f aca="false">'Low pensions'!W63</f>
        <v>230797.942736845</v>
      </c>
      <c r="K63" s="9"/>
      <c r="L63" s="82" t="n">
        <f aca="false">'Low pensions'!N63</f>
        <v>3934299.37287553</v>
      </c>
      <c r="M63" s="67"/>
      <c r="N63" s="82" t="n">
        <f aca="false">'Low pensions'!L63</f>
        <v>999041.608675644</v>
      </c>
      <c r="O63" s="9"/>
      <c r="P63" s="82" t="n">
        <f aca="false">'Low pensions'!X63</f>
        <v>25911530.314728</v>
      </c>
      <c r="Q63" s="67"/>
      <c r="R63" s="82" t="n">
        <f aca="false">'Low SIPA income'!G58</f>
        <v>23499517.9040485</v>
      </c>
      <c r="S63" s="67"/>
      <c r="T63" s="82" t="n">
        <f aca="false">'Low SIPA income'!J58</f>
        <v>89852443.4492955</v>
      </c>
      <c r="U63" s="9"/>
      <c r="V63" s="82" t="n">
        <f aca="false">'Low SIPA income'!F58</f>
        <v>111663.988282302</v>
      </c>
      <c r="W63" s="67"/>
      <c r="X63" s="82" t="n">
        <f aca="false">'Low SIPA income'!M58</f>
        <v>280467.744944008</v>
      </c>
      <c r="Y63" s="9"/>
      <c r="Z63" s="9" t="n">
        <f aca="false">R63+V63-N63-L63-F63</f>
        <v>-4427130.20925981</v>
      </c>
      <c r="AA63" s="9"/>
      <c r="AB63" s="9" t="n">
        <f aca="false">T63-P63-D63</f>
        <v>-63175820.8993022</v>
      </c>
      <c r="AC63" s="50"/>
      <c r="AD63" s="9"/>
      <c r="AE63" s="9"/>
      <c r="AF63" s="9"/>
      <c r="AG63" s="9" t="n">
        <f aca="false">BF63/100*$AG$57</f>
        <v>5795846485.23539</v>
      </c>
      <c r="AH63" s="40" t="n">
        <f aca="false">(AG63-AG62)/AG62</f>
        <v>0.00453684389338955</v>
      </c>
      <c r="AI63" s="40"/>
      <c r="AJ63" s="40" t="n">
        <f aca="false">AB63/AG63</f>
        <v>-0.0109001887921357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1" t="n">
        <f aca="false">workers_and_wage_low!C51</f>
        <v>12503829</v>
      </c>
      <c r="AX63" s="7"/>
      <c r="AY63" s="40" t="n">
        <f aca="false">(AW63-AW62)/AW62</f>
        <v>0.00147508147908936</v>
      </c>
      <c r="AZ63" s="39" t="n">
        <f aca="false">workers_and_wage_low!B51</f>
        <v>6205.02232967876</v>
      </c>
      <c r="BA63" s="40" t="n">
        <f aca="false">(AZ63-AZ62)/AZ62</f>
        <v>0.00305725271744004</v>
      </c>
      <c r="BB63" s="40"/>
      <c r="BC63" s="40"/>
      <c r="BD63" s="40"/>
      <c r="BE63" s="40"/>
      <c r="BF63" s="7" t="n">
        <f aca="false">BF62*(1+AY63)*(1+BA63)*(1-BE63)</f>
        <v>103.379998275112</v>
      </c>
      <c r="BG63" s="7"/>
      <c r="BH63" s="7"/>
      <c r="BI63" s="40" t="n">
        <f aca="false">T70/AG70</f>
        <v>0.0136505713171413</v>
      </c>
      <c r="BJ63" s="7"/>
      <c r="BK63" s="7"/>
      <c r="BL63" s="7"/>
      <c r="BM63" s="7"/>
      <c r="BN63" s="7"/>
      <c r="BO63" s="7"/>
      <c r="BP63" s="7"/>
    </row>
    <row r="64" customFormat="false" ht="13.25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2" t="n">
        <f aca="false">'Low pensions'!Q64</f>
        <v>127892069.890045</v>
      </c>
      <c r="E64" s="9"/>
      <c r="F64" s="67" t="n">
        <f aca="false">'Low pensions'!I64</f>
        <v>23245897.5897244</v>
      </c>
      <c r="G64" s="82" t="n">
        <f aca="false">'Low pensions'!K64</f>
        <v>1433506.61386348</v>
      </c>
      <c r="H64" s="82" t="n">
        <f aca="false">'Low pensions'!V64</f>
        <v>7886730.43664752</v>
      </c>
      <c r="I64" s="82" t="n">
        <f aca="false">'Low pensions'!M64</f>
        <v>44335.2560988707</v>
      </c>
      <c r="J64" s="82" t="n">
        <f aca="false">'Low pensions'!W64</f>
        <v>243919.498040645</v>
      </c>
      <c r="K64" s="9"/>
      <c r="L64" s="82" t="n">
        <f aca="false">'Low pensions'!N64</f>
        <v>3852174.67583439</v>
      </c>
      <c r="M64" s="67"/>
      <c r="N64" s="82" t="n">
        <f aca="false">'Low pensions'!L64</f>
        <v>1005957.81018214</v>
      </c>
      <c r="O64" s="9"/>
      <c r="P64" s="82" t="n">
        <f aca="false">'Low pensions'!X64</f>
        <v>25523435.7714566</v>
      </c>
      <c r="Q64" s="67"/>
      <c r="R64" s="82" t="n">
        <f aca="false">'Low SIPA income'!G59</f>
        <v>20632643.5706577</v>
      </c>
      <c r="S64" s="67"/>
      <c r="T64" s="82" t="n">
        <f aca="false">'Low SIPA income'!J59</f>
        <v>78890700.9587033</v>
      </c>
      <c r="U64" s="9"/>
      <c r="V64" s="82" t="n">
        <f aca="false">'Low SIPA income'!F59</f>
        <v>108801.936428282</v>
      </c>
      <c r="W64" s="67"/>
      <c r="X64" s="82" t="n">
        <f aca="false">'Low SIPA income'!M59</f>
        <v>273279.095839156</v>
      </c>
      <c r="Y64" s="9"/>
      <c r="Z64" s="9" t="n">
        <f aca="false">R64+V64-N64-L64-F64</f>
        <v>-7362584.568655</v>
      </c>
      <c r="AA64" s="9"/>
      <c r="AB64" s="9" t="n">
        <f aca="false">T64-P64-D64</f>
        <v>-74524804.7027987</v>
      </c>
      <c r="AC64" s="50"/>
      <c r="AD64" s="9"/>
      <c r="AE64" s="9"/>
      <c r="AF64" s="9"/>
      <c r="AG64" s="9" t="n">
        <f aca="false">BF64/100*$AG$57</f>
        <v>5826692995.442</v>
      </c>
      <c r="AH64" s="40" t="n">
        <f aca="false">(AG64-AG63)/AG63</f>
        <v>0.00532217516202122</v>
      </c>
      <c r="AI64" s="40"/>
      <c r="AJ64" s="40" t="n">
        <f aca="false">AB64/AG64</f>
        <v>-0.0127902404950967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1" t="n">
        <f aca="false">workers_and_wage_low!C52</f>
        <v>12554901</v>
      </c>
      <c r="AX64" s="7"/>
      <c r="AY64" s="40" t="n">
        <f aca="false">(AW64-AW63)/AW63</f>
        <v>0.0040845088332542</v>
      </c>
      <c r="AZ64" s="39" t="n">
        <f aca="false">workers_and_wage_low!B52</f>
        <v>6212.67083649181</v>
      </c>
      <c r="BA64" s="40" t="n">
        <f aca="false">(AZ64-AZ63)/AZ63</f>
        <v>0.00123263163397001</v>
      </c>
      <c r="BB64" s="40"/>
      <c r="BC64" s="40"/>
      <c r="BD64" s="40"/>
      <c r="BE64" s="40"/>
      <c r="BF64" s="7" t="n">
        <f aca="false">BF63*(1+AY64)*(1+BA64)*(1-BE64)</f>
        <v>103.930204734182</v>
      </c>
      <c r="BG64" s="7"/>
      <c r="BH64" s="7"/>
      <c r="BI64" s="40" t="n">
        <f aca="false">T71/AG71</f>
        <v>0.0157529144774115</v>
      </c>
      <c r="BJ64" s="7"/>
      <c r="BK64" s="7"/>
      <c r="BL64" s="7"/>
      <c r="BM64" s="7"/>
      <c r="BN64" s="7"/>
      <c r="BO64" s="7"/>
      <c r="BP64" s="7"/>
    </row>
    <row r="65" customFormat="false" ht="13.25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2" t="n">
        <f aca="false">'Low pensions'!Q65</f>
        <v>128443765.199929</v>
      </c>
      <c r="E65" s="9"/>
      <c r="F65" s="67" t="n">
        <f aca="false">'Low pensions'!I65</f>
        <v>23346174.7428374</v>
      </c>
      <c r="G65" s="82" t="n">
        <f aca="false">'Low pensions'!K65</f>
        <v>1476568.98224225</v>
      </c>
      <c r="H65" s="82" t="n">
        <f aca="false">'Low pensions'!V65</f>
        <v>8123646.88201477</v>
      </c>
      <c r="I65" s="82" t="n">
        <f aca="false">'Low pensions'!M65</f>
        <v>45667.0819250182</v>
      </c>
      <c r="J65" s="82" t="n">
        <f aca="false">'Low pensions'!W65</f>
        <v>251246.810783963</v>
      </c>
      <c r="K65" s="9"/>
      <c r="L65" s="82" t="n">
        <f aca="false">'Low pensions'!N65</f>
        <v>3948410.31333077</v>
      </c>
      <c r="M65" s="67"/>
      <c r="N65" s="82" t="n">
        <f aca="false">'Low pensions'!L65</f>
        <v>1010830.13853674</v>
      </c>
      <c r="O65" s="9"/>
      <c r="P65" s="82" t="n">
        <f aca="false">'Low pensions'!X65</f>
        <v>26049609.064948</v>
      </c>
      <c r="Q65" s="67"/>
      <c r="R65" s="82" t="n">
        <f aca="false">'Low SIPA income'!G60</f>
        <v>23872098.0117751</v>
      </c>
      <c r="S65" s="67"/>
      <c r="T65" s="82" t="n">
        <f aca="false">'Low SIPA income'!J60</f>
        <v>91277035.7833392</v>
      </c>
      <c r="U65" s="9"/>
      <c r="V65" s="82" t="n">
        <f aca="false">'Low SIPA income'!F60</f>
        <v>110139.547530728</v>
      </c>
      <c r="W65" s="67"/>
      <c r="X65" s="82" t="n">
        <f aca="false">'Low SIPA income'!M60</f>
        <v>276638.78928452</v>
      </c>
      <c r="Y65" s="9"/>
      <c r="Z65" s="9" t="n">
        <f aca="false">R65+V65-N65-L65-F65</f>
        <v>-4323177.63539907</v>
      </c>
      <c r="AA65" s="9"/>
      <c r="AB65" s="9" t="n">
        <f aca="false">T65-P65-D65</f>
        <v>-63216338.4815383</v>
      </c>
      <c r="AC65" s="50"/>
      <c r="AD65" s="9"/>
      <c r="AE65" s="9"/>
      <c r="AF65" s="9"/>
      <c r="AG65" s="9" t="n">
        <f aca="false">BF65/100*$AG$57</f>
        <v>5860499337.63516</v>
      </c>
      <c r="AH65" s="40" t="n">
        <f aca="false">(AG65-AG64)/AG64</f>
        <v>0.00580197759168165</v>
      </c>
      <c r="AI65" s="40" t="n">
        <f aca="false">(AG65-AG61)/AG61</f>
        <v>0.0205859153997696</v>
      </c>
      <c r="AJ65" s="40" t="n">
        <f aca="false">AB65/AG65</f>
        <v>-0.0107868519113334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1" t="n">
        <f aca="false">workers_and_wage_low!C53</f>
        <v>12602591</v>
      </c>
      <c r="AX65" s="7"/>
      <c r="AY65" s="40" t="n">
        <f aca="false">(AW65-AW64)/AW64</f>
        <v>0.00379851661116245</v>
      </c>
      <c r="AZ65" s="39" t="n">
        <f aca="false">workers_and_wage_low!B53</f>
        <v>6225.07057946786</v>
      </c>
      <c r="BA65" s="40" t="n">
        <f aca="false">(AZ65-AZ64)/AZ64</f>
        <v>0.00199587959870944</v>
      </c>
      <c r="BB65" s="40"/>
      <c r="BC65" s="40"/>
      <c r="BD65" s="40"/>
      <c r="BE65" s="40"/>
      <c r="BF65" s="7" t="n">
        <f aca="false">BF64*(1+AY65)*(1+BA65)*(1-BE65)</f>
        <v>104.533205453148</v>
      </c>
      <c r="BG65" s="7"/>
      <c r="BH65" s="7"/>
      <c r="BI65" s="40" t="n">
        <f aca="false">T72/AG72</f>
        <v>0.013700543996797</v>
      </c>
      <c r="BJ65" s="7"/>
      <c r="BK65" s="7"/>
      <c r="BL65" s="7"/>
      <c r="BM65" s="7"/>
      <c r="BN65" s="7"/>
      <c r="BO65" s="7"/>
      <c r="BP65" s="7"/>
    </row>
    <row r="66" customFormat="false" ht="13.25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1" t="n">
        <f aca="false">'Low pensions'!Q66</f>
        <v>129350407.595916</v>
      </c>
      <c r="E66" s="6"/>
      <c r="F66" s="8" t="n">
        <f aca="false">'Low pensions'!I66</f>
        <v>23510967.730438</v>
      </c>
      <c r="G66" s="81" t="n">
        <f aca="false">'Low pensions'!K66</f>
        <v>1534379.2506588</v>
      </c>
      <c r="H66" s="81" t="n">
        <f aca="false">'Low pensions'!V66</f>
        <v>8441701.9220559</v>
      </c>
      <c r="I66" s="81" t="n">
        <f aca="false">'Low pensions'!M66</f>
        <v>47455.0283708912</v>
      </c>
      <c r="J66" s="81" t="n">
        <f aca="false">'Low pensions'!W66</f>
        <v>261083.564599669</v>
      </c>
      <c r="K66" s="6"/>
      <c r="L66" s="81" t="n">
        <f aca="false">'Low pensions'!N66</f>
        <v>4710885.49183506</v>
      </c>
      <c r="M66" s="8"/>
      <c r="N66" s="81" t="n">
        <f aca="false">'Low pensions'!L66</f>
        <v>1018747.68415599</v>
      </c>
      <c r="O66" s="6"/>
      <c r="P66" s="81" t="n">
        <f aca="false">'Low pensions'!X66</f>
        <v>30049656.3908048</v>
      </c>
      <c r="Q66" s="8"/>
      <c r="R66" s="81" t="n">
        <f aca="false">'Low SIPA income'!G61</f>
        <v>20948658.9885909</v>
      </c>
      <c r="S66" s="8"/>
      <c r="T66" s="81" t="n">
        <f aca="false">'Low SIPA income'!J61</f>
        <v>80099013.2987644</v>
      </c>
      <c r="U66" s="6"/>
      <c r="V66" s="81" t="n">
        <f aca="false">'Low SIPA income'!F61</f>
        <v>111898.619842943</v>
      </c>
      <c r="W66" s="8"/>
      <c r="X66" s="81" t="n">
        <f aca="false">'Low SIPA income'!M61</f>
        <v>281057.071778183</v>
      </c>
      <c r="Y66" s="6"/>
      <c r="Z66" s="6" t="n">
        <f aca="false">R66+V66-N66-L66-F66</f>
        <v>-8180043.29799525</v>
      </c>
      <c r="AA66" s="6"/>
      <c r="AB66" s="6" t="n">
        <f aca="false">T66-P66-D66</f>
        <v>-79301050.6879565</v>
      </c>
      <c r="AC66" s="50"/>
      <c r="AD66" s="6"/>
      <c r="AE66" s="6"/>
      <c r="AF66" s="6"/>
      <c r="AG66" s="6" t="n">
        <f aca="false">BF66/100*$AG$57</f>
        <v>5900773665.36482</v>
      </c>
      <c r="AH66" s="61" t="n">
        <f aca="false">(AG66-AG65)/AG65</f>
        <v>0.00687216658673047</v>
      </c>
      <c r="AI66" s="61"/>
      <c r="AJ66" s="61" t="n">
        <f aca="false">AB66/AG66</f>
        <v>-0.0134390937841629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0.00521619525371904</v>
      </c>
      <c r="AV66" s="5"/>
      <c r="AW66" s="65" t="n">
        <f aca="false">workers_and_wage_low!C54</f>
        <v>12619182</v>
      </c>
      <c r="AX66" s="5"/>
      <c r="AY66" s="61" t="n">
        <f aca="false">(AW66-AW65)/AW65</f>
        <v>0.0013164753184484</v>
      </c>
      <c r="AZ66" s="66" t="n">
        <f aca="false">workers_and_wage_low!B54</f>
        <v>6259.60967985747</v>
      </c>
      <c r="BA66" s="61" t="n">
        <f aca="false">(AZ66-AZ65)/AZ65</f>
        <v>0.00554838695380032</v>
      </c>
      <c r="BB66" s="61"/>
      <c r="BC66" s="61"/>
      <c r="BD66" s="61"/>
      <c r="BE66" s="61"/>
      <c r="BF66" s="5" t="n">
        <f aca="false">BF65*(1+AY66)*(1+BA66)*(1-BE66)</f>
        <v>105.251575054867</v>
      </c>
      <c r="BG66" s="5"/>
      <c r="BH66" s="5"/>
      <c r="BI66" s="61" t="n">
        <f aca="false">T73/AG73</f>
        <v>0.0156978556206276</v>
      </c>
      <c r="BJ66" s="5"/>
      <c r="BK66" s="5"/>
      <c r="BL66" s="5"/>
      <c r="BM66" s="5"/>
      <c r="BN66" s="5"/>
      <c r="BO66" s="5"/>
      <c r="BP66" s="5"/>
    </row>
    <row r="67" customFormat="false" ht="13.25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2" t="n">
        <f aca="false">'Low pensions'!Q67</f>
        <v>129970490.622746</v>
      </c>
      <c r="E67" s="9"/>
      <c r="F67" s="67" t="n">
        <f aca="false">'Low pensions'!I67</f>
        <v>23623675.1606267</v>
      </c>
      <c r="G67" s="82" t="n">
        <f aca="false">'Low pensions'!K67</f>
        <v>1587857.95884632</v>
      </c>
      <c r="H67" s="82" t="n">
        <f aca="false">'Low pensions'!V67</f>
        <v>8735925.99573375</v>
      </c>
      <c r="I67" s="82" t="n">
        <f aca="false">'Low pensions'!M67</f>
        <v>49109.0090364837</v>
      </c>
      <c r="J67" s="82" t="n">
        <f aca="false">'Low pensions'!W67</f>
        <v>270183.278218568</v>
      </c>
      <c r="K67" s="9"/>
      <c r="L67" s="82" t="n">
        <f aca="false">'Low pensions'!N67</f>
        <v>4013678.74592798</v>
      </c>
      <c r="M67" s="67"/>
      <c r="N67" s="82" t="n">
        <f aca="false">'Low pensions'!L67</f>
        <v>1023936.77533921</v>
      </c>
      <c r="O67" s="9"/>
      <c r="P67" s="82" t="n">
        <f aca="false">'Low pensions'!X67</f>
        <v>26460396.1205721</v>
      </c>
      <c r="Q67" s="67"/>
      <c r="R67" s="82" t="n">
        <f aca="false">'Low SIPA income'!G62</f>
        <v>24221881.6624376</v>
      </c>
      <c r="S67" s="67"/>
      <c r="T67" s="82" t="n">
        <f aca="false">'Low SIPA income'!J62</f>
        <v>92614463.887991</v>
      </c>
      <c r="U67" s="9"/>
      <c r="V67" s="82" t="n">
        <f aca="false">'Low SIPA income'!F62</f>
        <v>111195.757404177</v>
      </c>
      <c r="W67" s="67"/>
      <c r="X67" s="82" t="n">
        <f aca="false">'Low SIPA income'!M62</f>
        <v>279291.683972867</v>
      </c>
      <c r="Y67" s="9"/>
      <c r="Z67" s="9" t="n">
        <f aca="false">R67+V67-N67-L67-F67</f>
        <v>-4328213.26205212</v>
      </c>
      <c r="AA67" s="9"/>
      <c r="AB67" s="9" t="n">
        <f aca="false">T67-P67-D67</f>
        <v>-63816422.8553275</v>
      </c>
      <c r="AC67" s="50"/>
      <c r="AD67" s="9"/>
      <c r="AE67" s="9"/>
      <c r="AF67" s="9"/>
      <c r="AG67" s="9" t="n">
        <f aca="false">BF67/100*$AG$57</f>
        <v>5923051920.11351</v>
      </c>
      <c r="AH67" s="40" t="n">
        <f aca="false">(AG67-AG66)/AG66</f>
        <v>0.00377548030344931</v>
      </c>
      <c r="AI67" s="40"/>
      <c r="AJ67" s="40" t="n">
        <f aca="false">AB67/AG67</f>
        <v>-0.0107742467423964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1" t="n">
        <f aca="false">workers_and_wage_low!C55</f>
        <v>12670649</v>
      </c>
      <c r="AX67" s="7"/>
      <c r="AY67" s="40" t="n">
        <f aca="false">(AW67-AW66)/AW66</f>
        <v>0.00407847354923639</v>
      </c>
      <c r="AZ67" s="39" t="n">
        <f aca="false">workers_and_wage_low!B55</f>
        <v>6257.72076429537</v>
      </c>
      <c r="BA67" s="40" t="n">
        <f aca="false">(AZ67-AZ66)/AZ66</f>
        <v>-0.000301762515349813</v>
      </c>
      <c r="BB67" s="40"/>
      <c r="BC67" s="40"/>
      <c r="BD67" s="40"/>
      <c r="BE67" s="40"/>
      <c r="BF67" s="7" t="n">
        <f aca="false">BF66*(1+AY67)*(1+BA67)*(1-BE67)</f>
        <v>105.648950303394</v>
      </c>
      <c r="BG67" s="7"/>
      <c r="BH67" s="7"/>
      <c r="BI67" s="40" t="n">
        <f aca="false">T74/AG74</f>
        <v>0.0136701641008412</v>
      </c>
      <c r="BJ67" s="7"/>
      <c r="BK67" s="7"/>
      <c r="BL67" s="7"/>
      <c r="BM67" s="7"/>
      <c r="BN67" s="7"/>
      <c r="BO67" s="7"/>
      <c r="BP67" s="7"/>
    </row>
    <row r="68" customFormat="false" ht="13.25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2" t="n">
        <f aca="false">'Low pensions'!Q68</f>
        <v>130536092.664161</v>
      </c>
      <c r="E68" s="9"/>
      <c r="F68" s="67" t="n">
        <f aca="false">'Low pensions'!I68</f>
        <v>23726480.0268124</v>
      </c>
      <c r="G68" s="82" t="n">
        <f aca="false">'Low pensions'!K68</f>
        <v>1668744.75071778</v>
      </c>
      <c r="H68" s="82" t="n">
        <f aca="false">'Low pensions'!V68</f>
        <v>9180941.25914861</v>
      </c>
      <c r="I68" s="82" t="n">
        <f aca="false">'Low pensions'!M68</f>
        <v>51610.6623933332</v>
      </c>
      <c r="J68" s="82" t="n">
        <f aca="false">'Low pensions'!W68</f>
        <v>283946.636880884</v>
      </c>
      <c r="K68" s="9"/>
      <c r="L68" s="82" t="n">
        <f aca="false">'Low pensions'!N68</f>
        <v>3957003.98552252</v>
      </c>
      <c r="M68" s="67"/>
      <c r="N68" s="82" t="n">
        <f aca="false">'Low pensions'!L68</f>
        <v>1030025.61670465</v>
      </c>
      <c r="O68" s="9"/>
      <c r="P68" s="82" t="n">
        <f aca="false">'Low pensions'!X68</f>
        <v>26199809.5281017</v>
      </c>
      <c r="Q68" s="67"/>
      <c r="R68" s="82" t="n">
        <f aca="false">'Low SIPA income'!G63</f>
        <v>21280816.8057633</v>
      </c>
      <c r="S68" s="67"/>
      <c r="T68" s="82" t="n">
        <f aca="false">'Low SIPA income'!J63</f>
        <v>81369047.5014058</v>
      </c>
      <c r="U68" s="9"/>
      <c r="V68" s="82" t="n">
        <f aca="false">'Low SIPA income'!F63</f>
        <v>110488.665907308</v>
      </c>
      <c r="W68" s="67"/>
      <c r="X68" s="82" t="n">
        <f aca="false">'Low SIPA income'!M63</f>
        <v>277515.673992867</v>
      </c>
      <c r="Y68" s="9"/>
      <c r="Z68" s="9" t="n">
        <f aca="false">R68+V68-N68-L68-F68</f>
        <v>-7322204.15736901</v>
      </c>
      <c r="AA68" s="9"/>
      <c r="AB68" s="9" t="n">
        <f aca="false">T68-P68-D68</f>
        <v>-75366854.6908568</v>
      </c>
      <c r="AC68" s="50"/>
      <c r="AD68" s="9"/>
      <c r="AE68" s="9"/>
      <c r="AF68" s="9"/>
      <c r="AG68" s="9" t="n">
        <f aca="false">BF68/100*$AG$57</f>
        <v>5972996338.21687</v>
      </c>
      <c r="AH68" s="40" t="n">
        <f aca="false">(AG68-AG67)/AG67</f>
        <v>0.00843221007969746</v>
      </c>
      <c r="AI68" s="40"/>
      <c r="AJ68" s="40" t="n">
        <f aca="false">AB68/AG68</f>
        <v>-0.0126179308379346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1" t="n">
        <f aca="false">workers_and_wage_low!C56</f>
        <v>12718605</v>
      </c>
      <c r="AX68" s="7"/>
      <c r="AY68" s="40" t="n">
        <f aca="false">(AW68-AW67)/AW67</f>
        <v>0.00378481007563227</v>
      </c>
      <c r="AZ68" s="39" t="n">
        <f aca="false">workers_and_wage_low!B56</f>
        <v>6286.693240481</v>
      </c>
      <c r="BA68" s="40" t="n">
        <f aca="false">(AZ68-AZ67)/AZ67</f>
        <v>0.0046298767997044</v>
      </c>
      <c r="BB68" s="40"/>
      <c r="BC68" s="40"/>
      <c r="BD68" s="40"/>
      <c r="BE68" s="40"/>
      <c r="BF68" s="7" t="n">
        <f aca="false">BF67*(1+AY68)*(1+BA68)*(1-BE68)</f>
        <v>106.539804447052</v>
      </c>
      <c r="BG68" s="7"/>
      <c r="BH68" s="7"/>
      <c r="BI68" s="40" t="n">
        <f aca="false">T75/AG75</f>
        <v>0.0157673555681546</v>
      </c>
      <c r="BJ68" s="7"/>
      <c r="BK68" s="7"/>
      <c r="BL68" s="7"/>
      <c r="BM68" s="7"/>
      <c r="BN68" s="7"/>
      <c r="BO68" s="7"/>
      <c r="BP68" s="7"/>
    </row>
    <row r="69" customFormat="false" ht="13.25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2" t="n">
        <f aca="false">'Low pensions'!Q69</f>
        <v>131281052.879329</v>
      </c>
      <c r="E69" s="9"/>
      <c r="F69" s="67" t="n">
        <f aca="false">'Low pensions'!I69</f>
        <v>23861885.3641808</v>
      </c>
      <c r="G69" s="82" t="n">
        <f aca="false">'Low pensions'!K69</f>
        <v>1757235.9506647</v>
      </c>
      <c r="H69" s="82" t="n">
        <f aca="false">'Low pensions'!V69</f>
        <v>9667793.73213159</v>
      </c>
      <c r="I69" s="82" t="n">
        <f aca="false">'Low pensions'!M69</f>
        <v>54347.5036288053</v>
      </c>
      <c r="J69" s="82" t="n">
        <f aca="false">'Low pensions'!W69</f>
        <v>299003.92985974</v>
      </c>
      <c r="K69" s="9"/>
      <c r="L69" s="82" t="n">
        <f aca="false">'Low pensions'!N69</f>
        <v>3985520.47658565</v>
      </c>
      <c r="M69" s="67"/>
      <c r="N69" s="82" t="n">
        <f aca="false">'Low pensions'!L69</f>
        <v>1036773.68695201</v>
      </c>
      <c r="O69" s="9"/>
      <c r="P69" s="82" t="n">
        <f aca="false">'Low pensions'!X69</f>
        <v>26384907.6272884</v>
      </c>
      <c r="Q69" s="67"/>
      <c r="R69" s="82" t="n">
        <f aca="false">'Low SIPA income'!G64</f>
        <v>24556089.988298</v>
      </c>
      <c r="S69" s="67"/>
      <c r="T69" s="82" t="n">
        <f aca="false">'Low SIPA income'!J64</f>
        <v>93892338.3883221</v>
      </c>
      <c r="U69" s="9"/>
      <c r="V69" s="82" t="n">
        <f aca="false">'Low SIPA income'!F64</f>
        <v>111818.403235139</v>
      </c>
      <c r="W69" s="67"/>
      <c r="X69" s="82" t="n">
        <f aca="false">'Low SIPA income'!M64</f>
        <v>280855.590786469</v>
      </c>
      <c r="Y69" s="9"/>
      <c r="Z69" s="9" t="n">
        <f aca="false">R69+V69-N69-L69-F69</f>
        <v>-4216271.13618537</v>
      </c>
      <c r="AA69" s="9"/>
      <c r="AB69" s="9" t="n">
        <f aca="false">T69-P69-D69</f>
        <v>-63773622.118295</v>
      </c>
      <c r="AC69" s="50"/>
      <c r="AD69" s="9"/>
      <c r="AE69" s="9"/>
      <c r="AF69" s="9"/>
      <c r="AG69" s="9" t="n">
        <f aca="false">BF69/100*$AG$57</f>
        <v>5983657683.00164</v>
      </c>
      <c r="AH69" s="40" t="n">
        <f aca="false">(AG69-AG68)/AG68</f>
        <v>0.00178492404499893</v>
      </c>
      <c r="AI69" s="40" t="n">
        <f aca="false">(AG69-AG65)/AG65</f>
        <v>0.0210149917730684</v>
      </c>
      <c r="AJ69" s="40" t="n">
        <f aca="false">AB69/AG69</f>
        <v>-0.0106579663304375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1" t="n">
        <f aca="false">workers_and_wage_low!C57</f>
        <v>12727152</v>
      </c>
      <c r="AX69" s="7"/>
      <c r="AY69" s="40" t="n">
        <f aca="false">(AW69-AW68)/AW68</f>
        <v>0.000672007661217563</v>
      </c>
      <c r="AZ69" s="39" t="n">
        <f aca="false">workers_and_wage_low!B57</f>
        <v>6293.68510580108</v>
      </c>
      <c r="BA69" s="40" t="n">
        <f aca="false">(AZ69-AZ68)/AZ68</f>
        <v>0.00111216899769434</v>
      </c>
      <c r="BB69" s="40"/>
      <c r="BC69" s="40"/>
      <c r="BD69" s="40"/>
      <c r="BE69" s="40"/>
      <c r="BF69" s="7" t="n">
        <f aca="false">BF68*(1+AY69)*(1+BA69)*(1-BE69)</f>
        <v>106.729969905759</v>
      </c>
      <c r="BG69" s="7"/>
      <c r="BH69" s="7"/>
      <c r="BI69" s="40" t="n">
        <f aca="false">T76/AG76</f>
        <v>0.013724947662534</v>
      </c>
      <c r="BJ69" s="7"/>
      <c r="BK69" s="7"/>
      <c r="BL69" s="7"/>
      <c r="BM69" s="7"/>
      <c r="BN69" s="7"/>
      <c r="BO69" s="7"/>
      <c r="BP69" s="7"/>
    </row>
    <row r="70" customFormat="false" ht="13.25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1" t="n">
        <f aca="false">'Low pensions'!Q70</f>
        <v>131977221.678715</v>
      </c>
      <c r="E70" s="6"/>
      <c r="F70" s="8" t="n">
        <f aca="false">'Low pensions'!I70</f>
        <v>23988422.2841761</v>
      </c>
      <c r="G70" s="81" t="n">
        <f aca="false">'Low pensions'!K70</f>
        <v>1817574.65235218</v>
      </c>
      <c r="H70" s="81" t="n">
        <f aca="false">'Low pensions'!V70</f>
        <v>9999759.46602095</v>
      </c>
      <c r="I70" s="81" t="n">
        <f aca="false">'Low pensions'!M70</f>
        <v>56213.6490418194</v>
      </c>
      <c r="J70" s="81" t="n">
        <f aca="false">'Low pensions'!W70</f>
        <v>309270.911320232</v>
      </c>
      <c r="K70" s="6"/>
      <c r="L70" s="81" t="n">
        <f aca="false">'Low pensions'!N70</f>
        <v>4748626.64274452</v>
      </c>
      <c r="M70" s="8"/>
      <c r="N70" s="81" t="n">
        <f aca="false">'Low pensions'!L70</f>
        <v>1043566.97460783</v>
      </c>
      <c r="O70" s="6"/>
      <c r="P70" s="81" t="n">
        <f aca="false">'Low pensions'!X70</f>
        <v>30382043.8154793</v>
      </c>
      <c r="Q70" s="8"/>
      <c r="R70" s="81" t="n">
        <f aca="false">'Low SIPA income'!G65</f>
        <v>21471473.7505106</v>
      </c>
      <c r="S70" s="8"/>
      <c r="T70" s="81" t="n">
        <f aca="false">'Low SIPA income'!J65</f>
        <v>82098040.8542088</v>
      </c>
      <c r="U70" s="6"/>
      <c r="V70" s="81" t="n">
        <f aca="false">'Low SIPA income'!F65</f>
        <v>111839.721830066</v>
      </c>
      <c r="W70" s="8"/>
      <c r="X70" s="81" t="n">
        <f aca="false">'Low SIPA income'!M65</f>
        <v>280909.136950604</v>
      </c>
      <c r="Y70" s="6"/>
      <c r="Z70" s="6" t="n">
        <f aca="false">R70+V70-N70-L70-F70</f>
        <v>-8197302.42918771</v>
      </c>
      <c r="AA70" s="6"/>
      <c r="AB70" s="6" t="n">
        <f aca="false">T70-P70-D70</f>
        <v>-80261224.6399855</v>
      </c>
      <c r="AC70" s="50"/>
      <c r="AD70" s="6"/>
      <c r="AE70" s="6"/>
      <c r="AF70" s="6"/>
      <c r="AG70" s="6" t="n">
        <f aca="false">BF70/100*$AG$57</f>
        <v>6014256762.36105</v>
      </c>
      <c r="AH70" s="61" t="n">
        <f aca="false">(AG70-AG69)/AG69</f>
        <v>0.00511377504871849</v>
      </c>
      <c r="AI70" s="61"/>
      <c r="AJ70" s="61" t="n">
        <f aca="false">AB70/AG70</f>
        <v>-0.0133451609752153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0.0057232336834116</v>
      </c>
      <c r="AV70" s="5"/>
      <c r="AW70" s="65" t="n">
        <f aca="false">workers_and_wage_low!C58</f>
        <v>12748267</v>
      </c>
      <c r="AX70" s="5"/>
      <c r="AY70" s="61" t="n">
        <f aca="false">(AW70-AW69)/AW69</f>
        <v>0.00165905145157377</v>
      </c>
      <c r="AZ70" s="66" t="n">
        <f aca="false">workers_and_wage_low!B58</f>
        <v>6315.39203533614</v>
      </c>
      <c r="BA70" s="61" t="n">
        <f aca="false">(AZ70-AZ69)/AZ69</f>
        <v>0.00344900152615668</v>
      </c>
      <c r="BB70" s="61"/>
      <c r="BC70" s="61"/>
      <c r="BD70" s="61"/>
      <c r="BE70" s="61"/>
      <c r="BF70" s="5" t="n">
        <f aca="false">BF69*(1+AY70)*(1+BA70)*(1-BE70)</f>
        <v>107.275762962813</v>
      </c>
      <c r="BG70" s="5"/>
      <c r="BH70" s="5"/>
      <c r="BI70" s="61" t="n">
        <f aca="false">T77/AG77</f>
        <v>0.0157750259347655</v>
      </c>
      <c r="BJ70" s="5"/>
      <c r="BK70" s="5"/>
      <c r="BL70" s="5"/>
      <c r="BM70" s="5"/>
      <c r="BN70" s="5"/>
      <c r="BO70" s="5"/>
      <c r="BP70" s="5"/>
    </row>
    <row r="71" customFormat="false" ht="13.25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2" t="n">
        <f aca="false">'Low pensions'!Q71</f>
        <v>132107721.716945</v>
      </c>
      <c r="E71" s="9"/>
      <c r="F71" s="67" t="n">
        <f aca="false">'Low pensions'!I71</f>
        <v>24012142.2108826</v>
      </c>
      <c r="G71" s="82" t="n">
        <f aca="false">'Low pensions'!K71</f>
        <v>1877143.28777662</v>
      </c>
      <c r="H71" s="82" t="n">
        <f aca="false">'Low pensions'!V71</f>
        <v>10327488.5225374</v>
      </c>
      <c r="I71" s="82" t="n">
        <f aca="false">'Low pensions'!M71</f>
        <v>58055.9779724733</v>
      </c>
      <c r="J71" s="82" t="n">
        <f aca="false">'Low pensions'!W71</f>
        <v>319406.861521776</v>
      </c>
      <c r="K71" s="9"/>
      <c r="L71" s="82" t="n">
        <f aca="false">'Low pensions'!N71</f>
        <v>3933625.39289018</v>
      </c>
      <c r="M71" s="67"/>
      <c r="N71" s="82" t="n">
        <f aca="false">'Low pensions'!L71</f>
        <v>1045548.9750299</v>
      </c>
      <c r="O71" s="9"/>
      <c r="P71" s="82" t="n">
        <f aca="false">'Low pensions'!X71</f>
        <v>26163902.8371697</v>
      </c>
      <c r="Q71" s="67"/>
      <c r="R71" s="82" t="n">
        <f aca="false">'Low SIPA income'!G66</f>
        <v>24966336.0363236</v>
      </c>
      <c r="S71" s="67"/>
      <c r="T71" s="82" t="n">
        <f aca="false">'Low SIPA income'!J66</f>
        <v>95460949.7096705</v>
      </c>
      <c r="U71" s="9"/>
      <c r="V71" s="82" t="n">
        <f aca="false">'Low SIPA income'!F66</f>
        <v>112381.663062058</v>
      </c>
      <c r="W71" s="67"/>
      <c r="X71" s="82" t="n">
        <f aca="false">'Low SIPA income'!M66</f>
        <v>282270.337079375</v>
      </c>
      <c r="Y71" s="9"/>
      <c r="Z71" s="9" t="n">
        <f aca="false">R71+V71-N71-L71-F71</f>
        <v>-3912598.87941699</v>
      </c>
      <c r="AA71" s="9"/>
      <c r="AB71" s="9" t="n">
        <f aca="false">T71-P71-D71</f>
        <v>-62810674.844444</v>
      </c>
      <c r="AC71" s="50"/>
      <c r="AD71" s="9"/>
      <c r="AE71" s="9"/>
      <c r="AF71" s="9"/>
      <c r="AG71" s="9" t="n">
        <f aca="false">BF71/100*$AG$57</f>
        <v>6059891320.20962</v>
      </c>
      <c r="AH71" s="40" t="n">
        <f aca="false">(AG71-AG70)/AG70</f>
        <v>0.00758773023030326</v>
      </c>
      <c r="AI71" s="40"/>
      <c r="AJ71" s="40" t="n">
        <f aca="false">AB71/AG71</f>
        <v>-0.0103649837143072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1" t="n">
        <f aca="false">workers_and_wage_low!C59</f>
        <v>12816354</v>
      </c>
      <c r="AX71" s="7"/>
      <c r="AY71" s="40" t="n">
        <f aca="false">(AW71-AW70)/AW70</f>
        <v>0.00534088280391366</v>
      </c>
      <c r="AZ71" s="39" t="n">
        <f aca="false">workers_and_wage_low!B59</f>
        <v>6329.50637464527</v>
      </c>
      <c r="BA71" s="40" t="n">
        <f aca="false">(AZ71-AZ70)/AZ70</f>
        <v>0.00223491102850885</v>
      </c>
      <c r="BB71" s="40"/>
      <c r="BC71" s="40"/>
      <c r="BD71" s="40"/>
      <c r="BE71" s="40"/>
      <c r="BF71" s="7" t="n">
        <f aca="false">BF70*(1+AY71)*(1+BA71)*(1-BE71)</f>
        <v>108.089742512425</v>
      </c>
      <c r="BG71" s="7"/>
      <c r="BH71" s="7"/>
      <c r="BI71" s="40" t="n">
        <f aca="false">T78/AG78</f>
        <v>0.0137555948631703</v>
      </c>
      <c r="BJ71" s="7"/>
      <c r="BK71" s="7"/>
      <c r="BL71" s="7"/>
      <c r="BM71" s="7"/>
      <c r="BN71" s="7"/>
      <c r="BO71" s="7"/>
      <c r="BP71" s="7"/>
    </row>
    <row r="72" customFormat="false" ht="13.25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2" t="n">
        <f aca="false">'Low pensions'!Q72</f>
        <v>132463095.313294</v>
      </c>
      <c r="E72" s="9"/>
      <c r="F72" s="67" t="n">
        <f aca="false">'Low pensions'!I72</f>
        <v>24076735.5686562</v>
      </c>
      <c r="G72" s="82" t="n">
        <f aca="false">'Low pensions'!K72</f>
        <v>1944395.59483725</v>
      </c>
      <c r="H72" s="82" t="n">
        <f aca="false">'Low pensions'!V72</f>
        <v>10697490.8733464</v>
      </c>
      <c r="I72" s="82" t="n">
        <f aca="false">'Low pensions'!M72</f>
        <v>60135.94623208</v>
      </c>
      <c r="J72" s="82" t="n">
        <f aca="false">'Low pensions'!W72</f>
        <v>330850.233196281</v>
      </c>
      <c r="K72" s="9"/>
      <c r="L72" s="82" t="n">
        <f aca="false">'Low pensions'!N72</f>
        <v>3923995.89292889</v>
      </c>
      <c r="M72" s="67"/>
      <c r="N72" s="82" t="n">
        <f aca="false">'Low pensions'!L72</f>
        <v>1049394.52445789</v>
      </c>
      <c r="O72" s="9"/>
      <c r="P72" s="82" t="n">
        <f aca="false">'Low pensions'!X72</f>
        <v>26135092.3944261</v>
      </c>
      <c r="Q72" s="67"/>
      <c r="R72" s="82" t="n">
        <f aca="false">'Low SIPA income'!G67</f>
        <v>21785741.0558836</v>
      </c>
      <c r="S72" s="67"/>
      <c r="T72" s="82" t="n">
        <f aca="false">'Low SIPA income'!J67</f>
        <v>83299669.1343838</v>
      </c>
      <c r="U72" s="9"/>
      <c r="V72" s="82" t="n">
        <f aca="false">'Low SIPA income'!F67</f>
        <v>111123.205086736</v>
      </c>
      <c r="W72" s="67"/>
      <c r="X72" s="82" t="n">
        <f aca="false">'Low SIPA income'!M67</f>
        <v>279109.45346887</v>
      </c>
      <c r="Y72" s="9"/>
      <c r="Z72" s="9" t="n">
        <f aca="false">R72+V72-N72-L72-F72</f>
        <v>-7153261.72507272</v>
      </c>
      <c r="AA72" s="9"/>
      <c r="AB72" s="9" t="n">
        <f aca="false">T72-P72-D72</f>
        <v>-75298518.5733359</v>
      </c>
      <c r="AC72" s="50"/>
      <c r="AD72" s="9"/>
      <c r="AE72" s="9"/>
      <c r="AF72" s="9"/>
      <c r="AG72" s="9" t="n">
        <f aca="false">BF72/100*$AG$57</f>
        <v>6080026395.58386</v>
      </c>
      <c r="AH72" s="40" t="n">
        <f aca="false">(AG72-AG71)/AG71</f>
        <v>0.00332267928751372</v>
      </c>
      <c r="AI72" s="40"/>
      <c r="AJ72" s="40" t="n">
        <f aca="false">AB72/AG72</f>
        <v>-0.0123845709992358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1" t="n">
        <f aca="false">workers_and_wage_low!C60</f>
        <v>12868276</v>
      </c>
      <c r="AX72" s="7"/>
      <c r="AY72" s="40" t="n">
        <f aca="false">(AW72-AW71)/AW71</f>
        <v>0.00405123017045253</v>
      </c>
      <c r="AZ72" s="39" t="n">
        <f aca="false">workers_and_wage_low!B60</f>
        <v>6324.91361351989</v>
      </c>
      <c r="BA72" s="40" t="n">
        <f aca="false">(AZ72-AZ71)/AZ71</f>
        <v>-0.000725611264691056</v>
      </c>
      <c r="BB72" s="40"/>
      <c r="BC72" s="40"/>
      <c r="BD72" s="40"/>
      <c r="BE72" s="40"/>
      <c r="BF72" s="7" t="n">
        <f aca="false">BF71*(1+AY72)*(1+BA72)*(1-BE72)</f>
        <v>108.448890061064</v>
      </c>
      <c r="BG72" s="7"/>
      <c r="BH72" s="7"/>
      <c r="BI72" s="40" t="n">
        <f aca="false">T79/AG79</f>
        <v>0.0157764494799688</v>
      </c>
      <c r="BJ72" s="7"/>
      <c r="BK72" s="7"/>
      <c r="BL72" s="7"/>
      <c r="BM72" s="7"/>
      <c r="BN72" s="7"/>
      <c r="BO72" s="7"/>
      <c r="BP72" s="7"/>
    </row>
    <row r="73" customFormat="false" ht="13.25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2" t="n">
        <f aca="false">'Low pensions'!Q73</f>
        <v>131983865.737715</v>
      </c>
      <c r="E73" s="9"/>
      <c r="F73" s="67" t="n">
        <f aca="false">'Low pensions'!I73</f>
        <v>23989629.9205466</v>
      </c>
      <c r="G73" s="82" t="n">
        <f aca="false">'Low pensions'!K73</f>
        <v>2007622.22002565</v>
      </c>
      <c r="H73" s="82" t="n">
        <f aca="false">'Low pensions'!V73</f>
        <v>11045345.1102627</v>
      </c>
      <c r="I73" s="82" t="n">
        <f aca="false">'Low pensions'!M73</f>
        <v>62091.4088667724</v>
      </c>
      <c r="J73" s="82" t="n">
        <f aca="false">'Low pensions'!W73</f>
        <v>341608.611657606</v>
      </c>
      <c r="K73" s="9"/>
      <c r="L73" s="82" t="n">
        <f aca="false">'Low pensions'!N73</f>
        <v>3903494.6309808</v>
      </c>
      <c r="M73" s="67"/>
      <c r="N73" s="82" t="n">
        <f aca="false">'Low pensions'!L73</f>
        <v>1045048.73451203</v>
      </c>
      <c r="O73" s="9"/>
      <c r="P73" s="82" t="n">
        <f aca="false">'Low pensions'!X73</f>
        <v>26004801.9946518</v>
      </c>
      <c r="Q73" s="67"/>
      <c r="R73" s="82" t="n">
        <f aca="false">'Low SIPA income'!G68</f>
        <v>25133195.998203</v>
      </c>
      <c r="S73" s="67"/>
      <c r="T73" s="82" t="n">
        <f aca="false">'Low SIPA income'!J68</f>
        <v>96098953.2359528</v>
      </c>
      <c r="U73" s="9"/>
      <c r="V73" s="82" t="n">
        <f aca="false">'Low SIPA income'!F68</f>
        <v>112618.379537003</v>
      </c>
      <c r="W73" s="67"/>
      <c r="X73" s="82" t="n">
        <f aca="false">'Low SIPA income'!M68</f>
        <v>282864.900617184</v>
      </c>
      <c r="Y73" s="9"/>
      <c r="Z73" s="9" t="n">
        <f aca="false">R73+V73-N73-L73-F73</f>
        <v>-3692358.90829942</v>
      </c>
      <c r="AA73" s="9"/>
      <c r="AB73" s="9" t="n">
        <f aca="false">T73-P73-D73</f>
        <v>-61889714.4964145</v>
      </c>
      <c r="AC73" s="50"/>
      <c r="AD73" s="9"/>
      <c r="AE73" s="9"/>
      <c r="AF73" s="9"/>
      <c r="AG73" s="9" t="n">
        <f aca="false">BF73/100*$AG$57</f>
        <v>6121788577.90457</v>
      </c>
      <c r="AH73" s="40" t="n">
        <f aca="false">(AG73-AG72)/AG72</f>
        <v>0.00686875016711091</v>
      </c>
      <c r="AI73" s="40" t="n">
        <f aca="false">(AG73-AG69)/AG69</f>
        <v>0.0230846920430176</v>
      </c>
      <c r="AJ73" s="40" t="n">
        <f aca="false">AB73/AG73</f>
        <v>-0.0101097438614253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1" t="n">
        <f aca="false">workers_and_wage_low!C61</f>
        <v>12930341</v>
      </c>
      <c r="AX73" s="7"/>
      <c r="AY73" s="40" t="n">
        <f aca="false">(AW73-AW72)/AW72</f>
        <v>0.00482310140068491</v>
      </c>
      <c r="AZ73" s="39" t="n">
        <f aca="false">workers_and_wage_low!B61</f>
        <v>6337.79006084003</v>
      </c>
      <c r="BA73" s="40" t="n">
        <f aca="false">(AZ73-AZ72)/AZ72</f>
        <v>0.00203582975309221</v>
      </c>
      <c r="BB73" s="40"/>
      <c r="BC73" s="40"/>
      <c r="BD73" s="40"/>
      <c r="BE73" s="40"/>
      <c r="BF73" s="7" t="n">
        <f aca="false">BF72*(1+AY73)*(1+BA73)*(1-BE73)</f>
        <v>109.193798392794</v>
      </c>
      <c r="BG73" s="7"/>
      <c r="BH73" s="7"/>
      <c r="BI73" s="40" t="n">
        <f aca="false">T80/AG80</f>
        <v>0.0137132639711155</v>
      </c>
      <c r="BJ73" s="7"/>
      <c r="BK73" s="7"/>
      <c r="BL73" s="7"/>
      <c r="BM73" s="7"/>
      <c r="BN73" s="7"/>
      <c r="BO73" s="7"/>
      <c r="BP73" s="7"/>
    </row>
    <row r="74" customFormat="false" ht="13.25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1" t="n">
        <f aca="false">'Low pensions'!Q74</f>
        <v>132634495.097069</v>
      </c>
      <c r="E74" s="6"/>
      <c r="F74" s="8" t="n">
        <f aca="false">'Low pensions'!I74</f>
        <v>24107889.5082552</v>
      </c>
      <c r="G74" s="81" t="n">
        <f aca="false">'Low pensions'!K74</f>
        <v>2032529.70385557</v>
      </c>
      <c r="H74" s="81" t="n">
        <f aca="false">'Low pensions'!V74</f>
        <v>11182378.7373991</v>
      </c>
      <c r="I74" s="81" t="n">
        <f aca="false">'Low pensions'!M74</f>
        <v>62861.7434182139</v>
      </c>
      <c r="J74" s="81" t="n">
        <f aca="false">'Low pensions'!W74</f>
        <v>345846.765074199</v>
      </c>
      <c r="K74" s="6"/>
      <c r="L74" s="81" t="n">
        <f aca="false">'Low pensions'!N74</f>
        <v>4727615.6897756</v>
      </c>
      <c r="M74" s="8"/>
      <c r="N74" s="81" t="n">
        <f aca="false">'Low pensions'!L74</f>
        <v>1051418.75009008</v>
      </c>
      <c r="O74" s="6"/>
      <c r="P74" s="81" t="n">
        <f aca="false">'Low pensions'!X74</f>
        <v>30316216.0326967</v>
      </c>
      <c r="Q74" s="8"/>
      <c r="R74" s="81" t="n">
        <f aca="false">'Low SIPA income'!G69</f>
        <v>21890488.8938411</v>
      </c>
      <c r="S74" s="8"/>
      <c r="T74" s="81" t="n">
        <f aca="false">'Low SIPA income'!J69</f>
        <v>83700181.5714877</v>
      </c>
      <c r="U74" s="6"/>
      <c r="V74" s="81" t="n">
        <f aca="false">'Low SIPA income'!F69</f>
        <v>113338.610265848</v>
      </c>
      <c r="W74" s="8"/>
      <c r="X74" s="81" t="n">
        <f aca="false">'Low SIPA income'!M69</f>
        <v>284673.912559761</v>
      </c>
      <c r="Y74" s="6"/>
      <c r="Z74" s="6" t="n">
        <f aca="false">R74+V74-N74-L74-F74</f>
        <v>-7883096.44401392</v>
      </c>
      <c r="AA74" s="6"/>
      <c r="AB74" s="6" t="n">
        <f aca="false">T74-P74-D74</f>
        <v>-79250529.5582778</v>
      </c>
      <c r="AC74" s="50"/>
      <c r="AD74" s="6"/>
      <c r="AE74" s="6"/>
      <c r="AF74" s="6"/>
      <c r="AG74" s="6" t="n">
        <f aca="false">BF74/100*$AG$57</f>
        <v>6122836635.61412</v>
      </c>
      <c r="AH74" s="61" t="n">
        <f aca="false">(AG74-AG73)/AG73</f>
        <v>0.000171201225951281</v>
      </c>
      <c r="AI74" s="61"/>
      <c r="AJ74" s="61" t="n">
        <f aca="false">AB74/AG74</f>
        <v>-0.0129434336198534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0.00217069797770337</v>
      </c>
      <c r="AV74" s="5"/>
      <c r="AW74" s="65" t="n">
        <f aca="false">workers_and_wage_low!C62</f>
        <v>12940236</v>
      </c>
      <c r="AX74" s="5"/>
      <c r="AY74" s="61" t="n">
        <f aca="false">(AW74-AW73)/AW73</f>
        <v>0.00076525437341521</v>
      </c>
      <c r="AZ74" s="66" t="n">
        <f aca="false">workers_and_wage_low!B62</f>
        <v>6334.02795567386</v>
      </c>
      <c r="BA74" s="61" t="n">
        <f aca="false">(AZ74-AZ73)/AZ73</f>
        <v>-0.000593598893314675</v>
      </c>
      <c r="BB74" s="61"/>
      <c r="BC74" s="61"/>
      <c r="BD74" s="61"/>
      <c r="BE74" s="61"/>
      <c r="BF74" s="5" t="n">
        <f aca="false">BF73*(1+AY74)*(1+BA74)*(1-BE74)</f>
        <v>109.212492504945</v>
      </c>
      <c r="BG74" s="5"/>
      <c r="BH74" s="5"/>
      <c r="BI74" s="61" t="n">
        <f aca="false">T81/AG81</f>
        <v>0.0157900753964818</v>
      </c>
      <c r="BJ74" s="5"/>
      <c r="BK74" s="5"/>
      <c r="BL74" s="5"/>
      <c r="BM74" s="5"/>
      <c r="BN74" s="5"/>
      <c r="BO74" s="5"/>
      <c r="BP74" s="5"/>
    </row>
    <row r="75" customFormat="false" ht="13.25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2" t="n">
        <f aca="false">'Low pensions'!Q75</f>
        <v>132146852.436314</v>
      </c>
      <c r="E75" s="9"/>
      <c r="F75" s="67" t="n">
        <f aca="false">'Low pensions'!I75</f>
        <v>24019254.6823272</v>
      </c>
      <c r="G75" s="82" t="n">
        <f aca="false">'Low pensions'!K75</f>
        <v>2102938.13415129</v>
      </c>
      <c r="H75" s="82" t="n">
        <f aca="false">'Low pensions'!V75</f>
        <v>11569745.1470407</v>
      </c>
      <c r="I75" s="82" t="n">
        <f aca="false">'Low pensions'!M75</f>
        <v>65039.3237366378</v>
      </c>
      <c r="J75" s="82" t="n">
        <f aca="false">'Low pensions'!W75</f>
        <v>357827.169496103</v>
      </c>
      <c r="K75" s="9"/>
      <c r="L75" s="82" t="n">
        <f aca="false">'Low pensions'!N75</f>
        <v>3801741.46068044</v>
      </c>
      <c r="M75" s="67"/>
      <c r="N75" s="82" t="n">
        <f aca="false">'Low pensions'!L75</f>
        <v>1046680.45661403</v>
      </c>
      <c r="O75" s="9"/>
      <c r="P75" s="82" t="n">
        <f aca="false">'Low pensions'!X75</f>
        <v>25485781.5638184</v>
      </c>
      <c r="Q75" s="67"/>
      <c r="R75" s="82" t="n">
        <f aca="false">'Low SIPA income'!G70</f>
        <v>25295669.4270965</v>
      </c>
      <c r="S75" s="67"/>
      <c r="T75" s="82" t="n">
        <f aca="false">'Low SIPA income'!J70</f>
        <v>96720184.4731755</v>
      </c>
      <c r="U75" s="9"/>
      <c r="V75" s="82" t="n">
        <f aca="false">'Low SIPA income'!F70</f>
        <v>112749.310552383</v>
      </c>
      <c r="W75" s="67"/>
      <c r="X75" s="82" t="n">
        <f aca="false">'Low SIPA income'!M70</f>
        <v>283193.761579359</v>
      </c>
      <c r="Y75" s="9"/>
      <c r="Z75" s="9" t="n">
        <f aca="false">R75+V75-N75-L75-F75</f>
        <v>-3459257.86197273</v>
      </c>
      <c r="AA75" s="9"/>
      <c r="AB75" s="9" t="n">
        <f aca="false">T75-P75-D75</f>
        <v>-60912449.5269573</v>
      </c>
      <c r="AC75" s="50"/>
      <c r="AD75" s="9"/>
      <c r="AE75" s="9"/>
      <c r="AF75" s="9"/>
      <c r="AG75" s="9" t="n">
        <f aca="false">BF75/100*$AG$57</f>
        <v>6134204563.0354</v>
      </c>
      <c r="AH75" s="40" t="n">
        <f aca="false">(AG75-AG74)/AG74</f>
        <v>0.00185664392140588</v>
      </c>
      <c r="AI75" s="40"/>
      <c r="AJ75" s="40" t="n">
        <f aca="false">AB75/AG75</f>
        <v>-0.00992996710511003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1" t="n">
        <f aca="false">workers_and_wage_low!C63</f>
        <v>12916036</v>
      </c>
      <c r="AX75" s="7"/>
      <c r="AY75" s="40" t="n">
        <f aca="false">(AW75-AW74)/AW74</f>
        <v>-0.0018701359078768</v>
      </c>
      <c r="AZ75" s="39" t="n">
        <f aca="false">workers_and_wage_low!B63</f>
        <v>6357.67771155486</v>
      </c>
      <c r="BA75" s="40" t="n">
        <f aca="false">(AZ75-AZ74)/AZ74</f>
        <v>0.0037337624725542</v>
      </c>
      <c r="BB75" s="40"/>
      <c r="BC75" s="40"/>
      <c r="BD75" s="40"/>
      <c r="BE75" s="40"/>
      <c r="BF75" s="7" t="n">
        <f aca="false">BF74*(1+AY75)*(1+BA75)*(1-BE75)</f>
        <v>109.415261215296</v>
      </c>
      <c r="BG75" s="7"/>
      <c r="BH75" s="7"/>
      <c r="BI75" s="40" t="n">
        <f aca="false">T82/AG82</f>
        <v>0.0137461117793071</v>
      </c>
      <c r="BJ75" s="7"/>
      <c r="BK75" s="7"/>
      <c r="BL75" s="7"/>
      <c r="BM75" s="7"/>
      <c r="BN75" s="7"/>
      <c r="BO75" s="7"/>
      <c r="BP75" s="7"/>
    </row>
    <row r="76" customFormat="false" ht="13.25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2" t="n">
        <f aca="false">'Low pensions'!Q76</f>
        <v>133084194.407101</v>
      </c>
      <c r="E76" s="9"/>
      <c r="F76" s="67" t="n">
        <f aca="false">'Low pensions'!I76</f>
        <v>24189627.6810455</v>
      </c>
      <c r="G76" s="82" t="n">
        <f aca="false">'Low pensions'!K76</f>
        <v>2168657.06201215</v>
      </c>
      <c r="H76" s="82" t="n">
        <f aca="false">'Low pensions'!V76</f>
        <v>11931311.2979126</v>
      </c>
      <c r="I76" s="82" t="n">
        <f aca="false">'Low pensions'!M76</f>
        <v>67071.8678972828</v>
      </c>
      <c r="J76" s="82" t="n">
        <f aca="false">'Low pensions'!W76</f>
        <v>369009.627770492</v>
      </c>
      <c r="K76" s="9"/>
      <c r="L76" s="82" t="n">
        <f aca="false">'Low pensions'!N76</f>
        <v>3839302.79216298</v>
      </c>
      <c r="M76" s="67"/>
      <c r="N76" s="82" t="n">
        <f aca="false">'Low pensions'!L76</f>
        <v>1055877.6809385</v>
      </c>
      <c r="O76" s="9"/>
      <c r="P76" s="82" t="n">
        <f aca="false">'Low pensions'!X76</f>
        <v>25731287.9060537</v>
      </c>
      <c r="Q76" s="67"/>
      <c r="R76" s="82" t="n">
        <f aca="false">'Low SIPA income'!G71</f>
        <v>22191464.3901157</v>
      </c>
      <c r="S76" s="67"/>
      <c r="T76" s="82" t="n">
        <f aca="false">'Low SIPA income'!J71</f>
        <v>84850987.4675515</v>
      </c>
      <c r="U76" s="9"/>
      <c r="V76" s="82" t="n">
        <f aca="false">'Low SIPA income'!F71</f>
        <v>114265.408090016</v>
      </c>
      <c r="W76" s="67"/>
      <c r="X76" s="82" t="n">
        <f aca="false">'Low SIPA income'!M71</f>
        <v>287001.761490846</v>
      </c>
      <c r="Y76" s="9"/>
      <c r="Z76" s="9" t="n">
        <f aca="false">R76+V76-N76-L76-F76</f>
        <v>-6779078.35594127</v>
      </c>
      <c r="AA76" s="9"/>
      <c r="AB76" s="9" t="n">
        <f aca="false">T76-P76-D76</f>
        <v>-73964494.8456033</v>
      </c>
      <c r="AC76" s="50"/>
      <c r="AD76" s="9"/>
      <c r="AE76" s="9"/>
      <c r="AF76" s="9"/>
      <c r="AG76" s="9" t="n">
        <f aca="false">BF76/100*$AG$57</f>
        <v>6182244883.83116</v>
      </c>
      <c r="AH76" s="40" t="n">
        <f aca="false">(AG76-AG75)/AG75</f>
        <v>0.00783154854098929</v>
      </c>
      <c r="AI76" s="40"/>
      <c r="AJ76" s="40" t="n">
        <f aca="false">AB76/AG76</f>
        <v>-0.0119640189341331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1" t="n">
        <f aca="false">workers_and_wage_low!C64</f>
        <v>12980641</v>
      </c>
      <c r="AX76" s="7"/>
      <c r="AY76" s="40" t="n">
        <f aca="false">(AW76-AW75)/AW75</f>
        <v>0.00500192164221283</v>
      </c>
      <c r="AZ76" s="39" t="n">
        <f aca="false">workers_and_wage_low!B64</f>
        <v>6375.57803142387</v>
      </c>
      <c r="BA76" s="40" t="n">
        <f aca="false">(AZ76-AZ75)/AZ75</f>
        <v>0.00281554376946135</v>
      </c>
      <c r="BB76" s="40"/>
      <c r="BC76" s="40"/>
      <c r="BD76" s="40"/>
      <c r="BE76" s="40"/>
      <c r="BF76" s="7" t="n">
        <f aca="false">BF75*(1+AY76)*(1+BA76)*(1-BE76)</f>
        <v>110.272152144628</v>
      </c>
      <c r="BG76" s="7"/>
      <c r="BH76" s="7"/>
      <c r="BI76" s="40" t="n">
        <f aca="false">T83/AG83</f>
        <v>0.0157939136800158</v>
      </c>
      <c r="BJ76" s="7"/>
      <c r="BK76" s="7"/>
      <c r="BL76" s="7"/>
      <c r="BM76" s="7"/>
      <c r="BN76" s="7"/>
      <c r="BO76" s="7"/>
      <c r="BP76" s="7"/>
    </row>
    <row r="77" customFormat="false" ht="13.25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2" t="n">
        <f aca="false">'Low pensions'!Q77</f>
        <v>133409070.31014</v>
      </c>
      <c r="E77" s="9"/>
      <c r="F77" s="67" t="n">
        <f aca="false">'Low pensions'!I77</f>
        <v>24248677.7220521</v>
      </c>
      <c r="G77" s="82" t="n">
        <f aca="false">'Low pensions'!K77</f>
        <v>2212565.3073625</v>
      </c>
      <c r="H77" s="82" t="n">
        <f aca="false">'Low pensions'!V77</f>
        <v>12172881.5088034</v>
      </c>
      <c r="I77" s="82" t="n">
        <f aca="false">'Low pensions'!M77</f>
        <v>68429.8548668814</v>
      </c>
      <c r="J77" s="82" t="n">
        <f aca="false">'Low pensions'!W77</f>
        <v>376480.871406292</v>
      </c>
      <c r="K77" s="9"/>
      <c r="L77" s="82" t="n">
        <f aca="false">'Low pensions'!N77</f>
        <v>3868255.13220246</v>
      </c>
      <c r="M77" s="67"/>
      <c r="N77" s="82" t="n">
        <f aca="false">'Low pensions'!L77</f>
        <v>1059349.39164255</v>
      </c>
      <c r="O77" s="9"/>
      <c r="P77" s="82" t="n">
        <f aca="false">'Low pensions'!X77</f>
        <v>25900622.0641256</v>
      </c>
      <c r="Q77" s="67"/>
      <c r="R77" s="82" t="n">
        <f aca="false">'Low SIPA income'!G72</f>
        <v>25476165.0687281</v>
      </c>
      <c r="S77" s="67"/>
      <c r="T77" s="82" t="n">
        <f aca="false">'Low SIPA income'!J72</f>
        <v>97410325.2028181</v>
      </c>
      <c r="U77" s="9"/>
      <c r="V77" s="82" t="n">
        <f aca="false">'Low SIPA income'!F72</f>
        <v>116230.775447486</v>
      </c>
      <c r="W77" s="67"/>
      <c r="X77" s="82" t="n">
        <f aca="false">'Low SIPA income'!M72</f>
        <v>291938.197661676</v>
      </c>
      <c r="Y77" s="9"/>
      <c r="Z77" s="9" t="n">
        <f aca="false">R77+V77-N77-L77-F77</f>
        <v>-3583886.40172143</v>
      </c>
      <c r="AA77" s="9"/>
      <c r="AB77" s="9" t="n">
        <f aca="false">T77-P77-D77</f>
        <v>-61899367.171448</v>
      </c>
      <c r="AC77" s="50"/>
      <c r="AD77" s="9"/>
      <c r="AE77" s="9"/>
      <c r="AF77" s="9"/>
      <c r="AG77" s="9" t="n">
        <f aca="false">BF77/100*$AG$57</f>
        <v>6174970843.5117</v>
      </c>
      <c r="AH77" s="40" t="n">
        <f aca="false">(AG77-AG76)/AG76</f>
        <v>-0.00117660177753298</v>
      </c>
      <c r="AI77" s="40" t="n">
        <f aca="false">(AG77-AG73)/AG73</f>
        <v>0.00868737378469538</v>
      </c>
      <c r="AJ77" s="40" t="n">
        <f aca="false">AB77/AG77</f>
        <v>-0.0100242363470409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1" t="n">
        <f aca="false">workers_and_wage_low!C65</f>
        <v>12965997</v>
      </c>
      <c r="AX77" s="7"/>
      <c r="AY77" s="40" t="n">
        <f aca="false">(AW77-AW76)/AW76</f>
        <v>-0.00112814151473722</v>
      </c>
      <c r="AZ77" s="39" t="n">
        <f aca="false">workers_and_wage_low!B65</f>
        <v>6375.26872029027</v>
      </c>
      <c r="BA77" s="40" t="n">
        <f aca="false">(AZ77-AZ76)/AZ76</f>
        <v>-4.85149945753577E-005</v>
      </c>
      <c r="BB77" s="40"/>
      <c r="BC77" s="40"/>
      <c r="BD77" s="40"/>
      <c r="BE77" s="40"/>
      <c r="BF77" s="7" t="n">
        <f aca="false">BF76*(1+AY77)*(1+BA77)*(1-BE77)</f>
        <v>110.142405734403</v>
      </c>
      <c r="BG77" s="7"/>
      <c r="BH77" s="7"/>
      <c r="BI77" s="40" t="n">
        <f aca="false">T84/AG84</f>
        <v>0.0137878054275978</v>
      </c>
      <c r="BJ77" s="7"/>
      <c r="BK77" s="7"/>
      <c r="BL77" s="7"/>
      <c r="BM77" s="7"/>
      <c r="BN77" s="7"/>
      <c r="BO77" s="7"/>
      <c r="BP77" s="7"/>
    </row>
    <row r="78" customFormat="false" ht="13.25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1" t="n">
        <f aca="false">'Low pensions'!Q78</f>
        <v>133418322.744427</v>
      </c>
      <c r="E78" s="6"/>
      <c r="F78" s="8" t="n">
        <f aca="false">'Low pensions'!I78</f>
        <v>24250359.4615067</v>
      </c>
      <c r="G78" s="81" t="n">
        <f aca="false">'Low pensions'!K78</f>
        <v>2333943.90004748</v>
      </c>
      <c r="H78" s="81" t="n">
        <f aca="false">'Low pensions'!V78</f>
        <v>12840670.7132816</v>
      </c>
      <c r="I78" s="81" t="n">
        <f aca="false">'Low pensions'!M78</f>
        <v>72183.8319602315</v>
      </c>
      <c r="J78" s="81" t="n">
        <f aca="false">'Low pensions'!W78</f>
        <v>397134.145771597</v>
      </c>
      <c r="K78" s="6"/>
      <c r="L78" s="81" t="n">
        <f aca="false">'Low pensions'!N78</f>
        <v>4663033.77077908</v>
      </c>
      <c r="M78" s="8"/>
      <c r="N78" s="81" t="n">
        <f aca="false">'Low pensions'!L78</f>
        <v>1060726.54724638</v>
      </c>
      <c r="O78" s="6"/>
      <c r="P78" s="81" t="n">
        <f aca="false">'Low pensions'!X78</f>
        <v>30032308.9017241</v>
      </c>
      <c r="Q78" s="8"/>
      <c r="R78" s="81" t="n">
        <f aca="false">'Low SIPA income'!G73</f>
        <v>22229068.540756</v>
      </c>
      <c r="S78" s="8"/>
      <c r="T78" s="81" t="n">
        <f aca="false">'Low SIPA income'!J73</f>
        <v>84994770.1967404</v>
      </c>
      <c r="U78" s="6"/>
      <c r="V78" s="81" t="n">
        <f aca="false">'Low SIPA income'!F73</f>
        <v>116266.285986719</v>
      </c>
      <c r="W78" s="8"/>
      <c r="X78" s="81" t="n">
        <f aca="false">'Low SIPA income'!M73</f>
        <v>292027.389898257</v>
      </c>
      <c r="Y78" s="6"/>
      <c r="Z78" s="6" t="n">
        <f aca="false">R78+V78-N78-L78-F78</f>
        <v>-7628784.95278944</v>
      </c>
      <c r="AA78" s="6"/>
      <c r="AB78" s="6" t="n">
        <f aca="false">T78-P78-D78</f>
        <v>-78455861.4494102</v>
      </c>
      <c r="AC78" s="50"/>
      <c r="AD78" s="6"/>
      <c r="AE78" s="6"/>
      <c r="AF78" s="6"/>
      <c r="AG78" s="6" t="n">
        <f aca="false">BF78/100*$AG$57</f>
        <v>6178923633.77962</v>
      </c>
      <c r="AH78" s="61" t="n">
        <f aca="false">(AG78-AG77)/AG77</f>
        <v>0.000640131001115274</v>
      </c>
      <c r="AI78" s="61"/>
      <c r="AJ78" s="61" t="n">
        <f aca="false">AB78/AG78</f>
        <v>-0.0126973346976647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0.00271886485441393</v>
      </c>
      <c r="AV78" s="5"/>
      <c r="AW78" s="65" t="n">
        <f aca="false">workers_and_wage_low!C66</f>
        <v>12977681</v>
      </c>
      <c r="AX78" s="5"/>
      <c r="AY78" s="61" t="n">
        <f aca="false">(AW78-AW77)/AW77</f>
        <v>0.000901126230400948</v>
      </c>
      <c r="AZ78" s="66" t="n">
        <f aca="false">workers_and_wage_low!B66</f>
        <v>6373.60630361613</v>
      </c>
      <c r="BA78" s="61" t="n">
        <f aca="false">(AZ78-AZ77)/AZ77</f>
        <v>-0.000260760251383084</v>
      </c>
      <c r="BB78" s="61"/>
      <c r="BC78" s="61"/>
      <c r="BD78" s="61"/>
      <c r="BE78" s="61"/>
      <c r="BF78" s="5" t="n">
        <f aca="false">BF77*(1+AY78)*(1+BA78)*(1-BE78)</f>
        <v>110.212911302851</v>
      </c>
      <c r="BG78" s="5"/>
      <c r="BH78" s="5"/>
      <c r="BI78" s="61" t="n">
        <f aca="false">T85/AG85</f>
        <v>0.0158691212459443</v>
      </c>
      <c r="BJ78" s="5"/>
      <c r="BK78" s="5"/>
      <c r="BL78" s="5"/>
      <c r="BM78" s="5"/>
      <c r="BN78" s="5"/>
      <c r="BO78" s="5"/>
      <c r="BP78" s="5"/>
    </row>
    <row r="79" customFormat="false" ht="13.25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2" t="n">
        <f aca="false">'Low pensions'!Q79</f>
        <v>133991740.339291</v>
      </c>
      <c r="E79" s="9"/>
      <c r="F79" s="67" t="n">
        <f aca="false">'Low pensions'!I79</f>
        <v>24354584.8970464</v>
      </c>
      <c r="G79" s="82" t="n">
        <f aca="false">'Low pensions'!K79</f>
        <v>2405186.55156167</v>
      </c>
      <c r="H79" s="82" t="n">
        <f aca="false">'Low pensions'!V79</f>
        <v>13232626.7619322</v>
      </c>
      <c r="I79" s="82" t="n">
        <f aca="false">'Low pensions'!M79</f>
        <v>74387.2129348973</v>
      </c>
      <c r="J79" s="82" t="n">
        <f aca="false">'Low pensions'!W79</f>
        <v>409256.497791719</v>
      </c>
      <c r="K79" s="9"/>
      <c r="L79" s="82" t="n">
        <f aca="false">'Low pensions'!N79</f>
        <v>3802095.28068205</v>
      </c>
      <c r="M79" s="67"/>
      <c r="N79" s="82" t="n">
        <f aca="false">'Low pensions'!L79</f>
        <v>1066004.09126724</v>
      </c>
      <c r="O79" s="9"/>
      <c r="P79" s="82" t="n">
        <f aca="false">'Low pensions'!X79</f>
        <v>25593930.4739567</v>
      </c>
      <c r="Q79" s="67"/>
      <c r="R79" s="82" t="n">
        <f aca="false">'Low SIPA income'!G74</f>
        <v>25626774.2188234</v>
      </c>
      <c r="S79" s="67"/>
      <c r="T79" s="82" t="n">
        <f aca="false">'Low SIPA income'!J74</f>
        <v>97986192.3417584</v>
      </c>
      <c r="U79" s="9"/>
      <c r="V79" s="82" t="n">
        <f aca="false">'Low SIPA income'!F74</f>
        <v>116952.97741579</v>
      </c>
      <c r="W79" s="67"/>
      <c r="X79" s="82" t="n">
        <f aca="false">'Low SIPA income'!M74</f>
        <v>293752.160789452</v>
      </c>
      <c r="Y79" s="9"/>
      <c r="Z79" s="9" t="n">
        <f aca="false">R79+V79-N79-L79-F79</f>
        <v>-3478957.07275652</v>
      </c>
      <c r="AA79" s="9"/>
      <c r="AB79" s="9" t="n">
        <f aca="false">T79-P79-D79</f>
        <v>-61599478.4714895</v>
      </c>
      <c r="AC79" s="50"/>
      <c r="AD79" s="9"/>
      <c r="AE79" s="9"/>
      <c r="AF79" s="9"/>
      <c r="AG79" s="9" t="n">
        <f aca="false">BF79/100*$AG$57</f>
        <v>6210915356.21943</v>
      </c>
      <c r="AH79" s="40" t="n">
        <f aca="false">(AG79-AG78)/AG78</f>
        <v>0.00517755588771445</v>
      </c>
      <c r="AI79" s="40"/>
      <c r="AJ79" s="40" t="n">
        <f aca="false">AB79/AG79</f>
        <v>-0.00991793881232105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1" t="n">
        <f aca="false">workers_and_wage_low!C67</f>
        <v>12986755</v>
      </c>
      <c r="AX79" s="7"/>
      <c r="AY79" s="40" t="n">
        <f aca="false">(AW79-AW78)/AW78</f>
        <v>0.000699200419551074</v>
      </c>
      <c r="AZ79" s="39" t="n">
        <f aca="false">workers_and_wage_low!B67</f>
        <v>6402.12963473277</v>
      </c>
      <c r="BA79" s="40" t="n">
        <f aca="false">(AZ79-AZ78)/AZ78</f>
        <v>0.00447522638799553</v>
      </c>
      <c r="BB79" s="40"/>
      <c r="BC79" s="40"/>
      <c r="BD79" s="40"/>
      <c r="BE79" s="40"/>
      <c r="BF79" s="7" t="n">
        <f aca="false">BF78*(1+AY79)*(1+BA79)*(1-BE79)</f>
        <v>110.783544810669</v>
      </c>
      <c r="BG79" s="7"/>
      <c r="BH79" s="7"/>
      <c r="BI79" s="40" t="n">
        <f aca="false">T86/AG86</f>
        <v>0.0137913677859281</v>
      </c>
      <c r="BJ79" s="7"/>
      <c r="BK79" s="7"/>
      <c r="BL79" s="7"/>
      <c r="BM79" s="7"/>
      <c r="BN79" s="7"/>
      <c r="BO79" s="7"/>
      <c r="BP79" s="7"/>
    </row>
    <row r="80" customFormat="false" ht="13.25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2" t="n">
        <f aca="false">'Low pensions'!Q80</f>
        <v>134631938.423486</v>
      </c>
      <c r="E80" s="9"/>
      <c r="F80" s="67" t="n">
        <f aca="false">'Low pensions'!I80</f>
        <v>24470948.4770177</v>
      </c>
      <c r="G80" s="82" t="n">
        <f aca="false">'Low pensions'!K80</f>
        <v>2490510.18154982</v>
      </c>
      <c r="H80" s="82" t="n">
        <f aca="false">'Low pensions'!V80</f>
        <v>13702052.1995862</v>
      </c>
      <c r="I80" s="82" t="n">
        <f aca="false">'Low pensions'!M80</f>
        <v>77026.0880891695</v>
      </c>
      <c r="J80" s="82" t="n">
        <f aca="false">'Low pensions'!W80</f>
        <v>423774.81029648</v>
      </c>
      <c r="K80" s="9"/>
      <c r="L80" s="82" t="n">
        <f aca="false">'Low pensions'!N80</f>
        <v>3723405.28225153</v>
      </c>
      <c r="M80" s="67"/>
      <c r="N80" s="82" t="n">
        <f aca="false">'Low pensions'!L80</f>
        <v>1071923.85566271</v>
      </c>
      <c r="O80" s="9"/>
      <c r="P80" s="82" t="n">
        <f aca="false">'Low pensions'!X80</f>
        <v>25218176.4951152</v>
      </c>
      <c r="Q80" s="67"/>
      <c r="R80" s="82" t="n">
        <f aca="false">'Low SIPA income'!G75</f>
        <v>22342139.863236</v>
      </c>
      <c r="S80" s="67"/>
      <c r="T80" s="82" t="n">
        <f aca="false">'Low SIPA income'!J75</f>
        <v>85427108.1983263</v>
      </c>
      <c r="U80" s="9"/>
      <c r="V80" s="82" t="n">
        <f aca="false">'Low SIPA income'!F75</f>
        <v>115820.003091326</v>
      </c>
      <c r="W80" s="67"/>
      <c r="X80" s="82" t="n">
        <f aca="false">'Low SIPA income'!M75</f>
        <v>290906.455931961</v>
      </c>
      <c r="Y80" s="9"/>
      <c r="Z80" s="9" t="n">
        <f aca="false">R80+V80-N80-L80-F80</f>
        <v>-6808317.74860462</v>
      </c>
      <c r="AA80" s="9"/>
      <c r="AB80" s="9" t="n">
        <f aca="false">T80-P80-D80</f>
        <v>-74423006.7202752</v>
      </c>
      <c r="AC80" s="50"/>
      <c r="AD80" s="9"/>
      <c r="AE80" s="9"/>
      <c r="AF80" s="9"/>
      <c r="AG80" s="9" t="n">
        <f aca="false">BF80/100*$AG$57</f>
        <v>6229524085.45936</v>
      </c>
      <c r="AH80" s="40" t="n">
        <f aca="false">(AG80-AG79)/AG79</f>
        <v>0.00299613312573901</v>
      </c>
      <c r="AI80" s="40"/>
      <c r="AJ80" s="40" t="n">
        <f aca="false">AB80/AG80</f>
        <v>-0.0119468206076913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1" t="n">
        <f aca="false">workers_and_wage_low!C68</f>
        <v>13029398</v>
      </c>
      <c r="AX80" s="7"/>
      <c r="AY80" s="40" t="n">
        <f aca="false">(AW80-AW79)/AW79</f>
        <v>0.00328357622824177</v>
      </c>
      <c r="AZ80" s="39" t="n">
        <f aca="false">workers_and_wage_low!B68</f>
        <v>6400.29540954615</v>
      </c>
      <c r="BA80" s="40" t="n">
        <f aca="false">(AZ80-AZ79)/AZ79</f>
        <v>-0.000286502350196606</v>
      </c>
      <c r="BB80" s="40"/>
      <c r="BC80" s="40"/>
      <c r="BD80" s="40"/>
      <c r="BE80" s="40"/>
      <c r="BF80" s="7" t="n">
        <f aca="false">BF79*(1+AY80)*(1+BA80)*(1-BE80)</f>
        <v>111.115467059063</v>
      </c>
      <c r="BG80" s="7"/>
      <c r="BH80" s="7"/>
      <c r="BI80" s="40" t="n">
        <f aca="false">T87/AG87</f>
        <v>0.0158706908823105</v>
      </c>
      <c r="BJ80" s="7"/>
      <c r="BK80" s="7"/>
      <c r="BL80" s="7"/>
      <c r="BM80" s="7"/>
      <c r="BN80" s="7"/>
      <c r="BO80" s="7"/>
      <c r="BP80" s="7"/>
    </row>
    <row r="81" customFormat="false" ht="13.25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2" t="n">
        <f aca="false">'Low pensions'!Q81</f>
        <v>135040648.117939</v>
      </c>
      <c r="E81" s="9"/>
      <c r="F81" s="67" t="n">
        <f aca="false">'Low pensions'!I81</f>
        <v>24545236.301973</v>
      </c>
      <c r="G81" s="82" t="n">
        <f aca="false">'Low pensions'!K81</f>
        <v>2537737.97687479</v>
      </c>
      <c r="H81" s="82" t="n">
        <f aca="false">'Low pensions'!V81</f>
        <v>13961885.5950118</v>
      </c>
      <c r="I81" s="82" t="n">
        <f aca="false">'Low pensions'!M81</f>
        <v>78486.7415528288</v>
      </c>
      <c r="J81" s="82" t="n">
        <f aca="false">'Low pensions'!W81</f>
        <v>431810.894691088</v>
      </c>
      <c r="K81" s="9"/>
      <c r="L81" s="82" t="n">
        <f aca="false">'Low pensions'!N81</f>
        <v>3766264.48924276</v>
      </c>
      <c r="M81" s="67"/>
      <c r="N81" s="82" t="n">
        <f aca="false">'Low pensions'!L81</f>
        <v>1076061.98768149</v>
      </c>
      <c r="O81" s="9"/>
      <c r="P81" s="82" t="n">
        <f aca="false">'Low pensions'!X81</f>
        <v>25463339.9053578</v>
      </c>
      <c r="Q81" s="67"/>
      <c r="R81" s="82" t="n">
        <f aca="false">'Low SIPA income'!G76</f>
        <v>25778792.50698</v>
      </c>
      <c r="S81" s="67"/>
      <c r="T81" s="82" t="n">
        <f aca="false">'Low SIPA income'!J76</f>
        <v>98567447.4422087</v>
      </c>
      <c r="U81" s="9"/>
      <c r="V81" s="82" t="n">
        <f aca="false">'Low SIPA income'!F76</f>
        <v>114975.631922901</v>
      </c>
      <c r="W81" s="67"/>
      <c r="X81" s="82" t="n">
        <f aca="false">'Low SIPA income'!M76</f>
        <v>288785.638995838</v>
      </c>
      <c r="Y81" s="9"/>
      <c r="Z81" s="9" t="n">
        <f aca="false">R81+V81-N81-L81-F81</f>
        <v>-3493794.63999433</v>
      </c>
      <c r="AA81" s="9"/>
      <c r="AB81" s="9" t="n">
        <f aca="false">T81-P81-D81</f>
        <v>-61936540.5810878</v>
      </c>
      <c r="AC81" s="50"/>
      <c r="AD81" s="9"/>
      <c r="AE81" s="9"/>
      <c r="AF81" s="9"/>
      <c r="AG81" s="9" t="n">
        <f aca="false">BF81/100*$AG$57</f>
        <v>6242367117.77643</v>
      </c>
      <c r="AH81" s="40" t="n">
        <f aca="false">(AG81-AG80)/AG80</f>
        <v>0.00206163940308698</v>
      </c>
      <c r="AI81" s="40" t="n">
        <f aca="false">(AG81-AG77)/AG77</f>
        <v>0.0109144279337832</v>
      </c>
      <c r="AJ81" s="40" t="n">
        <f aca="false">AB81/AG81</f>
        <v>-0.00992196380195435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1" t="n">
        <f aca="false">workers_and_wage_low!C69</f>
        <v>13024021</v>
      </c>
      <c r="AX81" s="7"/>
      <c r="AY81" s="40" t="n">
        <f aca="false">(AW81-AW80)/AW80</f>
        <v>-0.000412682151546833</v>
      </c>
      <c r="AZ81" s="39" t="n">
        <f aca="false">workers_and_wage_low!B69</f>
        <v>6416.13833652721</v>
      </c>
      <c r="BA81" s="40" t="n">
        <f aca="false">(AZ81-AZ80)/AZ80</f>
        <v>0.00247534308454397</v>
      </c>
      <c r="BB81" s="40"/>
      <c r="BC81" s="40"/>
      <c r="BD81" s="40"/>
      <c r="BE81" s="40"/>
      <c r="BF81" s="7" t="n">
        <f aca="false">BF80*(1+AY81)*(1+BA81)*(1-BE81)</f>
        <v>111.344547084244</v>
      </c>
      <c r="BG81" s="7"/>
      <c r="BH81" s="7"/>
      <c r="BI81" s="40" t="n">
        <f aca="false">T88/AG88</f>
        <v>0.0138649957636439</v>
      </c>
      <c r="BJ81" s="7"/>
      <c r="BK81" s="7"/>
      <c r="BL81" s="7"/>
      <c r="BM81" s="7"/>
      <c r="BN81" s="7"/>
      <c r="BO81" s="7"/>
      <c r="BP81" s="7"/>
    </row>
    <row r="82" customFormat="false" ht="13.25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1" t="n">
        <f aca="false">'Low pensions'!Q82</f>
        <v>135478365.515969</v>
      </c>
      <c r="E82" s="6"/>
      <c r="F82" s="8" t="n">
        <f aca="false">'Low pensions'!I82</f>
        <v>24624796.6204243</v>
      </c>
      <c r="G82" s="81" t="n">
        <f aca="false">'Low pensions'!K82</f>
        <v>2602095.66121209</v>
      </c>
      <c r="H82" s="81" t="n">
        <f aca="false">'Low pensions'!V82</f>
        <v>14315962.5856489</v>
      </c>
      <c r="I82" s="81" t="n">
        <f aca="false">'Low pensions'!M82</f>
        <v>80477.1853983123</v>
      </c>
      <c r="J82" s="81" t="n">
        <f aca="false">'Low pensions'!W82</f>
        <v>442761.72945306</v>
      </c>
      <c r="K82" s="6"/>
      <c r="L82" s="81" t="n">
        <f aca="false">'Low pensions'!N82</f>
        <v>4557743.00541817</v>
      </c>
      <c r="M82" s="8"/>
      <c r="N82" s="81" t="n">
        <f aca="false">'Low pensions'!L82</f>
        <v>1080545.5803483</v>
      </c>
      <c r="O82" s="6"/>
      <c r="P82" s="81" t="n">
        <f aca="false">'Low pensions'!X82</f>
        <v>29594993.0923017</v>
      </c>
      <c r="Q82" s="8"/>
      <c r="R82" s="81" t="n">
        <f aca="false">'Low SIPA income'!G77</f>
        <v>22424449.4368487</v>
      </c>
      <c r="S82" s="8"/>
      <c r="T82" s="81" t="n">
        <f aca="false">'Low SIPA income'!J77</f>
        <v>85741825.9869453</v>
      </c>
      <c r="U82" s="6"/>
      <c r="V82" s="81" t="n">
        <f aca="false">'Low SIPA income'!F77</f>
        <v>117605.934373188</v>
      </c>
      <c r="W82" s="8"/>
      <c r="X82" s="81" t="n">
        <f aca="false">'Low SIPA income'!M77</f>
        <v>295392.200413722</v>
      </c>
      <c r="Y82" s="6"/>
      <c r="Z82" s="6" t="n">
        <f aca="false">R82+V82-N82-L82-F82</f>
        <v>-7721029.83496887</v>
      </c>
      <c r="AA82" s="6"/>
      <c r="AB82" s="6" t="n">
        <f aca="false">T82-P82-D82</f>
        <v>-79331532.6213251</v>
      </c>
      <c r="AC82" s="50"/>
      <c r="AD82" s="6"/>
      <c r="AE82" s="6"/>
      <c r="AF82" s="6"/>
      <c r="AG82" s="6" t="n">
        <f aca="false">BF82/100*$AG$57</f>
        <v>6237533010.31774</v>
      </c>
      <c r="AH82" s="61" t="n">
        <f aca="false">(AG82-AG81)/AG81</f>
        <v>-0.000774402941621258</v>
      </c>
      <c r="AI82" s="61"/>
      <c r="AJ82" s="61" t="n">
        <f aca="false">AB82/AG82</f>
        <v>-0.0127184148749353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0.00323778773286914</v>
      </c>
      <c r="AV82" s="5"/>
      <c r="AW82" s="65" t="n">
        <f aca="false">workers_and_wage_low!C70</f>
        <v>13031183</v>
      </c>
      <c r="AX82" s="5"/>
      <c r="AY82" s="61" t="n">
        <f aca="false">(AW82-AW81)/AW81</f>
        <v>0.000549906975733531</v>
      </c>
      <c r="AZ82" s="66" t="n">
        <f aca="false">workers_and_wage_low!B70</f>
        <v>6407.64605086415</v>
      </c>
      <c r="BA82" s="61" t="n">
        <f aca="false">(AZ82-AZ81)/AZ81</f>
        <v>-0.00132358207034138</v>
      </c>
      <c r="BB82" s="61"/>
      <c r="BC82" s="61"/>
      <c r="BD82" s="61"/>
      <c r="BE82" s="61"/>
      <c r="BF82" s="5" t="n">
        <f aca="false">BF81*(1+AY82)*(1+BA82)*(1-BE82)</f>
        <v>111.258321539449</v>
      </c>
      <c r="BG82" s="5"/>
      <c r="BH82" s="5"/>
      <c r="BI82" s="61" t="n">
        <f aca="false">T89/AG89</f>
        <v>0.0159026604354932</v>
      </c>
      <c r="BJ82" s="5"/>
      <c r="BK82" s="5"/>
      <c r="BL82" s="5"/>
      <c r="BM82" s="5"/>
      <c r="BN82" s="5"/>
      <c r="BO82" s="5"/>
      <c r="BP82" s="5"/>
    </row>
    <row r="83" customFormat="false" ht="13.25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2" t="n">
        <f aca="false">'Low pensions'!Q83</f>
        <v>136019644.977516</v>
      </c>
      <c r="E83" s="9"/>
      <c r="F83" s="67" t="n">
        <f aca="false">'Low pensions'!I83</f>
        <v>24723180.5698073</v>
      </c>
      <c r="G83" s="82" t="n">
        <f aca="false">'Low pensions'!K83</f>
        <v>2684007.90990629</v>
      </c>
      <c r="H83" s="82" t="n">
        <f aca="false">'Low pensions'!V83</f>
        <v>14766619.6099438</v>
      </c>
      <c r="I83" s="82" t="n">
        <f aca="false">'Low pensions'!M83</f>
        <v>83010.5539146271</v>
      </c>
      <c r="J83" s="82" t="n">
        <f aca="false">'Low pensions'!W83</f>
        <v>456699.57556527</v>
      </c>
      <c r="K83" s="9"/>
      <c r="L83" s="82" t="n">
        <f aca="false">'Low pensions'!N83</f>
        <v>3814946.27966625</v>
      </c>
      <c r="M83" s="67"/>
      <c r="N83" s="82" t="n">
        <f aca="false">'Low pensions'!L83</f>
        <v>1086558.5150658</v>
      </c>
      <c r="O83" s="9"/>
      <c r="P83" s="82" t="n">
        <f aca="false">'Low pensions'!X83</f>
        <v>25773698.743981</v>
      </c>
      <c r="Q83" s="67"/>
      <c r="R83" s="82" t="n">
        <f aca="false">'Low SIPA income'!G78</f>
        <v>25909342.0038545</v>
      </c>
      <c r="S83" s="67"/>
      <c r="T83" s="82" t="n">
        <f aca="false">'Low SIPA income'!J78</f>
        <v>99066614.7584549</v>
      </c>
      <c r="U83" s="9"/>
      <c r="V83" s="82" t="n">
        <f aca="false">'Low SIPA income'!F78</f>
        <v>119506.192742464</v>
      </c>
      <c r="W83" s="67"/>
      <c r="X83" s="82" t="n">
        <f aca="false">'Low SIPA income'!M78</f>
        <v>300165.101577652</v>
      </c>
      <c r="Y83" s="9"/>
      <c r="Z83" s="9" t="n">
        <f aca="false">R83+V83-N83-L83-F83</f>
        <v>-3595837.16794238</v>
      </c>
      <c r="AA83" s="9"/>
      <c r="AB83" s="9" t="n">
        <f aca="false">T83-P83-D83</f>
        <v>-62726728.9630418</v>
      </c>
      <c r="AC83" s="50"/>
      <c r="AD83" s="9"/>
      <c r="AE83" s="9"/>
      <c r="AF83" s="9"/>
      <c r="AG83" s="9" t="n">
        <f aca="false">BF83/100*$AG$57</f>
        <v>6272455121.98822</v>
      </c>
      <c r="AH83" s="40" t="n">
        <f aca="false">(AG83-AG82)/AG82</f>
        <v>0.00559870570828509</v>
      </c>
      <c r="AI83" s="40"/>
      <c r="AJ83" s="40" t="n">
        <f aca="false">AB83/AG83</f>
        <v>-0.0100003471915091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1" t="n">
        <f aca="false">workers_and_wage_low!C71</f>
        <v>13057049</v>
      </c>
      <c r="AX83" s="7"/>
      <c r="AY83" s="40" t="n">
        <f aca="false">(AW83-AW82)/AW82</f>
        <v>0.00198493106880626</v>
      </c>
      <c r="AZ83" s="39" t="n">
        <f aca="false">workers_and_wage_low!B71</f>
        <v>6430.75596806886</v>
      </c>
      <c r="BA83" s="40" t="n">
        <f aca="false">(AZ83-AZ82)/AZ82</f>
        <v>0.00360661575581189</v>
      </c>
      <c r="BB83" s="40"/>
      <c r="BC83" s="40"/>
      <c r="BD83" s="40"/>
      <c r="BE83" s="40"/>
      <c r="BF83" s="7" t="n">
        <f aca="false">BF82*(1+AY83)*(1+BA83)*(1-BE83)</f>
        <v>111.881224139346</v>
      </c>
      <c r="BG83" s="7"/>
      <c r="BH83" s="7"/>
      <c r="BI83" s="40" t="n">
        <f aca="false">T90/AG90</f>
        <v>0.0138538920544677</v>
      </c>
      <c r="BJ83" s="7"/>
      <c r="BK83" s="7"/>
      <c r="BL83" s="7"/>
      <c r="BM83" s="7"/>
      <c r="BN83" s="7"/>
      <c r="BO83" s="7"/>
      <c r="BP83" s="7"/>
    </row>
    <row r="84" customFormat="false" ht="13.25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2" t="n">
        <f aca="false">'Low pensions'!Q84</f>
        <v>136348374.413328</v>
      </c>
      <c r="E84" s="9"/>
      <c r="F84" s="67" t="n">
        <f aca="false">'Low pensions'!I84</f>
        <v>24782931.0360105</v>
      </c>
      <c r="G84" s="82" t="n">
        <f aca="false">'Low pensions'!K84</f>
        <v>2752200.85081409</v>
      </c>
      <c r="H84" s="82" t="n">
        <f aca="false">'Low pensions'!V84</f>
        <v>15141797.0506481</v>
      </c>
      <c r="I84" s="82" t="n">
        <f aca="false">'Low pensions'!M84</f>
        <v>85119.6139427037</v>
      </c>
      <c r="J84" s="82" t="n">
        <f aca="false">'Low pensions'!W84</f>
        <v>468303.001566437</v>
      </c>
      <c r="K84" s="9"/>
      <c r="L84" s="82" t="n">
        <f aca="false">'Low pensions'!N84</f>
        <v>3756112.87446012</v>
      </c>
      <c r="M84" s="67"/>
      <c r="N84" s="82" t="n">
        <f aca="false">'Low pensions'!L84</f>
        <v>1089239.62231527</v>
      </c>
      <c r="O84" s="9"/>
      <c r="P84" s="82" t="n">
        <f aca="false">'Low pensions'!X84</f>
        <v>25483162.5857162</v>
      </c>
      <c r="Q84" s="67"/>
      <c r="R84" s="82" t="n">
        <f aca="false">'Low SIPA income'!G79</f>
        <v>22688481.1433119</v>
      </c>
      <c r="S84" s="67"/>
      <c r="T84" s="82" t="n">
        <f aca="false">'Low SIPA income'!J79</f>
        <v>86751374.1006843</v>
      </c>
      <c r="U84" s="9"/>
      <c r="V84" s="82" t="n">
        <f aca="false">'Low SIPA income'!F79</f>
        <v>121103.503835197</v>
      </c>
      <c r="W84" s="67"/>
      <c r="X84" s="82" t="n">
        <f aca="false">'Low SIPA income'!M79</f>
        <v>304177.086525031</v>
      </c>
      <c r="Y84" s="9"/>
      <c r="Z84" s="9" t="n">
        <f aca="false">R84+V84-N84-L84-F84</f>
        <v>-6818698.88563876</v>
      </c>
      <c r="AA84" s="9"/>
      <c r="AB84" s="9" t="n">
        <f aca="false">T84-P84-D84</f>
        <v>-75080162.8983603</v>
      </c>
      <c r="AC84" s="50"/>
      <c r="AD84" s="9"/>
      <c r="AE84" s="9"/>
      <c r="AF84" s="9"/>
      <c r="AG84" s="9" t="n">
        <f aca="false">BF84/100*$AG$57</f>
        <v>6291891378.67015</v>
      </c>
      <c r="AH84" s="40" t="n">
        <f aca="false">(AG84-AG83)/AG83</f>
        <v>0.00309866811382875</v>
      </c>
      <c r="AI84" s="40"/>
      <c r="AJ84" s="40" t="n">
        <f aca="false">AB84/AG84</f>
        <v>-0.0119328447329663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1" t="n">
        <f aca="false">workers_and_wage_low!C72</f>
        <v>13019490</v>
      </c>
      <c r="AX84" s="7"/>
      <c r="AY84" s="40" t="n">
        <f aca="false">(AW84-AW83)/AW83</f>
        <v>-0.00287653052385727</v>
      </c>
      <c r="AZ84" s="39" t="n">
        <f aca="false">workers_and_wage_low!B72</f>
        <v>6469.29186204384</v>
      </c>
      <c r="BA84" s="40" t="n">
        <f aca="false">(AZ84-AZ83)/AZ83</f>
        <v>0.00599243606293331</v>
      </c>
      <c r="BB84" s="40"/>
      <c r="BC84" s="40"/>
      <c r="BD84" s="40"/>
      <c r="BE84" s="40"/>
      <c r="BF84" s="7" t="n">
        <f aca="false">BF83*(1+AY84)*(1+BA84)*(1-BE84)</f>
        <v>112.227906921123</v>
      </c>
      <c r="BG84" s="7"/>
      <c r="BH84" s="7"/>
      <c r="BI84" s="40" t="n">
        <f aca="false">T91/AG91</f>
        <v>0.01594867384382</v>
      </c>
      <c r="BJ84" s="7"/>
      <c r="BK84" s="7"/>
      <c r="BL84" s="7"/>
      <c r="BM84" s="7"/>
      <c r="BN84" s="7"/>
      <c r="BO84" s="7"/>
      <c r="BP84" s="7"/>
    </row>
    <row r="85" customFormat="false" ht="13.25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2" t="n">
        <f aca="false">'Low pensions'!Q85</f>
        <v>136556894.304997</v>
      </c>
      <c r="E85" s="9"/>
      <c r="F85" s="67" t="n">
        <f aca="false">'Low pensions'!I85</f>
        <v>24820831.9946182</v>
      </c>
      <c r="G85" s="82" t="n">
        <f aca="false">'Low pensions'!K85</f>
        <v>2847136.78878844</v>
      </c>
      <c r="H85" s="82" t="n">
        <f aca="false">'Low pensions'!V85</f>
        <v>15664106.5707529</v>
      </c>
      <c r="I85" s="82" t="n">
        <f aca="false">'Low pensions'!M85</f>
        <v>88055.7769728387</v>
      </c>
      <c r="J85" s="82" t="n">
        <f aca="false">'Low pensions'!W85</f>
        <v>484456.904250091</v>
      </c>
      <c r="K85" s="9"/>
      <c r="L85" s="82" t="n">
        <f aca="false">'Low pensions'!N85</f>
        <v>3775922.84721973</v>
      </c>
      <c r="M85" s="67"/>
      <c r="N85" s="82" t="n">
        <f aca="false">'Low pensions'!L85</f>
        <v>1091899.9342517</v>
      </c>
      <c r="O85" s="9"/>
      <c r="P85" s="82" t="n">
        <f aca="false">'Low pensions'!X85</f>
        <v>25600592.8798938</v>
      </c>
      <c r="Q85" s="67"/>
      <c r="R85" s="82" t="n">
        <f aca="false">'Low SIPA income'!G80</f>
        <v>26244686.8330401</v>
      </c>
      <c r="S85" s="67"/>
      <c r="T85" s="82" t="n">
        <f aca="false">'Low SIPA income'!J80</f>
        <v>100348834.777753</v>
      </c>
      <c r="U85" s="9"/>
      <c r="V85" s="82" t="n">
        <f aca="false">'Low SIPA income'!F80</f>
        <v>115589.02890765</v>
      </c>
      <c r="W85" s="67"/>
      <c r="X85" s="82" t="n">
        <f aca="false">'Low SIPA income'!M80</f>
        <v>290326.315374269</v>
      </c>
      <c r="Y85" s="9"/>
      <c r="Z85" s="9" t="n">
        <f aca="false">R85+V85-N85-L85-F85</f>
        <v>-3328378.91414189</v>
      </c>
      <c r="AA85" s="9"/>
      <c r="AB85" s="9" t="n">
        <f aca="false">T85-P85-D85</f>
        <v>-61808652.4071385</v>
      </c>
      <c r="AC85" s="50"/>
      <c r="AD85" s="9"/>
      <c r="AE85" s="9"/>
      <c r="AF85" s="9"/>
      <c r="AG85" s="9" t="n">
        <f aca="false">BF85/100*$AG$57</f>
        <v>6323528141.38334</v>
      </c>
      <c r="AH85" s="40" t="n">
        <f aca="false">(AG85-AG84)/AG84</f>
        <v>0.00502818005098396</v>
      </c>
      <c r="AI85" s="40" t="n">
        <f aca="false">(AG85-AG81)/AG81</f>
        <v>0.0130016421776585</v>
      </c>
      <c r="AJ85" s="40" t="n">
        <f aca="false">AB85/AG85</f>
        <v>-0.00977439350710587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1" t="n">
        <f aca="false">workers_and_wage_low!C73</f>
        <v>13077955</v>
      </c>
      <c r="AX85" s="7"/>
      <c r="AY85" s="40" t="n">
        <f aca="false">(AW85-AW84)/AW84</f>
        <v>0.00449057528367087</v>
      </c>
      <c r="AZ85" s="39" t="n">
        <f aca="false">workers_and_wage_low!B73</f>
        <v>6472.75423613849</v>
      </c>
      <c r="BA85" s="40" t="n">
        <f aca="false">(AZ85-AZ84)/AZ84</f>
        <v>0.000535201405111561</v>
      </c>
      <c r="BB85" s="40"/>
      <c r="BC85" s="40"/>
      <c r="BD85" s="40"/>
      <c r="BE85" s="40"/>
      <c r="BF85" s="7" t="n">
        <f aca="false">BF84*(1+AY85)*(1+BA85)*(1-BE85)</f>
        <v>112.792209043867</v>
      </c>
      <c r="BG85" s="7"/>
      <c r="BH85" s="7"/>
      <c r="BI85" s="40" t="n">
        <f aca="false">T92/AG92</f>
        <v>0.01388193215273</v>
      </c>
      <c r="BJ85" s="7"/>
      <c r="BK85" s="7"/>
      <c r="BL85" s="7"/>
      <c r="BM85" s="7"/>
      <c r="BN85" s="7"/>
      <c r="BO85" s="7"/>
      <c r="BP85" s="7"/>
    </row>
    <row r="86" customFormat="false" ht="13.25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1" t="n">
        <f aca="false">'Low pensions'!Q86</f>
        <v>135907073.899008</v>
      </c>
      <c r="E86" s="6"/>
      <c r="F86" s="8" t="n">
        <f aca="false">'Low pensions'!I86</f>
        <v>24702719.4437593</v>
      </c>
      <c r="G86" s="81" t="n">
        <f aca="false">'Low pensions'!K86</f>
        <v>2931290.24229735</v>
      </c>
      <c r="H86" s="81" t="n">
        <f aca="false">'Low pensions'!V86</f>
        <v>16127094.042676</v>
      </c>
      <c r="I86" s="81" t="n">
        <f aca="false">'Low pensions'!M86</f>
        <v>90658.46110198</v>
      </c>
      <c r="J86" s="81" t="n">
        <f aca="false">'Low pensions'!W86</f>
        <v>498776.10441266</v>
      </c>
      <c r="K86" s="6"/>
      <c r="L86" s="81" t="n">
        <f aca="false">'Low pensions'!N86</f>
        <v>4589526.04147998</v>
      </c>
      <c r="M86" s="8"/>
      <c r="N86" s="81" t="n">
        <f aca="false">'Low pensions'!L86</f>
        <v>1087248.80305642</v>
      </c>
      <c r="O86" s="6"/>
      <c r="P86" s="81" t="n">
        <f aca="false">'Low pensions'!X86</f>
        <v>29796794.5710863</v>
      </c>
      <c r="Q86" s="8"/>
      <c r="R86" s="81" t="n">
        <f aca="false">'Low SIPA income'!G81</f>
        <v>22841099.0688514</v>
      </c>
      <c r="S86" s="8"/>
      <c r="T86" s="81" t="n">
        <f aca="false">'Low SIPA income'!J81</f>
        <v>87334921.9666395</v>
      </c>
      <c r="U86" s="6"/>
      <c r="V86" s="81" t="n">
        <f aca="false">'Low SIPA income'!F81</f>
        <v>116910.389120379</v>
      </c>
      <c r="W86" s="8"/>
      <c r="X86" s="81" t="n">
        <f aca="false">'Low SIPA income'!M81</f>
        <v>293645.191269925</v>
      </c>
      <c r="Y86" s="6"/>
      <c r="Z86" s="6" t="n">
        <f aca="false">R86+V86-N86-L86-F86</f>
        <v>-7421484.83032396</v>
      </c>
      <c r="AA86" s="6"/>
      <c r="AB86" s="6" t="n">
        <f aca="false">T86-P86-D86</f>
        <v>-78368946.503455</v>
      </c>
      <c r="AC86" s="50"/>
      <c r="AD86" s="6"/>
      <c r="AE86" s="6"/>
      <c r="AF86" s="6"/>
      <c r="AG86" s="6" t="n">
        <f aca="false">BF86/100*$AG$57</f>
        <v>6332578705.91713</v>
      </c>
      <c r="AH86" s="61" t="n">
        <f aca="false">(AG86-AG85)/AG85</f>
        <v>0.00143125235334424</v>
      </c>
      <c r="AI86" s="61"/>
      <c r="AJ86" s="61" t="n">
        <f aca="false">AB86/AG86</f>
        <v>-0.0123755187488199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0.00435740989961797</v>
      </c>
      <c r="AV86" s="5"/>
      <c r="AW86" s="65" t="n">
        <f aca="false">workers_and_wage_low!C74</f>
        <v>13100245</v>
      </c>
      <c r="AX86" s="5"/>
      <c r="AY86" s="61" t="n">
        <f aca="false">(AW86-AW85)/AW85</f>
        <v>0.00170439491495421</v>
      </c>
      <c r="AZ86" s="66" t="n">
        <f aca="false">workers_and_wage_low!B74</f>
        <v>6470.98925968265</v>
      </c>
      <c r="BA86" s="61" t="n">
        <f aca="false">(AZ86-AZ85)/AZ85</f>
        <v>-0.000272677810935633</v>
      </c>
      <c r="BB86" s="61"/>
      <c r="BC86" s="61"/>
      <c r="BD86" s="61"/>
      <c r="BE86" s="61"/>
      <c r="BF86" s="5" t="n">
        <f aca="false">BF85*(1+AY86)*(1+BA86)*(1-BE86)</f>
        <v>112.9536431585</v>
      </c>
      <c r="BG86" s="5"/>
      <c r="BH86" s="5"/>
      <c r="BI86" s="61" t="n">
        <f aca="false">T93/AG93</f>
        <v>0.0159586616750976</v>
      </c>
      <c r="BJ86" s="5"/>
      <c r="BK86" s="5"/>
      <c r="BL86" s="5"/>
      <c r="BM86" s="5"/>
      <c r="BN86" s="5"/>
      <c r="BO86" s="5"/>
      <c r="BP86" s="5"/>
    </row>
    <row r="87" customFormat="false" ht="13.25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2" t="n">
        <f aca="false">'Low pensions'!Q87</f>
        <v>135795677.619255</v>
      </c>
      <c r="E87" s="9"/>
      <c r="F87" s="67" t="n">
        <f aca="false">'Low pensions'!I87</f>
        <v>24682471.8512913</v>
      </c>
      <c r="G87" s="82" t="n">
        <f aca="false">'Low pensions'!K87</f>
        <v>3002393.42704159</v>
      </c>
      <c r="H87" s="82" t="n">
        <f aca="false">'Low pensions'!V87</f>
        <v>16518282.7863077</v>
      </c>
      <c r="I87" s="82" t="n">
        <f aca="false">'Low pensions'!M87</f>
        <v>92857.5286713894</v>
      </c>
      <c r="J87" s="82" t="n">
        <f aca="false">'Low pensions'!W87</f>
        <v>510874.725349723</v>
      </c>
      <c r="K87" s="9"/>
      <c r="L87" s="82" t="n">
        <f aca="false">'Low pensions'!N87</f>
        <v>3791270.30679387</v>
      </c>
      <c r="M87" s="67"/>
      <c r="N87" s="82" t="n">
        <f aca="false">'Low pensions'!L87</f>
        <v>1087005.08762986</v>
      </c>
      <c r="O87" s="9"/>
      <c r="P87" s="82" t="n">
        <f aca="false">'Low pensions'!X87</f>
        <v>25653300.9186827</v>
      </c>
      <c r="Q87" s="67"/>
      <c r="R87" s="82" t="n">
        <f aca="false">'Low SIPA income'!G82</f>
        <v>26444581.4599826</v>
      </c>
      <c r="S87" s="67"/>
      <c r="T87" s="82" t="n">
        <f aca="false">'Low SIPA income'!J82</f>
        <v>101113149.209075</v>
      </c>
      <c r="U87" s="9"/>
      <c r="V87" s="82" t="n">
        <f aca="false">'Low SIPA income'!F82</f>
        <v>120312.313564016</v>
      </c>
      <c r="W87" s="67"/>
      <c r="X87" s="82" t="n">
        <f aca="false">'Low SIPA income'!M82</f>
        <v>302189.84467031</v>
      </c>
      <c r="Y87" s="9"/>
      <c r="Z87" s="9" t="n">
        <f aca="false">R87+V87-N87-L87-F87</f>
        <v>-2995853.47216835</v>
      </c>
      <c r="AA87" s="9"/>
      <c r="AB87" s="9" t="n">
        <f aca="false">T87-P87-D87</f>
        <v>-60335829.3288627</v>
      </c>
      <c r="AC87" s="50"/>
      <c r="AD87" s="9"/>
      <c r="AE87" s="9"/>
      <c r="AF87" s="9"/>
      <c r="AG87" s="9" t="n">
        <f aca="false">BF87/100*$AG$57</f>
        <v>6371061597.68858</v>
      </c>
      <c r="AH87" s="40" t="n">
        <f aca="false">(AG87-AG86)/AG86</f>
        <v>0.00607697015048432</v>
      </c>
      <c r="AI87" s="40"/>
      <c r="AJ87" s="40" t="n">
        <f aca="false">AB87/AG87</f>
        <v>-0.00947029445622571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1" t="n">
        <f aca="false">workers_and_wage_low!C75</f>
        <v>13143208</v>
      </c>
      <c r="AX87" s="7"/>
      <c r="AY87" s="40" t="n">
        <f aca="false">(AW87-AW86)/AW86</f>
        <v>0.00327955698538462</v>
      </c>
      <c r="AZ87" s="39" t="n">
        <f aca="false">workers_and_wage_low!B75</f>
        <v>6489.03211764803</v>
      </c>
      <c r="BA87" s="40" t="n">
        <f aca="false">(AZ87-AZ86)/AZ86</f>
        <v>0.00278826887842229</v>
      </c>
      <c r="BB87" s="40"/>
      <c r="BC87" s="40"/>
      <c r="BD87" s="40"/>
      <c r="BE87" s="40"/>
      <c r="BF87" s="7" t="n">
        <f aca="false">BF86*(1+AY87)*(1+BA87)*(1-BE87)</f>
        <v>113.640059076363</v>
      </c>
      <c r="BG87" s="7"/>
      <c r="BH87" s="7"/>
      <c r="BI87" s="40" t="n">
        <f aca="false">T94/AG94</f>
        <v>0.0138792216933667</v>
      </c>
      <c r="BJ87" s="7"/>
      <c r="BK87" s="7"/>
      <c r="BL87" s="7"/>
      <c r="BM87" s="7"/>
      <c r="BN87" s="7"/>
      <c r="BO87" s="7"/>
      <c r="BP87" s="7"/>
    </row>
    <row r="88" customFormat="false" ht="13.25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2" t="n">
        <f aca="false">'Low pensions'!Q88</f>
        <v>135794304.386619</v>
      </c>
      <c r="E88" s="9"/>
      <c r="F88" s="67" t="n">
        <f aca="false">'Low pensions'!I88</f>
        <v>24682222.2500045</v>
      </c>
      <c r="G88" s="82" t="n">
        <f aca="false">'Low pensions'!K88</f>
        <v>3007952.97572558</v>
      </c>
      <c r="H88" s="82" t="n">
        <f aca="false">'Low pensions'!V88</f>
        <v>16548869.782835</v>
      </c>
      <c r="I88" s="82" t="n">
        <f aca="false">'Low pensions'!M88</f>
        <v>93029.4734760486</v>
      </c>
      <c r="J88" s="82" t="n">
        <f aca="false">'Low pensions'!W88</f>
        <v>511820.714933038</v>
      </c>
      <c r="K88" s="9"/>
      <c r="L88" s="82" t="n">
        <f aca="false">'Low pensions'!N88</f>
        <v>3782946.3256677</v>
      </c>
      <c r="M88" s="67"/>
      <c r="N88" s="82" t="n">
        <f aca="false">'Low pensions'!L88</f>
        <v>1087402.51382761</v>
      </c>
      <c r="O88" s="9"/>
      <c r="P88" s="82" t="n">
        <f aca="false">'Low pensions'!X88</f>
        <v>25612294.2627288</v>
      </c>
      <c r="Q88" s="67"/>
      <c r="R88" s="82" t="n">
        <f aca="false">'Low SIPA income'!G83</f>
        <v>23232666.5480306</v>
      </c>
      <c r="S88" s="67"/>
      <c r="T88" s="82" t="n">
        <f aca="false">'Low SIPA income'!J83</f>
        <v>88832114.1611001</v>
      </c>
      <c r="U88" s="9"/>
      <c r="V88" s="82" t="n">
        <f aca="false">'Low SIPA income'!F83</f>
        <v>117085.011983957</v>
      </c>
      <c r="W88" s="67"/>
      <c r="X88" s="82" t="n">
        <f aca="false">'Low SIPA income'!M83</f>
        <v>294083.793558066</v>
      </c>
      <c r="Y88" s="9"/>
      <c r="Z88" s="9" t="n">
        <f aca="false">R88+V88-N88-L88-F88</f>
        <v>-6202819.52948526</v>
      </c>
      <c r="AA88" s="9"/>
      <c r="AB88" s="9" t="n">
        <f aca="false">T88-P88-D88</f>
        <v>-72574484.4882475</v>
      </c>
      <c r="AC88" s="50"/>
      <c r="AD88" s="9"/>
      <c r="AE88" s="9"/>
      <c r="AF88" s="9"/>
      <c r="AG88" s="9" t="n">
        <f aca="false">BF88/100*$AG$57</f>
        <v>6406934100.47996</v>
      </c>
      <c r="AH88" s="40" t="n">
        <f aca="false">(AG88-AG87)/AG87</f>
        <v>0.00563053774341039</v>
      </c>
      <c r="AI88" s="40"/>
      <c r="AJ88" s="40" t="n">
        <f aca="false">AB88/AG88</f>
        <v>-0.0113274903955717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1" t="n">
        <f aca="false">workers_and_wage_low!C76</f>
        <v>13128055</v>
      </c>
      <c r="AX88" s="7"/>
      <c r="AY88" s="40" t="n">
        <f aca="false">(AW88-AW87)/AW87</f>
        <v>-0.00115291487435944</v>
      </c>
      <c r="AZ88" s="39" t="n">
        <f aca="false">workers_and_wage_low!B76</f>
        <v>6533.10096718541</v>
      </c>
      <c r="BA88" s="40" t="n">
        <f aca="false">(AZ88-AZ87)/AZ87</f>
        <v>0.00679128238825124</v>
      </c>
      <c r="BB88" s="40"/>
      <c r="BC88" s="40"/>
      <c r="BD88" s="40"/>
      <c r="BE88" s="40"/>
      <c r="BF88" s="7" t="n">
        <f aca="false">BF87*(1+AY88)*(1+BA88)*(1-BE88)</f>
        <v>114.279913718156</v>
      </c>
      <c r="BG88" s="7"/>
      <c r="BH88" s="7"/>
      <c r="BI88" s="40" t="n">
        <f aca="false">T95/AG95</f>
        <v>0.0159397323400726</v>
      </c>
      <c r="BJ88" s="7"/>
      <c r="BK88" s="7"/>
      <c r="BL88" s="7"/>
      <c r="BM88" s="7"/>
      <c r="BN88" s="7"/>
      <c r="BO88" s="7"/>
      <c r="BP88" s="7"/>
    </row>
    <row r="89" customFormat="false" ht="13.25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2" t="n">
        <f aca="false">'Low pensions'!Q89</f>
        <v>135733755.377918</v>
      </c>
      <c r="E89" s="9"/>
      <c r="F89" s="67" t="n">
        <f aca="false">'Low pensions'!I89</f>
        <v>24671216.7509409</v>
      </c>
      <c r="G89" s="82" t="n">
        <f aca="false">'Low pensions'!K89</f>
        <v>3080839.18328743</v>
      </c>
      <c r="H89" s="82" t="n">
        <f aca="false">'Low pensions'!V89</f>
        <v>16949868.1919323</v>
      </c>
      <c r="I89" s="82" t="n">
        <f aca="false">'Low pensions'!M89</f>
        <v>95283.6860810546</v>
      </c>
      <c r="J89" s="82" t="n">
        <f aca="false">'Low pensions'!W89</f>
        <v>524222.727585537</v>
      </c>
      <c r="K89" s="9"/>
      <c r="L89" s="82" t="n">
        <f aca="false">'Low pensions'!N89</f>
        <v>3748386.14491224</v>
      </c>
      <c r="M89" s="67"/>
      <c r="N89" s="82" t="n">
        <f aca="false">'Low pensions'!L89</f>
        <v>1087284.62879156</v>
      </c>
      <c r="O89" s="9"/>
      <c r="P89" s="82" t="n">
        <f aca="false">'Low pensions'!X89</f>
        <v>25432312.7518098</v>
      </c>
      <c r="Q89" s="67"/>
      <c r="R89" s="82" t="n">
        <f aca="false">'Low SIPA income'!G84</f>
        <v>26761387.2311482</v>
      </c>
      <c r="S89" s="67"/>
      <c r="T89" s="82" t="n">
        <f aca="false">'Low SIPA income'!J84</f>
        <v>102324483.533221</v>
      </c>
      <c r="U89" s="9"/>
      <c r="V89" s="82" t="n">
        <f aca="false">'Low SIPA income'!F84</f>
        <v>118173.152936251</v>
      </c>
      <c r="W89" s="67"/>
      <c r="X89" s="82" t="n">
        <f aca="false">'Low SIPA income'!M84</f>
        <v>296816.889910487</v>
      </c>
      <c r="Y89" s="9"/>
      <c r="Z89" s="9" t="n">
        <f aca="false">R89+V89-N89-L89-F89</f>
        <v>-2627327.14056026</v>
      </c>
      <c r="AA89" s="9"/>
      <c r="AB89" s="9" t="n">
        <f aca="false">T89-P89-D89</f>
        <v>-58841584.5965074</v>
      </c>
      <c r="AC89" s="50"/>
      <c r="AD89" s="9"/>
      <c r="AE89" s="9"/>
      <c r="AF89" s="9"/>
      <c r="AG89" s="9" t="n">
        <f aca="false">BF89/100*$AG$57</f>
        <v>6434425481.71642</v>
      </c>
      <c r="AH89" s="40" t="n">
        <f aca="false">(AG89-AG88)/AG88</f>
        <v>0.00429087935123295</v>
      </c>
      <c r="AI89" s="40" t="n">
        <f aca="false">(AG89-AG85)/AG85</f>
        <v>0.0175372573433068</v>
      </c>
      <c r="AJ89" s="40" t="n">
        <f aca="false">AB89/AG89</f>
        <v>-0.009144807840841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1" t="n">
        <f aca="false">workers_and_wage_low!C77</f>
        <v>13163066</v>
      </c>
      <c r="AX89" s="7"/>
      <c r="AY89" s="40" t="n">
        <f aca="false">(AW89-AW88)/AW88</f>
        <v>0.00266688401290214</v>
      </c>
      <c r="AZ89" s="39" t="n">
        <f aca="false">workers_and_wage_low!B77</f>
        <v>6543.68247305214</v>
      </c>
      <c r="BA89" s="40" t="n">
        <f aca="false">(AZ89-AZ88)/AZ88</f>
        <v>0.00161967585069887</v>
      </c>
      <c r="BB89" s="40"/>
      <c r="BC89" s="40"/>
      <c r="BD89" s="40"/>
      <c r="BE89" s="40"/>
      <c r="BF89" s="7" t="n">
        <f aca="false">BF88*(1+AY89)*(1+BA89)*(1-BE89)</f>
        <v>114.770275040189</v>
      </c>
      <c r="BG89" s="7"/>
      <c r="BH89" s="7"/>
      <c r="BI89" s="40" t="n">
        <f aca="false">T96/AG96</f>
        <v>0.0139566419629008</v>
      </c>
      <c r="BJ89" s="7"/>
      <c r="BK89" s="7"/>
      <c r="BL89" s="7"/>
      <c r="BM89" s="7"/>
      <c r="BN89" s="7"/>
      <c r="BO89" s="7"/>
      <c r="BP89" s="7"/>
    </row>
    <row r="90" customFormat="false" ht="13.25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1" t="n">
        <f aca="false">'Low pensions'!Q90</f>
        <v>136163072.566499</v>
      </c>
      <c r="E90" s="6"/>
      <c r="F90" s="8" t="n">
        <f aca="false">'Low pensions'!I90</f>
        <v>24749250.2318896</v>
      </c>
      <c r="G90" s="81" t="n">
        <f aca="false">'Low pensions'!K90</f>
        <v>3156522.30915249</v>
      </c>
      <c r="H90" s="81" t="n">
        <f aca="false">'Low pensions'!V90</f>
        <v>17366254.4203097</v>
      </c>
      <c r="I90" s="81" t="n">
        <f aca="false">'Low pensions'!M90</f>
        <v>97624.401313995</v>
      </c>
      <c r="J90" s="81" t="n">
        <f aca="false">'Low pensions'!W90</f>
        <v>537100.652174529</v>
      </c>
      <c r="K90" s="6"/>
      <c r="L90" s="81" t="n">
        <f aca="false">'Low pensions'!N90</f>
        <v>4536782.00920619</v>
      </c>
      <c r="M90" s="8"/>
      <c r="N90" s="81" t="n">
        <f aca="false">'Low pensions'!L90</f>
        <v>1091483.57337047</v>
      </c>
      <c r="O90" s="6"/>
      <c r="P90" s="81" t="n">
        <f aca="false">'Low pensions'!X90</f>
        <v>29546403.9936916</v>
      </c>
      <c r="Q90" s="8"/>
      <c r="R90" s="81" t="n">
        <f aca="false">'Low SIPA income'!G85</f>
        <v>23472030.2499117</v>
      </c>
      <c r="S90" s="8"/>
      <c r="T90" s="81" t="n">
        <f aca="false">'Low SIPA income'!J85</f>
        <v>89747342.0213018</v>
      </c>
      <c r="U90" s="6"/>
      <c r="V90" s="81" t="n">
        <f aca="false">'Low SIPA income'!F85</f>
        <v>118366.897070768</v>
      </c>
      <c r="W90" s="8"/>
      <c r="X90" s="81" t="n">
        <f aca="false">'Low SIPA income'!M85</f>
        <v>297303.519318409</v>
      </c>
      <c r="Y90" s="6"/>
      <c r="Z90" s="6" t="n">
        <f aca="false">R90+V90-N90-L90-F90</f>
        <v>-6787118.66748379</v>
      </c>
      <c r="AA90" s="6"/>
      <c r="AB90" s="6" t="n">
        <f aca="false">T90-P90-D90</f>
        <v>-75962134.5388891</v>
      </c>
      <c r="AC90" s="50"/>
      <c r="AD90" s="6"/>
      <c r="AE90" s="6"/>
      <c r="AF90" s="6"/>
      <c r="AG90" s="6" t="n">
        <f aca="false">BF90/100*$AG$57</f>
        <v>6478132041.77228</v>
      </c>
      <c r="AH90" s="61" t="n">
        <f aca="false">(AG90-AG89)/AG89</f>
        <v>0.00679261267071296</v>
      </c>
      <c r="AI90" s="61"/>
      <c r="AJ90" s="61" t="n">
        <f aca="false">AB90/AG90</f>
        <v>-0.0117259318039629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0.00212289534671719</v>
      </c>
      <c r="AV90" s="5"/>
      <c r="AW90" s="65" t="n">
        <f aca="false">workers_and_wage_low!C78</f>
        <v>13231110</v>
      </c>
      <c r="AX90" s="5"/>
      <c r="AY90" s="61" t="n">
        <f aca="false">(AW90-AW89)/AW89</f>
        <v>0.00516931237752663</v>
      </c>
      <c r="AZ90" s="66" t="n">
        <f aca="false">workers_and_wage_low!B78</f>
        <v>6554.25020681223</v>
      </c>
      <c r="BA90" s="61" t="n">
        <f aca="false">(AZ90-AZ89)/AZ89</f>
        <v>0.00161495210129972</v>
      </c>
      <c r="BB90" s="61"/>
      <c r="BC90" s="61"/>
      <c r="BD90" s="61"/>
      <c r="BE90" s="61"/>
      <c r="BF90" s="5" t="n">
        <f aca="false">BF89*(1+AY90)*(1+BA90)*(1-BE90)</f>
        <v>115.549865064649</v>
      </c>
      <c r="BG90" s="5"/>
      <c r="BH90" s="5"/>
      <c r="BI90" s="61" t="n">
        <f aca="false">T97/AG97</f>
        <v>0.0160068494179209</v>
      </c>
      <c r="BJ90" s="5"/>
      <c r="BK90" s="5"/>
      <c r="BL90" s="5"/>
      <c r="BM90" s="5"/>
      <c r="BN90" s="5"/>
      <c r="BO90" s="5"/>
      <c r="BP90" s="5"/>
    </row>
    <row r="91" customFormat="false" ht="13.25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2" t="n">
        <f aca="false">'Low pensions'!Q91</f>
        <v>136178156.177949</v>
      </c>
      <c r="E91" s="9"/>
      <c r="F91" s="67" t="n">
        <f aca="false">'Low pensions'!I91</f>
        <v>24751991.8568188</v>
      </c>
      <c r="G91" s="82" t="n">
        <f aca="false">'Low pensions'!K91</f>
        <v>3174488.65415862</v>
      </c>
      <c r="H91" s="82" t="n">
        <f aca="false">'Low pensions'!V91</f>
        <v>17465099.9496046</v>
      </c>
      <c r="I91" s="82" t="n">
        <f aca="false">'Low pensions'!M91</f>
        <v>98180.0614688229</v>
      </c>
      <c r="J91" s="82" t="n">
        <f aca="false">'Low pensions'!W91</f>
        <v>540157.730400141</v>
      </c>
      <c r="K91" s="9"/>
      <c r="L91" s="82" t="n">
        <f aca="false">'Low pensions'!N91</f>
        <v>3763616.4894409</v>
      </c>
      <c r="M91" s="67"/>
      <c r="N91" s="82" t="n">
        <f aca="false">'Low pensions'!L91</f>
        <v>1092160.65873371</v>
      </c>
      <c r="O91" s="9"/>
      <c r="P91" s="82" t="n">
        <f aca="false">'Low pensions'!X91</f>
        <v>25538169.5600513</v>
      </c>
      <c r="Q91" s="67"/>
      <c r="R91" s="82" t="n">
        <f aca="false">'Low SIPA income'!G86</f>
        <v>27119546.6076751</v>
      </c>
      <c r="S91" s="67"/>
      <c r="T91" s="82" t="n">
        <f aca="false">'Low SIPA income'!J86</f>
        <v>103693936.951653</v>
      </c>
      <c r="U91" s="9"/>
      <c r="V91" s="82" t="n">
        <f aca="false">'Low SIPA income'!F86</f>
        <v>120731.52426597</v>
      </c>
      <c r="W91" s="67"/>
      <c r="X91" s="82" t="n">
        <f aca="false">'Low SIPA income'!M86</f>
        <v>303242.781091819</v>
      </c>
      <c r="Y91" s="9"/>
      <c r="Z91" s="9" t="n">
        <f aca="false">R91+V91-N91-L91-F91</f>
        <v>-2367490.87305237</v>
      </c>
      <c r="AA91" s="9"/>
      <c r="AB91" s="9" t="n">
        <f aca="false">T91-P91-D91</f>
        <v>-58022388.7863474</v>
      </c>
      <c r="AC91" s="50"/>
      <c r="AD91" s="9"/>
      <c r="AE91" s="9"/>
      <c r="AF91" s="9"/>
      <c r="AG91" s="9" t="n">
        <f aca="false">BF91/100*$AG$57</f>
        <v>6501727853.18036</v>
      </c>
      <c r="AH91" s="40" t="n">
        <f aca="false">(AG91-AG90)/AG90</f>
        <v>0.00364237889192824</v>
      </c>
      <c r="AI91" s="40"/>
      <c r="AJ91" s="40" t="n">
        <f aca="false">AB91/AG91</f>
        <v>-0.00892414910260591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1" t="n">
        <f aca="false">workers_and_wage_low!C79</f>
        <v>13256428</v>
      </c>
      <c r="AX91" s="7"/>
      <c r="AY91" s="40" t="n">
        <f aca="false">(AW91-AW90)/AW90</f>
        <v>0.0019135204831643</v>
      </c>
      <c r="AZ91" s="39" t="n">
        <f aca="false">workers_and_wage_low!B79</f>
        <v>6565.55993599697</v>
      </c>
      <c r="BA91" s="40" t="n">
        <f aca="false">(AZ91-AZ90)/AZ90</f>
        <v>0.00172555652101585</v>
      </c>
      <c r="BB91" s="40"/>
      <c r="BC91" s="40"/>
      <c r="BD91" s="40"/>
      <c r="BE91" s="40"/>
      <c r="BF91" s="7" t="n">
        <f aca="false">BF90*(1+AY91)*(1+BA91)*(1-BE91)</f>
        <v>115.970741454125</v>
      </c>
      <c r="BG91" s="7"/>
      <c r="BH91" s="7"/>
      <c r="BI91" s="40" t="n">
        <f aca="false">T98/AG98</f>
        <v>0.0139234108952949</v>
      </c>
      <c r="BJ91" s="7"/>
      <c r="BK91" s="7"/>
      <c r="BL91" s="7"/>
      <c r="BM91" s="7"/>
      <c r="BN91" s="7"/>
      <c r="BO91" s="7"/>
      <c r="BP91" s="7"/>
    </row>
    <row r="92" customFormat="false" ht="13.25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2" t="n">
        <f aca="false">'Low pensions'!Q92</f>
        <v>136444111.862105</v>
      </c>
      <c r="E92" s="9"/>
      <c r="F92" s="67" t="n">
        <f aca="false">'Low pensions'!I92</f>
        <v>24800332.4505915</v>
      </c>
      <c r="G92" s="82" t="n">
        <f aca="false">'Low pensions'!K92</f>
        <v>3213423.68386888</v>
      </c>
      <c r="H92" s="82" t="n">
        <f aca="false">'Low pensions'!V92</f>
        <v>17679308.9953795</v>
      </c>
      <c r="I92" s="82" t="n">
        <f aca="false">'Low pensions'!M92</f>
        <v>99384.2376454296</v>
      </c>
      <c r="J92" s="82" t="n">
        <f aca="false">'Low pensions'!W92</f>
        <v>546782.75243442</v>
      </c>
      <c r="K92" s="9"/>
      <c r="L92" s="82" t="n">
        <f aca="false">'Low pensions'!N92</f>
        <v>3772028.60946276</v>
      </c>
      <c r="M92" s="67"/>
      <c r="N92" s="82" t="n">
        <f aca="false">'Low pensions'!L92</f>
        <v>1096559.98208581</v>
      </c>
      <c r="O92" s="9"/>
      <c r="P92" s="82" t="n">
        <f aca="false">'Low pensions'!X92</f>
        <v>25606023.8699074</v>
      </c>
      <c r="Q92" s="67"/>
      <c r="R92" s="82" t="n">
        <f aca="false">'Low SIPA income'!G87</f>
        <v>23539184.9191157</v>
      </c>
      <c r="S92" s="67"/>
      <c r="T92" s="82" t="n">
        <f aca="false">'Low SIPA income'!J87</f>
        <v>90004113.7194126</v>
      </c>
      <c r="U92" s="9"/>
      <c r="V92" s="82" t="n">
        <f aca="false">'Low SIPA income'!F87</f>
        <v>118763.116271915</v>
      </c>
      <c r="W92" s="67"/>
      <c r="X92" s="82" t="n">
        <f aca="false">'Low SIPA income'!M87</f>
        <v>298298.707718524</v>
      </c>
      <c r="Y92" s="9"/>
      <c r="Z92" s="9" t="n">
        <f aca="false">R92+V92-N92-L92-F92</f>
        <v>-6010973.00675236</v>
      </c>
      <c r="AA92" s="9"/>
      <c r="AB92" s="9" t="n">
        <f aca="false">T92-P92-D92</f>
        <v>-72046022.0126002</v>
      </c>
      <c r="AC92" s="50"/>
      <c r="AD92" s="9"/>
      <c r="AE92" s="9"/>
      <c r="AF92" s="9"/>
      <c r="AG92" s="9" t="n">
        <f aca="false">BF92/100*$AG$57</f>
        <v>6483543697.60501</v>
      </c>
      <c r="AH92" s="40" t="n">
        <f aca="false">(AG92-AG91)/AG91</f>
        <v>-0.00279681893582439</v>
      </c>
      <c r="AI92" s="40"/>
      <c r="AJ92" s="40" t="n">
        <f aca="false">AB92/AG92</f>
        <v>-0.0111121364137969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1" t="n">
        <f aca="false">workers_and_wage_low!C80</f>
        <v>13245637</v>
      </c>
      <c r="AX92" s="7"/>
      <c r="AY92" s="40" t="n">
        <f aca="false">(AW92-AW91)/AW91</f>
        <v>-0.00081402018703681</v>
      </c>
      <c r="AZ92" s="39" t="n">
        <f aca="false">workers_and_wage_low!B80</f>
        <v>6552.53114627293</v>
      </c>
      <c r="BA92" s="40" t="n">
        <f aca="false">(AZ92-AZ91)/AZ91</f>
        <v>-0.00198441410192594</v>
      </c>
      <c r="BB92" s="40"/>
      <c r="BC92" s="40"/>
      <c r="BD92" s="40"/>
      <c r="BE92" s="40"/>
      <c r="BF92" s="7" t="n">
        <f aca="false">BF91*(1+AY92)*(1+BA92)*(1-BE92)</f>
        <v>115.646392288425</v>
      </c>
      <c r="BG92" s="7"/>
      <c r="BH92" s="7"/>
      <c r="BI92" s="40" t="n">
        <f aca="false">T99/AG99</f>
        <v>0.0159660920453171</v>
      </c>
      <c r="BJ92" s="7"/>
      <c r="BK92" s="7"/>
      <c r="BL92" s="7"/>
      <c r="BM92" s="7"/>
      <c r="BN92" s="7"/>
      <c r="BO92" s="7"/>
      <c r="BP92" s="7"/>
    </row>
    <row r="93" customFormat="false" ht="13.25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2" t="n">
        <f aca="false">'Low pensions'!Q93</f>
        <v>136904600.410571</v>
      </c>
      <c r="E93" s="9"/>
      <c r="F93" s="67" t="n">
        <f aca="false">'Low pensions'!I93</f>
        <v>24884031.6951817</v>
      </c>
      <c r="G93" s="82" t="n">
        <f aca="false">'Low pensions'!K93</f>
        <v>3285560.9953759</v>
      </c>
      <c r="H93" s="82" t="n">
        <f aca="false">'Low pensions'!V93</f>
        <v>18076187.1993433</v>
      </c>
      <c r="I93" s="82" t="n">
        <f aca="false">'Low pensions'!M93</f>
        <v>101615.28851678</v>
      </c>
      <c r="J93" s="82" t="n">
        <f aca="false">'Low pensions'!W93</f>
        <v>559057.336062161</v>
      </c>
      <c r="K93" s="9"/>
      <c r="L93" s="82" t="n">
        <f aca="false">'Low pensions'!N93</f>
        <v>3818249.61160946</v>
      </c>
      <c r="M93" s="67"/>
      <c r="N93" s="82" t="n">
        <f aca="false">'Low pensions'!L93</f>
        <v>1101901.95003487</v>
      </c>
      <c r="O93" s="9"/>
      <c r="P93" s="82" t="n">
        <f aca="false">'Low pensions'!X93</f>
        <v>25875254.8012924</v>
      </c>
      <c r="Q93" s="67"/>
      <c r="R93" s="82" t="n">
        <f aca="false">'Low SIPA income'!G88</f>
        <v>27083728.0008428</v>
      </c>
      <c r="S93" s="67"/>
      <c r="T93" s="82" t="n">
        <f aca="false">'Low SIPA income'!J88</f>
        <v>103556981.403971</v>
      </c>
      <c r="U93" s="9"/>
      <c r="V93" s="82" t="n">
        <f aca="false">'Low SIPA income'!F88</f>
        <v>118853.287915863</v>
      </c>
      <c r="W93" s="67"/>
      <c r="X93" s="82" t="n">
        <f aca="false">'Low SIPA income'!M88</f>
        <v>298525.192890915</v>
      </c>
      <c r="Y93" s="9"/>
      <c r="Z93" s="9" t="n">
        <f aca="false">R93+V93-N93-L93-F93</f>
        <v>-2601601.96806735</v>
      </c>
      <c r="AA93" s="9"/>
      <c r="AB93" s="9" t="n">
        <f aca="false">T93-P93-D93</f>
        <v>-59222873.807893</v>
      </c>
      <c r="AC93" s="50"/>
      <c r="AD93" s="9"/>
      <c r="AE93" s="9"/>
      <c r="AF93" s="9"/>
      <c r="AG93" s="9" t="n">
        <f aca="false">BF93/100*$AG$57</f>
        <v>6489076810.59272</v>
      </c>
      <c r="AH93" s="40" t="n">
        <f aca="false">(AG93-AG92)/AG92</f>
        <v>0.00085340876005195</v>
      </c>
      <c r="AI93" s="40" t="n">
        <f aca="false">(AG93-AG89)/AG89</f>
        <v>0.00849358330927878</v>
      </c>
      <c r="AJ93" s="40" t="n">
        <f aca="false">AB93/AG93</f>
        <v>-0.00912654843462756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1" t="n">
        <f aca="false">workers_and_wage_low!C81</f>
        <v>13204860</v>
      </c>
      <c r="AX93" s="7"/>
      <c r="AY93" s="40" t="n">
        <f aca="false">(AW93-AW92)/AW92</f>
        <v>-0.00307852313935525</v>
      </c>
      <c r="AZ93" s="39" t="n">
        <f aca="false">workers_and_wage_low!B81</f>
        <v>6578.37481283434</v>
      </c>
      <c r="BA93" s="40" t="n">
        <f aca="false">(AZ93-AZ92)/AZ92</f>
        <v>0.00394407382193128</v>
      </c>
      <c r="BB93" s="40"/>
      <c r="BC93" s="40"/>
      <c r="BD93" s="40"/>
      <c r="BE93" s="40"/>
      <c r="BF93" s="7" t="n">
        <f aca="false">BF92*(1+AY93)*(1+BA93)*(1-BE93)</f>
        <v>115.745085932672</v>
      </c>
      <c r="BG93" s="7"/>
      <c r="BH93" s="7"/>
      <c r="BI93" s="40" t="n">
        <f aca="false">T100/AG100</f>
        <v>0.0139151047301418</v>
      </c>
      <c r="BJ93" s="7"/>
      <c r="BK93" s="7"/>
      <c r="BL93" s="7"/>
      <c r="BM93" s="7"/>
      <c r="BN93" s="7"/>
      <c r="BO93" s="7"/>
      <c r="BP93" s="7"/>
    </row>
    <row r="94" customFormat="false" ht="13.25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1" t="n">
        <f aca="false">'Low pensions'!Q94</f>
        <v>136458355.050371</v>
      </c>
      <c r="E94" s="6"/>
      <c r="F94" s="8" t="n">
        <f aca="false">'Low pensions'!I94</f>
        <v>24802921.3186586</v>
      </c>
      <c r="G94" s="81" t="n">
        <f aca="false">'Low pensions'!K94</f>
        <v>3372657.70377507</v>
      </c>
      <c r="H94" s="81" t="n">
        <f aca="false">'Low pensions'!V94</f>
        <v>18555367.591272</v>
      </c>
      <c r="I94" s="81" t="n">
        <f aca="false">'Low pensions'!M94</f>
        <v>104309.001147683</v>
      </c>
      <c r="J94" s="81" t="n">
        <f aca="false">'Low pensions'!W94</f>
        <v>573877.348183675</v>
      </c>
      <c r="K94" s="6"/>
      <c r="L94" s="81" t="n">
        <f aca="false">'Low pensions'!N94</f>
        <v>4612631.81075376</v>
      </c>
      <c r="M94" s="8"/>
      <c r="N94" s="81" t="n">
        <f aca="false">'Low pensions'!L94</f>
        <v>1098223.68080751</v>
      </c>
      <c r="O94" s="6"/>
      <c r="P94" s="81" t="n">
        <f aca="false">'Low pensions'!X94</f>
        <v>29977071.0569622</v>
      </c>
      <c r="Q94" s="8"/>
      <c r="R94" s="81" t="n">
        <f aca="false">'Low SIPA income'!G89</f>
        <v>23574306.5205413</v>
      </c>
      <c r="S94" s="8"/>
      <c r="T94" s="81" t="n">
        <f aca="false">'Low SIPA income'!J89</f>
        <v>90138404.2065119</v>
      </c>
      <c r="U94" s="6"/>
      <c r="V94" s="81" t="n">
        <f aca="false">'Low SIPA income'!F89</f>
        <v>119383.160582972</v>
      </c>
      <c r="W94" s="8"/>
      <c r="X94" s="81" t="n">
        <f aca="false">'Low SIPA income'!M89</f>
        <v>299856.080264163</v>
      </c>
      <c r="Y94" s="6"/>
      <c r="Z94" s="6" t="n">
        <f aca="false">R94+V94-N94-L94-F94</f>
        <v>-6820087.12909562</v>
      </c>
      <c r="AA94" s="6"/>
      <c r="AB94" s="6" t="n">
        <f aca="false">T94-P94-D94</f>
        <v>-76297021.9008214</v>
      </c>
      <c r="AC94" s="50"/>
      <c r="AD94" s="6"/>
      <c r="AE94" s="6"/>
      <c r="AF94" s="6"/>
      <c r="AG94" s="6" t="n">
        <f aca="false">BF94/100*$AG$57</f>
        <v>6494485512.07968</v>
      </c>
      <c r="AH94" s="61" t="n">
        <f aca="false">(AG94-AG93)/AG93</f>
        <v>0.000833508624544007</v>
      </c>
      <c r="AI94" s="61"/>
      <c r="AJ94" s="61" t="n">
        <f aca="false">AB94/AG94</f>
        <v>-0.0117479701446573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0.00396032992947326</v>
      </c>
      <c r="AV94" s="5"/>
      <c r="AW94" s="65" t="n">
        <f aca="false">workers_and_wage_low!C82</f>
        <v>13267444</v>
      </c>
      <c r="AX94" s="5"/>
      <c r="AY94" s="61" t="n">
        <f aca="false">(AW94-AW93)/AW93</f>
        <v>0.00473946713558493</v>
      </c>
      <c r="AZ94" s="66" t="n">
        <f aca="false">workers_and_wage_low!B82</f>
        <v>6552.8011592361</v>
      </c>
      <c r="BA94" s="61" t="n">
        <f aca="false">(AZ94-AZ93)/AZ93</f>
        <v>-0.00388753367295939</v>
      </c>
      <c r="BB94" s="61"/>
      <c r="BC94" s="61"/>
      <c r="BD94" s="61"/>
      <c r="BE94" s="61"/>
      <c r="BF94" s="5" t="n">
        <f aca="false">BF93*(1+AY94)*(1+BA94)*(1-BE94)</f>
        <v>115.841560460046</v>
      </c>
      <c r="BG94" s="5"/>
      <c r="BH94" s="5"/>
      <c r="BI94" s="61" t="n">
        <f aca="false">T101/AG101</f>
        <v>0.0159490204707995</v>
      </c>
      <c r="BJ94" s="5"/>
      <c r="BK94" s="5"/>
      <c r="BL94" s="5"/>
      <c r="BM94" s="5"/>
      <c r="BN94" s="5"/>
      <c r="BO94" s="5"/>
      <c r="BP94" s="5"/>
    </row>
    <row r="95" customFormat="false" ht="13.25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2" t="n">
        <f aca="false">'Low pensions'!Q95</f>
        <v>136540588.773195</v>
      </c>
      <c r="E95" s="9"/>
      <c r="F95" s="67" t="n">
        <f aca="false">'Low pensions'!I95</f>
        <v>24817868.2712009</v>
      </c>
      <c r="G95" s="82" t="n">
        <f aca="false">'Low pensions'!K95</f>
        <v>3447220.18837693</v>
      </c>
      <c r="H95" s="82" t="n">
        <f aca="false">'Low pensions'!V95</f>
        <v>18965588.3820619</v>
      </c>
      <c r="I95" s="82" t="n">
        <f aca="false">'Low pensions'!M95</f>
        <v>106615.057372482</v>
      </c>
      <c r="J95" s="82" t="n">
        <f aca="false">'Low pensions'!W95</f>
        <v>586564.589135933</v>
      </c>
      <c r="K95" s="9"/>
      <c r="L95" s="82" t="n">
        <f aca="false">'Low pensions'!N95</f>
        <v>3838236.26666579</v>
      </c>
      <c r="M95" s="67"/>
      <c r="N95" s="82" t="n">
        <f aca="false">'Low pensions'!L95</f>
        <v>1099242.86322256</v>
      </c>
      <c r="O95" s="9"/>
      <c r="P95" s="82" t="n">
        <f aca="false">'Low pensions'!X95</f>
        <v>25964336.1383084</v>
      </c>
      <c r="Q95" s="67"/>
      <c r="R95" s="82" t="n">
        <f aca="false">'Low SIPA income'!G90</f>
        <v>27187845.3453855</v>
      </c>
      <c r="S95" s="67"/>
      <c r="T95" s="82" t="n">
        <f aca="false">'Low SIPA income'!J90</f>
        <v>103955083.094857</v>
      </c>
      <c r="U95" s="9"/>
      <c r="V95" s="82" t="n">
        <f aca="false">'Low SIPA income'!F90</f>
        <v>119704.616943331</v>
      </c>
      <c r="W95" s="67"/>
      <c r="X95" s="82" t="n">
        <f aca="false">'Low SIPA income'!M90</f>
        <v>300663.485962945</v>
      </c>
      <c r="Y95" s="9"/>
      <c r="Z95" s="9" t="n">
        <f aca="false">R95+V95-N95-L95-F95</f>
        <v>-2447797.43876043</v>
      </c>
      <c r="AA95" s="9"/>
      <c r="AB95" s="9" t="n">
        <f aca="false">T95-P95-D95</f>
        <v>-58549841.8166466</v>
      </c>
      <c r="AC95" s="50"/>
      <c r="AD95" s="9"/>
      <c r="AE95" s="9"/>
      <c r="AF95" s="9"/>
      <c r="AG95" s="9" t="n">
        <f aca="false">BF95/100*$AG$57</f>
        <v>6521758388.22041</v>
      </c>
      <c r="AH95" s="40" t="n">
        <f aca="false">(AG95-AG94)/AG94</f>
        <v>0.00419938978846017</v>
      </c>
      <c r="AI95" s="40"/>
      <c r="AJ95" s="40" t="n">
        <f aca="false">AB95/AG95</f>
        <v>-0.00897761590223876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1" t="n">
        <f aca="false">workers_and_wage_low!C83</f>
        <v>13323944</v>
      </c>
      <c r="AX95" s="7"/>
      <c r="AY95" s="40" t="n">
        <f aca="false">(AW95-AW94)/AW94</f>
        <v>0.00425854444910414</v>
      </c>
      <c r="AZ95" s="39" t="n">
        <f aca="false">workers_and_wage_low!B83</f>
        <v>6552.41517424151</v>
      </c>
      <c r="BA95" s="40" t="n">
        <f aca="false">(AZ95-AZ94)/AZ94</f>
        <v>-5.89038161248854E-005</v>
      </c>
      <c r="BB95" s="40"/>
      <c r="BC95" s="40"/>
      <c r="BD95" s="40"/>
      <c r="BE95" s="40"/>
      <c r="BF95" s="7" t="n">
        <f aca="false">BF94*(1+AY95)*(1+BA95)*(1-BE95)</f>
        <v>116.328024326121</v>
      </c>
      <c r="BG95" s="7"/>
      <c r="BH95" s="7"/>
      <c r="BI95" s="40" t="n">
        <f aca="false">T102/AG102</f>
        <v>0.0139332922461565</v>
      </c>
      <c r="BJ95" s="7"/>
      <c r="BK95" s="7"/>
      <c r="BL95" s="7"/>
      <c r="BM95" s="7"/>
      <c r="BN95" s="7"/>
      <c r="BO95" s="7"/>
      <c r="BP95" s="7"/>
    </row>
    <row r="96" customFormat="false" ht="13.25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2" t="n">
        <f aca="false">'Low pensions'!Q96</f>
        <v>136937689.456551</v>
      </c>
      <c r="E96" s="9"/>
      <c r="F96" s="67" t="n">
        <f aca="false">'Low pensions'!I96</f>
        <v>24890046.020971</v>
      </c>
      <c r="G96" s="82" t="n">
        <f aca="false">'Low pensions'!K96</f>
        <v>3534211.80736703</v>
      </c>
      <c r="H96" s="82" t="n">
        <f aca="false">'Low pensions'!V96</f>
        <v>19444190.6030683</v>
      </c>
      <c r="I96" s="82" t="n">
        <f aca="false">'Low pensions'!M96</f>
        <v>109305.519815476</v>
      </c>
      <c r="J96" s="82" t="n">
        <f aca="false">'Low pensions'!W96</f>
        <v>601366.719682528</v>
      </c>
      <c r="K96" s="9"/>
      <c r="L96" s="82" t="n">
        <f aca="false">'Low pensions'!N96</f>
        <v>3779957.80273854</v>
      </c>
      <c r="M96" s="67"/>
      <c r="N96" s="82" t="n">
        <f aca="false">'Low pensions'!L96</f>
        <v>1103473.82142982</v>
      </c>
      <c r="O96" s="9"/>
      <c r="P96" s="82" t="n">
        <f aca="false">'Low pensions'!X96</f>
        <v>25685206.3956675</v>
      </c>
      <c r="Q96" s="67"/>
      <c r="R96" s="82" t="n">
        <f aca="false">'Low SIPA income'!G91</f>
        <v>23936444.9990011</v>
      </c>
      <c r="S96" s="67"/>
      <c r="T96" s="82" t="n">
        <f aca="false">'Low SIPA income'!J91</f>
        <v>91523072.0660607</v>
      </c>
      <c r="U96" s="9"/>
      <c r="V96" s="82" t="n">
        <f aca="false">'Low SIPA income'!F91</f>
        <v>116642.317669822</v>
      </c>
      <c r="W96" s="67"/>
      <c r="X96" s="82" t="n">
        <f aca="false">'Low SIPA income'!M91</f>
        <v>292971.873073269</v>
      </c>
      <c r="Y96" s="9"/>
      <c r="Z96" s="9" t="n">
        <f aca="false">R96+V96-N96-L96-F96</f>
        <v>-5720390.3284685</v>
      </c>
      <c r="AA96" s="9"/>
      <c r="AB96" s="9" t="n">
        <f aca="false">T96-P96-D96</f>
        <v>-71099823.7861582</v>
      </c>
      <c r="AC96" s="50"/>
      <c r="AD96" s="9"/>
      <c r="AE96" s="9"/>
      <c r="AF96" s="9"/>
      <c r="AG96" s="9" t="n">
        <f aca="false">BF96/100*$AG$57</f>
        <v>6557671416.18627</v>
      </c>
      <c r="AH96" s="40" t="n">
        <f aca="false">(AG96-AG95)/AG95</f>
        <v>0.00550664802773447</v>
      </c>
      <c r="AI96" s="40"/>
      <c r="AJ96" s="40" t="n">
        <f aca="false">AB96/AG96</f>
        <v>-0.010842236408897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1" t="n">
        <f aca="false">workers_and_wage_low!C84</f>
        <v>13326381</v>
      </c>
      <c r="AX96" s="7"/>
      <c r="AY96" s="40" t="n">
        <f aca="false">(AW96-AW95)/AW95</f>
        <v>0.000182903800856563</v>
      </c>
      <c r="AZ96" s="39" t="n">
        <f aca="false">workers_and_wage_low!B84</f>
        <v>6587.29217756102</v>
      </c>
      <c r="BA96" s="40" t="n">
        <f aca="false">(AZ96-AZ95)/AZ95</f>
        <v>0.0053227706718911</v>
      </c>
      <c r="BB96" s="40"/>
      <c r="BC96" s="40"/>
      <c r="BD96" s="40"/>
      <c r="BE96" s="40"/>
      <c r="BF96" s="7" t="n">
        <f aca="false">BF95*(1+AY96)*(1+BA96)*(1-BE96)</f>
        <v>116.968601811846</v>
      </c>
      <c r="BG96" s="7"/>
      <c r="BH96" s="7"/>
      <c r="BI96" s="40" t="n">
        <f aca="false">T103/AG103</f>
        <v>0.0159828266234226</v>
      </c>
      <c r="BJ96" s="7"/>
      <c r="BK96" s="7"/>
      <c r="BL96" s="7"/>
      <c r="BM96" s="7"/>
      <c r="BN96" s="7"/>
      <c r="BO96" s="7"/>
      <c r="BP96" s="7"/>
    </row>
    <row r="97" customFormat="false" ht="13.25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2" t="n">
        <f aca="false">'Low pensions'!Q97</f>
        <v>136782591.31034</v>
      </c>
      <c r="E97" s="9"/>
      <c r="F97" s="67" t="n">
        <f aca="false">'Low pensions'!I97</f>
        <v>24861855.0969654</v>
      </c>
      <c r="G97" s="82" t="n">
        <f aca="false">'Low pensions'!K97</f>
        <v>3632289.8600393</v>
      </c>
      <c r="H97" s="82" t="n">
        <f aca="false">'Low pensions'!V97</f>
        <v>19983787.1111673</v>
      </c>
      <c r="I97" s="82" t="n">
        <f aca="false">'Low pensions'!M97</f>
        <v>112338.8616507</v>
      </c>
      <c r="J97" s="82" t="n">
        <f aca="false">'Low pensions'!W97</f>
        <v>618055.271479402</v>
      </c>
      <c r="K97" s="9"/>
      <c r="L97" s="82" t="n">
        <f aca="false">'Low pensions'!N97</f>
        <v>3801698.15399715</v>
      </c>
      <c r="M97" s="67"/>
      <c r="N97" s="82" t="n">
        <f aca="false">'Low pensions'!L97</f>
        <v>1102952.74592974</v>
      </c>
      <c r="O97" s="9"/>
      <c r="P97" s="82" t="n">
        <f aca="false">'Low pensions'!X97</f>
        <v>25795150.3780384</v>
      </c>
      <c r="Q97" s="67"/>
      <c r="R97" s="82" t="n">
        <f aca="false">'Low SIPA income'!G92</f>
        <v>27598216.7217501</v>
      </c>
      <c r="S97" s="67"/>
      <c r="T97" s="82" t="n">
        <f aca="false">'Low SIPA income'!J92</f>
        <v>105524173.619972</v>
      </c>
      <c r="U97" s="9"/>
      <c r="V97" s="82" t="n">
        <f aca="false">'Low SIPA income'!F92</f>
        <v>118437.608683017</v>
      </c>
      <c r="W97" s="67"/>
      <c r="X97" s="82" t="n">
        <f aca="false">'Low SIPA income'!M92</f>
        <v>297481.126501654</v>
      </c>
      <c r="Y97" s="9"/>
      <c r="Z97" s="9" t="n">
        <f aca="false">R97+V97-N97-L97-F97</f>
        <v>-2049851.66645917</v>
      </c>
      <c r="AA97" s="9"/>
      <c r="AB97" s="9" t="n">
        <f aca="false">T97-P97-D97</f>
        <v>-57053568.0684063</v>
      </c>
      <c r="AC97" s="50"/>
      <c r="AD97" s="9"/>
      <c r="AE97" s="9"/>
      <c r="AF97" s="9"/>
      <c r="AG97" s="9" t="n">
        <f aca="false">BF97/100*$AG$57</f>
        <v>6592438703.26096</v>
      </c>
      <c r="AH97" s="40" t="n">
        <f aca="false">(AG97-AG96)/AG96</f>
        <v>0.0053017732771544</v>
      </c>
      <c r="AI97" s="40" t="n">
        <f aca="false">(AG97-AG93)/AG93</f>
        <v>0.0159285975008819</v>
      </c>
      <c r="AJ97" s="40" t="n">
        <f aca="false">AB97/AG97</f>
        <v>-0.00865439492674913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1" t="n">
        <f aca="false">workers_and_wage_low!C85</f>
        <v>13392181</v>
      </c>
      <c r="AX97" s="7"/>
      <c r="AY97" s="40" t="n">
        <f aca="false">(AW97-AW96)/AW96</f>
        <v>0.00493757457482268</v>
      </c>
      <c r="AZ97" s="39" t="n">
        <f aca="false">workers_and_wage_low!B85</f>
        <v>6589.67947337286</v>
      </c>
      <c r="BA97" s="40" t="n">
        <f aca="false">(AZ97-AZ96)/AZ96</f>
        <v>0.000362409279487927</v>
      </c>
      <c r="BB97" s="40"/>
      <c r="BC97" s="40"/>
      <c r="BD97" s="40"/>
      <c r="BE97" s="40"/>
      <c r="BF97" s="7" t="n">
        <f aca="false">BF96*(1+AY97)*(1+BA97)*(1-BE97)</f>
        <v>117.588742819199</v>
      </c>
      <c r="BG97" s="7"/>
      <c r="BH97" s="7"/>
      <c r="BI97" s="40" t="n">
        <f aca="false">T104/AG104</f>
        <v>0.01393482911972</v>
      </c>
      <c r="BJ97" s="7"/>
      <c r="BK97" s="7"/>
      <c r="BL97" s="7"/>
      <c r="BM97" s="7"/>
      <c r="BN97" s="7"/>
      <c r="BO97" s="7"/>
      <c r="BP97" s="7"/>
    </row>
    <row r="98" customFormat="false" ht="13.25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1" t="n">
        <f aca="false">'Low pensions'!Q98</f>
        <v>136861698.951456</v>
      </c>
      <c r="E98" s="6"/>
      <c r="F98" s="8" t="n">
        <f aca="false">'Low pensions'!I98</f>
        <v>24876233.8471533</v>
      </c>
      <c r="G98" s="81" t="n">
        <f aca="false">'Low pensions'!K98</f>
        <v>3687640.16196564</v>
      </c>
      <c r="H98" s="81" t="n">
        <f aca="false">'Low pensions'!V98</f>
        <v>20288308.1413868</v>
      </c>
      <c r="I98" s="81" t="n">
        <f aca="false">'Low pensions'!M98</f>
        <v>114050.726658731</v>
      </c>
      <c r="J98" s="81" t="n">
        <f aca="false">'Low pensions'!W98</f>
        <v>627473.447671755</v>
      </c>
      <c r="K98" s="6"/>
      <c r="L98" s="81" t="n">
        <f aca="false">'Low pensions'!N98</f>
        <v>4602871.92376836</v>
      </c>
      <c r="M98" s="8"/>
      <c r="N98" s="81" t="n">
        <f aca="false">'Low pensions'!L98</f>
        <v>1102798.98872036</v>
      </c>
      <c r="O98" s="6"/>
      <c r="P98" s="81" t="n">
        <f aca="false">'Low pensions'!X98</f>
        <v>29951598.9512008</v>
      </c>
      <c r="Q98" s="8"/>
      <c r="R98" s="81" t="n">
        <f aca="false">'Low SIPA income'!G93</f>
        <v>24046783.6821994</v>
      </c>
      <c r="S98" s="8"/>
      <c r="T98" s="81" t="n">
        <f aca="false">'Low SIPA income'!J93</f>
        <v>91944961.5845107</v>
      </c>
      <c r="U98" s="6"/>
      <c r="V98" s="81" t="n">
        <f aca="false">'Low SIPA income'!F93</f>
        <v>120065.685117257</v>
      </c>
      <c r="W98" s="8"/>
      <c r="X98" s="81" t="n">
        <f aca="false">'Low SIPA income'!M93</f>
        <v>301570.385117004</v>
      </c>
      <c r="Y98" s="6"/>
      <c r="Z98" s="6" t="n">
        <f aca="false">R98+V98-N98-L98-F98</f>
        <v>-6415055.39232536</v>
      </c>
      <c r="AA98" s="6"/>
      <c r="AB98" s="6" t="n">
        <f aca="false">T98-P98-D98</f>
        <v>-74868336.3181463</v>
      </c>
      <c r="AC98" s="50"/>
      <c r="AD98" s="6"/>
      <c r="AE98" s="6"/>
      <c r="AF98" s="6"/>
      <c r="AG98" s="6" t="n">
        <f aca="false">BF98/100*$AG$57</f>
        <v>6603623370.44735</v>
      </c>
      <c r="AH98" s="61" t="n">
        <f aca="false">(AG98-AG97)/AG97</f>
        <v>0.00169659024373792</v>
      </c>
      <c r="AI98" s="61"/>
      <c r="AJ98" s="61" t="n">
        <f aca="false">AB98/AG98</f>
        <v>-0.0113374631044524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0.00214686296860905</v>
      </c>
      <c r="AV98" s="5"/>
      <c r="AW98" s="65" t="n">
        <f aca="false">workers_and_wage_low!C86</f>
        <v>13395575</v>
      </c>
      <c r="AX98" s="5"/>
      <c r="AY98" s="61" t="n">
        <f aca="false">(AW98-AW97)/AW97</f>
        <v>0.000253431461238464</v>
      </c>
      <c r="AZ98" s="66" t="n">
        <f aca="false">workers_and_wage_low!B86</f>
        <v>6599.18701766787</v>
      </c>
      <c r="BA98" s="61" t="n">
        <f aca="false">(AZ98-AZ97)/AZ97</f>
        <v>0.00144279313332728</v>
      </c>
      <c r="BB98" s="61"/>
      <c r="BC98" s="61"/>
      <c r="BD98" s="61"/>
      <c r="BE98" s="61"/>
      <c r="BF98" s="5" t="n">
        <f aca="false">BF97*(1+AY98)*(1+BA98)*(1-BE98)</f>
        <v>117.788242733039</v>
      </c>
      <c r="BG98" s="5"/>
      <c r="BH98" s="5"/>
      <c r="BI98" s="61" t="n">
        <f aca="false">T105/AG105</f>
        <v>0.0160087124109706</v>
      </c>
      <c r="BJ98" s="5"/>
      <c r="BK98" s="5"/>
      <c r="BL98" s="5"/>
      <c r="BM98" s="5"/>
      <c r="BN98" s="5"/>
      <c r="BO98" s="5"/>
      <c r="BP98" s="5"/>
    </row>
    <row r="99" customFormat="false" ht="13.25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2" t="n">
        <f aca="false">'Low pensions'!Q99</f>
        <v>137145940.218469</v>
      </c>
      <c r="E99" s="9"/>
      <c r="F99" s="67" t="n">
        <f aca="false">'Low pensions'!I99</f>
        <v>24927898.0620607</v>
      </c>
      <c r="G99" s="82" t="n">
        <f aca="false">'Low pensions'!K99</f>
        <v>3763007.7436182</v>
      </c>
      <c r="H99" s="82" t="n">
        <f aca="false">'Low pensions'!V99</f>
        <v>20702958.3386075</v>
      </c>
      <c r="I99" s="82" t="n">
        <f aca="false">'Low pensions'!M99</f>
        <v>116381.682792317</v>
      </c>
      <c r="J99" s="82" t="n">
        <f aca="false">'Low pensions'!W99</f>
        <v>640297.680575496</v>
      </c>
      <c r="K99" s="9"/>
      <c r="L99" s="82" t="n">
        <f aca="false">'Low pensions'!N99</f>
        <v>3774840.38842286</v>
      </c>
      <c r="M99" s="67"/>
      <c r="N99" s="82" t="n">
        <f aca="false">'Low pensions'!L99</f>
        <v>1105317.71692838</v>
      </c>
      <c r="O99" s="9"/>
      <c r="P99" s="82" t="n">
        <f aca="false">'Low pensions'!X99</f>
        <v>25668796.6774522</v>
      </c>
      <c r="Q99" s="67"/>
      <c r="R99" s="82" t="n">
        <f aca="false">'Low SIPA income'!G94</f>
        <v>27584903.7184778</v>
      </c>
      <c r="S99" s="67"/>
      <c r="T99" s="82" t="n">
        <f aca="false">'Low SIPA income'!J94</f>
        <v>105473270.1981</v>
      </c>
      <c r="U99" s="9"/>
      <c r="V99" s="82" t="n">
        <f aca="false">'Low SIPA income'!F94</f>
        <v>121960.104703826</v>
      </c>
      <c r="W99" s="67"/>
      <c r="X99" s="82" t="n">
        <f aca="false">'Low SIPA income'!M94</f>
        <v>306328.620942143</v>
      </c>
      <c r="Y99" s="9"/>
      <c r="Z99" s="9" t="n">
        <f aca="false">R99+V99-N99-L99-F99</f>
        <v>-2101192.34423033</v>
      </c>
      <c r="AA99" s="9"/>
      <c r="AB99" s="9" t="n">
        <f aca="false">T99-P99-D99</f>
        <v>-57341466.6978218</v>
      </c>
      <c r="AC99" s="50"/>
      <c r="AD99" s="9"/>
      <c r="AE99" s="9"/>
      <c r="AF99" s="9"/>
      <c r="AG99" s="9" t="n">
        <f aca="false">BF99/100*$AG$57</f>
        <v>6606079302.23196</v>
      </c>
      <c r="AH99" s="40" t="n">
        <f aca="false">(AG99-AG98)/AG98</f>
        <v>0.000371906701341114</v>
      </c>
      <c r="AI99" s="40"/>
      <c r="AJ99" s="40" t="n">
        <f aca="false">AB99/AG99</f>
        <v>-0.00868010571390631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1" t="n">
        <f aca="false">workers_and_wage_low!C87</f>
        <v>13438342</v>
      </c>
      <c r="AX99" s="7"/>
      <c r="AY99" s="40" t="n">
        <f aca="false">(AW99-AW98)/AW98</f>
        <v>0.00319262144402163</v>
      </c>
      <c r="AZ99" s="39" t="n">
        <f aca="false">workers_and_wage_low!B87</f>
        <v>6580.63183323714</v>
      </c>
      <c r="BA99" s="40" t="n">
        <f aca="false">(AZ99-AZ98)/AZ98</f>
        <v>-0.00281173792787712</v>
      </c>
      <c r="BB99" s="40"/>
      <c r="BC99" s="40"/>
      <c r="BD99" s="40"/>
      <c r="BE99" s="40"/>
      <c r="BF99" s="7" t="n">
        <f aca="false">BF98*(1+AY99)*(1+BA99)*(1-BE99)</f>
        <v>117.832048969851</v>
      </c>
      <c r="BG99" s="7"/>
      <c r="BH99" s="7"/>
      <c r="BI99" s="40" t="n">
        <f aca="false">T106/AG106</f>
        <v>0.0139606390444505</v>
      </c>
      <c r="BJ99" s="7"/>
      <c r="BK99" s="7"/>
      <c r="BL99" s="7"/>
      <c r="BM99" s="7"/>
      <c r="BN99" s="7"/>
      <c r="BO99" s="7"/>
      <c r="BP99" s="7"/>
    </row>
    <row r="100" customFormat="false" ht="13.25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2" t="n">
        <f aca="false">'Low pensions'!Q100</f>
        <v>137444793.407004</v>
      </c>
      <c r="E100" s="9"/>
      <c r="F100" s="67" t="n">
        <f aca="false">'Low pensions'!I100</f>
        <v>24982218.1666693</v>
      </c>
      <c r="G100" s="82" t="n">
        <f aca="false">'Low pensions'!K100</f>
        <v>3807144.84000261</v>
      </c>
      <c r="H100" s="82" t="n">
        <f aca="false">'Low pensions'!V100</f>
        <v>20945787.6203657</v>
      </c>
      <c r="I100" s="82" t="n">
        <f aca="false">'Low pensions'!M100</f>
        <v>117746.747628946</v>
      </c>
      <c r="J100" s="82" t="n">
        <f aca="false">'Low pensions'!W100</f>
        <v>647807.86454739</v>
      </c>
      <c r="K100" s="9"/>
      <c r="L100" s="82" t="n">
        <f aca="false">'Low pensions'!N100</f>
        <v>3746749.7250115</v>
      </c>
      <c r="M100" s="67"/>
      <c r="N100" s="82" t="n">
        <f aca="false">'Low pensions'!L100</f>
        <v>1106752.65242904</v>
      </c>
      <c r="O100" s="9"/>
      <c r="P100" s="82" t="n">
        <f aca="false">'Low pensions'!X100</f>
        <v>25530928.6832235</v>
      </c>
      <c r="Q100" s="67"/>
      <c r="R100" s="82" t="n">
        <f aca="false">'Low SIPA income'!G95</f>
        <v>24158706.674994</v>
      </c>
      <c r="S100" s="67"/>
      <c r="T100" s="82" t="n">
        <f aca="false">'Low SIPA income'!J95</f>
        <v>92372908.8480167</v>
      </c>
      <c r="U100" s="9"/>
      <c r="V100" s="82" t="n">
        <f aca="false">'Low SIPA income'!F95</f>
        <v>118117.974362473</v>
      </c>
      <c r="W100" s="67"/>
      <c r="X100" s="82" t="n">
        <f aca="false">'Low SIPA income'!M95</f>
        <v>296678.297241581</v>
      </c>
      <c r="Y100" s="9"/>
      <c r="Z100" s="9" t="n">
        <f aca="false">R100+V100-N100-L100-F100</f>
        <v>-5558895.89475345</v>
      </c>
      <c r="AA100" s="9"/>
      <c r="AB100" s="9" t="n">
        <f aca="false">T100-P100-D100</f>
        <v>-70602813.2422105</v>
      </c>
      <c r="AC100" s="50"/>
      <c r="AD100" s="9"/>
      <c r="AE100" s="9"/>
      <c r="AF100" s="9"/>
      <c r="AG100" s="9" t="n">
        <f aca="false">BF100/100*$AG$57</f>
        <v>6638319339.98499</v>
      </c>
      <c r="AH100" s="40" t="n">
        <f aca="false">(AG100-AG99)/AG99</f>
        <v>0.00488035887521707</v>
      </c>
      <c r="AI100" s="40"/>
      <c r="AJ100" s="40" t="n">
        <f aca="false">AB100/AG100</f>
        <v>-0.0106356458052484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1" t="n">
        <f aca="false">workers_and_wage_low!C88</f>
        <v>13435763</v>
      </c>
      <c r="AX100" s="7"/>
      <c r="AY100" s="40" t="n">
        <f aca="false">(AW100-AW99)/AW99</f>
        <v>-0.000191913556002668</v>
      </c>
      <c r="AZ100" s="39" t="n">
        <f aca="false">workers_and_wage_low!B88</f>
        <v>6614.01699773051</v>
      </c>
      <c r="BA100" s="40" t="n">
        <f aca="false">(AZ100-AZ99)/AZ99</f>
        <v>0.00507324605591076</v>
      </c>
      <c r="BB100" s="40"/>
      <c r="BC100" s="40"/>
      <c r="BD100" s="40"/>
      <c r="BE100" s="40"/>
      <c r="BF100" s="7" t="n">
        <f aca="false">BF99*(1+AY100)*(1+BA100)*(1-BE100)</f>
        <v>118.407111655826</v>
      </c>
      <c r="BG100" s="7"/>
      <c r="BH100" s="7"/>
      <c r="BI100" s="40" t="n">
        <f aca="false">T107/AG107</f>
        <v>0.0159774669055722</v>
      </c>
      <c r="BJ100" s="7"/>
      <c r="BK100" s="7"/>
      <c r="BL100" s="7"/>
      <c r="BM100" s="7"/>
      <c r="BN100" s="7"/>
      <c r="BO100" s="7"/>
      <c r="BP100" s="7"/>
    </row>
    <row r="101" customFormat="false" ht="13.25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2" t="n">
        <f aca="false">'Low pensions'!Q101</f>
        <v>138312797.275008</v>
      </c>
      <c r="E101" s="9"/>
      <c r="F101" s="67" t="n">
        <f aca="false">'Low pensions'!I101</f>
        <v>25139988.1444362</v>
      </c>
      <c r="G101" s="82" t="n">
        <f aca="false">'Low pensions'!K101</f>
        <v>3873164.99016179</v>
      </c>
      <c r="H101" s="82" t="n">
        <f aca="false">'Low pensions'!V101</f>
        <v>21309011.0074481</v>
      </c>
      <c r="I101" s="82" t="n">
        <f aca="false">'Low pensions'!M101</f>
        <v>119788.607943148</v>
      </c>
      <c r="J101" s="82" t="n">
        <f aca="false">'Low pensions'!W101</f>
        <v>659041.577549942</v>
      </c>
      <c r="K101" s="9"/>
      <c r="L101" s="82" t="n">
        <f aca="false">'Low pensions'!N101</f>
        <v>3678607.44973266</v>
      </c>
      <c r="M101" s="67"/>
      <c r="N101" s="82" t="n">
        <f aca="false">'Low pensions'!L101</f>
        <v>1113441.76948645</v>
      </c>
      <c r="O101" s="9"/>
      <c r="P101" s="82" t="n">
        <f aca="false">'Low pensions'!X101</f>
        <v>25214139.6413082</v>
      </c>
      <c r="Q101" s="67"/>
      <c r="R101" s="82" t="n">
        <f aca="false">'Low SIPA income'!G96</f>
        <v>27735261.6800902</v>
      </c>
      <c r="S101" s="67"/>
      <c r="T101" s="82" t="n">
        <f aca="false">'Low SIPA income'!J96</f>
        <v>106048176.896105</v>
      </c>
      <c r="U101" s="9"/>
      <c r="V101" s="82" t="n">
        <f aca="false">'Low SIPA income'!F96</f>
        <v>122135.868443511</v>
      </c>
      <c r="W101" s="67"/>
      <c r="X101" s="82" t="n">
        <f aca="false">'Low SIPA income'!M96</f>
        <v>306770.088782141</v>
      </c>
      <c r="Y101" s="9"/>
      <c r="Z101" s="9" t="n">
        <f aca="false">R101+V101-N101-L101-F101</f>
        <v>-2074639.81512158</v>
      </c>
      <c r="AA101" s="9"/>
      <c r="AB101" s="9" t="n">
        <f aca="false">T101-P101-D101</f>
        <v>-57478760.0202114</v>
      </c>
      <c r="AC101" s="50"/>
      <c r="AD101" s="9"/>
      <c r="AE101" s="9"/>
      <c r="AF101" s="9"/>
      <c r="AG101" s="9" t="n">
        <f aca="false">BF101/100*$AG$57</f>
        <v>6649196863.86161</v>
      </c>
      <c r="AH101" s="40" t="n">
        <f aca="false">(AG101-AG100)/AG100</f>
        <v>0.00163859605414009</v>
      </c>
      <c r="AI101" s="40" t="n">
        <f aca="false">(AG101-AG97)/AG97</f>
        <v>0.00860958488284104</v>
      </c>
      <c r="AJ101" s="40" t="n">
        <f aca="false">AB101/AG101</f>
        <v>-0.00864446657198683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1" t="n">
        <f aca="false">workers_and_wage_low!C89</f>
        <v>13504506</v>
      </c>
      <c r="AX101" s="7"/>
      <c r="AY101" s="40" t="n">
        <f aca="false">(AW101-AW100)/AW100</f>
        <v>0.00511641951409831</v>
      </c>
      <c r="AZ101" s="39" t="n">
        <f aca="false">workers_and_wage_low!B89</f>
        <v>6591.13170500951</v>
      </c>
      <c r="BA101" s="40" t="n">
        <f aca="false">(AZ101-AZ100)/AZ100</f>
        <v>-0.00346012003429356</v>
      </c>
      <c r="BB101" s="40"/>
      <c r="BC101" s="40"/>
      <c r="BD101" s="40"/>
      <c r="BE101" s="40"/>
      <c r="BF101" s="7" t="n">
        <f aca="false">BF100*(1+AY101)*(1+BA101)*(1-BE101)</f>
        <v>118.601133081767</v>
      </c>
      <c r="BG101" s="7"/>
      <c r="BH101" s="7"/>
      <c r="BI101" s="40" t="n">
        <f aca="false">T108/AG108</f>
        <v>0.0139715823484102</v>
      </c>
      <c r="BJ101" s="7"/>
      <c r="BK101" s="7"/>
      <c r="BL101" s="7"/>
      <c r="BM101" s="7"/>
      <c r="BN101" s="7"/>
      <c r="BO101" s="7"/>
      <c r="BP101" s="7"/>
    </row>
    <row r="102" customFormat="false" ht="13.25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1" t="n">
        <f aca="false">'Low pensions'!Q102</f>
        <v>138265811.188202</v>
      </c>
      <c r="E102" s="6"/>
      <c r="F102" s="8" t="n">
        <f aca="false">'Low pensions'!I102</f>
        <v>25131447.8669744</v>
      </c>
      <c r="G102" s="81" t="n">
        <f aca="false">'Low pensions'!K102</f>
        <v>3919978.85373102</v>
      </c>
      <c r="H102" s="81" t="n">
        <f aca="false">'Low pensions'!V102</f>
        <v>21566567.0724832</v>
      </c>
      <c r="I102" s="81" t="n">
        <f aca="false">'Low pensions'!M102</f>
        <v>121236.459393743</v>
      </c>
      <c r="J102" s="81" t="n">
        <f aca="false">'Low pensions'!W102</f>
        <v>667007.229045871</v>
      </c>
      <c r="K102" s="6"/>
      <c r="L102" s="81" t="n">
        <f aca="false">'Low pensions'!N102</f>
        <v>4552541.14229785</v>
      </c>
      <c r="M102" s="8"/>
      <c r="N102" s="81" t="n">
        <f aca="false">'Low pensions'!L102</f>
        <v>1112712.61578028</v>
      </c>
      <c r="O102" s="6"/>
      <c r="P102" s="81" t="n">
        <f aca="false">'Low pensions'!X102</f>
        <v>29744974.1379787</v>
      </c>
      <c r="Q102" s="8"/>
      <c r="R102" s="81" t="n">
        <f aca="false">'Low SIPA income'!G97</f>
        <v>24411914.9625776</v>
      </c>
      <c r="S102" s="8"/>
      <c r="T102" s="81" t="n">
        <f aca="false">'Low SIPA income'!J97</f>
        <v>93341072.6815855</v>
      </c>
      <c r="U102" s="6"/>
      <c r="V102" s="81" t="n">
        <f aca="false">'Low SIPA income'!F97</f>
        <v>120721.097095144</v>
      </c>
      <c r="W102" s="8"/>
      <c r="X102" s="81" t="n">
        <f aca="false">'Low SIPA income'!M97</f>
        <v>303216.591044941</v>
      </c>
      <c r="Y102" s="6"/>
      <c r="Z102" s="6" t="n">
        <f aca="false">R102+V102-N102-L102-F102</f>
        <v>-6264065.56537981</v>
      </c>
      <c r="AA102" s="6"/>
      <c r="AB102" s="6" t="n">
        <f aca="false">T102-P102-D102</f>
        <v>-74669712.6445956</v>
      </c>
      <c r="AC102" s="50"/>
      <c r="AD102" s="6"/>
      <c r="AE102" s="6"/>
      <c r="AF102" s="6"/>
      <c r="AG102" s="6" t="n">
        <f aca="false">BF102/100*$AG$57</f>
        <v>6699139803.61202</v>
      </c>
      <c r="AH102" s="61" t="n">
        <f aca="false">(AG102-AG101)/AG101</f>
        <v>0.00751112363988635</v>
      </c>
      <c r="AI102" s="61"/>
      <c r="AJ102" s="61" t="n">
        <f aca="false">AB102/AG102</f>
        <v>-0.01114616425893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0.00255217096718099</v>
      </c>
      <c r="AV102" s="5"/>
      <c r="AW102" s="65" t="n">
        <f aca="false">workers_and_wage_low!C90</f>
        <v>13514521</v>
      </c>
      <c r="AX102" s="5"/>
      <c r="AY102" s="61" t="n">
        <f aca="false">(AW102-AW101)/AW101</f>
        <v>0.000741604320809662</v>
      </c>
      <c r="AZ102" s="66" t="n">
        <f aca="false">workers_and_wage_low!B90</f>
        <v>6635.71743345229</v>
      </c>
      <c r="BA102" s="61" t="n">
        <f aca="false">(AZ102-AZ101)/AZ101</f>
        <v>0.00676450273462043</v>
      </c>
      <c r="BB102" s="61"/>
      <c r="BC102" s="61"/>
      <c r="BD102" s="61"/>
      <c r="BE102" s="61"/>
      <c r="BF102" s="5" t="n">
        <f aca="false">BF101*(1+AY102)*(1+BA102)*(1-BE102)</f>
        <v>119.491960856175</v>
      </c>
      <c r="BG102" s="5"/>
      <c r="BH102" s="5"/>
      <c r="BI102" s="61" t="n">
        <f aca="false">T109/AG109</f>
        <v>0.0160989082086514</v>
      </c>
      <c r="BJ102" s="5"/>
      <c r="BK102" s="5"/>
      <c r="BL102" s="5"/>
      <c r="BM102" s="5"/>
      <c r="BN102" s="5"/>
      <c r="BO102" s="5"/>
      <c r="BP102" s="5"/>
    </row>
    <row r="103" customFormat="false" ht="13.25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2" t="n">
        <f aca="false">'Low pensions'!Q103</f>
        <v>138780416.595945</v>
      </c>
      <c r="E103" s="9"/>
      <c r="F103" s="67" t="n">
        <f aca="false">'Low pensions'!I103</f>
        <v>25224983.4913317</v>
      </c>
      <c r="G103" s="82" t="n">
        <f aca="false">'Low pensions'!K103</f>
        <v>4022901.5820677</v>
      </c>
      <c r="H103" s="82" t="n">
        <f aca="false">'Low pensions'!V103</f>
        <v>22132817.5566774</v>
      </c>
      <c r="I103" s="82" t="n">
        <f aca="false">'Low pensions'!M103</f>
        <v>124419.636558795</v>
      </c>
      <c r="J103" s="82" t="n">
        <f aca="false">'Low pensions'!W103</f>
        <v>684520.130618891</v>
      </c>
      <c r="K103" s="9"/>
      <c r="L103" s="82" t="n">
        <f aca="false">'Low pensions'!N103</f>
        <v>3750034.02822666</v>
      </c>
      <c r="M103" s="67"/>
      <c r="N103" s="82" t="n">
        <f aca="false">'Low pensions'!L103</f>
        <v>1117899.069557</v>
      </c>
      <c r="O103" s="9"/>
      <c r="P103" s="82" t="n">
        <f aca="false">'Low pensions'!X103</f>
        <v>25609295.2465332</v>
      </c>
      <c r="Q103" s="67"/>
      <c r="R103" s="82" t="n">
        <f aca="false">'Low SIPA income'!G98</f>
        <v>27977997.6255664</v>
      </c>
      <c r="S103" s="67"/>
      <c r="T103" s="82" t="n">
        <f aca="false">'Low SIPA income'!J98</f>
        <v>106976298.82197</v>
      </c>
      <c r="U103" s="9"/>
      <c r="V103" s="82" t="n">
        <f aca="false">'Low SIPA income'!F98</f>
        <v>120981.878397218</v>
      </c>
      <c r="W103" s="67"/>
      <c r="X103" s="82" t="n">
        <f aca="false">'Low SIPA income'!M98</f>
        <v>303871.598490414</v>
      </c>
      <c r="Y103" s="9"/>
      <c r="Z103" s="9" t="n">
        <f aca="false">R103+V103-N103-L103-F103</f>
        <v>-1993937.08515174</v>
      </c>
      <c r="AA103" s="9"/>
      <c r="AB103" s="9" t="n">
        <f aca="false">T103-P103-D103</f>
        <v>-57413413.0205086</v>
      </c>
      <c r="AC103" s="50"/>
      <c r="AD103" s="9"/>
      <c r="AE103" s="9"/>
      <c r="AF103" s="9"/>
      <c r="AG103" s="9" t="n">
        <f aca="false">BF103/100*$AG$57</f>
        <v>6693202732.06229</v>
      </c>
      <c r="AH103" s="40" t="n">
        <f aca="false">(AG103-AG102)/AG102</f>
        <v>-0.00088624386470116</v>
      </c>
      <c r="AI103" s="40"/>
      <c r="AJ103" s="40" t="n">
        <f aca="false">AB103/AG103</f>
        <v>-0.00857786852107176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1" t="n">
        <f aca="false">workers_and_wage_low!C91</f>
        <v>13485093</v>
      </c>
      <c r="AX103" s="7"/>
      <c r="AY103" s="40" t="n">
        <f aca="false">(AW103-AW102)/AW102</f>
        <v>-0.00217750965794496</v>
      </c>
      <c r="AZ103" s="39" t="n">
        <f aca="false">workers_and_wage_low!B91</f>
        <v>6644.30460704116</v>
      </c>
      <c r="BA103" s="40" t="n">
        <f aca="false">(AZ103-AZ102)/AZ102</f>
        <v>0.00129408367293975</v>
      </c>
      <c r="BB103" s="40"/>
      <c r="BC103" s="40"/>
      <c r="BD103" s="40"/>
      <c r="BE103" s="40"/>
      <c r="BF103" s="7" t="n">
        <f aca="false">BF102*(1+AY103)*(1+BA103)*(1-BE103)</f>
        <v>119.386061838985</v>
      </c>
      <c r="BG103" s="7"/>
      <c r="BH103" s="7"/>
      <c r="BI103" s="40" t="n">
        <f aca="false">T110/AG110</f>
        <v>0.0139902691174124</v>
      </c>
      <c r="BJ103" s="7"/>
      <c r="BK103" s="7"/>
      <c r="BL103" s="7"/>
      <c r="BM103" s="7"/>
      <c r="BN103" s="7"/>
      <c r="BO103" s="7"/>
      <c r="BP103" s="7"/>
    </row>
    <row r="104" customFormat="false" ht="13.25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2" t="n">
        <f aca="false">'Low pensions'!Q104</f>
        <v>138797677.703883</v>
      </c>
      <c r="E104" s="9"/>
      <c r="F104" s="67" t="n">
        <f aca="false">'Low pensions'!I104</f>
        <v>25228120.9020231</v>
      </c>
      <c r="G104" s="82" t="n">
        <f aca="false">'Low pensions'!K104</f>
        <v>4070359.07113497</v>
      </c>
      <c r="H104" s="82" t="n">
        <f aca="false">'Low pensions'!V104</f>
        <v>22393914.6593025</v>
      </c>
      <c r="I104" s="82" t="n">
        <f aca="false">'Low pensions'!M104</f>
        <v>125887.393952628</v>
      </c>
      <c r="J104" s="82" t="n">
        <f aca="false">'Low pensions'!W104</f>
        <v>692595.298741315</v>
      </c>
      <c r="K104" s="9"/>
      <c r="L104" s="82" t="n">
        <f aca="false">'Low pensions'!N104</f>
        <v>3752845.84335443</v>
      </c>
      <c r="M104" s="67"/>
      <c r="N104" s="82" t="n">
        <f aca="false">'Low pensions'!L104</f>
        <v>1116956.90468916</v>
      </c>
      <c r="O104" s="9"/>
      <c r="P104" s="82" t="n">
        <f aca="false">'Low pensions'!X104</f>
        <v>25618702.2554787</v>
      </c>
      <c r="Q104" s="67"/>
      <c r="R104" s="82" t="n">
        <f aca="false">'Low SIPA income'!G99</f>
        <v>24545007.9134446</v>
      </c>
      <c r="S104" s="67"/>
      <c r="T104" s="82" t="n">
        <f aca="false">'Low SIPA income'!J99</f>
        <v>93849965.1146178</v>
      </c>
      <c r="U104" s="9"/>
      <c r="V104" s="82" t="n">
        <f aca="false">'Low SIPA income'!F99</f>
        <v>124521.087929364</v>
      </c>
      <c r="W104" s="67"/>
      <c r="X104" s="82" t="n">
        <f aca="false">'Low SIPA income'!M99</f>
        <v>312761.072452743</v>
      </c>
      <c r="Y104" s="9"/>
      <c r="Z104" s="9" t="n">
        <f aca="false">R104+V104-N104-L104-F104</f>
        <v>-5428394.64869269</v>
      </c>
      <c r="AA104" s="9"/>
      <c r="AB104" s="9" t="n">
        <f aca="false">T104-P104-D104</f>
        <v>-70566414.8447444</v>
      </c>
      <c r="AC104" s="50"/>
      <c r="AD104" s="9"/>
      <c r="AE104" s="9"/>
      <c r="AF104" s="9"/>
      <c r="AG104" s="9" t="n">
        <f aca="false">BF104/100*$AG$57</f>
        <v>6734920414.7617</v>
      </c>
      <c r="AH104" s="40" t="n">
        <f aca="false">(AG104-AG103)/AG103</f>
        <v>0.0062328431349558</v>
      </c>
      <c r="AI104" s="40"/>
      <c r="AJ104" s="40" t="n">
        <f aca="false">AB104/AG104</f>
        <v>-0.0104776909746514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1" t="n">
        <f aca="false">workers_and_wage_low!C92</f>
        <v>13530589</v>
      </c>
      <c r="AX104" s="7"/>
      <c r="AY104" s="40" t="n">
        <f aca="false">(AW104-AW103)/AW103</f>
        <v>0.00337379949845359</v>
      </c>
      <c r="AZ104" s="39" t="n">
        <f aca="false">workers_and_wage_low!B92</f>
        <v>6663.23708944726</v>
      </c>
      <c r="BA104" s="40" t="n">
        <f aca="false">(AZ104-AZ103)/AZ103</f>
        <v>0.0028494302302207</v>
      </c>
      <c r="BB104" s="40"/>
      <c r="BC104" s="40"/>
      <c r="BD104" s="40"/>
      <c r="BE104" s="40"/>
      <c r="BF104" s="7" t="n">
        <f aca="false">BF103*(1+AY104)*(1+BA104)*(1-BE104)</f>
        <v>120.130176434928</v>
      </c>
      <c r="BG104" s="7"/>
      <c r="BH104" s="7"/>
      <c r="BI104" s="40" t="n">
        <f aca="false">T111/AG111</f>
        <v>0.0160624121233209</v>
      </c>
      <c r="BJ104" s="7"/>
      <c r="BK104" s="7"/>
      <c r="BL104" s="7"/>
      <c r="BM104" s="7"/>
      <c r="BN104" s="7"/>
      <c r="BO104" s="7"/>
      <c r="BP104" s="7"/>
    </row>
    <row r="105" customFormat="false" ht="13.25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2" t="n">
        <f aca="false">'Low pensions'!Q105</f>
        <v>139047729.574034</v>
      </c>
      <c r="E105" s="9"/>
      <c r="F105" s="67" t="n">
        <f aca="false">'Low pensions'!I105</f>
        <v>25273570.7893432</v>
      </c>
      <c r="G105" s="82" t="n">
        <f aca="false">'Low pensions'!K105</f>
        <v>4138255.5451913</v>
      </c>
      <c r="H105" s="82" t="n">
        <f aca="false">'Low pensions'!V105</f>
        <v>22767461.0268619</v>
      </c>
      <c r="I105" s="82" t="n">
        <f aca="false">'Low pensions'!M105</f>
        <v>127987.284902824</v>
      </c>
      <c r="J105" s="82" t="n">
        <f aca="false">'Low pensions'!W105</f>
        <v>704148.279181298</v>
      </c>
      <c r="K105" s="9"/>
      <c r="L105" s="82" t="n">
        <f aca="false">'Low pensions'!N105</f>
        <v>3766882.08903786</v>
      </c>
      <c r="M105" s="67"/>
      <c r="N105" s="82" t="n">
        <f aca="false">'Low pensions'!L105</f>
        <v>1119286.86459657</v>
      </c>
      <c r="O105" s="9"/>
      <c r="P105" s="82" t="n">
        <f aca="false">'Low pensions'!X105</f>
        <v>25704355.1530168</v>
      </c>
      <c r="Q105" s="67"/>
      <c r="R105" s="82" t="n">
        <f aca="false">'Low SIPA income'!G100</f>
        <v>28123278.155027</v>
      </c>
      <c r="S105" s="67"/>
      <c r="T105" s="82" t="n">
        <f aca="false">'Low SIPA income'!J100</f>
        <v>107531791.518073</v>
      </c>
      <c r="U105" s="9"/>
      <c r="V105" s="82" t="n">
        <f aca="false">'Low SIPA income'!F100</f>
        <v>117810.457252224</v>
      </c>
      <c r="W105" s="67"/>
      <c r="X105" s="82" t="n">
        <f aca="false">'Low SIPA income'!M100</f>
        <v>295905.902920278</v>
      </c>
      <c r="Y105" s="9"/>
      <c r="Z105" s="9" t="n">
        <f aca="false">R105+V105-N105-L105-F105</f>
        <v>-1918651.13069837</v>
      </c>
      <c r="AA105" s="9"/>
      <c r="AB105" s="9" t="n">
        <f aca="false">T105-P105-D105</f>
        <v>-57220293.2089777</v>
      </c>
      <c r="AC105" s="50"/>
      <c r="AD105" s="9"/>
      <c r="AE105" s="9"/>
      <c r="AF105" s="9"/>
      <c r="AG105" s="9" t="n">
        <f aca="false">BF105/100*$AG$57</f>
        <v>6717079347.64216</v>
      </c>
      <c r="AH105" s="40" t="n">
        <f aca="false">(AG105-AG104)/AG104</f>
        <v>-0.00264903904141702</v>
      </c>
      <c r="AI105" s="40" t="n">
        <f aca="false">(AG105-AG101)/AG101</f>
        <v>0.0102091252778942</v>
      </c>
      <c r="AJ105" s="40" t="n">
        <f aca="false">AB105/AG105</f>
        <v>-0.00851862695787021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1" t="n">
        <f aca="false">workers_and_wage_low!C93</f>
        <v>13523371</v>
      </c>
      <c r="AX105" s="7"/>
      <c r="AY105" s="40" t="n">
        <f aca="false">(AW105-AW104)/AW104</f>
        <v>-0.000533457930028028</v>
      </c>
      <c r="AZ105" s="39" t="n">
        <f aca="false">workers_and_wage_low!B93</f>
        <v>6649.13294695346</v>
      </c>
      <c r="BA105" s="40" t="n">
        <f aca="false">(AZ105-AZ104)/AZ104</f>
        <v>-0.00211671028727738</v>
      </c>
      <c r="BB105" s="40"/>
      <c r="BC105" s="40"/>
      <c r="BD105" s="40"/>
      <c r="BE105" s="40"/>
      <c r="BF105" s="7" t="n">
        <f aca="false">BF104*(1+AY105)*(1+BA105)*(1-BE105)</f>
        <v>119.811946907499</v>
      </c>
      <c r="BG105" s="7"/>
      <c r="BH105" s="7"/>
      <c r="BI105" s="40" t="n">
        <f aca="false">T112/AG112</f>
        <v>0.0139771915796397</v>
      </c>
      <c r="BJ105" s="7"/>
      <c r="BK105" s="7"/>
      <c r="BL105" s="7"/>
      <c r="BM105" s="7"/>
      <c r="BN105" s="7"/>
      <c r="BO105" s="7"/>
      <c r="BP105" s="7"/>
    </row>
    <row r="106" customFormat="false" ht="13.25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1" t="n">
        <f aca="false">'Low pensions'!Q106</f>
        <v>139555452.806785</v>
      </c>
      <c r="E106" s="6"/>
      <c r="F106" s="8" t="n">
        <f aca="false">'Low pensions'!I106</f>
        <v>25365855.4969298</v>
      </c>
      <c r="G106" s="81" t="n">
        <f aca="false">'Low pensions'!K106</f>
        <v>4182377.32969523</v>
      </c>
      <c r="H106" s="81" t="n">
        <f aca="false">'Low pensions'!V106</f>
        <v>23010206.0671715</v>
      </c>
      <c r="I106" s="81" t="n">
        <f aca="false">'Low pensions'!M106</f>
        <v>129351.876176142</v>
      </c>
      <c r="J106" s="81" t="n">
        <f aca="false">'Low pensions'!W106</f>
        <v>711655.857747575</v>
      </c>
      <c r="K106" s="6"/>
      <c r="L106" s="81" t="n">
        <f aca="false">'Low pensions'!N106</f>
        <v>4586000.28602817</v>
      </c>
      <c r="M106" s="8"/>
      <c r="N106" s="81" t="n">
        <f aca="false">'Low pensions'!L106</f>
        <v>1123580.84532225</v>
      </c>
      <c r="O106" s="6"/>
      <c r="P106" s="81" t="n">
        <f aca="false">'Low pensions'!X106</f>
        <v>29978387.5861472</v>
      </c>
      <c r="Q106" s="8"/>
      <c r="R106" s="81" t="n">
        <f aca="false">'Low SIPA income'!G101</f>
        <v>24591121.1612971</v>
      </c>
      <c r="S106" s="8"/>
      <c r="T106" s="81" t="n">
        <f aca="false">'Low SIPA income'!J101</f>
        <v>94026283.1144952</v>
      </c>
      <c r="U106" s="6"/>
      <c r="V106" s="81" t="n">
        <f aca="false">'Low SIPA income'!F101</f>
        <v>121023.42099215</v>
      </c>
      <c r="W106" s="8"/>
      <c r="X106" s="81" t="n">
        <f aca="false">'Low SIPA income'!M101</f>
        <v>303975.941511821</v>
      </c>
      <c r="Y106" s="6"/>
      <c r="Z106" s="6" t="n">
        <f aca="false">R106+V106-N106-L106-F106</f>
        <v>-6363292.04599099</v>
      </c>
      <c r="AA106" s="6"/>
      <c r="AB106" s="6" t="n">
        <f aca="false">T106-P106-D106</f>
        <v>-75507557.2784367</v>
      </c>
      <c r="AC106" s="50"/>
      <c r="AD106" s="6"/>
      <c r="AE106" s="6"/>
      <c r="AF106" s="6"/>
      <c r="AG106" s="6" t="n">
        <f aca="false">BF106/100*$AG$57</f>
        <v>6735098788.46638</v>
      </c>
      <c r="AH106" s="61" t="n">
        <f aca="false">(AG106-AG105)/AG105</f>
        <v>0.00268263033554098</v>
      </c>
      <c r="AI106" s="61"/>
      <c r="AJ106" s="61" t="n">
        <f aca="false">AB106/AG106</f>
        <v>-0.0112110541582168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0.0035903407730572</v>
      </c>
      <c r="AV106" s="5"/>
      <c r="AW106" s="65" t="n">
        <f aca="false">workers_and_wage_low!C94</f>
        <v>13483692</v>
      </c>
      <c r="AX106" s="5"/>
      <c r="AY106" s="61" t="n">
        <f aca="false">(AW106-AW105)/AW105</f>
        <v>-0.00293410570485717</v>
      </c>
      <c r="AZ106" s="66" t="n">
        <f aca="false">workers_and_wage_low!B94</f>
        <v>6686.58927243228</v>
      </c>
      <c r="BA106" s="61" t="n">
        <f aca="false">(AZ106-AZ105)/AZ105</f>
        <v>0.00563326463429876</v>
      </c>
      <c r="BB106" s="61"/>
      <c r="BC106" s="61"/>
      <c r="BD106" s="61"/>
      <c r="BE106" s="61"/>
      <c r="BF106" s="5" t="n">
        <f aca="false">BF105*(1+AY106)*(1+BA106)*(1-BE106)</f>
        <v>120.133358070833</v>
      </c>
      <c r="BG106" s="5"/>
      <c r="BH106" s="5"/>
      <c r="BI106" s="61" t="n">
        <f aca="false">T113/AG113</f>
        <v>0.0160636178956542</v>
      </c>
      <c r="BJ106" s="5"/>
      <c r="BK106" s="5"/>
      <c r="BL106" s="5"/>
      <c r="BM106" s="5"/>
      <c r="BN106" s="5"/>
      <c r="BO106" s="5"/>
      <c r="BP106" s="5"/>
    </row>
    <row r="107" customFormat="false" ht="13.25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2" t="n">
        <f aca="false">'Low pensions'!Q107</f>
        <v>138537506.690241</v>
      </c>
      <c r="E107" s="9"/>
      <c r="F107" s="67" t="n">
        <f aca="false">'Low pensions'!I107</f>
        <v>25180831.7405908</v>
      </c>
      <c r="G107" s="82" t="n">
        <f aca="false">'Low pensions'!K107</f>
        <v>4270616.90206482</v>
      </c>
      <c r="H107" s="82" t="n">
        <f aca="false">'Low pensions'!V107</f>
        <v>23495674.1594661</v>
      </c>
      <c r="I107" s="82" t="n">
        <f aca="false">'Low pensions'!M107</f>
        <v>132080.935115407</v>
      </c>
      <c r="J107" s="82" t="n">
        <f aca="false">'Low pensions'!W107</f>
        <v>726670.334828851</v>
      </c>
      <c r="K107" s="9"/>
      <c r="L107" s="82" t="n">
        <f aca="false">'Low pensions'!N107</f>
        <v>3716471.22162745</v>
      </c>
      <c r="M107" s="67"/>
      <c r="N107" s="82" t="n">
        <f aca="false">'Low pensions'!L107</f>
        <v>1113913.77062743</v>
      </c>
      <c r="O107" s="9"/>
      <c r="P107" s="82" t="n">
        <f aca="false">'Low pensions'!X107</f>
        <v>25413211.7446818</v>
      </c>
      <c r="Q107" s="67"/>
      <c r="R107" s="82" t="n">
        <f aca="false">'Low SIPA income'!G102</f>
        <v>28213567.1221292</v>
      </c>
      <c r="S107" s="67"/>
      <c r="T107" s="82" t="n">
        <f aca="false">'Low SIPA income'!J102</f>
        <v>107877019.209286</v>
      </c>
      <c r="U107" s="9"/>
      <c r="V107" s="82" t="n">
        <f aca="false">'Low SIPA income'!F102</f>
        <v>123468.020541941</v>
      </c>
      <c r="W107" s="67"/>
      <c r="X107" s="82" t="n">
        <f aca="false">'Low SIPA income'!M102</f>
        <v>310116.070783289</v>
      </c>
      <c r="Y107" s="9"/>
      <c r="Z107" s="9" t="n">
        <f aca="false">R107+V107-N107-L107-F107</f>
        <v>-1674181.59017454</v>
      </c>
      <c r="AA107" s="9"/>
      <c r="AB107" s="9" t="n">
        <f aca="false">T107-P107-D107</f>
        <v>-56073699.2256367</v>
      </c>
      <c r="AC107" s="50"/>
      <c r="AD107" s="9"/>
      <c r="AE107" s="9"/>
      <c r="AF107" s="9"/>
      <c r="AG107" s="9" t="n">
        <f aca="false">BF107/100*$AG$57</f>
        <v>6751822416.33461</v>
      </c>
      <c r="AH107" s="40" t="n">
        <f aca="false">(AG107-AG106)/AG106</f>
        <v>0.00248305606101391</v>
      </c>
      <c r="AI107" s="40"/>
      <c r="AJ107" s="40" t="n">
        <f aca="false">AB107/AG107</f>
        <v>-0.00830497246046907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1" t="n">
        <f aca="false">workers_and_wage_low!C95</f>
        <v>13542732</v>
      </c>
      <c r="AX107" s="7"/>
      <c r="AY107" s="40" t="n">
        <f aca="false">(AW107-AW106)/AW106</f>
        <v>0.00437862270956649</v>
      </c>
      <c r="AZ107" s="39" t="n">
        <f aca="false">workers_and_wage_low!B95</f>
        <v>6673.96965336552</v>
      </c>
      <c r="BA107" s="40" t="n">
        <f aca="false">(AZ107-AZ106)/AZ106</f>
        <v>-0.00188730286138408</v>
      </c>
      <c r="BB107" s="40"/>
      <c r="BC107" s="40"/>
      <c r="BD107" s="40"/>
      <c r="BE107" s="40"/>
      <c r="BF107" s="7" t="n">
        <f aca="false">BF106*(1+AY107)*(1+BA107)*(1-BE107)</f>
        <v>120.431655933721</v>
      </c>
      <c r="BG107" s="7"/>
      <c r="BH107" s="7"/>
      <c r="BI107" s="40" t="n">
        <f aca="false">T114/AG114</f>
        <v>0.0139739388323891</v>
      </c>
      <c r="BJ107" s="7"/>
      <c r="BK107" s="7"/>
      <c r="BL107" s="7"/>
      <c r="BM107" s="7"/>
      <c r="BN107" s="7"/>
      <c r="BO107" s="7"/>
      <c r="BP107" s="7"/>
    </row>
    <row r="108" customFormat="false" ht="13.25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2" t="n">
        <f aca="false">'Low pensions'!Q108</f>
        <v>138481977.63584</v>
      </c>
      <c r="E108" s="9"/>
      <c r="F108" s="67" t="n">
        <f aca="false">'Low pensions'!I108</f>
        <v>25170738.6776434</v>
      </c>
      <c r="G108" s="82" t="n">
        <f aca="false">'Low pensions'!K108</f>
        <v>4341312.88323654</v>
      </c>
      <c r="H108" s="82" t="n">
        <f aca="false">'Low pensions'!V108</f>
        <v>23884622.5891863</v>
      </c>
      <c r="I108" s="82" t="n">
        <f aca="false">'Low pensions'!M108</f>
        <v>134267.408759893</v>
      </c>
      <c r="J108" s="82" t="n">
        <f aca="false">'Low pensions'!W108</f>
        <v>738699.667706791</v>
      </c>
      <c r="K108" s="9"/>
      <c r="L108" s="82" t="n">
        <f aca="false">'Low pensions'!N108</f>
        <v>3740239.71125303</v>
      </c>
      <c r="M108" s="67"/>
      <c r="N108" s="82" t="n">
        <f aca="false">'Low pensions'!L108</f>
        <v>1112595.16017652</v>
      </c>
      <c r="O108" s="9"/>
      <c r="P108" s="82" t="n">
        <f aca="false">'Low pensions'!X108</f>
        <v>25529291.9446917</v>
      </c>
      <c r="Q108" s="67"/>
      <c r="R108" s="82" t="n">
        <f aca="false">'Low SIPA income'!G103</f>
        <v>24825756.5896757</v>
      </c>
      <c r="S108" s="67"/>
      <c r="T108" s="82" t="n">
        <f aca="false">'Low SIPA income'!J103</f>
        <v>94923432.0111523</v>
      </c>
      <c r="U108" s="9"/>
      <c r="V108" s="82" t="n">
        <f aca="false">'Low SIPA income'!F103</f>
        <v>124043.14770229</v>
      </c>
      <c r="W108" s="67"/>
      <c r="X108" s="82" t="n">
        <f aca="false">'Low SIPA income'!M103</f>
        <v>311560.624396325</v>
      </c>
      <c r="Y108" s="9"/>
      <c r="Z108" s="9" t="n">
        <f aca="false">R108+V108-N108-L108-F108</f>
        <v>-5073773.81169504</v>
      </c>
      <c r="AA108" s="9"/>
      <c r="AB108" s="9" t="n">
        <f aca="false">T108-P108-D108</f>
        <v>-69087837.5693794</v>
      </c>
      <c r="AC108" s="50"/>
      <c r="AD108" s="9"/>
      <c r="AE108" s="9"/>
      <c r="AF108" s="9"/>
      <c r="AG108" s="9" t="n">
        <f aca="false">BF108/100*$AG$57</f>
        <v>6794035896.86842</v>
      </c>
      <c r="AH108" s="40" t="n">
        <f aca="false">(AG108-AG107)/AG107</f>
        <v>0.00625216096200666</v>
      </c>
      <c r="AI108" s="40"/>
      <c r="AJ108" s="40" t="n">
        <f aca="false">AB108/AG108</f>
        <v>-0.0101688949864431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1" t="n">
        <f aca="false">workers_and_wage_low!C96</f>
        <v>13597232</v>
      </c>
      <c r="AX108" s="7"/>
      <c r="AY108" s="40" t="n">
        <f aca="false">(AW108-AW107)/AW107</f>
        <v>0.00402429878993397</v>
      </c>
      <c r="AZ108" s="39" t="n">
        <f aca="false">workers_and_wage_low!B96</f>
        <v>6688.77874169756</v>
      </c>
      <c r="BA108" s="40" t="n">
        <f aca="false">(AZ108-AZ107)/AZ107</f>
        <v>0.00221893252459883</v>
      </c>
      <c r="BB108" s="40"/>
      <c r="BC108" s="40"/>
      <c r="BD108" s="40"/>
      <c r="BE108" s="40"/>
      <c r="BF108" s="7" t="n">
        <f aca="false">BF107*(1+AY108)*(1+BA108)*(1-BE108)</f>
        <v>121.18461403154</v>
      </c>
      <c r="BG108" s="7"/>
      <c r="BH108" s="7"/>
      <c r="BI108" s="40" t="n">
        <f aca="false">T115/AG115</f>
        <v>0.0161468233124611</v>
      </c>
      <c r="BJ108" s="7"/>
      <c r="BK108" s="7"/>
      <c r="BL108" s="7"/>
      <c r="BM108" s="7"/>
      <c r="BN108" s="7"/>
      <c r="BO108" s="7"/>
      <c r="BP108" s="7"/>
    </row>
    <row r="109" customFormat="false" ht="13.25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2" t="n">
        <f aca="false">'Low pensions'!Q109</f>
        <v>138535788.635054</v>
      </c>
      <c r="E109" s="9"/>
      <c r="F109" s="67" t="n">
        <f aca="false">'Low pensions'!I109</f>
        <v>25180519.4637234</v>
      </c>
      <c r="G109" s="82" t="n">
        <f aca="false">'Low pensions'!K109</f>
        <v>4456159.34450891</v>
      </c>
      <c r="H109" s="82" t="n">
        <f aca="false">'Low pensions'!V109</f>
        <v>24516473.9339226</v>
      </c>
      <c r="I109" s="82" t="n">
        <f aca="false">'Low pensions'!M109</f>
        <v>137819.361170379</v>
      </c>
      <c r="J109" s="82" t="n">
        <f aca="false">'Low pensions'!W109</f>
        <v>758241.461873894</v>
      </c>
      <c r="K109" s="9"/>
      <c r="L109" s="82" t="n">
        <f aca="false">'Low pensions'!N109</f>
        <v>3753098.03744524</v>
      </c>
      <c r="M109" s="67"/>
      <c r="N109" s="82" t="n">
        <f aca="false">'Low pensions'!L109</f>
        <v>1112988.78360667</v>
      </c>
      <c r="O109" s="9"/>
      <c r="P109" s="82" t="n">
        <f aca="false">'Low pensions'!X109</f>
        <v>25598179.460404</v>
      </c>
      <c r="Q109" s="67"/>
      <c r="R109" s="82" t="n">
        <f aca="false">'Low SIPA income'!G104</f>
        <v>28689950.3829589</v>
      </c>
      <c r="S109" s="67"/>
      <c r="T109" s="82" t="n">
        <f aca="false">'Low SIPA income'!J104</f>
        <v>109698511.896016</v>
      </c>
      <c r="U109" s="9"/>
      <c r="V109" s="82" t="n">
        <f aca="false">'Low SIPA income'!F104</f>
        <v>123795.519357794</v>
      </c>
      <c r="W109" s="67"/>
      <c r="X109" s="82" t="n">
        <f aca="false">'Low SIPA income'!M104</f>
        <v>310938.653388183</v>
      </c>
      <c r="Y109" s="9"/>
      <c r="Z109" s="9" t="n">
        <f aca="false">R109+V109-N109-L109-F109</f>
        <v>-1232860.38245865</v>
      </c>
      <c r="AA109" s="9"/>
      <c r="AB109" s="9" t="n">
        <f aca="false">T109-P109-D109</f>
        <v>-54435456.1994418</v>
      </c>
      <c r="AC109" s="50"/>
      <c r="AD109" s="9"/>
      <c r="AE109" s="9"/>
      <c r="AF109" s="9"/>
      <c r="AG109" s="9" t="n">
        <f aca="false">BF109/100*$AG$57</f>
        <v>6814034248.42595</v>
      </c>
      <c r="AH109" s="40" t="n">
        <f aca="false">(AG109-AG108)/AG108</f>
        <v>0.00294351573366726</v>
      </c>
      <c r="AI109" s="40" t="n">
        <f aca="false">(AG109-AG105)/AG105</f>
        <v>0.0144340859718776</v>
      </c>
      <c r="AJ109" s="40" t="n">
        <f aca="false">AB109/AG109</f>
        <v>-0.00798872653333324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1" t="n">
        <f aca="false">workers_and_wage_low!C97</f>
        <v>13592092</v>
      </c>
      <c r="AX109" s="7"/>
      <c r="AY109" s="40" t="n">
        <f aca="false">(AW109-AW108)/AW108</f>
        <v>-0.000378018114275023</v>
      </c>
      <c r="AZ109" s="39" t="n">
        <f aca="false">workers_and_wage_low!B97</f>
        <v>6711.0041482958</v>
      </c>
      <c r="BA109" s="40" t="n">
        <f aca="false">(AZ109-AZ108)/AZ108</f>
        <v>0.00332278992272335</v>
      </c>
      <c r="BB109" s="40"/>
      <c r="BC109" s="40"/>
      <c r="BD109" s="40"/>
      <c r="BE109" s="40"/>
      <c r="BF109" s="7" t="n">
        <f aca="false">BF108*(1+AY109)*(1+BA109)*(1-BE109)</f>
        <v>121.54132284962</v>
      </c>
      <c r="BG109" s="7"/>
      <c r="BH109" s="7"/>
      <c r="BI109" s="40" t="n">
        <f aca="false">T116/AG116</f>
        <v>0.0140431529729665</v>
      </c>
      <c r="BJ109" s="7"/>
      <c r="BK109" s="7"/>
      <c r="BL109" s="7"/>
      <c r="BM109" s="7"/>
      <c r="BN109" s="7"/>
      <c r="BO109" s="7"/>
      <c r="BP109" s="7"/>
    </row>
    <row r="110" customFormat="false" ht="13.25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1" t="n">
        <f aca="false">'Low pensions'!Q110</f>
        <v>138326150.74307</v>
      </c>
      <c r="E110" s="6"/>
      <c r="F110" s="8" t="n">
        <f aca="false">'Low pensions'!I110</f>
        <v>25142415.2953245</v>
      </c>
      <c r="G110" s="81" t="n">
        <f aca="false">'Low pensions'!K110</f>
        <v>4498383.98235243</v>
      </c>
      <c r="H110" s="81" t="n">
        <f aca="false">'Low pensions'!V110</f>
        <v>24748781.4330553</v>
      </c>
      <c r="I110" s="81" t="n">
        <f aca="false">'Low pensions'!M110</f>
        <v>139125.277804716</v>
      </c>
      <c r="J110" s="81" t="n">
        <f aca="false">'Low pensions'!W110</f>
        <v>765426.229888317</v>
      </c>
      <c r="K110" s="6"/>
      <c r="L110" s="81" t="n">
        <f aca="false">'Low pensions'!N110</f>
        <v>4536929.46464185</v>
      </c>
      <c r="M110" s="8"/>
      <c r="N110" s="81" t="n">
        <f aca="false">'Low pensions'!L110</f>
        <v>1110898.20632564</v>
      </c>
      <c r="O110" s="6"/>
      <c r="P110" s="81" t="n">
        <f aca="false">'Low pensions'!X110</f>
        <v>29653982.7229248</v>
      </c>
      <c r="Q110" s="8"/>
      <c r="R110" s="81" t="n">
        <f aca="false">'Low SIPA income'!G105</f>
        <v>25006691.3842273</v>
      </c>
      <c r="S110" s="8"/>
      <c r="T110" s="81" t="n">
        <f aca="false">'Low SIPA income'!J105</f>
        <v>95615251.8800467</v>
      </c>
      <c r="U110" s="6"/>
      <c r="V110" s="81" t="n">
        <f aca="false">'Low SIPA income'!F105</f>
        <v>123663.803258849</v>
      </c>
      <c r="W110" s="8"/>
      <c r="X110" s="81" t="n">
        <f aca="false">'Low SIPA income'!M105</f>
        <v>310607.820522438</v>
      </c>
      <c r="Y110" s="6"/>
      <c r="Z110" s="6" t="n">
        <f aca="false">R110+V110-N110-L110-F110</f>
        <v>-5659887.77880581</v>
      </c>
      <c r="AA110" s="6"/>
      <c r="AB110" s="6" t="n">
        <f aca="false">T110-P110-D110</f>
        <v>-72364881.5859479</v>
      </c>
      <c r="AC110" s="50"/>
      <c r="AD110" s="6"/>
      <c r="AE110" s="6"/>
      <c r="AF110" s="6"/>
      <c r="AG110" s="6" t="n">
        <f aca="false">BF110/100*$AG$57</f>
        <v>6834411195.21019</v>
      </c>
      <c r="AH110" s="61" t="n">
        <f aca="false">(AG110-AG109)/AG109</f>
        <v>0.00299043797570472</v>
      </c>
      <c r="AI110" s="61"/>
      <c r="AJ110" s="61" t="n">
        <f aca="false">AB110/AG110</f>
        <v>-0.0105883125142754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0.00312781508340609</v>
      </c>
      <c r="AV110" s="5"/>
      <c r="AW110" s="65" t="n">
        <f aca="false">workers_and_wage_low!C98</f>
        <v>13651142</v>
      </c>
      <c r="AX110" s="5"/>
      <c r="AY110" s="61" t="n">
        <f aca="false">(AW110-AW109)/AW109</f>
        <v>0.00434443792758319</v>
      </c>
      <c r="AZ110" s="66" t="n">
        <f aca="false">workers_and_wage_low!B98</f>
        <v>6701.95675484122</v>
      </c>
      <c r="BA110" s="61" t="n">
        <f aca="false">(AZ110-AZ109)/AZ109</f>
        <v>-0.0013481430281752</v>
      </c>
      <c r="BB110" s="61"/>
      <c r="BC110" s="61"/>
      <c r="BD110" s="61"/>
      <c r="BE110" s="61"/>
      <c r="BF110" s="5" t="n">
        <f aca="false">BF109*(1+AY110)*(1+BA110)*(1-BE110)</f>
        <v>121.904784637087</v>
      </c>
      <c r="BG110" s="5"/>
      <c r="BH110" s="5"/>
      <c r="BI110" s="61" t="n">
        <f aca="false">T117/AG117</f>
        <v>0.0161918957413833</v>
      </c>
      <c r="BJ110" s="5"/>
      <c r="BK110" s="5"/>
      <c r="BL110" s="5"/>
      <c r="BM110" s="5"/>
      <c r="BN110" s="5"/>
      <c r="BO110" s="5"/>
      <c r="BP110" s="5"/>
    </row>
    <row r="111" customFormat="false" ht="13.25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2" t="n">
        <f aca="false">'Low pensions'!Q111</f>
        <v>137893956.363667</v>
      </c>
      <c r="E111" s="9"/>
      <c r="F111" s="67" t="n">
        <f aca="false">'Low pensions'!I111</f>
        <v>25063858.8508859</v>
      </c>
      <c r="G111" s="82" t="n">
        <f aca="false">'Low pensions'!K111</f>
        <v>4603777.01759231</v>
      </c>
      <c r="H111" s="82" t="n">
        <f aca="false">'Low pensions'!V111</f>
        <v>25328622.8169725</v>
      </c>
      <c r="I111" s="82" t="n">
        <f aca="false">'Low pensions'!M111</f>
        <v>142384.856214196</v>
      </c>
      <c r="J111" s="82" t="n">
        <f aca="false">'Low pensions'!W111</f>
        <v>783359.468566168</v>
      </c>
      <c r="K111" s="9"/>
      <c r="L111" s="82" t="n">
        <f aca="false">'Low pensions'!N111</f>
        <v>3688988.27402539</v>
      </c>
      <c r="M111" s="67"/>
      <c r="N111" s="82" t="n">
        <f aca="false">'Low pensions'!L111</f>
        <v>1107402.24120598</v>
      </c>
      <c r="O111" s="9"/>
      <c r="P111" s="82" t="n">
        <f aca="false">'Low pensions'!X111</f>
        <v>25234778.0852612</v>
      </c>
      <c r="Q111" s="67"/>
      <c r="R111" s="82" t="n">
        <f aca="false">'Low SIPA income'!G106</f>
        <v>28679487.8814307</v>
      </c>
      <c r="S111" s="67"/>
      <c r="T111" s="82" t="n">
        <f aca="false">'Low SIPA income'!J106</f>
        <v>109658507.61462</v>
      </c>
      <c r="U111" s="9"/>
      <c r="V111" s="82" t="n">
        <f aca="false">'Low SIPA income'!F106</f>
        <v>125146.841305504</v>
      </c>
      <c r="W111" s="67"/>
      <c r="X111" s="82" t="n">
        <f aca="false">'Low SIPA income'!M106</f>
        <v>314332.784523902</v>
      </c>
      <c r="Y111" s="9"/>
      <c r="Z111" s="9" t="n">
        <f aca="false">R111+V111-N111-L111-F111</f>
        <v>-1055614.64338106</v>
      </c>
      <c r="AA111" s="9"/>
      <c r="AB111" s="9" t="n">
        <f aca="false">T111-P111-D111</f>
        <v>-53470226.8343083</v>
      </c>
      <c r="AC111" s="50"/>
      <c r="AD111" s="9"/>
      <c r="AE111" s="9"/>
      <c r="AF111" s="9"/>
      <c r="AG111" s="9" t="n">
        <f aca="false">BF111/100*$AG$57</f>
        <v>6827026151.03543</v>
      </c>
      <c r="AH111" s="40" t="n">
        <f aca="false">(AG111-AG110)/AG110</f>
        <v>-0.00108056772760975</v>
      </c>
      <c r="AI111" s="40"/>
      <c r="AJ111" s="40" t="n">
        <f aca="false">AB111/AG111</f>
        <v>-0.00783214032748339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1" t="n">
        <f aca="false">workers_and_wage_low!C99</f>
        <v>13625929</v>
      </c>
      <c r="AX111" s="7"/>
      <c r="AY111" s="40" t="n">
        <f aca="false">(AW111-AW110)/AW110</f>
        <v>-0.00184695170557892</v>
      </c>
      <c r="AZ111" s="39" t="n">
        <f aca="false">workers_and_wage_low!B99</f>
        <v>6707.10253111944</v>
      </c>
      <c r="BA111" s="40" t="n">
        <f aca="false">(AZ111-AZ110)/AZ110</f>
        <v>0.000767802071314525</v>
      </c>
      <c r="BB111" s="40"/>
      <c r="BC111" s="40"/>
      <c r="BD111" s="40"/>
      <c r="BE111" s="40"/>
      <c r="BF111" s="7" t="n">
        <f aca="false">BF110*(1+AY111)*(1+BA111)*(1-BE111)</f>
        <v>121.773058260967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3.25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2" t="n">
        <f aca="false">'Low pensions'!Q112</f>
        <v>138418283.618069</v>
      </c>
      <c r="E112" s="9"/>
      <c r="F112" s="67" t="n">
        <f aca="false">'Low pensions'!I112</f>
        <v>25159161.5359532</v>
      </c>
      <c r="G112" s="82" t="n">
        <f aca="false">'Low pensions'!K112</f>
        <v>4645952.68164289</v>
      </c>
      <c r="H112" s="82" t="n">
        <f aca="false">'Low pensions'!V112</f>
        <v>25560660.8767461</v>
      </c>
      <c r="I112" s="82" t="n">
        <f aca="false">'Low pensions'!M112</f>
        <v>143689.25819514</v>
      </c>
      <c r="J112" s="82" t="n">
        <f aca="false">'Low pensions'!W112</f>
        <v>790535.903404517</v>
      </c>
      <c r="K112" s="9"/>
      <c r="L112" s="82" t="n">
        <f aca="false">'Low pensions'!N112</f>
        <v>3770166.42638476</v>
      </c>
      <c r="M112" s="67"/>
      <c r="N112" s="82" t="n">
        <f aca="false">'Low pensions'!L112</f>
        <v>1111679.54684471</v>
      </c>
      <c r="O112" s="9"/>
      <c r="P112" s="82" t="n">
        <f aca="false">'Low pensions'!X112</f>
        <v>25679544.3773738</v>
      </c>
      <c r="Q112" s="67"/>
      <c r="R112" s="82" t="n">
        <f aca="false">'Low SIPA income'!G107</f>
        <v>25066897.0561144</v>
      </c>
      <c r="S112" s="67"/>
      <c r="T112" s="82" t="n">
        <f aca="false">'Low SIPA income'!J107</f>
        <v>95845453.4846349</v>
      </c>
      <c r="U112" s="9"/>
      <c r="V112" s="82" t="n">
        <f aca="false">'Low SIPA income'!F107</f>
        <v>128879.549849032</v>
      </c>
      <c r="W112" s="67"/>
      <c r="X112" s="82" t="n">
        <f aca="false">'Low SIPA income'!M107</f>
        <v>323708.27221551</v>
      </c>
      <c r="Y112" s="9"/>
      <c r="Z112" s="9" t="n">
        <f aca="false">R112+V112-N112-L112-F112</f>
        <v>-4845230.90321923</v>
      </c>
      <c r="AA112" s="9"/>
      <c r="AB112" s="9" t="n">
        <f aca="false">T112-P112-D112</f>
        <v>-68252374.5108082</v>
      </c>
      <c r="AC112" s="50"/>
      <c r="AD112" s="9"/>
      <c r="AE112" s="9"/>
      <c r="AF112" s="9"/>
      <c r="AG112" s="9" t="n">
        <f aca="false">BF112/100*$AG$57</f>
        <v>6857275507.63856</v>
      </c>
      <c r="AH112" s="40" t="n">
        <f aca="false">(AG112-AG111)/AG111</f>
        <v>0.00443082477405476</v>
      </c>
      <c r="AI112" s="40"/>
      <c r="AJ112" s="40" t="n">
        <f aca="false">AB112/AG112</f>
        <v>-0.00995327873800309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1" t="n">
        <f aca="false">workers_and_wage_low!C100</f>
        <v>13682086</v>
      </c>
      <c r="AX112" s="7"/>
      <c r="AY112" s="40" t="n">
        <f aca="false">(AW112-AW111)/AW111</f>
        <v>0.00412133367200137</v>
      </c>
      <c r="AZ112" s="39" t="n">
        <f aca="false">workers_and_wage_low!B100</f>
        <v>6709.16979976949</v>
      </c>
      <c r="BA112" s="40" t="n">
        <f aca="false">(AZ112-AZ111)/AZ111</f>
        <v>0.000308220821204686</v>
      </c>
      <c r="BB112" s="40"/>
      <c r="BC112" s="40"/>
      <c r="BD112" s="40"/>
      <c r="BE112" s="40"/>
      <c r="BF112" s="7" t="n">
        <f aca="false">BF111*(1+AY112)*(1+BA112)*(1-BE112)</f>
        <v>122.312613344322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3.25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2" t="n">
        <f aca="false">'Low pensions'!Q113</f>
        <v>138494694.222986</v>
      </c>
      <c r="E113" s="9"/>
      <c r="F113" s="67" t="n">
        <f aca="false">'Low pensions'!I113</f>
        <v>25173050.0678864</v>
      </c>
      <c r="G113" s="82" t="n">
        <f aca="false">'Low pensions'!K113</f>
        <v>4699128.5482336</v>
      </c>
      <c r="H113" s="82" t="n">
        <f aca="false">'Low pensions'!V113</f>
        <v>25853218.8053111</v>
      </c>
      <c r="I113" s="82" t="n">
        <f aca="false">'Low pensions'!M113</f>
        <v>145333.872625781</v>
      </c>
      <c r="J113" s="82" t="n">
        <f aca="false">'Low pensions'!W113</f>
        <v>799584.086762198</v>
      </c>
      <c r="K113" s="9"/>
      <c r="L113" s="82" t="n">
        <f aca="false">'Low pensions'!N113</f>
        <v>3684292.18519537</v>
      </c>
      <c r="M113" s="67"/>
      <c r="N113" s="82" t="n">
        <f aca="false">'Low pensions'!L113</f>
        <v>1111784.12236277</v>
      </c>
      <c r="O113" s="9"/>
      <c r="P113" s="82" t="n">
        <f aca="false">'Low pensions'!X113</f>
        <v>25234517.8752587</v>
      </c>
      <c r="Q113" s="67"/>
      <c r="R113" s="82" t="n">
        <f aca="false">'Low SIPA income'!G108</f>
        <v>28986490.2300438</v>
      </c>
      <c r="S113" s="67"/>
      <c r="T113" s="82" t="n">
        <f aca="false">'Low SIPA income'!J108</f>
        <v>110832357.702958</v>
      </c>
      <c r="U113" s="9"/>
      <c r="V113" s="82" t="n">
        <f aca="false">'Low SIPA income'!F108</f>
        <v>126199.603279284</v>
      </c>
      <c r="W113" s="67"/>
      <c r="X113" s="82" t="n">
        <f aca="false">'Low SIPA income'!M108</f>
        <v>316977.019082338</v>
      </c>
      <c r="Y113" s="9"/>
      <c r="Z113" s="9" t="n">
        <f aca="false">R113+V113-N113-L113-F113</f>
        <v>-856436.542121481</v>
      </c>
      <c r="AA113" s="9"/>
      <c r="AB113" s="9" t="n">
        <f aca="false">T113-P113-D113</f>
        <v>-52896854.3952875</v>
      </c>
      <c r="AC113" s="50"/>
      <c r="AD113" s="9"/>
      <c r="AE113" s="9"/>
      <c r="AF113" s="9"/>
      <c r="AG113" s="9" t="n">
        <f aca="false">BF113/100*$AG$57</f>
        <v>6899588774.01722</v>
      </c>
      <c r="AH113" s="40" t="n">
        <f aca="false">(AG113-AG112)/AG112</f>
        <v>0.00617056531147465</v>
      </c>
      <c r="AI113" s="40" t="n">
        <f aca="false">(AG113-AG109)/AG109</f>
        <v>0.0125556348078286</v>
      </c>
      <c r="AJ113" s="40" t="n">
        <f aca="false">AB113/AG113</f>
        <v>-0.00766666769974594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1" t="n">
        <f aca="false">workers_and_wage_low!C101</f>
        <v>13687844</v>
      </c>
      <c r="AX113" s="7"/>
      <c r="AY113" s="40" t="n">
        <f aca="false">(AW113-AW112)/AW112</f>
        <v>0.000420842260456483</v>
      </c>
      <c r="AZ113" s="39" t="n">
        <f aca="false">workers_and_wage_low!B101</f>
        <v>6747.72944049405</v>
      </c>
      <c r="BA113" s="40" t="n">
        <f aca="false">(AZ113-AZ112)/AZ112</f>
        <v>0.00574730434246704</v>
      </c>
      <c r="BB113" s="40"/>
      <c r="BC113" s="40"/>
      <c r="BD113" s="40"/>
      <c r="BE113" s="40"/>
      <c r="BF113" s="7" t="n">
        <f aca="false">BF112*(1+AY113)*(1+BA113)*(1-BE113)</f>
        <v>123.06735131338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3.25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1" t="n">
        <f aca="false">'Low pensions'!Q114</f>
        <v>138448716.089352</v>
      </c>
      <c r="E114" s="6"/>
      <c r="F114" s="8" t="n">
        <f aca="false">'Low pensions'!I114</f>
        <v>25164692.9978448</v>
      </c>
      <c r="G114" s="81" t="n">
        <f aca="false">'Low pensions'!K114</f>
        <v>4772723.57939649</v>
      </c>
      <c r="H114" s="81" t="n">
        <f aca="false">'Low pensions'!V114</f>
        <v>26258116.9527247</v>
      </c>
      <c r="I114" s="81" t="n">
        <f aca="false">'Low pensions'!M114</f>
        <v>147610.007610201</v>
      </c>
      <c r="J114" s="81" t="n">
        <f aca="false">'Low pensions'!W114</f>
        <v>812106.709878083</v>
      </c>
      <c r="K114" s="6"/>
      <c r="L114" s="81" t="n">
        <f aca="false">'Low pensions'!N114</f>
        <v>4595637.40811287</v>
      </c>
      <c r="M114" s="8"/>
      <c r="N114" s="81" t="n">
        <f aca="false">'Low pensions'!L114</f>
        <v>1112212.40418079</v>
      </c>
      <c r="O114" s="6"/>
      <c r="P114" s="81" t="n">
        <f aca="false">'Low pensions'!X114</f>
        <v>29965848.8495297</v>
      </c>
      <c r="Q114" s="8"/>
      <c r="R114" s="81" t="n">
        <f aca="false">'Low SIPA income'!G109</f>
        <v>25126271.2357638</v>
      </c>
      <c r="S114" s="8"/>
      <c r="T114" s="81" t="n">
        <f aca="false">'Low SIPA income'!J109</f>
        <v>96072475.8065856</v>
      </c>
      <c r="U114" s="6"/>
      <c r="V114" s="81" t="n">
        <f aca="false">'Low SIPA income'!F109</f>
        <v>128131.378084317</v>
      </c>
      <c r="W114" s="8"/>
      <c r="X114" s="81" t="n">
        <f aca="false">'Low SIPA income'!M109</f>
        <v>321829.080446452</v>
      </c>
      <c r="Y114" s="6"/>
      <c r="Z114" s="6" t="n">
        <f aca="false">R114+V114-N114-L114-F114</f>
        <v>-5618140.19629033</v>
      </c>
      <c r="AA114" s="6"/>
      <c r="AB114" s="6" t="n">
        <f aca="false">T114-P114-D114</f>
        <v>-72342089.132296</v>
      </c>
      <c r="AC114" s="50"/>
      <c r="AD114" s="6"/>
      <c r="AE114" s="6"/>
      <c r="AF114" s="6"/>
      <c r="AG114" s="6" t="n">
        <f aca="false">BF114/100*$AG$57</f>
        <v>6875117814.59259</v>
      </c>
      <c r="AH114" s="61" t="n">
        <f aca="false">(AG114-AG113)/AG113</f>
        <v>-0.00354672723638065</v>
      </c>
      <c r="AI114" s="61"/>
      <c r="AJ114" s="61" t="n">
        <f aca="false">AB114/AG114</f>
        <v>-0.0105223053747164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0.00302570694644404</v>
      </c>
      <c r="AV114" s="5"/>
      <c r="AW114" s="65" t="n">
        <f aca="false">workers_and_wage_low!C102</f>
        <v>13645780</v>
      </c>
      <c r="AX114" s="5"/>
      <c r="AY114" s="61" t="n">
        <f aca="false">(AW114-AW113)/AW113</f>
        <v>-0.00307309171553972</v>
      </c>
      <c r="AZ114" s="66" t="n">
        <f aca="false">workers_and_wage_low!B102</f>
        <v>6744.52362437907</v>
      </c>
      <c r="BA114" s="61" t="n">
        <f aca="false">(AZ114-AZ113)/AZ113</f>
        <v>-0.00047509553298752</v>
      </c>
      <c r="BB114" s="61"/>
      <c r="BC114" s="61"/>
      <c r="BD114" s="61"/>
      <c r="BE114" s="61"/>
      <c r="BF114" s="5" t="n">
        <f aca="false">BF113*(1+AY114)*(1+BA114)*(1-BE114)</f>
        <v>122.630864986568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3.25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2" t="n">
        <f aca="false">'Low pensions'!Q115</f>
        <v>138156522.173815</v>
      </c>
      <c r="E115" s="9"/>
      <c r="F115" s="67" t="n">
        <f aca="false">'Low pensions'!I115</f>
        <v>25111583.2949309</v>
      </c>
      <c r="G115" s="82" t="n">
        <f aca="false">'Low pensions'!K115</f>
        <v>4886297.30950715</v>
      </c>
      <c r="H115" s="82" t="n">
        <f aca="false">'Low pensions'!V115</f>
        <v>26882966.1061256</v>
      </c>
      <c r="I115" s="82" t="n">
        <f aca="false">'Low pensions'!M115</f>
        <v>151122.597201251</v>
      </c>
      <c r="J115" s="82" t="n">
        <f aca="false">'Low pensions'!W115</f>
        <v>831431.941426563</v>
      </c>
      <c r="K115" s="9"/>
      <c r="L115" s="82" t="n">
        <f aca="false">'Low pensions'!N115</f>
        <v>3724867.7548638</v>
      </c>
      <c r="M115" s="67"/>
      <c r="N115" s="82" t="n">
        <f aca="false">'Low pensions'!L115</f>
        <v>1109383.05531537</v>
      </c>
      <c r="O115" s="9"/>
      <c r="P115" s="82" t="n">
        <f aca="false">'Low pensions'!X115</f>
        <v>25431854.7366909</v>
      </c>
      <c r="Q115" s="67"/>
      <c r="R115" s="82" t="n">
        <f aca="false">'Low SIPA income'!G110</f>
        <v>29140664.4014932</v>
      </c>
      <c r="S115" s="67"/>
      <c r="T115" s="82" t="n">
        <f aca="false">'Low SIPA income'!J110</f>
        <v>111421856.010032</v>
      </c>
      <c r="U115" s="9"/>
      <c r="V115" s="82" t="n">
        <f aca="false">'Low SIPA income'!F110</f>
        <v>125335.011521753</v>
      </c>
      <c r="W115" s="67"/>
      <c r="X115" s="82" t="n">
        <f aca="false">'Low SIPA income'!M110</f>
        <v>314805.413856141</v>
      </c>
      <c r="Y115" s="9"/>
      <c r="Z115" s="9" t="n">
        <f aca="false">R115+V115-N115-L115-F115</f>
        <v>-679834.692095097</v>
      </c>
      <c r="AA115" s="9"/>
      <c r="AB115" s="9" t="n">
        <f aca="false">T115-P115-D115</f>
        <v>-52166520.900474</v>
      </c>
      <c r="AC115" s="50"/>
      <c r="AD115" s="9"/>
      <c r="AE115" s="9"/>
      <c r="AF115" s="9"/>
      <c r="AG115" s="9" t="n">
        <f aca="false">BF115/100*$AG$57</f>
        <v>6900543460.09</v>
      </c>
      <c r="AH115" s="40" t="n">
        <f aca="false">(AG115-AG114)/AG114</f>
        <v>0.00369821233367785</v>
      </c>
      <c r="AI115" s="40"/>
      <c r="AJ115" s="40" t="n">
        <f aca="false">AB115/AG115</f>
        <v>-0.00755976992278715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1" t="n">
        <f aca="false">workers_and_wage_low!C103</f>
        <v>13687748</v>
      </c>
      <c r="AX115" s="7"/>
      <c r="AY115" s="40" t="n">
        <f aca="false">(AW115-AW114)/AW114</f>
        <v>0.00307552957764232</v>
      </c>
      <c r="AZ115" s="39" t="n">
        <f aca="false">workers_and_wage_low!B103</f>
        <v>6748.71044624316</v>
      </c>
      <c r="BA115" s="40" t="n">
        <f aca="false">(AZ115-AZ114)/AZ114</f>
        <v>0.000620773548625839</v>
      </c>
      <c r="BB115" s="40"/>
      <c r="BC115" s="40"/>
      <c r="BD115" s="40"/>
      <c r="BE115" s="40"/>
      <c r="BF115" s="7" t="n">
        <f aca="false">BF114*(1+AY115)*(1+BA115)*(1-BE115)</f>
        <v>123.084379963951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3.25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2" t="n">
        <f aca="false">'Low pensions'!Q116</f>
        <v>138013049.541721</v>
      </c>
      <c r="E116" s="9"/>
      <c r="F116" s="67" t="n">
        <f aca="false">'Low pensions'!I116</f>
        <v>25085505.44573</v>
      </c>
      <c r="G116" s="82" t="n">
        <f aca="false">'Low pensions'!K116</f>
        <v>4919944.22773698</v>
      </c>
      <c r="H116" s="82" t="n">
        <f aca="false">'Low pensions'!V116</f>
        <v>27068081.5227803</v>
      </c>
      <c r="I116" s="82" t="n">
        <f aca="false">'Low pensions'!M116</f>
        <v>152163.223538257</v>
      </c>
      <c r="J116" s="82" t="n">
        <f aca="false">'Low pensions'!W116</f>
        <v>837157.160498361</v>
      </c>
      <c r="K116" s="9"/>
      <c r="L116" s="82" t="n">
        <f aca="false">'Low pensions'!N116</f>
        <v>3687299.01294581</v>
      </c>
      <c r="M116" s="67"/>
      <c r="N116" s="82" t="n">
        <f aca="false">'Low pensions'!L116</f>
        <v>1108381.72606985</v>
      </c>
      <c r="O116" s="9"/>
      <c r="P116" s="82" t="n">
        <f aca="false">'Low pensions'!X116</f>
        <v>25231401.3382152</v>
      </c>
      <c r="Q116" s="67"/>
      <c r="R116" s="82" t="n">
        <f aca="false">'Low SIPA income'!G111</f>
        <v>25573070.2316351</v>
      </c>
      <c r="S116" s="67"/>
      <c r="T116" s="82" t="n">
        <f aca="false">'Low SIPA income'!J111</f>
        <v>97780850.4921281</v>
      </c>
      <c r="U116" s="9"/>
      <c r="V116" s="82" t="n">
        <f aca="false">'Low SIPA income'!F111</f>
        <v>126820.45590126</v>
      </c>
      <c r="W116" s="67"/>
      <c r="X116" s="82" t="n">
        <f aca="false">'Low SIPA income'!M111</f>
        <v>318536.421871965</v>
      </c>
      <c r="Y116" s="9"/>
      <c r="Z116" s="9" t="n">
        <f aca="false">R116+V116-N116-L116-F116</f>
        <v>-4181295.49720926</v>
      </c>
      <c r="AA116" s="9"/>
      <c r="AB116" s="9" t="n">
        <f aca="false">T116-P116-D116</f>
        <v>-65463600.3878084</v>
      </c>
      <c r="AC116" s="50"/>
      <c r="AD116" s="9"/>
      <c r="AE116" s="9"/>
      <c r="AF116" s="9"/>
      <c r="AG116" s="9" t="n">
        <f aca="false">BF116/100*$AG$57</f>
        <v>6962884380.76261</v>
      </c>
      <c r="AH116" s="40" t="n">
        <f aca="false">(AG116-AG115)/AG115</f>
        <v>0.0090342044844964</v>
      </c>
      <c r="AI116" s="40"/>
      <c r="AJ116" s="40" t="n">
        <f aca="false">AB116/AG116</f>
        <v>-0.00940179339594872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1" t="n">
        <f aca="false">workers_and_wage_low!C104</f>
        <v>13728523</v>
      </c>
      <c r="AX116" s="7"/>
      <c r="AY116" s="40" t="n">
        <f aca="false">(AW116-AW115)/AW115</f>
        <v>0.00297894145917941</v>
      </c>
      <c r="AZ116" s="39" t="n">
        <f aca="false">workers_and_wage_low!B104</f>
        <v>6789.45428955283</v>
      </c>
      <c r="BA116" s="40" t="n">
        <f aca="false">(AZ116-AZ115)/AZ115</f>
        <v>0.0060372783266092</v>
      </c>
      <c r="BB116" s="40"/>
      <c r="BC116" s="40"/>
      <c r="BD116" s="40"/>
      <c r="BE116" s="40"/>
      <c r="BF116" s="7" t="n">
        <f aca="false">BF115*(1+AY116)*(1+BA116)*(1-BE116)</f>
        <v>124.196349421392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3.25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2" t="n">
        <f aca="false">'Low pensions'!Q117</f>
        <v>138477542.294673</v>
      </c>
      <c r="E117" s="9"/>
      <c r="F117" s="67" t="n">
        <f aca="false">'Low pensions'!I117</f>
        <v>25169932.5018841</v>
      </c>
      <c r="G117" s="82" t="n">
        <f aca="false">'Low pensions'!K117</f>
        <v>4974026.41789553</v>
      </c>
      <c r="H117" s="82" t="n">
        <f aca="false">'Low pensions'!V117</f>
        <v>27365625.7762068</v>
      </c>
      <c r="I117" s="82" t="n">
        <f aca="false">'Low pensions'!M117</f>
        <v>153835.868594708</v>
      </c>
      <c r="J117" s="82" t="n">
        <f aca="false">'Low pensions'!W117</f>
        <v>846359.560088877</v>
      </c>
      <c r="K117" s="9"/>
      <c r="L117" s="82" t="n">
        <f aca="false">'Low pensions'!N117</f>
        <v>3660568.43500796</v>
      </c>
      <c r="M117" s="67"/>
      <c r="N117" s="82" t="n">
        <f aca="false">'Low pensions'!L117</f>
        <v>1112428.90735443</v>
      </c>
      <c r="O117" s="9"/>
      <c r="P117" s="82" t="n">
        <f aca="false">'Low pensions'!X117</f>
        <v>25114962.6395401</v>
      </c>
      <c r="Q117" s="67"/>
      <c r="R117" s="82" t="n">
        <f aca="false">'Low SIPA income'!G112</f>
        <v>29572020.3373615</v>
      </c>
      <c r="S117" s="67"/>
      <c r="T117" s="82" t="n">
        <f aca="false">'Low SIPA income'!J112</f>
        <v>113071182.817177</v>
      </c>
      <c r="U117" s="9"/>
      <c r="V117" s="82" t="n">
        <f aca="false">'Low SIPA income'!F112</f>
        <v>124146.428544279</v>
      </c>
      <c r="W117" s="67"/>
      <c r="X117" s="82" t="n">
        <f aca="false">'Low SIPA income'!M112</f>
        <v>311820.036094709</v>
      </c>
      <c r="Y117" s="9"/>
      <c r="Z117" s="9" t="n">
        <f aca="false">R117+V117-N117-L117-F117</f>
        <v>-246763.078340687</v>
      </c>
      <c r="AA117" s="9"/>
      <c r="AB117" s="9" t="n">
        <f aca="false">T117-P117-D117</f>
        <v>-50521322.1170357</v>
      </c>
      <c r="AC117" s="50"/>
      <c r="AD117" s="9"/>
      <c r="AE117" s="9"/>
      <c r="AF117" s="9"/>
      <c r="AG117" s="9" t="n">
        <f aca="false">BF117/100*$AG$57</f>
        <v>6983196076.79965</v>
      </c>
      <c r="AH117" s="40" t="n">
        <f aca="false">(AG117-AG116)/AG116</f>
        <v>0.00291713820398254</v>
      </c>
      <c r="AI117" s="40" t="n">
        <f aca="false">(AG117-AG113)/AG113</f>
        <v>0.0121177225948997</v>
      </c>
      <c r="AJ117" s="40" t="n">
        <f aca="false">AB117/AG117</f>
        <v>-0.00723469906349663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1" t="n">
        <f aca="false">workers_and_wage_low!C105</f>
        <v>13729379</v>
      </c>
      <c r="AX117" s="7"/>
      <c r="AY117" s="40" t="n">
        <f aca="false">(AW117-AW116)/AW116</f>
        <v>6.23519369126599E-005</v>
      </c>
      <c r="AZ117" s="39" t="n">
        <f aca="false">workers_and_wage_low!B105</f>
        <v>6808.83552196216</v>
      </c>
      <c r="BA117" s="40" t="n">
        <f aca="false">(AZ117-AZ116)/AZ116</f>
        <v>0.00285460827671478</v>
      </c>
      <c r="BB117" s="40"/>
      <c r="BC117" s="40"/>
      <c r="BD117" s="40"/>
      <c r="BE117" s="40"/>
      <c r="BF117" s="7" t="n">
        <f aca="false">BF116*(1+AY117)*(1+BA117)*(1-BE117)</f>
        <v>124.558647337085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X118" s="0" t="n">
        <v>302885.087467281</v>
      </c>
    </row>
    <row r="119" customFormat="false" ht="12.8" hidden="false" customHeight="false" outlineLevel="0" collapsed="false">
      <c r="X119" s="0" t="n">
        <v>298544.5587723</v>
      </c>
      <c r="AI119" s="32" t="n">
        <f aca="false">AVERAGE(AI33:AI117)</f>
        <v>0.0150231469924929</v>
      </c>
    </row>
    <row r="120" customFormat="false" ht="12.8" hidden="false" customHeight="false" outlineLevel="0" collapsed="false">
      <c r="X120" s="0" t="n">
        <v>302784.693481786</v>
      </c>
    </row>
    <row r="121" customFormat="false" ht="12.8" hidden="false" customHeight="false" outlineLevel="0" collapsed="false">
      <c r="X121" s="0" t="n">
        <v>301474.320317004</v>
      </c>
    </row>
    <row r="122" customFormat="false" ht="12.8" hidden="false" customHeight="false" outlineLevel="0" collapsed="false">
      <c r="X122" s="0" t="n">
        <v>307602.17491932</v>
      </c>
    </row>
    <row r="123" customFormat="false" ht="12.8" hidden="false" customHeight="false" outlineLevel="0" collapsed="false">
      <c r="X123" s="0" t="n">
        <v>304496.995191563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47"/>
  <sheetViews>
    <sheetView showFormulas="false" showGridLines="true" showRowColHeaders="true" showZeros="true" rightToLeft="false" tabSelected="false" showOutlineSymbols="true" defaultGridColor="true" view="normal" topLeftCell="I1" colorId="64" zoomScale="60" zoomScaleNormal="60" zoomScalePageLayoutView="100" workbookViewId="0">
      <selection pane="topLeft" activeCell="S26" activeCellId="0" sqref="S26"/>
    </sheetView>
  </sheetViews>
  <sheetFormatPr defaultColWidth="12.09375" defaultRowHeight="12.8" zeroHeight="false" outlineLevelRow="0" outlineLevelCol="0"/>
  <cols>
    <col collapsed="false" customWidth="true" hidden="false" outlineLevel="0" max="2" min="2" style="0" width="11.45"/>
    <col collapsed="false" customWidth="true" hidden="false" outlineLevel="0" max="3" min="3" style="0" width="13.74"/>
    <col collapsed="false" customWidth="true" hidden="false" outlineLevel="0" max="5" min="5" style="0" width="14.94"/>
    <col collapsed="false" customWidth="true" hidden="false" outlineLevel="0" max="7" min="7" style="0" width="17.13"/>
  </cols>
  <sheetData>
    <row r="2" customFormat="false" ht="13.8" hidden="false" customHeight="false" outlineLevel="0" collapsed="false">
      <c r="A2" s="14"/>
      <c r="B2" s="15" t="s">
        <v>114</v>
      </c>
      <c r="C2" s="15"/>
      <c r="D2" s="15"/>
      <c r="E2" s="15"/>
      <c r="F2" s="15"/>
      <c r="G2" s="16"/>
    </row>
    <row r="3" customFormat="false" ht="39.45" hidden="false" customHeight="true" outlineLevel="0" collapsed="false">
      <c r="A3" s="17"/>
      <c r="B3" s="18" t="s">
        <v>11</v>
      </c>
      <c r="C3" s="19" t="s">
        <v>12</v>
      </c>
      <c r="D3" s="18" t="s">
        <v>13</v>
      </c>
      <c r="E3" s="19" t="s">
        <v>14</v>
      </c>
      <c r="F3" s="18" t="s">
        <v>15</v>
      </c>
      <c r="G3" s="19" t="s">
        <v>16</v>
      </c>
    </row>
    <row r="4" customFormat="false" ht="15.75" hidden="false" customHeight="true" outlineLevel="0" collapsed="false">
      <c r="A4" s="20" t="s">
        <v>17</v>
      </c>
      <c r="B4" s="21" t="n">
        <v>147.022810426494</v>
      </c>
      <c r="C4" s="21"/>
      <c r="D4" s="84" t="n">
        <v>34.2274371921193</v>
      </c>
      <c r="E4" s="22"/>
      <c r="F4" s="85" t="n">
        <v>22285.48</v>
      </c>
      <c r="G4" s="21"/>
      <c r="I4" s="20" t="s">
        <v>17</v>
      </c>
    </row>
    <row r="5" customFormat="false" ht="15.75" hidden="false" customHeight="true" outlineLevel="0" collapsed="false">
      <c r="A5" s="23" t="s">
        <v>18</v>
      </c>
      <c r="B5" s="24" t="n">
        <v>148.334254467829</v>
      </c>
      <c r="C5" s="25" t="n">
        <f aca="false">(B5/B4)^(1/3)-1</f>
        <v>0.00296453746396375</v>
      </c>
      <c r="D5" s="86" t="n">
        <v>36.0654421469069</v>
      </c>
      <c r="E5" s="25" t="n">
        <f aca="false">(D7/D6)^(1/3)-1</f>
        <v>0.0200745496556629</v>
      </c>
      <c r="F5" s="87" t="n">
        <v>23469.98</v>
      </c>
      <c r="G5" s="25" t="n">
        <f aca="false">(F7/F6)^(1/3)-1</f>
        <v>0.0152172626749443</v>
      </c>
      <c r="I5" s="23" t="s">
        <v>19</v>
      </c>
    </row>
    <row r="6" customFormat="false" ht="15.75" hidden="false" customHeight="true" outlineLevel="0" collapsed="false">
      <c r="A6" s="20" t="s">
        <v>20</v>
      </c>
      <c r="B6" s="21" t="n">
        <v>150.605730777182</v>
      </c>
      <c r="C6" s="22" t="n">
        <f aca="false">(B6/B5)^(1/3)-1</f>
        <v>0.00507857387214505</v>
      </c>
      <c r="D6" s="84" t="n">
        <v>37.9112181792912</v>
      </c>
      <c r="E6" s="22" t="n">
        <f aca="false">(D8/D7)^(1/3)-1</f>
        <v>0.0217205625419958</v>
      </c>
      <c r="F6" s="85" t="n">
        <v>25136.35</v>
      </c>
      <c r="G6" s="22" t="n">
        <f aca="false">(F6/F7)^(1/3)-1</f>
        <v>-0.0149891685596923</v>
      </c>
      <c r="I6" s="20" t="s">
        <v>21</v>
      </c>
      <c r="J6" s="18" t="s">
        <v>11</v>
      </c>
      <c r="K6" s="18" t="s">
        <v>22</v>
      </c>
      <c r="L6" s="18" t="s">
        <v>23</v>
      </c>
    </row>
    <row r="7" customFormat="false" ht="15.75" hidden="false" customHeight="true" outlineLevel="0" collapsed="false">
      <c r="A7" s="26" t="s">
        <v>24</v>
      </c>
      <c r="B7" s="24" t="n">
        <v>152.106162628585</v>
      </c>
      <c r="C7" s="25" t="n">
        <f aca="false">(B7/B6)^(1/3)-1</f>
        <v>0.00330991497337529</v>
      </c>
      <c r="D7" s="86" t="n">
        <v>40.2405100148551</v>
      </c>
      <c r="E7" s="25" t="n">
        <f aca="false">(D9/D8)^(1/3)-1</f>
        <v>0.028480971411307</v>
      </c>
      <c r="F7" s="87" t="n">
        <v>26301.42</v>
      </c>
      <c r="G7" s="25" t="n">
        <f aca="false">(F7/F6)^(1/3)-1</f>
        <v>0.0152172626749443</v>
      </c>
      <c r="I7" s="26" t="s">
        <v>25</v>
      </c>
      <c r="J7" s="13" t="n">
        <f aca="false">B7*100/$B$16</f>
        <v>112.411648685373</v>
      </c>
      <c r="K7" s="13" t="n">
        <f aca="false">D7*100/$D$16</f>
        <v>40.8427384581648</v>
      </c>
      <c r="L7" s="13" t="n">
        <f aca="false">100*F7*100/D7/($F$16*100/$D$16)</f>
        <v>113.229417908674</v>
      </c>
    </row>
    <row r="8" customFormat="false" ht="12.8" hidden="false" customHeight="false" outlineLevel="0" collapsed="false">
      <c r="A8" s="20" t="s">
        <v>26</v>
      </c>
      <c r="B8" s="21" t="n">
        <v>152.07569718742</v>
      </c>
      <c r="C8" s="22" t="n">
        <f aca="false">(B8/B7)^(1/3)-1</f>
        <v>-6.67680056389841E-005</v>
      </c>
      <c r="D8" s="84" t="n">
        <v>42.9200162644463</v>
      </c>
      <c r="E8" s="22" t="n">
        <f aca="false">(D10/D9)^(1/3)-1</f>
        <v>0.0449818647633</v>
      </c>
      <c r="F8" s="85" t="n">
        <v>28072.31</v>
      </c>
      <c r="G8" s="22" t="n">
        <f aca="false">(F8/F9)^(1/3)-1</f>
        <v>-0.017487672439857</v>
      </c>
      <c r="I8" s="20" t="s">
        <v>26</v>
      </c>
      <c r="J8" s="13" t="n">
        <f aca="false">B8*100/$B$16</f>
        <v>112.389133683942</v>
      </c>
      <c r="K8" s="13" t="n">
        <f aca="false">D8*100/$D$16</f>
        <v>43.5623454638581</v>
      </c>
      <c r="L8" s="13" t="n">
        <f aca="false">100*F8*100/D8/($F$16*100/$D$16)</f>
        <v>113.308327170346</v>
      </c>
    </row>
    <row r="9" customFormat="false" ht="12.8" hidden="false" customHeight="false" outlineLevel="0" collapsed="false">
      <c r="A9" s="23" t="s">
        <v>18</v>
      </c>
      <c r="B9" s="24" t="n">
        <v>144.359085652409</v>
      </c>
      <c r="C9" s="25" t="n">
        <f aca="false">(B9/B8)^(1/3)-1</f>
        <v>-0.0172084008517438</v>
      </c>
      <c r="D9" s="86" t="n">
        <v>46.6926648443865</v>
      </c>
      <c r="E9" s="25" t="n">
        <f aca="false">(D9/D8)^(1/3)-1</f>
        <v>0.028480971411307</v>
      </c>
      <c r="F9" s="87" t="n">
        <v>29598.12</v>
      </c>
      <c r="G9" s="25" t="n">
        <f aca="false">(F9/F8)^(1/3)-1</f>
        <v>0.0177989343739675</v>
      </c>
      <c r="I9" s="23" t="s">
        <v>27</v>
      </c>
      <c r="J9" s="13" t="n">
        <f aca="false">B9*100/$B$16</f>
        <v>106.686294233359</v>
      </c>
      <c r="K9" s="13" t="n">
        <f aca="false">D9*100/$D$16</f>
        <v>47.3914544683956</v>
      </c>
      <c r="L9" s="13" t="n">
        <f aca="false">100*F9*100/D9/($F$16*100/$D$16)</f>
        <v>109.814331102239</v>
      </c>
    </row>
    <row r="10" customFormat="false" ht="12.8" hidden="false" customHeight="false" outlineLevel="0" collapsed="false">
      <c r="A10" s="20" t="s">
        <v>20</v>
      </c>
      <c r="B10" s="21" t="n">
        <v>144.023249800827</v>
      </c>
      <c r="C10" s="22" t="n">
        <f aca="false">(B10/B9)^(1/3)-1</f>
        <v>-0.000776066191262248</v>
      </c>
      <c r="D10" s="84" t="n">
        <v>53.2813133314609</v>
      </c>
      <c r="E10" s="22" t="n">
        <f aca="false">(D10/D9)^(1/3)-1</f>
        <v>0.0449818647633</v>
      </c>
      <c r="F10" s="85" t="n">
        <v>31523.56</v>
      </c>
      <c r="G10" s="22" t="n">
        <f aca="false">(F10/F9)^(1/3)-1</f>
        <v>0.0212303429645042</v>
      </c>
      <c r="I10" s="20" t="s">
        <v>28</v>
      </c>
      <c r="J10" s="13" t="n">
        <f aca="false">B10*100/$B$16</f>
        <v>106.438100070074</v>
      </c>
      <c r="K10" s="13" t="n">
        <f aca="false">D10*100/$D$16</f>
        <v>54.0787068628365</v>
      </c>
      <c r="L10" s="13" t="n">
        <f aca="false">100*F10*100/D10/($F$16*100/$D$16)</f>
        <v>102.495285733017</v>
      </c>
    </row>
    <row r="11" customFormat="false" ht="12.8" hidden="false" customHeight="false" outlineLevel="0" collapsed="false">
      <c r="A11" s="26" t="s">
        <v>24</v>
      </c>
      <c r="B11" s="24" t="n">
        <v>142.768095439087</v>
      </c>
      <c r="C11" s="25" t="n">
        <f aca="false">(B11/B10)^(1/3)-1</f>
        <v>-0.00291346089305788</v>
      </c>
      <c r="D11" s="86" t="n">
        <v>59.4133384581603</v>
      </c>
      <c r="E11" s="25" t="n">
        <f aca="false">(D11/D10)^(1/3)-1</f>
        <v>0.0369783238304051</v>
      </c>
      <c r="F11" s="87" t="n">
        <v>34339.61</v>
      </c>
      <c r="G11" s="25" t="n">
        <f aca="false">(F11/F10)^(1/3)-1</f>
        <v>0.0289320625372378</v>
      </c>
      <c r="I11" s="26" t="s">
        <v>29</v>
      </c>
      <c r="J11" s="13" t="n">
        <f aca="false">B11*100/$B$16</f>
        <v>105.510498132588</v>
      </c>
      <c r="K11" s="13" t="n">
        <f aca="false">D11*100/$D$16</f>
        <v>60.3025021968475</v>
      </c>
      <c r="L11" s="13" t="n">
        <f aca="false">100*F11*100/D11/($F$16*100/$D$16)</f>
        <v>100.127865229094</v>
      </c>
    </row>
    <row r="12" customFormat="false" ht="12.8" hidden="false" customHeight="false" outlineLevel="0" collapsed="false">
      <c r="A12" s="20" t="s">
        <v>30</v>
      </c>
      <c r="B12" s="21" t="n">
        <v>142.951967548945</v>
      </c>
      <c r="C12" s="22" t="n">
        <f aca="false">(B12/B11)^(1/3)-1</f>
        <v>0.000429118352069713</v>
      </c>
      <c r="D12" s="84" t="n">
        <v>66.4111454665111</v>
      </c>
      <c r="E12" s="22" t="n">
        <f aca="false">(D12/D11)^(1/3)-1</f>
        <v>0.0378127572782874</v>
      </c>
      <c r="F12" s="85" t="n">
        <v>38884.43</v>
      </c>
      <c r="G12" s="22" t="n">
        <f aca="false">(F12/F11)^(1/3)-1</f>
        <v>0.0423017322187613</v>
      </c>
      <c r="I12" s="20" t="s">
        <v>30</v>
      </c>
      <c r="J12" s="13" t="n">
        <f aca="false">B12*100/$B$16</f>
        <v>105.6463859011</v>
      </c>
      <c r="K12" s="13" t="n">
        <f aca="false">D12*100/$D$16</f>
        <v>67.4050364668474</v>
      </c>
      <c r="L12" s="13" t="n">
        <f aca="false">100*F12*100/D12/($F$16*100/$D$16)</f>
        <v>101.432778172836</v>
      </c>
    </row>
    <row r="13" customFormat="false" ht="12.8" hidden="false" customHeight="false" outlineLevel="0" collapsed="false">
      <c r="A13" s="26" t="s">
        <v>18</v>
      </c>
      <c r="B13" s="24" t="n">
        <v>142.105307081573</v>
      </c>
      <c r="C13" s="25" t="n">
        <f aca="false">(B13/B12)^(1/3)-1</f>
        <v>-0.00197814111191963</v>
      </c>
      <c r="D13" s="86" t="n">
        <v>72.7247107047077</v>
      </c>
      <c r="E13" s="25" t="n">
        <f aca="false">(D13/D12)^(1/3)-1</f>
        <v>0.0307349693063803</v>
      </c>
      <c r="F13" s="87" t="n">
        <v>41584.2</v>
      </c>
      <c r="G13" s="25" t="n">
        <f aca="false">(F13/F12)^(1/3)-1</f>
        <v>0.0226276661381219</v>
      </c>
      <c r="I13" s="26" t="s">
        <v>31</v>
      </c>
      <c r="J13" s="13" t="n">
        <f aca="false">B13*100/$B$16</f>
        <v>105.020674901826</v>
      </c>
      <c r="K13" s="13" t="n">
        <f aca="false">D13*100/$D$16</f>
        <v>73.8130887919057</v>
      </c>
      <c r="L13" s="13" t="n">
        <f aca="false">100*F13*100/D13/($F$16*100/$D$16)</f>
        <v>99.0580793711658</v>
      </c>
    </row>
    <row r="14" customFormat="false" ht="12.8" hidden="false" customHeight="false" outlineLevel="0" collapsed="false">
      <c r="A14" s="20" t="s">
        <v>20</v>
      </c>
      <c r="B14" s="21" t="n">
        <v>143.433470022332</v>
      </c>
      <c r="C14" s="22" t="n">
        <f aca="false">(B14/B13)^(1/3)-1</f>
        <v>0.0031057870727611</v>
      </c>
      <c r="D14" s="84" t="n">
        <v>81.8091971509489</v>
      </c>
      <c r="E14" s="22" t="n">
        <f aca="false">(D14/D13)^(1/3)-1</f>
        <v>0.0400160528698512</v>
      </c>
      <c r="F14" s="85" t="n">
        <v>45485.23</v>
      </c>
      <c r="G14" s="22" t="n">
        <f aca="false">(F14/F13)^(1/3)-1</f>
        <v>0.0303402870757792</v>
      </c>
      <c r="I14" s="20" t="s">
        <v>32</v>
      </c>
      <c r="J14" s="13" t="n">
        <f aca="false">B14*100/$B$16</f>
        <v>106.002232672487</v>
      </c>
      <c r="K14" s="13" t="n">
        <f aca="false">D14*100/$D$16</f>
        <v>83.0335311723229</v>
      </c>
      <c r="L14" s="13" t="n">
        <f aca="false">100*F14*100/D14/($F$16*100/$D$16)</f>
        <v>96.3189676339794</v>
      </c>
    </row>
    <row r="15" customFormat="false" ht="12.8" hidden="false" customHeight="false" outlineLevel="0" collapsed="false">
      <c r="A15" s="26" t="s">
        <v>24</v>
      </c>
      <c r="B15" s="24" t="n">
        <v>142.120482241433</v>
      </c>
      <c r="C15" s="25" t="n">
        <f aca="false">(B15/B14)^(1/3)-1</f>
        <v>-0.00306068645634427</v>
      </c>
      <c r="D15" s="86" t="n">
        <v>91.396965668282</v>
      </c>
      <c r="E15" s="25" t="n">
        <f aca="false">(D15/D14)^(1/3)-1</f>
        <v>0.0376316630457978</v>
      </c>
      <c r="F15" s="87" t="n">
        <v>49574.33</v>
      </c>
      <c r="G15" s="25" t="n">
        <f aca="false">(F15/F14)^(1/3)-1</f>
        <v>0.0291108399052935</v>
      </c>
      <c r="I15" s="26" t="s">
        <v>33</v>
      </c>
      <c r="J15" s="13" t="n">
        <f aca="false">B15*100/$B$16</f>
        <v>105.031889863202</v>
      </c>
      <c r="K15" s="13" t="n">
        <f aca="false">D15*100/$D$16</f>
        <v>92.7647876053627</v>
      </c>
      <c r="L15" s="13" t="n">
        <f aca="false">100*F15*100/D15/($F$16*100/$D$16)</f>
        <v>93.9655435739438</v>
      </c>
    </row>
    <row r="16" customFormat="false" ht="12.8" hidden="false" customHeight="false" outlineLevel="0" collapsed="false">
      <c r="A16" s="20" t="s">
        <v>34</v>
      </c>
      <c r="B16" s="21" t="n">
        <v>135.311744296458</v>
      </c>
      <c r="C16" s="22" t="n">
        <f aca="false">(B16/B15)^(1/3)-1</f>
        <v>-0.0162314375409844</v>
      </c>
      <c r="D16" s="84" t="n">
        <v>98.5254944549653</v>
      </c>
      <c r="E16" s="22" t="n">
        <f aca="false">(D16/D15)^(1/3)-1</f>
        <v>0.0253503448429659</v>
      </c>
      <c r="F16" s="85" t="n">
        <v>56872.86</v>
      </c>
      <c r="G16" s="22" t="n">
        <f aca="false">(F16/F15)^(1/3)-1</f>
        <v>0.0468458563330718</v>
      </c>
      <c r="I16" s="20" t="s">
        <v>34</v>
      </c>
      <c r="J16" s="13" t="n">
        <f aca="false">B16*100/$B$16</f>
        <v>100</v>
      </c>
      <c r="K16" s="13" t="n">
        <f aca="false">D16*100/$D$16</f>
        <v>100</v>
      </c>
      <c r="L16" s="13" t="n">
        <f aca="false">100*F16*100/D16/($F$16*100/$D$16)</f>
        <v>100</v>
      </c>
    </row>
    <row r="17" customFormat="false" ht="12.8" hidden="false" customHeight="false" outlineLevel="0" collapsed="false">
      <c r="A17" s="27" t="s">
        <v>18</v>
      </c>
      <c r="B17" s="27" t="n">
        <v>113.471316086198</v>
      </c>
      <c r="C17" s="28" t="n">
        <f aca="false">(B17/B16)^(1/3)-1</f>
        <v>-0.0569887659692675</v>
      </c>
      <c r="D17" s="88" t="n">
        <v>103.820887302285</v>
      </c>
      <c r="E17" s="28" t="n">
        <f aca="false">(D17/D16)^(1/3)-1</f>
        <v>0.0176037632458057</v>
      </c>
      <c r="F17" s="89" t="n">
        <v>58361.93</v>
      </c>
      <c r="G17" s="28" t="n">
        <f aca="false">(F17/F16)^(1/3)-1</f>
        <v>0.00865239864645151</v>
      </c>
      <c r="I17" s="27" t="s">
        <v>35</v>
      </c>
      <c r="J17" s="13" t="n">
        <f aca="false">B17*100/$B$16</f>
        <v>83.8591776908816</v>
      </c>
      <c r="K17" s="13" t="n">
        <f aca="false">D17*100/$D$16</f>
        <v>105.374642245252</v>
      </c>
      <c r="L17" s="13" t="n">
        <f aca="false">100*F17*100/D17/($F$16*100/$D$16)</f>
        <v>97.3841916645558</v>
      </c>
    </row>
    <row r="18" customFormat="false" ht="12.8" hidden="false" customHeight="false" outlineLevel="0" collapsed="false">
      <c r="A18" s="29" t="s">
        <v>20</v>
      </c>
      <c r="B18" s="29" t="n">
        <v>128.520681242064</v>
      </c>
      <c r="C18" s="30" t="n">
        <f aca="false">(B18/B17)^(1/3)-1</f>
        <v>0.0423869739533245</v>
      </c>
      <c r="D18" s="90" t="n">
        <v>111.768313543956</v>
      </c>
      <c r="E18" s="30" t="n">
        <f aca="false">(D18/D17)^(1/3)-1</f>
        <v>0.0248917264192727</v>
      </c>
      <c r="F18" s="31" t="n">
        <v>61909.95</v>
      </c>
      <c r="G18" s="30" t="n">
        <f aca="false">(F18/F17)^(1/3)-1</f>
        <v>0.0198671483193431</v>
      </c>
      <c r="I18" s="29" t="s">
        <v>36</v>
      </c>
      <c r="J18" s="13" t="n">
        <f aca="false">B18*100/$B$16</f>
        <v>94.9811724845441</v>
      </c>
      <c r="K18" s="13" t="n">
        <f aca="false">D18*100/$D$16</f>
        <v>113.441007489735</v>
      </c>
      <c r="L18" s="13" t="n">
        <f aca="false">100*F18*100/D18/($F$16*100/$D$16)</f>
        <v>95.9589108334154</v>
      </c>
    </row>
    <row r="19" customFormat="false" ht="12.8" hidden="false" customHeight="false" outlineLevel="0" collapsed="false">
      <c r="A19" s="27" t="s">
        <v>24</v>
      </c>
      <c r="B19" s="27" t="n">
        <v>133.607821769921</v>
      </c>
      <c r="C19" s="28" t="n">
        <f aca="false">(B19/B18)^(1/3)-1</f>
        <v>0.0130237365118275</v>
      </c>
      <c r="D19" s="88" t="n">
        <v>124.428366303447</v>
      </c>
      <c r="E19" s="28" t="n">
        <f aca="false">(D19/D18)^(1/3)-1</f>
        <v>0.0364147067883644</v>
      </c>
      <c r="F19" s="89" t="n">
        <v>68368.7871308061</v>
      </c>
      <c r="G19" s="28" t="n">
        <f aca="false">(F19/F18)^(1/3)-1</f>
        <v>0.0336316699673165</v>
      </c>
      <c r="I19" s="27" t="s">
        <v>37</v>
      </c>
      <c r="J19" s="13" t="n">
        <f aca="false">B19*100/$B$16</f>
        <v>98.7407430630679</v>
      </c>
      <c r="K19" s="13" t="n">
        <f aca="false">D19*100/$D$16</f>
        <v>126.290527128815</v>
      </c>
      <c r="L19" s="13" t="n">
        <f aca="false">100*F19*100/D19/($F$16*100/$D$16)</f>
        <v>95.1879625655911</v>
      </c>
    </row>
    <row r="20" customFormat="false" ht="12.8" hidden="false" customHeight="false" outlineLevel="0" collapsed="false">
      <c r="A20" s="29" t="s">
        <v>38</v>
      </c>
      <c r="B20" s="29" t="n">
        <v>136.517112394344</v>
      </c>
      <c r="C20" s="30" t="n">
        <f aca="false">(B20/B19)^(1/3)-1</f>
        <v>0.00720622971205342</v>
      </c>
      <c r="D20" s="90" t="n">
        <v>132.516210113171</v>
      </c>
      <c r="E20" s="30" t="n">
        <f aca="false">(D20/D19)^(1/3)-1</f>
        <v>0.0212134731228562</v>
      </c>
      <c r="F20" s="31" t="n">
        <v>73910.4197271899</v>
      </c>
      <c r="G20" s="30" t="n">
        <f aca="false">(F20/F19)^(1/3)-1</f>
        <v>0.0263195404884702</v>
      </c>
      <c r="I20" s="29" t="s">
        <v>38</v>
      </c>
      <c r="J20" s="13" t="n">
        <f aca="false">B20*100/$B$16</f>
        <v>100.890808188272</v>
      </c>
      <c r="K20" s="13" t="n">
        <f aca="false">D20*100/$D$16</f>
        <v>134.499411392188</v>
      </c>
      <c r="L20" s="13" t="n">
        <f aca="false">100*F20*100/D20/($F$16*100/$D$16)</f>
        <v>96.6229329997626</v>
      </c>
    </row>
    <row r="21" customFormat="false" ht="12.8" hidden="false" customHeight="false" outlineLevel="0" collapsed="false">
      <c r="A21" s="27" t="s">
        <v>18</v>
      </c>
      <c r="B21" s="27" t="n">
        <v>138.805989631777</v>
      </c>
      <c r="C21" s="28" t="n">
        <f aca="false">(B21/B20)^(1/3)-1</f>
        <v>0.00555779683672353</v>
      </c>
      <c r="D21" s="88" t="n">
        <v>140.604053922895</v>
      </c>
      <c r="E21" s="28" t="n">
        <f aca="false">(D21/D20)^(1/3)-1</f>
        <v>0.0199438851128948</v>
      </c>
      <c r="F21" s="89" t="n">
        <v>80199.1321511109</v>
      </c>
      <c r="G21" s="28" t="n">
        <f aca="false">(F21/F20)^(1/3)-1</f>
        <v>0.0275934642512419</v>
      </c>
      <c r="I21" s="27" t="s">
        <v>39</v>
      </c>
      <c r="J21" s="13" t="n">
        <f aca="false">B21*100/$B$16</f>
        <v>102.582366633057</v>
      </c>
      <c r="K21" s="13" t="n">
        <f aca="false">D21*100/$D$16</f>
        <v>142.708295655561</v>
      </c>
      <c r="L21" s="13" t="n">
        <f aca="false">100*F21*100/D21/($F$16*100/$D$16)</f>
        <v>98.813294875001</v>
      </c>
    </row>
    <row r="22" customFormat="false" ht="12.8" hidden="false" customHeight="false" outlineLevel="0" collapsed="false">
      <c r="A22" s="29" t="s">
        <v>20</v>
      </c>
      <c r="B22" s="29" t="n">
        <v>143.943162991112</v>
      </c>
      <c r="C22" s="30" t="n">
        <f aca="false">(B22/B21)^(1/3)-1</f>
        <v>0.0121874422889168</v>
      </c>
      <c r="D22" s="90" t="n">
        <v>148.691897732619</v>
      </c>
      <c r="E22" s="30" t="n">
        <f aca="false">(D22/D21)^(1/3)-1</f>
        <v>0.0188177137883845</v>
      </c>
      <c r="F22" s="31" t="n">
        <v>86734.9824550212</v>
      </c>
      <c r="G22" s="30" t="n">
        <f aca="false">(F22/F21)^(1/3)-1</f>
        <v>0.0264588466417974</v>
      </c>
      <c r="I22" s="29" t="s">
        <v>40</v>
      </c>
      <c r="J22" s="13" t="n">
        <f aca="false">B22*100/$B$16</f>
        <v>106.37891318269</v>
      </c>
      <c r="K22" s="13" t="n">
        <f aca="false">D22*100/$D$16</f>
        <v>150.917179918934</v>
      </c>
      <c r="L22" s="13" t="n">
        <f aca="false">100*F22*100/D22/($F$16*100/$D$16)</f>
        <v>101.053310440057</v>
      </c>
    </row>
    <row r="23" customFormat="false" ht="12.8" hidden="false" customHeight="false" outlineLevel="0" collapsed="false">
      <c r="A23" s="27" t="s">
        <v>24</v>
      </c>
      <c r="B23" s="27" t="n">
        <v>146.312835660635</v>
      </c>
      <c r="C23" s="28" t="n">
        <f aca="false">(B23/B22)^(1/3)-1</f>
        <v>0.00545767888673865</v>
      </c>
      <c r="D23" s="88" t="n">
        <v>156.779741542343</v>
      </c>
      <c r="E23" s="28" t="n">
        <f aca="false">(D23/D22)^(1/3)-1</f>
        <v>0.017811952455925</v>
      </c>
      <c r="F23" s="89" t="n">
        <v>93525.9437461382</v>
      </c>
      <c r="G23" s="28" t="n">
        <f aca="false">(F23/F22)^(1/3)-1</f>
        <v>0.0254455420993445</v>
      </c>
      <c r="I23" s="27" t="s">
        <v>41</v>
      </c>
      <c r="J23" s="13" t="n">
        <f aca="false">B23*100/$B$16</f>
        <v>108.130182210995</v>
      </c>
      <c r="K23" s="13" t="n">
        <f aca="false">D23*100/$D$16</f>
        <v>159.126064182307</v>
      </c>
      <c r="L23" s="13" t="n">
        <f aca="false">100*F23*100/D23/($F$16*100/$D$16)</f>
        <v>103.344105302961</v>
      </c>
    </row>
    <row r="24" customFormat="false" ht="12.8" hidden="false" customHeight="false" outlineLevel="0" collapsed="false">
      <c r="A24" s="29" t="s">
        <v>42</v>
      </c>
      <c r="B24" s="29" t="n">
        <v>148.121066947864</v>
      </c>
      <c r="C24" s="30" t="n">
        <f aca="false">(B24/B23)^(1/3)-1</f>
        <v>0.00410269975837951</v>
      </c>
      <c r="D24" s="90" t="n">
        <v>165.010677973316</v>
      </c>
      <c r="E24" s="30" t="n">
        <f aca="false">(D24/D23)^(1/3)-1</f>
        <v>0.0172023812262538</v>
      </c>
      <c r="F24" s="31" t="n">
        <v>99919.991638394</v>
      </c>
      <c r="G24" s="30" t="n">
        <f aca="false">(F24/F23)^(1/3)-1</f>
        <v>0.022288393132385</v>
      </c>
      <c r="I24" s="29" t="s">
        <v>42</v>
      </c>
      <c r="J24" s="13" t="n">
        <f aca="false">B24*100/$B$16</f>
        <v>109.466526884275</v>
      </c>
      <c r="K24" s="13" t="n">
        <f aca="false">D24*100/$D$16</f>
        <v>167.480182551878</v>
      </c>
      <c r="L24" s="13" t="n">
        <f aca="false">100*F24*100/D24/($F$16*100/$D$16)</f>
        <v>104.902030608416</v>
      </c>
    </row>
    <row r="25" customFormat="false" ht="12.8" hidden="false" customHeight="false" outlineLevel="0" collapsed="false">
      <c r="A25" s="27" t="s">
        <v>18</v>
      </c>
      <c r="B25" s="27" t="n">
        <v>149.910468802319</v>
      </c>
      <c r="C25" s="28" t="n">
        <f aca="false">(B25/B24)^(1/3)-1</f>
        <v>0.00401078239865704</v>
      </c>
      <c r="D25" s="88" t="n">
        <v>173.241614404289</v>
      </c>
      <c r="E25" s="28" t="n">
        <f aca="false">(D25/D24)^(1/3)-1</f>
        <v>0.0163580340504399</v>
      </c>
      <c r="F25" s="89" t="n">
        <v>106485.567023836</v>
      </c>
      <c r="G25" s="28" t="n">
        <f aca="false">(F25/F24)^(1/3)-1</f>
        <v>0.0214398242206912</v>
      </c>
      <c r="I25" s="27" t="s">
        <v>43</v>
      </c>
      <c r="J25" s="13" t="n">
        <f aca="false">B25*100/$B$16</f>
        <v>110.788955963701</v>
      </c>
      <c r="K25" s="13" t="n">
        <f aca="false">D25*100/$D$16</f>
        <v>175.834300921449</v>
      </c>
      <c r="L25" s="13" t="n">
        <f aca="false">100*F25*100/D25/($F$16*100/$D$16)</f>
        <v>106.483441832592</v>
      </c>
    </row>
    <row r="26" customFormat="false" ht="12.8" hidden="false" customHeight="false" outlineLevel="0" collapsed="false">
      <c r="A26" s="29" t="s">
        <v>20</v>
      </c>
      <c r="B26" s="29" t="n">
        <v>151.860036955623</v>
      </c>
      <c r="C26" s="30" t="n">
        <f aca="false">(B26/B25)^(1/3)-1</f>
        <v>0.00431630381881321</v>
      </c>
      <c r="D26" s="90" t="n">
        <v>181.472550835262</v>
      </c>
      <c r="E26" s="30" t="n">
        <f aca="false">(D26/D25)^(1/3)-1</f>
        <v>0.0155927078365148</v>
      </c>
      <c r="F26" s="31" t="n">
        <v>112383.515524235</v>
      </c>
      <c r="G26" s="30" t="n">
        <f aca="false">(F26/F25)^(1/3)-1</f>
        <v>0.0181316896061079</v>
      </c>
      <c r="I26" s="29" t="s">
        <v>44</v>
      </c>
      <c r="J26" s="13" t="n">
        <f aca="false">B26*100/$B$16</f>
        <v>112.229753407737</v>
      </c>
      <c r="K26" s="13" t="n">
        <f aca="false">D26*100/$D$16</f>
        <v>184.18841929102</v>
      </c>
      <c r="L26" s="13" t="n">
        <f aca="false">100*F26*100/D26/($F$16*100/$D$16)</f>
        <v>107.284065874675</v>
      </c>
    </row>
    <row r="27" customFormat="false" ht="12.8" hidden="false" customHeight="false" outlineLevel="0" collapsed="false">
      <c r="A27" s="27" t="s">
        <v>24</v>
      </c>
      <c r="B27" s="27" t="n">
        <v>153.015748616802</v>
      </c>
      <c r="C27" s="28" t="n">
        <f aca="false">(B27/B26)^(1/3)-1</f>
        <v>0.00253038305988174</v>
      </c>
      <c r="D27" s="88" t="n">
        <v>189.703487266235</v>
      </c>
      <c r="E27" s="28" t="n">
        <f aca="false">(D27/D26)^(1/3)-1</f>
        <v>0.0148958038073606</v>
      </c>
      <c r="F27" s="89" t="n">
        <v>118364.134784851</v>
      </c>
      <c r="G27" s="28" t="n">
        <f aca="false">(F27/F26)^(1/3)-1</f>
        <v>0.0174330433168763</v>
      </c>
      <c r="I27" s="27" t="s">
        <v>45</v>
      </c>
      <c r="J27" s="13" t="n">
        <f aca="false">B27*100/$B$16</f>
        <v>113.08386379349</v>
      </c>
      <c r="K27" s="13" t="n">
        <f aca="false">D27*100/$D$16</f>
        <v>192.542537660591</v>
      </c>
      <c r="L27" s="13" t="n">
        <f aca="false">100*F27*100/D27/($F$16*100/$D$16)</f>
        <v>108.090709621283</v>
      </c>
    </row>
    <row r="28" customFormat="false" ht="12.8" hidden="false" customHeight="false" outlineLevel="0" collapsed="false">
      <c r="A28" s="29" t="s">
        <v>46</v>
      </c>
      <c r="B28" s="29" t="n">
        <v>154.786514960517</v>
      </c>
      <c r="C28" s="30" t="n">
        <f aca="false">(B28/B27)^(1/3)-1</f>
        <v>0.00384269645544233</v>
      </c>
      <c r="D28" s="90" t="n">
        <v>197.76588547505</v>
      </c>
      <c r="E28" s="30" t="n">
        <f aca="false">(D28/D27)^(1/3)-1</f>
        <v>0.0139705806309227</v>
      </c>
      <c r="F28" s="31" t="n">
        <v>123767.614101594</v>
      </c>
      <c r="G28" s="30" t="n">
        <f aca="false">(F28/F27)^(1/3)-1</f>
        <v>0.0149912470566791</v>
      </c>
      <c r="I28" s="29" t="s">
        <v>46</v>
      </c>
      <c r="J28" s="13" t="n">
        <f aca="false">B28*100/$B$16</f>
        <v>114.392520594067</v>
      </c>
      <c r="K28" s="13" t="n">
        <f aca="false">D28*100/$D$16</f>
        <v>200.725595511166</v>
      </c>
      <c r="L28" s="13" t="n">
        <f aca="false">100*F28*100/D28/($F$16*100/$D$16)</f>
        <v>108.417451789294</v>
      </c>
      <c r="N28" s="32"/>
    </row>
    <row r="29" customFormat="false" ht="12.8" hidden="false" customHeight="false" outlineLevel="0" collapsed="false">
      <c r="A29" s="27" t="s">
        <v>18</v>
      </c>
      <c r="B29" s="27" t="n">
        <v>157.405992242435</v>
      </c>
      <c r="C29" s="28" t="n">
        <f aca="false">(B29/B28)^(1/3)-1</f>
        <v>0.00560952838310747</v>
      </c>
      <c r="D29" s="88" t="n">
        <v>205.828283683865</v>
      </c>
      <c r="E29" s="28" t="n">
        <f aca="false">(D29/D28)^(1/3)-1</f>
        <v>0.0134085362833618</v>
      </c>
      <c r="F29" s="89" t="n">
        <v>129201.506180939</v>
      </c>
      <c r="G29" s="28" t="n">
        <f aca="false">(F29/F28)^(1/3)-1</f>
        <v>0.0144255657147658</v>
      </c>
      <c r="I29" s="27" t="s">
        <v>47</v>
      </c>
      <c r="J29" s="13" t="n">
        <f aca="false">B29*100/$B$16</f>
        <v>116.328403761886</v>
      </c>
      <c r="K29" s="13" t="n">
        <f aca="false">D29*100/$D$16</f>
        <v>208.908653361741</v>
      </c>
      <c r="L29" s="13" t="n">
        <f aca="false">100*F29*100/D29/($F$16*100/$D$16)</f>
        <v>108.744193957305</v>
      </c>
      <c r="M29" s="32" t="n">
        <f aca="false">L27/L16-1</f>
        <v>0.0809070962128271</v>
      </c>
    </row>
    <row r="30" customFormat="false" ht="12.8" hidden="false" customHeight="false" outlineLevel="0" collapsed="false">
      <c r="A30" s="29" t="s">
        <v>20</v>
      </c>
      <c r="B30" s="29" t="n">
        <v>157.934438433848</v>
      </c>
      <c r="C30" s="30" t="n">
        <f aca="false">(B30/B29)^(1/3)-1</f>
        <v>0.0011178225910411</v>
      </c>
      <c r="D30" s="90" t="n">
        <v>213.89068189268</v>
      </c>
      <c r="E30" s="30" t="n">
        <f aca="false">(D30/D29)^(1/3)-1</f>
        <v>0.0128899704051624</v>
      </c>
      <c r="F30" s="31" t="n">
        <v>134665.811022886</v>
      </c>
      <c r="G30" s="30" t="n">
        <f aca="false">(F30/F29)^(1/3)-1</f>
        <v>0.0139034281792825</v>
      </c>
      <c r="I30" s="29" t="s">
        <v>48</v>
      </c>
      <c r="J30" s="13" t="n">
        <f aca="false">B30*100/$B$16</f>
        <v>116.718943544047</v>
      </c>
      <c r="K30" s="13" t="n">
        <f aca="false">D30*100/$D$16</f>
        <v>217.091711212316</v>
      </c>
      <c r="L30" s="13" t="n">
        <f aca="false">100*F30*100/D30/($F$16*100/$D$16)</f>
        <v>109.070936125316</v>
      </c>
    </row>
    <row r="31" customFormat="false" ht="12.8" hidden="false" customHeight="false" outlineLevel="0" collapsed="false">
      <c r="A31" s="27" t="s">
        <v>24</v>
      </c>
      <c r="B31" s="27" t="n">
        <v>159.911205145324</v>
      </c>
      <c r="C31" s="28" t="n">
        <f aca="false">(B31/B30)^(1/3)-1</f>
        <v>0.00415483852423804</v>
      </c>
      <c r="D31" s="88" t="n">
        <v>221.953080101495</v>
      </c>
      <c r="E31" s="28" t="n">
        <f aca="false">(D31/D30)^(1/3)-1</f>
        <v>0.0124100252895021</v>
      </c>
      <c r="F31" s="89" t="n">
        <v>140160.528627436</v>
      </c>
      <c r="G31" s="28" t="n">
        <f aca="false">(F31/F30)^(1/3)-1</f>
        <v>0.013419971310922</v>
      </c>
      <c r="I31" s="27" t="s">
        <v>49</v>
      </c>
      <c r="J31" s="13" t="n">
        <f aca="false">B31*100/$B$16</f>
        <v>118.179841651417</v>
      </c>
      <c r="K31" s="13" t="n">
        <f aca="false">D31*100/$D$16</f>
        <v>225.274769062891</v>
      </c>
      <c r="L31" s="13" t="n">
        <f aca="false">100*F31*100/D31/($F$16*100/$D$16)</f>
        <v>109.397678293328</v>
      </c>
    </row>
    <row r="32" customFormat="false" ht="12.8" hidden="false" customHeight="false" outlineLevel="0" collapsed="false">
      <c r="A32" s="29" t="s">
        <v>50</v>
      </c>
      <c r="B32" s="29" t="n">
        <v>161.751908133741</v>
      </c>
      <c r="C32" s="30" t="n">
        <f aca="false">(B32/B31)^(1/3)-1</f>
        <v>0.00382229868201045</v>
      </c>
      <c r="D32" s="90" t="n">
        <v>230.053150599191</v>
      </c>
      <c r="E32" s="30" t="n">
        <f aca="false">(D32/D31)^(1/3)-1</f>
        <v>0.0120197849794823</v>
      </c>
      <c r="F32" s="31" t="n">
        <v>145709.519615933</v>
      </c>
      <c r="G32" s="30" t="n">
        <f aca="false">(F32/F31)^(1/3)-1</f>
        <v>0.0130263294242183</v>
      </c>
      <c r="I32" s="29" t="s">
        <v>50</v>
      </c>
      <c r="J32" s="13" t="n">
        <f aca="false">B32*100/$B$16</f>
        <v>119.540184020801</v>
      </c>
      <c r="K32" s="13" t="n">
        <f aca="false">D32*100/$D$16</f>
        <v>233.496062995497</v>
      </c>
      <c r="L32" s="13" t="n">
        <f aca="false">100*F32*100/D32/($F$16*100/$D$16)</f>
        <v>109.724420461339</v>
      </c>
    </row>
    <row r="33" customFormat="false" ht="12.8" hidden="false" customHeight="false" outlineLevel="0" collapsed="false">
      <c r="A33" s="27" t="s">
        <v>18</v>
      </c>
      <c r="B33" s="27" t="n">
        <v>162.91520197092</v>
      </c>
      <c r="C33" s="28" t="n">
        <f aca="false">(B33/B32)^(1/3)-1</f>
        <v>0.00239155588891693</v>
      </c>
      <c r="D33" s="88" t="n">
        <v>238.153221096888</v>
      </c>
      <c r="E33" s="28" t="n">
        <f aca="false">(D33/D32)^(1/3)-1</f>
        <v>0.0116014072790902</v>
      </c>
      <c r="F33" s="89" t="n">
        <v>151289.065473432</v>
      </c>
      <c r="G33" s="28" t="n">
        <f aca="false">(F33/F32)^(1/3)-1</f>
        <v>0.0126045424839139</v>
      </c>
      <c r="I33" s="27" t="s">
        <v>51</v>
      </c>
      <c r="J33" s="13" t="n">
        <f aca="false">B33*100/$B$16</f>
        <v>120.399897893552</v>
      </c>
      <c r="K33" s="13" t="n">
        <f aca="false">D33*100/$D$16</f>
        <v>241.717356928104</v>
      </c>
      <c r="L33" s="13" t="n">
        <f aca="false">100*F33*100/D33/($F$16*100/$D$16)</f>
        <v>110.051162629351</v>
      </c>
    </row>
    <row r="34" customFormat="false" ht="12.8" hidden="false" customHeight="false" outlineLevel="0" collapsed="false">
      <c r="A34" s="29" t="s">
        <v>20</v>
      </c>
      <c r="B34" s="29" t="n">
        <v>164.251815971202</v>
      </c>
      <c r="C34" s="30" t="n">
        <f aca="false">(B34/B33)^(1/3)-1</f>
        <v>0.00272733954651838</v>
      </c>
      <c r="D34" s="90" t="n">
        <v>246.253291594585</v>
      </c>
      <c r="E34" s="30" t="n">
        <f aca="false">(D34/D33)^(1/3)-1</f>
        <v>0.0112111775165633</v>
      </c>
      <c r="F34" s="31" t="n">
        <v>156899.166199932</v>
      </c>
      <c r="G34" s="30" t="n">
        <f aca="false">(F34/F33)^(1/3)-1</f>
        <v>0.0122109515351541</v>
      </c>
      <c r="I34" s="29" t="s">
        <v>52</v>
      </c>
      <c r="J34" s="13" t="n">
        <f aca="false">B34*100/$B$16</f>
        <v>121.387701285809</v>
      </c>
      <c r="K34" s="13" t="n">
        <f aca="false">D34*100/$D$16</f>
        <v>249.938650860711</v>
      </c>
      <c r="L34" s="13" t="n">
        <f aca="false">100*F34*100/D34/($F$16*100/$D$16)</f>
        <v>110.377904797362</v>
      </c>
    </row>
    <row r="35" customFormat="false" ht="12.8" hidden="false" customHeight="false" outlineLevel="0" collapsed="false">
      <c r="A35" s="27" t="s">
        <v>24</v>
      </c>
      <c r="B35" s="27" t="n">
        <v>166.320750737547</v>
      </c>
      <c r="C35" s="28" t="n">
        <f aca="false">(B35/B34)^(1/3)-1</f>
        <v>0.00418119822253082</v>
      </c>
      <c r="D35" s="88" t="n">
        <v>254.353362092282</v>
      </c>
      <c r="E35" s="28" t="n">
        <f aca="false">(D35/D34)^(1/3)-1</f>
        <v>0.0108463472906526</v>
      </c>
      <c r="F35" s="89" t="n">
        <v>162539.821795434</v>
      </c>
      <c r="G35" s="28" t="n">
        <f aca="false">(F35/F34)^(1/3)-1</f>
        <v>0.0118428050410861</v>
      </c>
      <c r="I35" s="27" t="s">
        <v>53</v>
      </c>
      <c r="J35" s="13" t="n">
        <f aca="false">B35*100/$B$16</f>
        <v>122.916714733313</v>
      </c>
      <c r="K35" s="13" t="n">
        <f aca="false">D35*100/$D$16</f>
        <v>258.159944793318</v>
      </c>
      <c r="L35" s="13" t="n">
        <f aca="false">100*F35*100/D35/($F$16*100/$D$16)</f>
        <v>110.704646965373</v>
      </c>
    </row>
    <row r="36" customFormat="false" ht="12.8" hidden="false" customHeight="false" outlineLevel="0" collapsed="false">
      <c r="A36" s="29" t="s">
        <v>54</v>
      </c>
      <c r="B36" s="29" t="n">
        <v>167.413224918422</v>
      </c>
      <c r="C36" s="30" t="n">
        <f aca="false">(B36/B35)^(1/3)-1</f>
        <v>0.00218471618336924</v>
      </c>
      <c r="D36" s="90" t="n">
        <v>263.303708295412</v>
      </c>
      <c r="E36" s="30" t="n">
        <f aca="false">(D36/D35)^(1/3)-1</f>
        <v>0.0115945890768099</v>
      </c>
      <c r="F36" s="31" t="n">
        <v>168755.988950749</v>
      </c>
      <c r="G36" s="30" t="n">
        <f aca="false">(F36/F35)^(1/3)-1</f>
        <v>0.012588844108705</v>
      </c>
      <c r="I36" s="29" t="s">
        <v>54</v>
      </c>
      <c r="J36" s="13" t="n">
        <f aca="false">B36*100/$B$16</f>
        <v>123.724090461529</v>
      </c>
      <c r="K36" s="13" t="n">
        <f aca="false">D36*100/$D$16</f>
        <v>267.244239424512</v>
      </c>
      <c r="L36" s="13" t="n">
        <f aca="false">100*F36*100/D36/($F$16*100/$D$16)</f>
        <v>111.031389133384</v>
      </c>
    </row>
    <row r="37" customFormat="false" ht="12.8" hidden="false" customHeight="false" outlineLevel="0" collapsed="false">
      <c r="A37" s="27" t="s">
        <v>18</v>
      </c>
      <c r="B37" s="27" t="n">
        <v>168.617234039902</v>
      </c>
      <c r="C37" s="28" t="n">
        <f aca="false">(B37/B36)^(1/3)-1</f>
        <v>0.00239155588891649</v>
      </c>
      <c r="D37" s="88" t="n">
        <v>272.254054498543</v>
      </c>
      <c r="E37" s="28" t="n">
        <f aca="false">(D37/D36)^(1/3)-1</f>
        <v>0.0112048101911155</v>
      </c>
      <c r="F37" s="89" t="n">
        <v>175005.918362311</v>
      </c>
      <c r="G37" s="28" t="n">
        <f aca="false">(F37/F36)^(1/3)-1</f>
        <v>0.0121957602303397</v>
      </c>
      <c r="I37" s="27" t="s">
        <v>108</v>
      </c>
      <c r="J37" s="13" t="n">
        <f aca="false">B37*100/$B$16</f>
        <v>124.613894319826</v>
      </c>
      <c r="K37" s="13" t="n">
        <f aca="false">D37*100/$D$16</f>
        <v>276.328534055708</v>
      </c>
      <c r="L37" s="13" t="n">
        <f aca="false">100*F37*100/D37/($F$16*100/$D$16)</f>
        <v>111.358131301395</v>
      </c>
    </row>
    <row r="38" customFormat="false" ht="12.8" hidden="false" customHeight="false" outlineLevel="0" collapsed="false">
      <c r="A38" s="29" t="s">
        <v>20</v>
      </c>
      <c r="B38" s="29" t="n">
        <v>170.000629530194</v>
      </c>
      <c r="C38" s="30" t="n">
        <f aca="false">(B38/B37)^(1/3)-1</f>
        <v>0.0027273395465186</v>
      </c>
      <c r="D38" s="90" t="n">
        <v>281.204400701674</v>
      </c>
      <c r="E38" s="30" t="n">
        <f aca="false">(D38/D37)^(1/3)-1</f>
        <v>0.0108403875502923</v>
      </c>
      <c r="F38" s="31" t="n">
        <v>181289.610030118</v>
      </c>
      <c r="G38" s="30" t="n">
        <f aca="false">(F38/F37)^(1/3)-1</f>
        <v>0.011828076748172</v>
      </c>
      <c r="I38" s="29" t="s">
        <v>109</v>
      </c>
      <c r="J38" s="13" t="n">
        <f aca="false">B38*100/$B$16</f>
        <v>125.636270830812</v>
      </c>
      <c r="K38" s="13" t="n">
        <f aca="false">D38*100/$D$16</f>
        <v>285.412828686903</v>
      </c>
      <c r="L38" s="13" t="n">
        <f aca="false">100*F38*100/D38/($F$16*100/$D$16)</f>
        <v>111.684873469406</v>
      </c>
    </row>
    <row r="39" customFormat="false" ht="12.8" hidden="false" customHeight="false" outlineLevel="0" collapsed="false">
      <c r="A39" s="27" t="s">
        <v>24</v>
      </c>
      <c r="B39" s="27" t="n">
        <v>172.141977013361</v>
      </c>
      <c r="C39" s="28" t="n">
        <f aca="false">(B39/B38)^(1/3)-1</f>
        <v>0.0041811982225306</v>
      </c>
      <c r="D39" s="88" t="n">
        <v>290.154746904804</v>
      </c>
      <c r="E39" s="28" t="n">
        <f aca="false">(D39/D38)^(1/3)-1</f>
        <v>0.0104989246796106</v>
      </c>
      <c r="F39" s="89" t="n">
        <v>187607.063954172</v>
      </c>
      <c r="G39" s="28" t="n">
        <f aca="false">(F39/F38)^(1/3)-1</f>
        <v>0.0114833944656076</v>
      </c>
      <c r="I39" s="27" t="s">
        <v>110</v>
      </c>
      <c r="J39" s="13" t="n">
        <f aca="false">B39*100/$B$16</f>
        <v>127.218799748979</v>
      </c>
      <c r="K39" s="13" t="n">
        <f aca="false">D39*100/$D$16</f>
        <v>294.497123318097</v>
      </c>
      <c r="L39" s="13" t="n">
        <f aca="false">100*F39*100/D39/($F$16*100/$D$16)</f>
        <v>112.011615637418</v>
      </c>
    </row>
    <row r="41" customFormat="false" ht="13.8" hidden="false" customHeight="false" outlineLevel="0" collapsed="false">
      <c r="A41" s="33"/>
      <c r="B41" s="80" t="s">
        <v>57</v>
      </c>
      <c r="C41" s="80"/>
      <c r="D41" s="80"/>
    </row>
    <row r="42" customFormat="false" ht="51.75" hidden="false" customHeight="true" outlineLevel="0" collapsed="false">
      <c r="A42" s="33" t="s">
        <v>55</v>
      </c>
      <c r="B42" s="35" t="s">
        <v>114</v>
      </c>
      <c r="C42" s="35" t="s">
        <v>115</v>
      </c>
      <c r="D42" s="35" t="s">
        <v>8</v>
      </c>
    </row>
    <row r="43" customFormat="false" ht="12.8" hidden="false" customHeight="false" outlineLevel="0" collapsed="false">
      <c r="A43" s="36" t="n">
        <v>2020</v>
      </c>
      <c r="B43" s="38" t="n">
        <f aca="false">AVERAGE(B16:B19)/AVERAGE(B12:B15)-1</f>
        <v>-0.104624060456319</v>
      </c>
      <c r="C43" s="38" t="n">
        <f aca="false">D43*0.9</f>
        <v>0</v>
      </c>
      <c r="D43" s="38" t="n">
        <f aca="false">'[1]Central macro hypothesis'!C39</f>
        <v>0</v>
      </c>
    </row>
    <row r="44" customFormat="false" ht="12.8" hidden="false" customHeight="false" outlineLevel="0" collapsed="false">
      <c r="A44" s="7" t="n">
        <v>2021</v>
      </c>
      <c r="B44" s="40" t="n">
        <f aca="false">AVERAGE(B20:B23)/AVERAGE(B16:B19)-1</f>
        <v>0.107000000000001</v>
      </c>
      <c r="C44" s="40" t="n">
        <f aca="false">D44*1.2</f>
        <v>0</v>
      </c>
      <c r="D44" s="40" t="n">
        <f aca="false">'[1]Central macro hypothesis'!C40</f>
        <v>0</v>
      </c>
    </row>
    <row r="45" customFormat="false" ht="12.8" hidden="false" customHeight="false" outlineLevel="0" collapsed="false">
      <c r="A45" s="36" t="n">
        <v>2022</v>
      </c>
      <c r="B45" s="38" t="n">
        <f aca="false">AVERAGE(B24:B27)/AVERAGE(B20:B23)-1</f>
        <v>0.0660000000000014</v>
      </c>
      <c r="C45" s="38" t="n">
        <f aca="false">D45*1.2</f>
        <v>0</v>
      </c>
      <c r="D45" s="38" t="n">
        <f aca="false">'[1]Central macro hypothesis'!C41</f>
        <v>0</v>
      </c>
    </row>
    <row r="46" customFormat="false" ht="12.8" hidden="false" customHeight="false" outlineLevel="0" collapsed="false">
      <c r="A46" s="7" t="n">
        <v>2023</v>
      </c>
      <c r="B46" s="40" t="n">
        <f aca="false">AVERAGE(B28:B31)/AVERAGE(B24:B27)-1</f>
        <v>0.0449999999999975</v>
      </c>
      <c r="C46" s="40" t="n">
        <f aca="false">D46*1.2</f>
        <v>0</v>
      </c>
      <c r="D46" s="40" t="n">
        <f aca="false">'[1]Central macro hypothesis'!C42</f>
        <v>0</v>
      </c>
    </row>
    <row r="47" customFormat="false" ht="12.8" hidden="false" customHeight="false" outlineLevel="0" collapsed="false">
      <c r="A47" s="36" t="n">
        <v>2024</v>
      </c>
      <c r="B47" s="38" t="n">
        <f aca="false">AVERAGE(B32:B35)/AVERAGE(B28:B31)-1</f>
        <v>0.0400000000000018</v>
      </c>
      <c r="C47" s="38" t="n">
        <f aca="false">D47*1.2</f>
        <v>0</v>
      </c>
      <c r="D47" s="38" t="n">
        <f aca="false">'[1]Central macro hypothesis'!C43</f>
        <v>0</v>
      </c>
    </row>
  </sheetData>
  <mergeCells count="2">
    <mergeCell ref="B2:F2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P121"/>
  <sheetViews>
    <sheetView showFormulas="false" showGridLines="true" showRowColHeaders="true" showZeros="true" rightToLeft="false" tabSelected="false" showOutlineSymbols="true" defaultGridColor="true" view="normal" topLeftCell="BG1" colorId="64" zoomScale="60" zoomScaleNormal="60" zoomScalePageLayoutView="100" workbookViewId="0">
      <selection pane="topLeft" activeCell="BM13" activeCellId="0" sqref="BM13"/>
    </sheetView>
  </sheetViews>
  <sheetFormatPr defaultColWidth="9.30078125" defaultRowHeight="12.8" zeroHeight="false" outlineLevelRow="0" outlineLevelCol="0"/>
  <cols>
    <col collapsed="false" customWidth="true" hidden="false" outlineLevel="0" max="6" min="3" style="0" width="15"/>
    <col collapsed="false" customWidth="true" hidden="false" outlineLevel="0" max="20" min="15" style="0" width="14.01"/>
    <col collapsed="false" customWidth="true" hidden="false" outlineLevel="0" max="28" min="27" style="0" width="11.11"/>
    <col collapsed="false" customWidth="true" hidden="false" outlineLevel="0" max="30" min="30" style="0" width="13.66"/>
    <col collapsed="false" customWidth="true" hidden="false" outlineLevel="0" max="33" min="33" style="0" width="13.17"/>
    <col collapsed="false" customWidth="true" hidden="false" outlineLevel="0" max="39" min="39" style="0" width="11.5"/>
    <col collapsed="false" customWidth="true" hidden="false" outlineLevel="0" max="41" min="41" style="0" width="19.33"/>
    <col collapsed="false" customWidth="true" hidden="false" outlineLevel="0" max="42" min="42" style="0" width="14.35"/>
    <col collapsed="false" customWidth="true" hidden="false" outlineLevel="0" max="43" min="43" style="0" width="14.01"/>
    <col collapsed="false" customWidth="true" hidden="false" outlineLevel="0" max="44" min="44" style="0" width="15.49"/>
  </cols>
  <sheetData>
    <row r="1" customFormat="false" ht="50.25" hidden="false" customHeight="true" outlineLevel="0" collapsed="false">
      <c r="A1" s="41" t="s">
        <v>55</v>
      </c>
      <c r="B1" s="41" t="s">
        <v>59</v>
      </c>
      <c r="C1" s="41" t="s">
        <v>112</v>
      </c>
      <c r="D1" s="41"/>
      <c r="E1" s="41" t="s">
        <v>113</v>
      </c>
      <c r="F1" s="41"/>
      <c r="G1" s="41" t="s">
        <v>62</v>
      </c>
      <c r="H1" s="41"/>
      <c r="I1" s="41" t="s">
        <v>63</v>
      </c>
      <c r="J1" s="41"/>
      <c r="K1" s="41" t="s">
        <v>64</v>
      </c>
      <c r="L1" s="41"/>
      <c r="M1" s="42" t="s">
        <v>65</v>
      </c>
      <c r="N1" s="41"/>
      <c r="O1" s="41" t="s">
        <v>66</v>
      </c>
      <c r="P1" s="43"/>
      <c r="Q1" s="41" t="s">
        <v>67</v>
      </c>
      <c r="R1" s="41"/>
      <c r="S1" s="41" t="s">
        <v>68</v>
      </c>
      <c r="T1" s="41"/>
      <c r="U1" s="43" t="s">
        <v>69</v>
      </c>
      <c r="V1" s="41"/>
      <c r="W1" s="41" t="s">
        <v>70</v>
      </c>
      <c r="X1" s="41"/>
      <c r="Y1" s="3" t="s">
        <v>71</v>
      </c>
      <c r="Z1" s="3"/>
      <c r="AA1" s="3" t="s">
        <v>72</v>
      </c>
      <c r="AB1" s="3"/>
      <c r="AC1" s="3"/>
      <c r="AD1" s="3" t="s">
        <v>73</v>
      </c>
      <c r="AE1" s="3" t="str">
        <f aca="false">'Central scenario'!AE1</f>
        <v>PIB en millones de pesos constantes de 2004</v>
      </c>
      <c r="AF1" s="3" t="s">
        <v>75</v>
      </c>
      <c r="AG1" s="3" t="str">
        <f aca="false">'Central scenario'!AG1</f>
        <v>PIB en pesos constantes noviembre 2014</v>
      </c>
      <c r="AH1" s="3" t="s">
        <v>7</v>
      </c>
      <c r="AI1" s="3"/>
      <c r="AJ1" s="3" t="s">
        <v>76</v>
      </c>
      <c r="AK1" s="44" t="s">
        <v>77</v>
      </c>
      <c r="AL1" s="44"/>
      <c r="AM1" s="45" t="s">
        <v>78</v>
      </c>
      <c r="AN1" s="45"/>
      <c r="AO1" s="46" t="s">
        <v>79</v>
      </c>
      <c r="AP1" s="47" t="s">
        <v>80</v>
      </c>
      <c r="AQ1" s="45" t="s">
        <v>81</v>
      </c>
      <c r="AR1" s="45"/>
      <c r="AS1" s="45" t="s">
        <v>82</v>
      </c>
      <c r="AT1" s="45"/>
      <c r="AU1" s="3"/>
      <c r="AV1" s="3" t="s">
        <v>84</v>
      </c>
      <c r="AW1" s="3"/>
      <c r="AX1" s="3" t="s">
        <v>85</v>
      </c>
      <c r="AY1" s="3"/>
      <c r="AZ1" s="3" t="s">
        <v>86</v>
      </c>
      <c r="BA1" s="3"/>
      <c r="BB1" s="3" t="str">
        <f aca="false">'Central scenario'!BB1</f>
        <v>Remuneración del Trabajo Asalariado en porcentjae del Valor Agregado Bruto (VAB)</v>
      </c>
      <c r="BC1" s="3" t="str">
        <f aca="false">'Central scenario'!BC1</f>
        <v>Ingresos Brutos Mixtos en porcentaje VAB</v>
      </c>
      <c r="BD1" s="3" t="str">
        <f aca="false">'Central scenario'!BD1</f>
        <v>Remuneración del trabajo en % VAB</v>
      </c>
      <c r="BE1" s="3"/>
      <c r="BF1" s="3"/>
      <c r="BG1" s="3"/>
      <c r="BH1" s="3"/>
      <c r="BI1" s="3" t="s">
        <v>91</v>
      </c>
      <c r="BJ1" s="3"/>
      <c r="BK1" s="3" t="s">
        <v>92</v>
      </c>
      <c r="BL1" s="3" t="s">
        <v>93</v>
      </c>
      <c r="BM1" s="3" t="s">
        <v>94</v>
      </c>
      <c r="BN1" s="3" t="s">
        <v>95</v>
      </c>
      <c r="BO1" s="44" t="s">
        <v>116</v>
      </c>
      <c r="BP1" s="3"/>
    </row>
    <row r="2" customFormat="false" ht="12.8" hidden="false" customHeight="false" outlineLevel="0" collapsed="false">
      <c r="A2" s="1"/>
      <c r="B2" s="1"/>
      <c r="C2" s="1" t="s">
        <v>97</v>
      </c>
      <c r="D2" s="1" t="s">
        <v>98</v>
      </c>
      <c r="E2" s="1" t="s">
        <v>97</v>
      </c>
      <c r="F2" s="4" t="s">
        <v>98</v>
      </c>
      <c r="G2" s="4" t="s">
        <v>99</v>
      </c>
      <c r="H2" s="4" t="s">
        <v>100</v>
      </c>
      <c r="I2" s="4" t="s">
        <v>99</v>
      </c>
      <c r="J2" s="1" t="s">
        <v>100</v>
      </c>
      <c r="K2" s="1" t="s">
        <v>97</v>
      </c>
      <c r="L2" s="4" t="s">
        <v>98</v>
      </c>
      <c r="M2" s="4" t="s">
        <v>97</v>
      </c>
      <c r="N2" s="4" t="s">
        <v>98</v>
      </c>
      <c r="O2" s="1" t="s">
        <v>97</v>
      </c>
      <c r="P2" s="1" t="s">
        <v>98</v>
      </c>
      <c r="Q2" s="4" t="s">
        <v>97</v>
      </c>
      <c r="R2" s="4" t="s">
        <v>98</v>
      </c>
      <c r="S2" s="4" t="s">
        <v>97</v>
      </c>
      <c r="T2" s="1" t="s">
        <v>98</v>
      </c>
      <c r="U2" s="1" t="s">
        <v>97</v>
      </c>
      <c r="V2" s="1" t="s">
        <v>98</v>
      </c>
      <c r="W2" s="1" t="s">
        <v>97</v>
      </c>
      <c r="X2" s="4" t="s">
        <v>98</v>
      </c>
      <c r="Y2" s="1"/>
      <c r="Z2" s="1"/>
      <c r="AA2" s="1"/>
      <c r="AB2" s="1"/>
      <c r="AC2" s="3"/>
      <c r="AD2" s="1"/>
      <c r="AE2" s="1"/>
      <c r="AF2" s="1"/>
      <c r="AG2" s="1"/>
      <c r="AH2" s="1"/>
      <c r="AI2" s="1"/>
      <c r="AJ2" s="1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1"/>
      <c r="AV2" s="1" t="s">
        <v>101</v>
      </c>
      <c r="AW2" s="1" t="s">
        <v>99</v>
      </c>
      <c r="AX2" s="1" t="s">
        <v>101</v>
      </c>
      <c r="AY2" s="1" t="s">
        <v>99</v>
      </c>
      <c r="AZ2" s="1" t="s">
        <v>23</v>
      </c>
      <c r="BA2" s="1" t="s">
        <v>102</v>
      </c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48"/>
      <c r="BP2" s="1"/>
    </row>
    <row r="3" customFormat="false" ht="12.8" hidden="false" customHeight="false" outlineLevel="0" collapsed="false">
      <c r="A3" s="1" t="n">
        <v>2014</v>
      </c>
      <c r="B3" s="1" t="n">
        <v>1</v>
      </c>
      <c r="C3" s="4" t="n">
        <v>73541829.2644794</v>
      </c>
      <c r="D3" s="4"/>
      <c r="E3" s="4" t="n">
        <v>13367097.642</v>
      </c>
      <c r="F3" s="4"/>
      <c r="G3" s="4"/>
      <c r="H3" s="4"/>
      <c r="I3" s="4"/>
      <c r="J3" s="49"/>
      <c r="K3" s="49" t="n">
        <v>2431521.2591</v>
      </c>
      <c r="L3" s="4"/>
      <c r="M3" s="4" t="n">
        <v>552644.922999999</v>
      </c>
      <c r="N3" s="4"/>
      <c r="O3" s="4" t="n">
        <v>15657663.7612308</v>
      </c>
      <c r="P3" s="4"/>
      <c r="Q3" s="4" t="n">
        <v>16188956.83674</v>
      </c>
      <c r="R3" s="4"/>
      <c r="S3" s="4" t="n">
        <v>61899879.6512037</v>
      </c>
      <c r="T3" s="4"/>
      <c r="U3" s="4" t="n">
        <v>147745.90426</v>
      </c>
      <c r="V3" s="49"/>
      <c r="W3" s="49" t="n">
        <v>371095.073584483</v>
      </c>
      <c r="X3" s="4"/>
      <c r="Y3" s="4" t="n">
        <f aca="false">Q3+U3-M3-K3-E3</f>
        <v>-14561.0830999985</v>
      </c>
      <c r="Z3" s="4"/>
      <c r="AA3" s="4" t="n">
        <f aca="false">S3-O3-C3</f>
        <v>-27299613.3745065</v>
      </c>
      <c r="AB3" s="4"/>
      <c r="AC3" s="50"/>
      <c r="AD3" s="4" t="n">
        <f aca="false">'Central scenario'!AD3</f>
        <v>3917648861.17108</v>
      </c>
      <c r="AE3" s="4" t="n">
        <f aca="false">'Central scenario'!AE3</f>
        <v>671066.046635063</v>
      </c>
      <c r="AF3" s="4" t="n">
        <f aca="false">'Central scenario'!AF3</f>
        <v>87.364011982</v>
      </c>
      <c r="AG3" s="4" t="n">
        <f aca="false">'Central scenario'!AG3</f>
        <v>4896479257.53781</v>
      </c>
      <c r="AH3" s="4"/>
      <c r="AI3" s="4"/>
      <c r="AJ3" s="51" t="n">
        <f aca="false">AA3/AG3</f>
        <v>-0.00557535566651906</v>
      </c>
      <c r="AK3" s="48" t="n">
        <v>2014</v>
      </c>
      <c r="AL3" s="52" t="n">
        <f aca="false">(SUM(AA3:AA6)/AVERAGE(AG3:AG6))</f>
        <v>-0.0196925047215125</v>
      </c>
      <c r="AM3" s="52"/>
      <c r="AN3" s="52"/>
      <c r="AO3" s="52"/>
      <c r="AP3" s="52"/>
      <c r="AQ3" s="49" t="s">
        <v>103</v>
      </c>
      <c r="AR3" s="52" t="s">
        <v>104</v>
      </c>
      <c r="AS3" s="52" t="s">
        <v>103</v>
      </c>
      <c r="AT3" s="52" t="s">
        <v>104</v>
      </c>
      <c r="AV3" s="1" t="n">
        <v>10923418</v>
      </c>
      <c r="BI3" s="51" t="n">
        <f aca="false">S3/AG3</f>
        <v>0.0126417118087272</v>
      </c>
      <c r="BJ3" s="1" t="n">
        <v>2014</v>
      </c>
      <c r="BK3" s="51" t="n">
        <f aca="false">(SUM(S3:S6)/AVERAGE(AG3:AG6))</f>
        <v>0.0539797598100557</v>
      </c>
      <c r="BL3" s="51" t="n">
        <f aca="false">(SUM(O3:O6)/AVERAGE(AG3:AG6))</f>
        <v>0.0125202302384808</v>
      </c>
      <c r="BM3" s="51" t="n">
        <f aca="false">(SUM(C3:C6)/AVERAGE(AG3:AG6))</f>
        <v>0.0611520342930874</v>
      </c>
      <c r="BN3" s="51" t="n">
        <f aca="false">(SUM(H3:H6)+SUM(J3:J6))/AVERAGE(AG3:AG6)</f>
        <v>0</v>
      </c>
      <c r="BO3" s="52" t="n">
        <f aca="false">AL3-BN3</f>
        <v>-0.0196925047215125</v>
      </c>
      <c r="BP3" s="32" t="n">
        <f aca="false">BN3+BM3</f>
        <v>0.0611520342930874</v>
      </c>
    </row>
    <row r="4" customFormat="false" ht="12.8" hidden="false" customHeight="false" outlineLevel="0" collapsed="false">
      <c r="A4" s="1" t="n">
        <v>2014</v>
      </c>
      <c r="B4" s="1" t="n">
        <v>2</v>
      </c>
      <c r="C4" s="4" t="n">
        <v>76536005.6455548</v>
      </c>
      <c r="D4" s="4"/>
      <c r="E4" s="4" t="n">
        <v>13911324.754</v>
      </c>
      <c r="F4" s="4"/>
      <c r="G4" s="4"/>
      <c r="H4" s="4"/>
      <c r="I4" s="4"/>
      <c r="J4" s="49"/>
      <c r="K4" s="49" t="n">
        <v>2156056.4543</v>
      </c>
      <c r="L4" s="4"/>
      <c r="M4" s="4" t="n">
        <v>571465.443</v>
      </c>
      <c r="N4" s="4"/>
      <c r="O4" s="4" t="n">
        <v>14331816.6540251</v>
      </c>
      <c r="P4" s="4"/>
      <c r="Q4" s="4" t="n">
        <v>18889074.98367</v>
      </c>
      <c r="R4" s="4"/>
      <c r="S4" s="4" t="n">
        <v>72224015.420081</v>
      </c>
      <c r="T4" s="4"/>
      <c r="U4" s="4" t="n">
        <v>150093.53833</v>
      </c>
      <c r="V4" s="49"/>
      <c r="W4" s="49" t="n">
        <v>376991.65286578</v>
      </c>
      <c r="X4" s="4"/>
      <c r="Y4" s="4" t="n">
        <f aca="false">Q4+U4-M4-K4-E4</f>
        <v>2400321.8707</v>
      </c>
      <c r="Z4" s="4"/>
      <c r="AA4" s="4" t="n">
        <f aca="false">S4-O4-C4</f>
        <v>-18643806.8794989</v>
      </c>
      <c r="AB4" s="4"/>
      <c r="AC4" s="50"/>
      <c r="AD4" s="4" t="n">
        <f aca="false">'Central scenario'!AD4</f>
        <v>4702629524.92031</v>
      </c>
      <c r="AE4" s="4" t="n">
        <f aca="false">'Central scenario'!AE4</f>
        <v>760576.868348004</v>
      </c>
      <c r="AF4" s="4" t="n">
        <f aca="false">'Central scenario'!AF4</f>
        <v>92.542254682</v>
      </c>
      <c r="AG4" s="4" t="n">
        <f aca="false">'Central scenario'!AG4</f>
        <v>5549601083.68338</v>
      </c>
      <c r="AH4" s="4"/>
      <c r="AI4" s="4"/>
      <c r="AJ4" s="51" t="n">
        <f aca="false">AA4/AG4</f>
        <v>-0.00335948595193884</v>
      </c>
      <c r="AK4" s="48" t="n">
        <v>2015</v>
      </c>
      <c r="AL4" s="52" t="n">
        <f aca="false">SUM(AB14:AB17)/AVERAGE(AG14:AG17)</f>
        <v>-0.0329745750899216</v>
      </c>
      <c r="AM4" s="52"/>
      <c r="AN4" s="52"/>
      <c r="AO4" s="52"/>
      <c r="AP4" s="52"/>
      <c r="AQ4" s="4" t="n">
        <f aca="false">'Central scenario'!AQ4</f>
        <v>545118865</v>
      </c>
      <c r="AR4" s="4" t="n">
        <f aca="false">'Central scenario'!AR4</f>
        <v>545118865</v>
      </c>
      <c r="AS4" s="53" t="n">
        <f aca="false">AQ4/AG17</f>
        <v>0.10385608441092</v>
      </c>
      <c r="AT4" s="53" t="n">
        <f aca="false">AR4/AG17</f>
        <v>0.10385608441092</v>
      </c>
      <c r="AV4" s="1" t="n">
        <v>10933469</v>
      </c>
      <c r="AX4" s="1" t="n">
        <f aca="false">(AV4-AV3)/AV3</f>
        <v>0.000920133240346565</v>
      </c>
      <c r="BI4" s="51" t="n">
        <f aca="false">S4/AG4</f>
        <v>0.0130142715360983</v>
      </c>
      <c r="BJ4" s="1" t="n">
        <v>2015</v>
      </c>
      <c r="BK4" s="51" t="n">
        <f aca="false">SUM(T14:T17)/AVERAGE(AG14:AG17)</f>
        <v>0.0608238023860763</v>
      </c>
      <c r="BL4" s="51" t="n">
        <f aca="false">SUM(P14:P17)/AVERAGE(AG14:AG17)</f>
        <v>0.014169644563802</v>
      </c>
      <c r="BM4" s="51" t="n">
        <f aca="false">SUM(D14:D17)/AVERAGE(AG14:AG17)</f>
        <v>0.0796287329121958</v>
      </c>
      <c r="BN4" s="51" t="n">
        <f aca="false">(SUM(H14:H17)+SUM(J14:J17))/AVERAGE(AG14:AG17)</f>
        <v>0</v>
      </c>
      <c r="BO4" s="52" t="n">
        <f aca="false">AL4-BN4</f>
        <v>-0.0329745750899216</v>
      </c>
      <c r="BP4" s="32" t="n">
        <f aca="false">BN4+BM4</f>
        <v>0.0796287329121958</v>
      </c>
    </row>
    <row r="5" customFormat="false" ht="12.8" hidden="false" customHeight="false" outlineLevel="0" collapsed="false">
      <c r="A5" s="1" t="n">
        <v>2014</v>
      </c>
      <c r="B5" s="1" t="n">
        <v>3</v>
      </c>
      <c r="C5" s="4" t="n">
        <v>79948619.6984823</v>
      </c>
      <c r="D5" s="4"/>
      <c r="E5" s="4" t="n">
        <v>14531608.438</v>
      </c>
      <c r="F5" s="4"/>
      <c r="G5" s="4"/>
      <c r="H5" s="4"/>
      <c r="I5" s="4"/>
      <c r="J5" s="49"/>
      <c r="K5" s="49" t="n">
        <v>2697105.9034</v>
      </c>
      <c r="L5" s="4"/>
      <c r="M5" s="4" t="n">
        <v>618357.67</v>
      </c>
      <c r="N5" s="4"/>
      <c r="O5" s="4" t="n">
        <v>17397319.1263968</v>
      </c>
      <c r="P5" s="4"/>
      <c r="Q5" s="4" t="n">
        <v>16666086.76898</v>
      </c>
      <c r="R5" s="4"/>
      <c r="S5" s="4" t="n">
        <v>63724227.3025988</v>
      </c>
      <c r="T5" s="4"/>
      <c r="U5" s="4" t="n">
        <v>145660.84302</v>
      </c>
      <c r="V5" s="49"/>
      <c r="W5" s="49" t="n">
        <v>365858.001476383</v>
      </c>
      <c r="X5" s="4"/>
      <c r="Y5" s="4" t="n">
        <f aca="false">Q5+U5-M5-K5-E5</f>
        <v>-1035324.3994</v>
      </c>
      <c r="Z5" s="4"/>
      <c r="AA5" s="4" t="n">
        <f aca="false">S5-O5-C5</f>
        <v>-33621711.5222803</v>
      </c>
      <c r="AB5" s="4"/>
      <c r="AC5" s="50"/>
      <c r="AD5" s="4" t="n">
        <f aca="false">'Central scenario'!AD5</f>
        <v>4685503118.67827</v>
      </c>
      <c r="AE5" s="4" t="n">
        <f aca="false">'Central scenario'!AE5</f>
        <v>690879.798251683</v>
      </c>
      <c r="AF5" s="4" t="n">
        <f aca="false">'Central scenario'!AF5</f>
        <v>96.348619913</v>
      </c>
      <c r="AG5" s="4" t="n">
        <f aca="false">'Central scenario'!AG5</f>
        <v>5041051649.91449</v>
      </c>
      <c r="AH5" s="4"/>
      <c r="AI5" s="4"/>
      <c r="AJ5" s="51" t="n">
        <f aca="false">AA5/AG5</f>
        <v>-0.00666958282858511</v>
      </c>
      <c r="AK5" s="48" t="n">
        <v>2016</v>
      </c>
      <c r="AL5" s="52" t="n">
        <f aca="false">SUM(AB18:AB21)/AVERAGE(AG18:AG21)</f>
        <v>-0.0331795977538116</v>
      </c>
      <c r="AM5" s="52"/>
      <c r="AN5" s="52"/>
      <c r="AO5" s="52"/>
      <c r="AP5" s="52"/>
      <c r="AQ5" s="4" t="n">
        <f aca="false">'Central scenario'!AQ5</f>
        <v>527406836</v>
      </c>
      <c r="AR5" s="4" t="n">
        <f aca="false">'Central scenario'!AR5</f>
        <v>527406836</v>
      </c>
      <c r="AS5" s="53" t="n">
        <f aca="false">AQ5/AG21</f>
        <v>0.102061737810677</v>
      </c>
      <c r="AT5" s="53" t="n">
        <f aca="false">AR5/AG21</f>
        <v>0.102061737810677</v>
      </c>
      <c r="AV5" s="1" t="n">
        <v>10927942</v>
      </c>
      <c r="AX5" s="1" t="n">
        <f aca="false">(AV5-AV4)/AV4</f>
        <v>-0.000505512020018532</v>
      </c>
      <c r="BI5" s="51" t="n">
        <f aca="false">S5/AG5</f>
        <v>0.0126410582013536</v>
      </c>
      <c r="BJ5" s="1" t="n">
        <v>2016</v>
      </c>
      <c r="BK5" s="51" t="n">
        <f aca="false">SUM(T18:T21)/AVERAGE(AG18:AG21)</f>
        <v>0.0607772092455274</v>
      </c>
      <c r="BL5" s="51" t="n">
        <f aca="false">SUM(P18:P21)/AVERAGE(AG18:AG21)</f>
        <v>0.0152654690706469</v>
      </c>
      <c r="BM5" s="51" t="n">
        <f aca="false">SUM(D18:D21)/AVERAGE(AG18:AG21)</f>
        <v>0.0786913379286921</v>
      </c>
      <c r="BN5" s="51" t="n">
        <f aca="false">(SUM(H18:H21)+SUM(J18:J21))/AVERAGE(AG18:AG21)</f>
        <v>1.99943032025565E-005</v>
      </c>
      <c r="BO5" s="52" t="n">
        <f aca="false">AL5-BN5</f>
        <v>-0.0331995920570141</v>
      </c>
      <c r="BP5" s="32" t="n">
        <f aca="false">BN5+BM5</f>
        <v>0.0787113322318946</v>
      </c>
    </row>
    <row r="6" customFormat="false" ht="12.8" hidden="false" customHeight="false" outlineLevel="0" collapsed="false">
      <c r="A6" s="1" t="n">
        <v>2014</v>
      </c>
      <c r="B6" s="1" t="n">
        <v>4</v>
      </c>
      <c r="C6" s="4" t="n">
        <v>83342500.4460472</v>
      </c>
      <c r="D6" s="4"/>
      <c r="E6" s="4" t="n">
        <v>15148485.804</v>
      </c>
      <c r="F6" s="4"/>
      <c r="G6" s="4"/>
      <c r="H6" s="4"/>
      <c r="I6" s="4"/>
      <c r="J6" s="49"/>
      <c r="K6" s="49" t="n">
        <v>2598760.7445</v>
      </c>
      <c r="L6" s="4"/>
      <c r="M6" s="4" t="n">
        <v>597485.603</v>
      </c>
      <c r="N6" s="4"/>
      <c r="O6" s="4" t="n">
        <v>16772169.366415</v>
      </c>
      <c r="P6" s="4"/>
      <c r="Q6" s="4" t="n">
        <v>20600306.344</v>
      </c>
      <c r="R6" s="4"/>
      <c r="S6" s="4" t="n">
        <v>78767056.8481365</v>
      </c>
      <c r="T6" s="4"/>
      <c r="U6" s="4" t="n">
        <v>143630.444</v>
      </c>
      <c r="V6" s="49"/>
      <c r="W6" s="49" t="n">
        <v>360758.225089981</v>
      </c>
      <c r="X6" s="4"/>
      <c r="Y6" s="4" t="n">
        <f aca="false">Q6+U6-M6-K6-E6</f>
        <v>2399204.6365</v>
      </c>
      <c r="Z6" s="4"/>
      <c r="AA6" s="4" t="n">
        <f aca="false">S6-O6-C6</f>
        <v>-21347612.9643257</v>
      </c>
      <c r="AB6" s="4"/>
      <c r="AC6" s="50"/>
      <c r="AD6" s="4" t="n">
        <f aca="false">'Central scenario'!AD6</f>
        <v>5010564196.87073</v>
      </c>
      <c r="AE6" s="4" t="n">
        <f aca="false">'Central scenario'!AE6</f>
        <v>686701.470618711</v>
      </c>
      <c r="AF6" s="4" t="n">
        <f aca="false">'Central scenario'!AF6</f>
        <v>100</v>
      </c>
      <c r="AG6" s="4" t="n">
        <f aca="false">'Central scenario'!AG6</f>
        <v>5010564196.87073</v>
      </c>
      <c r="AH6" s="4"/>
      <c r="AI6" s="4"/>
      <c r="AJ6" s="51" t="n">
        <f aca="false">AA6/AG6</f>
        <v>-0.00426052079677135</v>
      </c>
      <c r="AK6" s="48" t="n">
        <v>2017</v>
      </c>
      <c r="AL6" s="52" t="n">
        <f aca="false">SUM(AB22:AB25)/AVERAGE(AG22:AG25)</f>
        <v>-0.0366051126539165</v>
      </c>
      <c r="AM6" s="4" t="n">
        <f aca="false">'Central scenario'!AM6</f>
        <v>22247411.6609202</v>
      </c>
      <c r="AN6" s="52"/>
      <c r="AO6" s="52"/>
      <c r="AP6" s="4" t="n">
        <v>46349018</v>
      </c>
      <c r="AQ6" s="4" t="n">
        <f aca="false">'Central scenario'!AQ6</f>
        <v>580675520</v>
      </c>
      <c r="AR6" s="4" t="n">
        <f aca="false">'Central scenario'!AR6</f>
        <v>580675520</v>
      </c>
      <c r="AS6" s="53" t="n">
        <f aca="false">AQ6/AG25</f>
        <v>0.107717542672507</v>
      </c>
      <c r="AT6" s="53" t="n">
        <f aca="false">AR6/AG25</f>
        <v>0.107717542672507</v>
      </c>
      <c r="AV6" s="1" t="n">
        <v>11163575</v>
      </c>
      <c r="AX6" s="1" t="n">
        <f aca="false">(AV6-AV5)/AV5</f>
        <v>0.021562431425789</v>
      </c>
      <c r="BI6" s="51" t="n">
        <f aca="false">S6/AG6</f>
        <v>0.0157201971181867</v>
      </c>
      <c r="BJ6" s="1" t="n">
        <v>2017</v>
      </c>
      <c r="BK6" s="51" t="n">
        <f aca="false">SUM(T22:T25)/AVERAGE(AG22:AG25)</f>
        <v>0.0632186182278524</v>
      </c>
      <c r="BL6" s="51" t="n">
        <f aca="false">SUM(P22:P25)/AVERAGE(AG22:AG25)</f>
        <v>0.0186291324607388</v>
      </c>
      <c r="BM6" s="51" t="n">
        <f aca="false">SUM(D22:D25)/AVERAGE(AG22:AG25)</f>
        <v>0.0811945984210301</v>
      </c>
      <c r="BN6" s="51" t="n">
        <f aca="false">(SUM(H22:H25)+SUM(J22:J25))/AVERAGE(AG22:AG25)</f>
        <v>0.00044797149964719</v>
      </c>
      <c r="BO6" s="52" t="n">
        <f aca="false">AL6-BN6</f>
        <v>-0.0370530841535637</v>
      </c>
      <c r="BP6" s="32" t="n">
        <f aca="false">BN6+BM6</f>
        <v>0.0816425699206773</v>
      </c>
    </row>
    <row r="7" customFormat="false" ht="12.8" hidden="false" customHeight="false" outlineLevel="0" collapsed="false">
      <c r="A7" s="1" t="n">
        <v>2015</v>
      </c>
      <c r="B7" s="1" t="n">
        <v>1</v>
      </c>
      <c r="C7" s="4" t="n">
        <v>87220448.7038403</v>
      </c>
      <c r="D7" s="4"/>
      <c r="E7" s="4" t="n">
        <v>15853348.734</v>
      </c>
      <c r="F7" s="4"/>
      <c r="G7" s="4"/>
      <c r="H7" s="4"/>
      <c r="I7" s="4"/>
      <c r="J7" s="49"/>
      <c r="K7" s="49" t="n">
        <v>3002195.4359</v>
      </c>
      <c r="L7" s="4"/>
      <c r="M7" s="4" t="n">
        <v>654530.513</v>
      </c>
      <c r="N7" s="4"/>
      <c r="O7" s="4" t="n">
        <v>19179435.0692635</v>
      </c>
      <c r="P7" s="4"/>
      <c r="Q7" s="4" t="n">
        <v>18139908.10636</v>
      </c>
      <c r="R7" s="4"/>
      <c r="S7" s="4" t="n">
        <v>69359510.9302725</v>
      </c>
      <c r="T7" s="4"/>
      <c r="U7" s="4" t="n">
        <v>167252.22264</v>
      </c>
      <c r="V7" s="49"/>
      <c r="W7" s="49" t="n">
        <v>420089.316036375</v>
      </c>
      <c r="X7" s="4"/>
      <c r="Y7" s="4" t="n">
        <f aca="false">Q7+U7-M7-K7-E7</f>
        <v>-1202914.3539</v>
      </c>
      <c r="Z7" s="4"/>
      <c r="AA7" s="4" t="n">
        <f aca="false">S7-O7-C7</f>
        <v>-37040372.8428313</v>
      </c>
      <c r="AB7" s="4"/>
      <c r="AC7" s="50"/>
      <c r="AD7" s="4"/>
      <c r="AE7" s="4"/>
      <c r="AF7" s="4"/>
      <c r="AG7" s="4"/>
      <c r="AH7" s="4"/>
      <c r="AI7" s="4"/>
      <c r="AJ7" s="51"/>
      <c r="AK7" s="48" t="n">
        <f aca="false">AK6+1</f>
        <v>2018</v>
      </c>
      <c r="AL7" s="52" t="n">
        <f aca="false">SUM(AB26:AB29)/AVERAGE(AG26:AG29)</f>
        <v>-0.0367865126300305</v>
      </c>
      <c r="AM7" s="4" t="n">
        <f aca="false">'Central scenario'!AM7</f>
        <v>20644316.2443057</v>
      </c>
      <c r="AN7" s="52" t="n">
        <f aca="false">AM6/AVERAGE(AG26:AG29)</f>
        <v>0.00430801881145178</v>
      </c>
      <c r="AO7" s="52" t="n">
        <f aca="false">AVERAGE(AG26:AG29)/AVERAGE(AG22:AG25)-1</f>
        <v>-0.0256535187698732</v>
      </c>
      <c r="AP7" s="4" t="n">
        <f aca="false">+ (((((((((((AP6*((1+AO7)^(1/12))-AM6/12)*((1+AO7)^(1/12))-AM6/12)*((1+AO7)^(1/12))-AM6/12)*((1+AO7)^(1/12))-AM6/12)*((1+AO7)^(1/12))-AM6/12)*((1+AO7)^(1/12))-AM6/12)*((1+AO7)^(1/12))-AM6/12)*((1+AO7)^(1/12))-AM6/12)*((1+AO7)^(1/12))-AM6/12)*((1+AO7)^(1/12))-AM6/12)*((1+AO7)^(1/12))-AM6/12)*((1+AO7)^(1/12))-AM6/12</f>
        <v>23175400.3652583</v>
      </c>
      <c r="AQ7" s="4" t="n">
        <f aca="false">'Central scenario'!AQ7</f>
        <v>552887150.952771</v>
      </c>
      <c r="AR7" s="4" t="n">
        <f aca="false">'Central scenario'!AR7</f>
        <v>552887150.952771</v>
      </c>
      <c r="AS7" s="53" t="n">
        <f aca="false">AQ7/AG29</f>
        <v>0.109383081908829</v>
      </c>
      <c r="AT7" s="53" t="n">
        <f aca="false">AR7/AG29</f>
        <v>0.109383081908829</v>
      </c>
      <c r="AV7" s="1" t="n">
        <v>11012334</v>
      </c>
      <c r="AX7" s="1" t="n">
        <f aca="false">(AV7-AV6)/AV6</f>
        <v>-0.0135477210481409</v>
      </c>
      <c r="BI7" s="51" t="n">
        <f aca="false">T14/AG14</f>
        <v>0.0132128260506192</v>
      </c>
      <c r="BJ7" s="1" t="n">
        <f aca="false">BJ6+1</f>
        <v>2018</v>
      </c>
      <c r="BK7" s="51" t="n">
        <f aca="false">SUM(T26:T29)/AVERAGE(AG26:AG29)</f>
        <v>0.0584562617822061</v>
      </c>
      <c r="BL7" s="51" t="n">
        <f aca="false">SUM(P26:P29)/AVERAGE(AG26:AG29)</f>
        <v>0.0174216565116628</v>
      </c>
      <c r="BM7" s="51" t="n">
        <f aca="false">SUM(D26:D29)/AVERAGE(AG26:AG29)</f>
        <v>0.0778211179005738</v>
      </c>
      <c r="BN7" s="51" t="n">
        <f aca="false">(SUM(H26:H29)+SUM(J26:J29))/AVERAGE(AG26:AG29)</f>
        <v>0.000886485338437904</v>
      </c>
      <c r="BO7" s="52" t="n">
        <f aca="false">AL7-BN7</f>
        <v>-0.0376729979684684</v>
      </c>
      <c r="BP7" s="32" t="n">
        <f aca="false">BN7+BM7</f>
        <v>0.0787076032390117</v>
      </c>
    </row>
    <row r="8" customFormat="false" ht="12.8" hidden="false" customHeight="false" outlineLevel="0" collapsed="false">
      <c r="A8" s="1" t="n">
        <v>2015</v>
      </c>
      <c r="B8" s="1" t="n">
        <v>2</v>
      </c>
      <c r="C8" s="4" t="n">
        <v>94524704.7581871</v>
      </c>
      <c r="D8" s="4"/>
      <c r="E8" s="4" t="n">
        <v>17180984.029</v>
      </c>
      <c r="F8" s="4"/>
      <c r="G8" s="4"/>
      <c r="H8" s="4"/>
      <c r="I8" s="4"/>
      <c r="J8" s="49"/>
      <c r="K8" s="49" t="n">
        <v>2371185.1833</v>
      </c>
      <c r="L8" s="4"/>
      <c r="M8" s="4" t="n">
        <v>696491.069000002</v>
      </c>
      <c r="N8" s="49"/>
      <c r="O8" s="49" t="n">
        <v>16135978.2210716</v>
      </c>
      <c r="P8" s="49"/>
      <c r="Q8" s="4" t="n">
        <v>21552530.20096</v>
      </c>
      <c r="R8" s="4"/>
      <c r="S8" s="4" t="n">
        <v>82407967.299702</v>
      </c>
      <c r="T8" s="49"/>
      <c r="U8" s="49" t="n">
        <v>188439.08604</v>
      </c>
      <c r="V8" s="49"/>
      <c r="W8" s="49" t="n">
        <v>473304.602590859</v>
      </c>
      <c r="X8" s="4"/>
      <c r="Y8" s="4" t="n">
        <f aca="false">Q8+U8-M8-K8-E8</f>
        <v>1492309.0057</v>
      </c>
      <c r="Z8" s="4"/>
      <c r="AA8" s="4" t="n">
        <f aca="false">S8-O8-C8</f>
        <v>-28252715.6795567</v>
      </c>
      <c r="AB8" s="4"/>
      <c r="AC8" s="50"/>
      <c r="AD8" s="4"/>
      <c r="AE8" s="4"/>
      <c r="AF8" s="4"/>
      <c r="AG8" s="4"/>
      <c r="AH8" s="4"/>
      <c r="AI8" s="4"/>
      <c r="AJ8" s="51"/>
      <c r="AK8" s="48" t="n">
        <f aca="false">AK7+1</f>
        <v>2019</v>
      </c>
      <c r="AL8" s="52" t="n">
        <f aca="false">SUM(AB30:AB33)/AVERAGE(AG30:AG33)</f>
        <v>-0.037696040868939</v>
      </c>
      <c r="AM8" s="4" t="n">
        <f aca="false">'Central scenario'!AM8</f>
        <v>19740259.6575456</v>
      </c>
      <c r="AN8" s="52" t="n">
        <f aca="false">AM8/AVERAGE(AG30:AG33)</f>
        <v>0.00390404760399824</v>
      </c>
      <c r="AO8" s="52" t="n">
        <f aca="false">AVERAGE(AG30:AG33)/AVERAGE(AG26:AG29)-1</f>
        <v>-0.0208801473588046</v>
      </c>
      <c r="AP8" s="4" t="n">
        <f aca="false">((((AP7*((1+AO8)^(1/12))-AM8/12)*((1+AO8)^(1/12))-AM8/12)*((1+AO8)^(1/12))-AM8/12)*((1+AO8)^(1/12))-AM8/12)*((1+AO8)^(1/12))-AM8/12</f>
        <v>14776273.6191157</v>
      </c>
      <c r="AQ8" s="4" t="n">
        <f aca="false">'Central scenario'!AQ8</f>
        <v>417239344.620462</v>
      </c>
      <c r="AR8" s="4" t="n">
        <f aca="false">'Central scenario'!AR8</f>
        <v>417239344.620462</v>
      </c>
      <c r="AS8" s="53" t="n">
        <f aca="false">AQ8/AG33</f>
        <v>0.0828228688870592</v>
      </c>
      <c r="AT8" s="53" t="n">
        <f aca="false">AR8/AG33</f>
        <v>0.0828228688870592</v>
      </c>
      <c r="AV8" s="1" t="n">
        <v>11082939</v>
      </c>
      <c r="AX8" s="1" t="n">
        <f aca="false">(AV8-AV7)/AV7</f>
        <v>0.00641144738254397</v>
      </c>
      <c r="BI8" s="51" t="n">
        <f aca="false">T15/AG15</f>
        <v>0.0160495713994478</v>
      </c>
      <c r="BJ8" s="1" t="n">
        <f aca="false">BJ7+1</f>
        <v>2019</v>
      </c>
      <c r="BK8" s="51" t="n">
        <f aca="false">SUM(T30:T33)/AVERAGE(AG30:AG33)</f>
        <v>0.0514251825698654</v>
      </c>
      <c r="BL8" s="51" t="n">
        <f aca="false">SUM(P30:P33)/AVERAGE(AG30:AG33)</f>
        <v>0.0167299808510694</v>
      </c>
      <c r="BM8" s="51" t="n">
        <f aca="false">SUM(D30:D33)/AVERAGE(AG30:AG33)</f>
        <v>0.0723912425877351</v>
      </c>
      <c r="BN8" s="51" t="n">
        <f aca="false">(SUM(H30:H33)+SUM(J30:J33))/AVERAGE(AG30:AG33)</f>
        <v>0.000883879588348042</v>
      </c>
      <c r="BO8" s="52" t="n">
        <f aca="false">AL8-BN8</f>
        <v>-0.0385799204572871</v>
      </c>
      <c r="BP8" s="32" t="n">
        <f aca="false">BN8+BM8</f>
        <v>0.0732751221760831</v>
      </c>
    </row>
    <row r="9" customFormat="false" ht="12.8" hidden="false" customHeight="false" outlineLevel="0" collapsed="false">
      <c r="A9" s="1" t="n">
        <v>2016</v>
      </c>
      <c r="B9" s="1" t="n">
        <v>2</v>
      </c>
      <c r="C9" s="4" t="n">
        <v>97915025.9026478</v>
      </c>
      <c r="D9" s="4"/>
      <c r="E9" s="4" t="n">
        <v>17797214.875</v>
      </c>
      <c r="F9" s="4"/>
      <c r="G9" s="4"/>
      <c r="H9" s="4"/>
      <c r="I9" s="4"/>
      <c r="J9" s="49"/>
      <c r="K9" s="49"/>
      <c r="L9" s="4"/>
      <c r="M9" s="4" t="n">
        <v>732730.522999998</v>
      </c>
      <c r="N9" s="49"/>
      <c r="O9" s="49"/>
      <c r="P9" s="49"/>
      <c r="Q9" s="4"/>
      <c r="R9" s="4"/>
      <c r="S9" s="4"/>
      <c r="T9" s="49"/>
      <c r="U9" s="49"/>
      <c r="V9" s="49"/>
      <c r="W9" s="49"/>
      <c r="X9" s="4"/>
      <c r="Y9" s="4"/>
      <c r="Z9" s="4"/>
      <c r="AA9" s="4"/>
      <c r="AB9" s="4"/>
      <c r="AC9" s="50"/>
      <c r="AD9" s="4"/>
      <c r="AE9" s="4"/>
      <c r="AF9" s="4"/>
      <c r="AG9" s="4"/>
      <c r="AH9" s="4"/>
      <c r="AI9" s="4"/>
      <c r="AJ9" s="51"/>
      <c r="AK9" s="48" t="n">
        <f aca="false">AK8+1</f>
        <v>2020</v>
      </c>
      <c r="AL9" s="52" t="n">
        <f aca="false">SUM(AB34:AB37)/AVERAGE(AG34:AG37)</f>
        <v>-0.0461968123380259</v>
      </c>
      <c r="AM9" s="4" t="n">
        <f aca="false">'Central scenario'!AM9</f>
        <v>18862810.403066</v>
      </c>
      <c r="AN9" s="52" t="n">
        <f aca="false">AM9/AVERAGE(AG34:AG37)</f>
        <v>0.00416856092350844</v>
      </c>
      <c r="AO9" s="52" t="n">
        <f aca="false">AVERAGE(AG34:AG37)/AVERAGE(AG30:AG33)-1</f>
        <v>-0.10508355230319</v>
      </c>
      <c r="AP9" s="52"/>
      <c r="AQ9" s="4" t="n">
        <f aca="false">AQ8*(1+AO9)</f>
        <v>373394352.127089</v>
      </c>
      <c r="AR9" s="4" t="n">
        <f aca="false">(((((((((((AR8*((1+AO9)^(1/12))-AM9/12)*((1+AO9)^(1/12))-AM9/12)*((1+AO9)^(1/12))-AM9/12)*((1+AO9)^(1/12))-AM9/12)*((1+AO9)^(1/12))-AM9/12)*((1+AO9)^(1/12))-AM9/12)*((1+AO9)^(1/12))-AM9/12)*((1+AO9)^(1/12))-AM9/12)*((1+AO9)^(1/12))-AM9/12)*((1+AO9)^(1/12))-AM9/12)*((1+AO9)^(1/12))-AM9/12)*((1+AO9)^(1/12))-AM9/12</f>
        <v>355458244.899555</v>
      </c>
      <c r="AS9" s="53" t="n">
        <f aca="false">AQ9/AG37</f>
        <v>0.0788862579454325</v>
      </c>
      <c r="AT9" s="53" t="n">
        <f aca="false">AR9/AG37</f>
        <v>0.0750969334063013</v>
      </c>
      <c r="AV9" s="1" t="n">
        <v>11339977</v>
      </c>
      <c r="AX9" s="1" t="n">
        <f aca="false">(AV9-AV8)/AV8</f>
        <v>0.0231922236511452</v>
      </c>
      <c r="BI9" s="51" t="n">
        <f aca="false">T16/AG16</f>
        <v>0.0145056089989925</v>
      </c>
      <c r="BJ9" s="1" t="n">
        <f aca="false">BJ8+1</f>
        <v>2020</v>
      </c>
      <c r="BK9" s="51" t="n">
        <f aca="false">SUM(T34:T37)/AVERAGE(AG34:AG37)</f>
        <v>0.0584124090918453</v>
      </c>
      <c r="BL9" s="51" t="n">
        <f aca="false">SUM(P34:P37)/AVERAGE(AG34:AG37)</f>
        <v>0.0180109083273885</v>
      </c>
      <c r="BM9" s="51" t="n">
        <f aca="false">SUM(D34:D37)/AVERAGE(AG34:AG37)</f>
        <v>0.0865983131024827</v>
      </c>
      <c r="BN9" s="51" t="n">
        <f aca="false">(SUM(H34:H37)+SUM(J34:J37))/AVERAGE(AG34:AG37)</f>
        <v>0.0013737924451759</v>
      </c>
      <c r="BO9" s="52" t="n">
        <f aca="false">AL9-BN9</f>
        <v>-0.0475706047832018</v>
      </c>
      <c r="BP9" s="32" t="n">
        <f aca="false">BN9+BM9</f>
        <v>0.0879721055476586</v>
      </c>
    </row>
    <row r="10" customFormat="false" ht="12.8" hidden="false" customHeight="false" outlineLevel="0" collapsed="false">
      <c r="A10" s="1" t="n">
        <v>2016</v>
      </c>
      <c r="B10" s="1" t="n">
        <v>3</v>
      </c>
      <c r="C10" s="4" t="n">
        <v>100917465.844562</v>
      </c>
      <c r="D10" s="4"/>
      <c r="E10" s="4" t="n">
        <v>18342943.715</v>
      </c>
      <c r="F10" s="4"/>
      <c r="G10" s="4"/>
      <c r="H10" s="4"/>
      <c r="I10" s="4"/>
      <c r="J10" s="49"/>
      <c r="K10" s="49"/>
      <c r="L10" s="4"/>
      <c r="M10" s="4" t="n">
        <v>775294.91</v>
      </c>
      <c r="N10" s="49"/>
      <c r="O10" s="49"/>
      <c r="P10" s="49"/>
      <c r="Q10" s="4"/>
      <c r="R10" s="4"/>
      <c r="S10" s="4"/>
      <c r="T10" s="49"/>
      <c r="U10" s="4"/>
      <c r="V10" s="49"/>
      <c r="W10" s="49"/>
      <c r="X10" s="4"/>
      <c r="Y10" s="4"/>
      <c r="Z10" s="4"/>
      <c r="AA10" s="4"/>
      <c r="AB10" s="4"/>
      <c r="AC10" s="50"/>
      <c r="AD10" s="4"/>
      <c r="AE10" s="4"/>
      <c r="AF10" s="4"/>
      <c r="AG10" s="4"/>
      <c r="AH10" s="4"/>
      <c r="AI10" s="4"/>
      <c r="AJ10" s="51"/>
      <c r="AK10" s="48" t="n">
        <f aca="false">AK9+1</f>
        <v>2021</v>
      </c>
      <c r="AL10" s="52" t="n">
        <f aca="false">SUM(AB38:AB41)/AVERAGE(AG38:AG41)</f>
        <v>-0.0343550601258266</v>
      </c>
      <c r="AM10" s="4" t="n">
        <f aca="false">'Central scenario'!AM10</f>
        <v>17835539.214349</v>
      </c>
      <c r="AN10" s="52" t="n">
        <f aca="false">AM10/AVERAGE(AG38:AG41)</f>
        <v>0.00356056055607915</v>
      </c>
      <c r="AO10" s="52" t="n">
        <f aca="false">AVERAGE(AG38:AG41)/AVERAGE(AG34:AG37)-1</f>
        <v>0.107000000000001</v>
      </c>
      <c r="AP10" s="52"/>
      <c r="AQ10" s="4" t="n">
        <f aca="false">AQ9*(1+AO10)</f>
        <v>413347547.804688</v>
      </c>
      <c r="AR10" s="4" t="n">
        <f aca="false">(((((((((((AR9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12)*((1+AO10)^(1/12))-AM10/12</f>
        <v>374798104.613039</v>
      </c>
      <c r="AS10" s="53" t="n">
        <f aca="false">AQ10/AG41</f>
        <v>0.0797440764222515</v>
      </c>
      <c r="AT10" s="53" t="n">
        <f aca="false">AR10/AG41</f>
        <v>0.0723070182850089</v>
      </c>
      <c r="AV10" s="1" t="n">
        <v>11479064</v>
      </c>
      <c r="AX10" s="1" t="n">
        <f aca="false">(AV10-AV9)/AV9</f>
        <v>0.0122651924249935</v>
      </c>
      <c r="BI10" s="51" t="n">
        <f aca="false">T17/AG17</f>
        <v>0.0170321035746921</v>
      </c>
      <c r="BJ10" s="1" t="n">
        <f aca="false">BJ9+1</f>
        <v>2021</v>
      </c>
      <c r="BK10" s="51" t="n">
        <f aca="false">SUM(T38:T41)/AVERAGE(AG38:AG41)</f>
        <v>0.0576491469958903</v>
      </c>
      <c r="BL10" s="51" t="n">
        <f aca="false">SUM(P38:P41)/AVERAGE(AG38:AG41)</f>
        <v>0.0160855792393381</v>
      </c>
      <c r="BM10" s="51" t="n">
        <f aca="false">SUM(D38:D41)/AVERAGE(AG38:AG41)</f>
        <v>0.0759186278823789</v>
      </c>
      <c r="BN10" s="51" t="n">
        <f aca="false">(SUM(H38:H41)+SUM(J38:J41))/AVERAGE(AG38:AG41)</f>
        <v>0.0014750534676691</v>
      </c>
      <c r="BO10" s="52" t="n">
        <f aca="false">AL10-BN10</f>
        <v>-0.0358301135934957</v>
      </c>
      <c r="BP10" s="32" t="n">
        <f aca="false">BN10+BM10</f>
        <v>0.077393681350048</v>
      </c>
    </row>
    <row r="11" customFormat="false" ht="12.8" hidden="false" customHeight="false" outlineLevel="0" collapsed="false">
      <c r="A11" s="1" t="n">
        <v>2016</v>
      </c>
      <c r="B11" s="1" t="n">
        <v>4</v>
      </c>
      <c r="C11" s="4" t="n">
        <v>108710229.285033</v>
      </c>
      <c r="D11" s="4"/>
      <c r="E11" s="4" t="n">
        <v>19759371.113</v>
      </c>
      <c r="F11" s="4"/>
      <c r="G11" s="4"/>
      <c r="H11" s="4"/>
      <c r="I11" s="4"/>
      <c r="J11" s="49"/>
      <c r="K11" s="49"/>
      <c r="L11" s="4"/>
      <c r="M11" s="4" t="n">
        <v>832906.252999999</v>
      </c>
      <c r="N11" s="49"/>
      <c r="O11" s="49"/>
      <c r="P11" s="4"/>
      <c r="Q11" s="4"/>
      <c r="R11" s="4"/>
      <c r="S11" s="4"/>
      <c r="T11" s="49"/>
      <c r="U11" s="49"/>
      <c r="V11" s="49"/>
      <c r="W11" s="49"/>
      <c r="X11" s="4"/>
      <c r="Y11" s="4"/>
      <c r="Z11" s="4"/>
      <c r="AA11" s="4"/>
      <c r="AB11" s="4"/>
      <c r="AC11" s="50"/>
      <c r="AD11" s="4"/>
      <c r="AE11" s="4"/>
      <c r="AF11" s="4"/>
      <c r="AG11" s="4"/>
      <c r="AH11" s="4"/>
      <c r="AI11" s="4"/>
      <c r="AJ11" s="51"/>
      <c r="AK11" s="48" t="n">
        <f aca="false">AK10+1</f>
        <v>2022</v>
      </c>
      <c r="AL11" s="52" t="n">
        <f aca="false">SUM(AB42:AB45)/AVERAGE(AG42:AG45)</f>
        <v>-0.036893322158461</v>
      </c>
      <c r="AM11" s="4" t="n">
        <f aca="false">'Central scenario'!AM11</f>
        <v>16827143.6015023</v>
      </c>
      <c r="AN11" s="52" t="n">
        <f aca="false">AM11/AVERAGE(AG42:AG45)</f>
        <v>0.00315126792461857</v>
      </c>
      <c r="AO11" s="52" t="n">
        <f aca="false">AVERAGE(AG42:AG45)/AVERAGE(AG38:AG41)-1</f>
        <v>0.0660000000000012</v>
      </c>
      <c r="AP11" s="52"/>
      <c r="AQ11" s="4" t="n">
        <f aca="false">AQ10*(1+AO11)</f>
        <v>440628485.959798</v>
      </c>
      <c r="AR11" s="4" t="n">
        <f aca="false">(((((((((((AR10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12)*((1+AO11)^(1/12))-AM11/12</f>
        <v>382204488.474993</v>
      </c>
      <c r="AS11" s="53" t="n">
        <f aca="false">AQ11/AG45</f>
        <v>0.0812834134362548</v>
      </c>
      <c r="AT11" s="53" t="n">
        <f aca="false">AR11/AG45</f>
        <v>0.0705058489040575</v>
      </c>
      <c r="AV11" s="1" t="n">
        <v>11462881</v>
      </c>
      <c r="AX11" s="1" t="n">
        <f aca="false">(AV11-AV10)/AV10</f>
        <v>-0.00140978393360295</v>
      </c>
      <c r="BI11" s="51" t="n">
        <f aca="false">T18/AG18</f>
        <v>0.0139925118105555</v>
      </c>
      <c r="BJ11" s="1" t="n">
        <f aca="false">BJ10+1</f>
        <v>2022</v>
      </c>
      <c r="BK11" s="51" t="n">
        <f aca="false">SUM(T42:T45)/AVERAGE(AG42:AG45)</f>
        <v>0.0608144321767468</v>
      </c>
      <c r="BL11" s="51" t="n">
        <f aca="false">SUM(P42:P45)/AVERAGE(AG42:AG45)</f>
        <v>0.0170438917155874</v>
      </c>
      <c r="BM11" s="51" t="n">
        <f aca="false">SUM(D42:D45)/AVERAGE(AG42:AG45)</f>
        <v>0.0806638626196204</v>
      </c>
      <c r="BN11" s="51" t="n">
        <f aca="false">(SUM(H42:H45)+SUM(J42:J45))/AVERAGE(AG42:AG45)</f>
        <v>0.00185906088640794</v>
      </c>
      <c r="BO11" s="52" t="n">
        <f aca="false">AL11-BN11</f>
        <v>-0.038752383044869</v>
      </c>
      <c r="BP11" s="32" t="n">
        <f aca="false">BN11+BM11</f>
        <v>0.0825229235060284</v>
      </c>
    </row>
    <row r="12" customFormat="false" ht="11.5" hidden="false" customHeight="true" outlineLevel="0" collapsed="false">
      <c r="A12" s="1" t="n">
        <v>2017</v>
      </c>
      <c r="B12" s="1" t="n">
        <v>1</v>
      </c>
      <c r="C12" s="4" t="n">
        <v>106787377.902499</v>
      </c>
      <c r="D12" s="4"/>
      <c r="E12" s="4" t="n">
        <v>19409869.568</v>
      </c>
      <c r="F12" s="4"/>
      <c r="G12" s="4"/>
      <c r="H12" s="4"/>
      <c r="I12" s="4"/>
      <c r="J12" s="49"/>
      <c r="K12" s="49"/>
      <c r="L12" s="4"/>
      <c r="M12" s="4" t="n">
        <v>832988.16</v>
      </c>
      <c r="N12" s="49"/>
      <c r="O12" s="49"/>
      <c r="P12" s="49"/>
      <c r="Q12" s="4"/>
      <c r="R12" s="4"/>
      <c r="S12" s="4"/>
      <c r="T12" s="49"/>
      <c r="U12" s="49"/>
      <c r="V12" s="49"/>
      <c r="W12" s="49"/>
      <c r="X12" s="4"/>
      <c r="Y12" s="4"/>
      <c r="Z12" s="4"/>
      <c r="AA12" s="4"/>
      <c r="AB12" s="4"/>
      <c r="AC12" s="50"/>
      <c r="AD12" s="4"/>
      <c r="AE12" s="4"/>
      <c r="AF12" s="4"/>
      <c r="AG12" s="4"/>
      <c r="AH12" s="4"/>
      <c r="AI12" s="4"/>
      <c r="AJ12" s="51"/>
      <c r="AK12" s="48" t="n">
        <f aca="false">AK11+1</f>
        <v>2023</v>
      </c>
      <c r="AL12" s="52" t="n">
        <f aca="false">SUM(AB46:AB49)/AVERAGE(AG46:AG49)</f>
        <v>-0.0409031035024874</v>
      </c>
      <c r="AM12" s="4" t="n">
        <f aca="false">'Central scenario'!AM12</f>
        <v>15842663.6881786</v>
      </c>
      <c r="AN12" s="52" t="n">
        <f aca="false">AM12/AVERAGE(AG46:AG49)</f>
        <v>0.00283914021010101</v>
      </c>
      <c r="AO12" s="52" t="n">
        <f aca="false">AVERAGE(AG46:AG49)/AVERAGE(AG42:AG45)-1</f>
        <v>0.0449999999999975</v>
      </c>
      <c r="AP12" s="52"/>
      <c r="AQ12" s="4" t="n">
        <f aca="false">AQ11*(1+AO12)</f>
        <v>460456767.827988</v>
      </c>
      <c r="AR12" s="4" t="n">
        <f aca="false">(((((((((((AR11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12)*((1+AO12)^(1/12))-AM12/12</f>
        <v>383236868.627836</v>
      </c>
      <c r="AS12" s="53" t="n">
        <f aca="false">AQ12/AG49</f>
        <v>0.081278458575397</v>
      </c>
      <c r="AT12" s="53" t="n">
        <f aca="false">AR12/AG49</f>
        <v>0.0676478317351363</v>
      </c>
      <c r="AV12" s="1" t="n">
        <v>11332510</v>
      </c>
      <c r="AX12" s="1" t="n">
        <f aca="false">(AV12-AV11)/AV11</f>
        <v>-0.0113733188017916</v>
      </c>
      <c r="BI12" s="51" t="n">
        <f aca="false">T19/AG19</f>
        <v>0.0162328200333044</v>
      </c>
      <c r="BJ12" s="1" t="n">
        <f aca="false">BJ11+1</f>
        <v>2023</v>
      </c>
      <c r="BK12" s="51" t="n">
        <f aca="false">SUM(T46:T49)/AVERAGE(AG46:AG49)</f>
        <v>0.0617586673518832</v>
      </c>
      <c r="BL12" s="51" t="n">
        <f aca="false">SUM(P46:P49)/AVERAGE(AG46:AG49)</f>
        <v>0.0181039590317318</v>
      </c>
      <c r="BM12" s="51" t="n">
        <f aca="false">SUM(D46:D49)/AVERAGE(AG46:AG49)</f>
        <v>0.0845578118226388</v>
      </c>
      <c r="BN12" s="51" t="n">
        <f aca="false">(SUM(H46:H49)+SUM(J46:J49))/AVERAGE(AG46:AG49)</f>
        <v>0.00222904648823693</v>
      </c>
      <c r="BO12" s="52" t="n">
        <f aca="false">AL12-BN12</f>
        <v>-0.0431321499907243</v>
      </c>
      <c r="BP12" s="32" t="n">
        <f aca="false">BN12+BM12</f>
        <v>0.0867868583108757</v>
      </c>
    </row>
    <row r="13" customFormat="false" ht="12.8" hidden="false" customHeight="false" outlineLevel="0" collapsed="false">
      <c r="C13" s="56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56"/>
      <c r="P13" s="13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7"/>
      <c r="AD13" s="13"/>
      <c r="AE13" s="13"/>
      <c r="AF13" s="13"/>
      <c r="AG13" s="13"/>
      <c r="AH13" s="13"/>
      <c r="AI13" s="13"/>
      <c r="AJ13" s="32"/>
      <c r="AK13" s="58" t="n">
        <f aca="false">AK12+1</f>
        <v>2024</v>
      </c>
      <c r="AL13" s="59" t="n">
        <f aca="false">SUM(AB50:AB53)/AVERAGE(AG50:AG53)</f>
        <v>-0.0421285792450776</v>
      </c>
      <c r="AM13" s="13" t="n">
        <f aca="false">'Central scenario'!AM13</f>
        <v>14900507.1403892</v>
      </c>
      <c r="AN13" s="59" t="n">
        <f aca="false">AM13/AVERAGE(AG50:AG53)</f>
        <v>0.00256759397658461</v>
      </c>
      <c r="AO13" s="59" t="n">
        <f aca="false">'GDP evolution by scenario'!M49</f>
        <v>0.0400000000000018</v>
      </c>
      <c r="AP13" s="59"/>
      <c r="AQ13" s="13" t="n">
        <f aca="false">AQ12*(1+AO13)</f>
        <v>478875038.541108</v>
      </c>
      <c r="AR13" s="13" t="n">
        <f aca="false">(((((((((((AR12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12)*((1+AO13)^(1/12))-AM13/12</f>
        <v>383394594.718794</v>
      </c>
      <c r="AS13" s="60" t="n">
        <f aca="false">AQ13/AG53</f>
        <v>0.0812720580789223</v>
      </c>
      <c r="AT13" s="60" t="n">
        <f aca="false">AR13/AG53</f>
        <v>0.0650676382382707</v>
      </c>
      <c r="BI13" s="32" t="n">
        <f aca="false">T20/AG20</f>
        <v>0.0140665734716922</v>
      </c>
      <c r="BJ13" s="0" t="n">
        <f aca="false">BJ12+1</f>
        <v>2024</v>
      </c>
      <c r="BK13" s="32" t="n">
        <f aca="false">SUM(T50:T53)/AVERAGE(AG50:AG53)</f>
        <v>0.0629608877833726</v>
      </c>
      <c r="BL13" s="32" t="n">
        <f aca="false">SUM(P50:P53)/AVERAGE(AG50:AG53)</f>
        <v>0.0185943679327012</v>
      </c>
      <c r="BM13" s="32" t="n">
        <f aca="false">SUM(D50:D53)/AVERAGE(AG50:AG53)</f>
        <v>0.086495099095749</v>
      </c>
      <c r="BN13" s="32" t="n">
        <f aca="false">(SUM(H50:H53)+SUM(J50:J53))/AVERAGE(AG50:AG53)</f>
        <v>0.00264544098341498</v>
      </c>
      <c r="BO13" s="59" t="n">
        <f aca="false">AL13-BN13</f>
        <v>-0.0447740202284926</v>
      </c>
      <c r="BP13" s="32" t="n">
        <f aca="false">BN13+BM13</f>
        <v>0.0891405400791639</v>
      </c>
    </row>
    <row r="14" customFormat="false" ht="12.8" hidden="false" customHeight="false" outlineLevel="0" collapsed="false">
      <c r="A14" s="5" t="n">
        <v>2015</v>
      </c>
      <c r="B14" s="5" t="n">
        <v>1</v>
      </c>
      <c r="C14" s="6"/>
      <c r="D14" s="81" t="n">
        <f aca="false">'High pensions'!Q14</f>
        <v>93782109.13926</v>
      </c>
      <c r="E14" s="64"/>
      <c r="F14" s="81" t="n">
        <f aca="false">'High pensions'!I14</f>
        <v>17046008.4559886</v>
      </c>
      <c r="G14" s="8" t="n">
        <f aca="false">'High pensions'!K14</f>
        <v>0</v>
      </c>
      <c r="H14" s="8" t="n">
        <f aca="false">'High pensions'!V14</f>
        <v>0</v>
      </c>
      <c r="I14" s="8" t="n">
        <f aca="false">'High pensions'!M14</f>
        <v>0</v>
      </c>
      <c r="J14" s="6" t="n">
        <f aca="false">'High pensions'!W14</f>
        <v>0</v>
      </c>
      <c r="K14" s="6"/>
      <c r="L14" s="81" t="n">
        <f aca="false">'High pensions'!N14</f>
        <v>2788114.2166707</v>
      </c>
      <c r="M14" s="8"/>
      <c r="N14" s="81" t="n">
        <f aca="false">'High pensions'!L14</f>
        <v>693534.21234091</v>
      </c>
      <c r="O14" s="6"/>
      <c r="P14" s="81" t="n">
        <f aca="false">'High pensions'!X14</f>
        <v>18283158.5350671</v>
      </c>
      <c r="Q14" s="8"/>
      <c r="R14" s="81" t="n">
        <f aca="false">'High SIPA income'!G9</f>
        <v>17941902.8627812</v>
      </c>
      <c r="S14" s="8"/>
      <c r="T14" s="81" t="n">
        <f aca="false">'High SIPA income'!J9</f>
        <v>68602420.6510662</v>
      </c>
      <c r="U14" s="6"/>
      <c r="V14" s="81" t="n">
        <f aca="false">'High SIPA income'!F9</f>
        <v>132278.052265445</v>
      </c>
      <c r="W14" s="8"/>
      <c r="X14" s="81" t="n">
        <f aca="false">'High SIPA income'!M9</f>
        <v>332244.330470106</v>
      </c>
      <c r="Y14" s="6"/>
      <c r="Z14" s="6" t="n">
        <f aca="false">R14+V14-N14-L14-F14</f>
        <v>-2453475.96995356</v>
      </c>
      <c r="AA14" s="6"/>
      <c r="AB14" s="6" t="n">
        <f aca="false">T14-P14-D14</f>
        <v>-43462847.0232609</v>
      </c>
      <c r="AC14" s="50"/>
      <c r="AD14" s="6" t="n">
        <v>5092693740.32864</v>
      </c>
      <c r="AE14" s="6" t="n">
        <f aca="false">'Central scenario'!AE14</f>
        <v>711582.189404825</v>
      </c>
      <c r="AF14" s="6" t="n">
        <f aca="false">'Central scenario'!AF14</f>
        <v>103.09103866</v>
      </c>
      <c r="AG14" s="6" t="n">
        <f aca="false">'Central scenario'!AG14</f>
        <v>5192108061.38261</v>
      </c>
      <c r="AH14" s="6"/>
      <c r="AI14" s="6"/>
      <c r="AJ14" s="61" t="n">
        <f aca="false">AB14/AG14</f>
        <v>-0.00837094423101956</v>
      </c>
      <c r="AK14" s="62" t="n">
        <f aca="false">AK13+1</f>
        <v>2025</v>
      </c>
      <c r="AL14" s="63" t="n">
        <f aca="false">SUM(AB54:AB57)/AVERAGE(AG54:AG57)</f>
        <v>-0.0432628657615859</v>
      </c>
      <c r="AM14" s="6" t="n">
        <f aca="false">'Central scenario'!AM14</f>
        <v>13946867.9480024</v>
      </c>
      <c r="AN14" s="63" t="n">
        <f aca="false">AM14/AVERAGE(AG54:AG57)</f>
        <v>0.00232199690962948</v>
      </c>
      <c r="AO14" s="63" t="n">
        <f aca="false">'GDP evolution by scenario'!M53</f>
        <v>0.0349999999999993</v>
      </c>
      <c r="AP14" s="63"/>
      <c r="AQ14" s="6" t="n">
        <f aca="false">AQ13*(1+AO14)</f>
        <v>495635664.890046</v>
      </c>
      <c r="AR14" s="6" t="n">
        <f aca="false">(((((((((((AR13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12)*((1+AO14)^(1/12))-AM14/12</f>
        <v>382644196.227459</v>
      </c>
      <c r="AS14" s="64" t="n">
        <f aca="false">AQ14/AG57</f>
        <v>0.0812720580789224</v>
      </c>
      <c r="AT14" s="64" t="n">
        <f aca="false">AR14/AG57</f>
        <v>0.0627442364266897</v>
      </c>
      <c r="AU14" s="5"/>
      <c r="AV14" s="5"/>
      <c r="AW14" s="5" t="n">
        <f aca="false">workers_and_wage_high!C2</f>
        <v>10921644</v>
      </c>
      <c r="AX14" s="5"/>
      <c r="AY14" s="61" t="n">
        <f aca="false">(AW14-AV6)/AV6</f>
        <v>-0.0216714627706626</v>
      </c>
      <c r="AZ14" s="11" t="n">
        <f aca="false">workers_and_wage_high!B2</f>
        <v>6421.80382188919</v>
      </c>
      <c r="BA14" s="5"/>
      <c r="BB14" s="5"/>
      <c r="BC14" s="5"/>
      <c r="BD14" s="5"/>
      <c r="BE14" s="5"/>
      <c r="BF14" s="5"/>
      <c r="BG14" s="5"/>
      <c r="BH14" s="5"/>
      <c r="BI14" s="61" t="n">
        <f aca="false">T21/AG21</f>
        <v>0.0164971426077327</v>
      </c>
      <c r="BJ14" s="5" t="n">
        <f aca="false">BJ13+1</f>
        <v>2025</v>
      </c>
      <c r="BK14" s="61" t="n">
        <f aca="false">SUM(T54:T57)/AVERAGE(AG54:AG57)</f>
        <v>0.0635077311400977</v>
      </c>
      <c r="BL14" s="61" t="n">
        <f aca="false">SUM(P54:P57)/AVERAGE(AG54:AG57)</f>
        <v>0.01892238716814</v>
      </c>
      <c r="BM14" s="61" t="n">
        <f aca="false">SUM(D54:D57)/AVERAGE(AG54:AG57)</f>
        <v>0.0878482097335436</v>
      </c>
      <c r="BN14" s="61" t="n">
        <f aca="false">(SUM(H54:H57)+SUM(J54:J57))/AVERAGE(AG54:AG57)</f>
        <v>0.00364073547457764</v>
      </c>
      <c r="BO14" s="63" t="n">
        <f aca="false">AL14-BN14</f>
        <v>-0.0469036012361635</v>
      </c>
      <c r="BP14" s="32" t="n">
        <f aca="false">BN14+BM14</f>
        <v>0.0914889452081212</v>
      </c>
    </row>
    <row r="15" customFormat="false" ht="12.8" hidden="false" customHeight="false" outlineLevel="0" collapsed="false">
      <c r="A15" s="7" t="n">
        <v>2015</v>
      </c>
      <c r="B15" s="7" t="n">
        <v>2</v>
      </c>
      <c r="C15" s="9"/>
      <c r="D15" s="82" t="n">
        <f aca="false">'High pensions'!Q15</f>
        <v>107967608.613102</v>
      </c>
      <c r="E15" s="9"/>
      <c r="F15" s="82" t="n">
        <f aca="false">'High pensions'!I15</f>
        <v>19624390.9023085</v>
      </c>
      <c r="G15" s="67" t="n">
        <f aca="false">'High pensions'!K15</f>
        <v>0</v>
      </c>
      <c r="H15" s="67" t="n">
        <f aca="false">'High pensions'!V15</f>
        <v>0</v>
      </c>
      <c r="I15" s="67" t="n">
        <f aca="false">'High pensions'!M15</f>
        <v>0</v>
      </c>
      <c r="J15" s="9" t="n">
        <f aca="false">'High pensions'!W15</f>
        <v>0</v>
      </c>
      <c r="K15" s="9"/>
      <c r="L15" s="82" t="n">
        <f aca="false">'High pensions'!N15</f>
        <v>2503400.06119178</v>
      </c>
      <c r="M15" s="67"/>
      <c r="N15" s="82" t="n">
        <f aca="false">'High pensions'!L15</f>
        <v>800067.552071896</v>
      </c>
      <c r="O15" s="9"/>
      <c r="P15" s="82" t="n">
        <f aca="false">'High pensions'!X15</f>
        <v>17391890.4315958</v>
      </c>
      <c r="Q15" s="67"/>
      <c r="R15" s="82" t="n">
        <f aca="false">'High SIPA income'!G10</f>
        <v>22289482.5161221</v>
      </c>
      <c r="S15" s="67"/>
      <c r="T15" s="82" t="n">
        <f aca="false">'High SIPA income'!J10</f>
        <v>85225768.2677348</v>
      </c>
      <c r="U15" s="9"/>
      <c r="V15" s="82" t="n">
        <f aca="false">'High SIPA income'!F10</f>
        <v>137545.195244366</v>
      </c>
      <c r="W15" s="67"/>
      <c r="X15" s="82" t="n">
        <f aca="false">'High SIPA income'!M10</f>
        <v>345473.875073696</v>
      </c>
      <c r="Y15" s="9"/>
      <c r="Z15" s="9" t="n">
        <f aca="false">R15+V15-N15-L15-F15</f>
        <v>-500830.804205712</v>
      </c>
      <c r="AA15" s="9"/>
      <c r="AB15" s="9" t="n">
        <f aca="false">T15-P15-D15</f>
        <v>-40133730.776963</v>
      </c>
      <c r="AC15" s="50"/>
      <c r="AD15" s="9" t="n">
        <v>5951478855.3666</v>
      </c>
      <c r="AE15" s="9" t="n">
        <f aca="false">'Central scenario'!AE15</f>
        <v>727761.090339656</v>
      </c>
      <c r="AF15" s="9" t="n">
        <f aca="false">'Central scenario'!AF15</f>
        <v>106.73436665</v>
      </c>
      <c r="AG15" s="9" t="n">
        <f aca="false">'Central scenario'!AG15</f>
        <v>5310158517.42102</v>
      </c>
      <c r="AH15" s="9"/>
      <c r="AI15" s="9"/>
      <c r="AJ15" s="40" t="n">
        <f aca="false">AB15/AG15</f>
        <v>-0.00755791576565867</v>
      </c>
      <c r="AK15" s="68" t="n">
        <f aca="false">AK14+1</f>
        <v>2026</v>
      </c>
      <c r="AL15" s="69" t="n">
        <f aca="false">SUM(AB58:AB61)/AVERAGE(AG58:AG61)</f>
        <v>-0.044952173184315</v>
      </c>
      <c r="AM15" s="9" t="n">
        <f aca="false">'Central scenario'!AM15</f>
        <v>13032040.9288315</v>
      </c>
      <c r="AN15" s="69" t="n">
        <f aca="false">AM15/AVERAGE(AG58:AG61)</f>
        <v>0.00208968247413705</v>
      </c>
      <c r="AO15" s="69" t="n">
        <f aca="false">'GDP evolution by scenario'!M57</f>
        <v>0.0382862037709195</v>
      </c>
      <c r="AP15" s="69"/>
      <c r="AQ15" s="9" t="n">
        <f aca="false">AQ14*(1+AO15)</f>
        <v>514611672.952162</v>
      </c>
      <c r="AR15" s="9" t="n">
        <f aca="false">(((((((((((AR14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12)*((1+AO15)^(1/12))-AM15/12</f>
        <v>384035016.050891</v>
      </c>
      <c r="AS15" s="70" t="n">
        <f aca="false">AQ15/AG61</f>
        <v>0.0815158801105406</v>
      </c>
      <c r="AT15" s="70" t="n">
        <f aca="false">AR15/AG61</f>
        <v>0.0608321846783372</v>
      </c>
      <c r="AU15" s="7"/>
      <c r="AV15" s="7"/>
      <c r="AW15" s="7" t="n">
        <f aca="false">workers_and_wage_high!C3</f>
        <v>11044406</v>
      </c>
      <c r="AX15" s="7"/>
      <c r="AY15" s="40" t="n">
        <f aca="false">(AW15-AW14)/AW14</f>
        <v>0.0112402491786035</v>
      </c>
      <c r="AZ15" s="12" t="n">
        <f aca="false">workers_and_wage_high!B3</f>
        <v>6786.13483538819</v>
      </c>
      <c r="BA15" s="40" t="n">
        <f aca="false">(AZ15-AZ14)/AZ14</f>
        <v>0.0567334387041137</v>
      </c>
      <c r="BB15" s="40"/>
      <c r="BC15" s="40"/>
      <c r="BD15" s="40"/>
      <c r="BE15" s="40"/>
      <c r="BF15" s="7"/>
      <c r="BG15" s="7"/>
      <c r="BH15" s="7"/>
      <c r="BI15" s="40" t="n">
        <f aca="false">T22/AG22</f>
        <v>0.0143032335937495</v>
      </c>
      <c r="BJ15" s="7" t="n">
        <f aca="false">BJ14+1</f>
        <v>2026</v>
      </c>
      <c r="BK15" s="40" t="n">
        <f aca="false">SUM(T58:T61)/AVERAGE(AG58:AG61)</f>
        <v>0.063802704926181</v>
      </c>
      <c r="BL15" s="40" t="n">
        <f aca="false">SUM(P58:P61)/AVERAGE(AG58:AG61)</f>
        <v>0.0191003624014499</v>
      </c>
      <c r="BM15" s="40" t="n">
        <f aca="false">SUM(D58:D61)/AVERAGE(AG58:AG61)</f>
        <v>0.0896545157090461</v>
      </c>
      <c r="BN15" s="40" t="n">
        <f aca="false">(SUM(H58:H61)+SUM(J58:J61))/AVERAGE(AG58:AG61)</f>
        <v>0.00473188820410303</v>
      </c>
      <c r="BO15" s="69" t="n">
        <f aca="false">AL15-BN15</f>
        <v>-0.0496840613884181</v>
      </c>
      <c r="BP15" s="32" t="n">
        <f aca="false">BN15+BM15</f>
        <v>0.0943864039131491</v>
      </c>
    </row>
    <row r="16" customFormat="false" ht="12.8" hidden="false" customHeight="false" outlineLevel="0" collapsed="false">
      <c r="A16" s="7" t="n">
        <v>2015</v>
      </c>
      <c r="B16" s="7" t="n">
        <v>3</v>
      </c>
      <c r="C16" s="9"/>
      <c r="D16" s="82" t="n">
        <f aca="false">'High pensions'!Q16</f>
        <v>104508533.835593</v>
      </c>
      <c r="E16" s="9"/>
      <c r="F16" s="82" t="n">
        <f aca="false">'High pensions'!I16</f>
        <v>18995663.1156498</v>
      </c>
      <c r="G16" s="67" t="n">
        <f aca="false">'High pensions'!K16</f>
        <v>0</v>
      </c>
      <c r="H16" s="67" t="n">
        <f aca="false">'High pensions'!V16</f>
        <v>0</v>
      </c>
      <c r="I16" s="67" t="n">
        <f aca="false">'High pensions'!M16</f>
        <v>0</v>
      </c>
      <c r="J16" s="9" t="n">
        <f aca="false">'High pensions'!W16</f>
        <v>0</v>
      </c>
      <c r="K16" s="9"/>
      <c r="L16" s="82" t="n">
        <f aca="false">'High pensions'!N16</f>
        <v>2964080.7181469</v>
      </c>
      <c r="M16" s="67"/>
      <c r="N16" s="82" t="n">
        <f aca="false">'High pensions'!L16</f>
        <v>775309.268529587</v>
      </c>
      <c r="O16" s="9"/>
      <c r="P16" s="82" t="n">
        <f aca="false">'High pensions'!X16</f>
        <v>19646151.7793445</v>
      </c>
      <c r="Q16" s="67"/>
      <c r="R16" s="82" t="n">
        <f aca="false">'High SIPA income'!G11</f>
        <v>20131225.709457</v>
      </c>
      <c r="S16" s="67"/>
      <c r="T16" s="82" t="n">
        <f aca="false">'High SIPA income'!J11</f>
        <v>76973486.3076642</v>
      </c>
      <c r="U16" s="9"/>
      <c r="V16" s="82" t="n">
        <f aca="false">'High SIPA income'!F11</f>
        <v>146901.516727808</v>
      </c>
      <c r="W16" s="67"/>
      <c r="X16" s="82" t="n">
        <f aca="false">'High SIPA income'!M11</f>
        <v>368974.257137768</v>
      </c>
      <c r="Y16" s="9"/>
      <c r="Z16" s="9" t="n">
        <f aca="false">R16+V16-N16-L16-F16</f>
        <v>-2456925.87614152</v>
      </c>
      <c r="AA16" s="9"/>
      <c r="AB16" s="9" t="n">
        <f aca="false">T16-P16-D16</f>
        <v>-47181199.3072735</v>
      </c>
      <c r="AC16" s="50"/>
      <c r="AD16" s="9" t="n">
        <v>6221730755.7716</v>
      </c>
      <c r="AE16" s="9" t="n">
        <f aca="false">'Central scenario'!AE16</f>
        <v>727254.700716601</v>
      </c>
      <c r="AF16" s="9" t="n">
        <f aca="false">'Central scenario'!AF16</f>
        <v>110.48458935</v>
      </c>
      <c r="AG16" s="9" t="n">
        <f aca="false">'Central scenario'!AG16</f>
        <v>5306463610.93908</v>
      </c>
      <c r="AH16" s="9"/>
      <c r="AI16" s="9"/>
      <c r="AJ16" s="40" t="n">
        <f aca="false">AB16/AG16</f>
        <v>-0.00889126973565054</v>
      </c>
      <c r="AK16" s="68" t="n">
        <f aca="false">AK15+1</f>
        <v>2027</v>
      </c>
      <c r="AL16" s="69" t="n">
        <f aca="false">SUM(AB62:AB65)/AVERAGE(AG62:AG65)</f>
        <v>-0.0452354852665885</v>
      </c>
      <c r="AM16" s="9" t="n">
        <f aca="false">'Central scenario'!AM16</f>
        <v>12139889.4651339</v>
      </c>
      <c r="AN16" s="69" t="n">
        <f aca="false">AM16/AVERAGE(AG62:AG65)</f>
        <v>0.00187242399936866</v>
      </c>
      <c r="AO16" s="69" t="n">
        <f aca="false">'GDP evolution by scenario'!M61</f>
        <v>0.0396290314863896</v>
      </c>
      <c r="AP16" s="69"/>
      <c r="AQ16" s="9" t="n">
        <f aca="false">AQ15*(1+AO16)</f>
        <v>535005235.142846</v>
      </c>
      <c r="AR16" s="9" t="n">
        <f aca="false">(((((((((((AR15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12)*((1+AO16)^(1/12))-AM16/12</f>
        <v>386895109.035822</v>
      </c>
      <c r="AS16" s="70" t="n">
        <f aca="false">AQ16/AG65</f>
        <v>0.0812988026542484</v>
      </c>
      <c r="AT16" s="70" t="n">
        <f aca="false">AR16/AG65</f>
        <v>0.0587921520225853</v>
      </c>
      <c r="AU16" s="7"/>
      <c r="AV16" s="7"/>
      <c r="AW16" s="7" t="n">
        <f aca="false">workers_and_wage_high!C4</f>
        <v>11033276</v>
      </c>
      <c r="AX16" s="7"/>
      <c r="AY16" s="40" t="n">
        <f aca="false">(AW16-AW15)/AW15</f>
        <v>-0.00100774998673537</v>
      </c>
      <c r="AZ16" s="12" t="n">
        <f aca="false">workers_and_wage_high!B4</f>
        <v>7094.82089328529</v>
      </c>
      <c r="BA16" s="40" t="n">
        <f aca="false">(AZ16-AZ15)/AZ15</f>
        <v>0.0454877578157408</v>
      </c>
      <c r="BB16" s="40"/>
      <c r="BC16" s="40"/>
      <c r="BD16" s="40"/>
      <c r="BE16" s="40"/>
      <c r="BF16" s="7"/>
      <c r="BG16" s="7"/>
      <c r="BH16" s="7"/>
      <c r="BI16" s="40" t="n">
        <f aca="false">T23/AG23</f>
        <v>0.0169316680072495</v>
      </c>
      <c r="BJ16" s="7" t="n">
        <f aca="false">BJ15+1</f>
        <v>2027</v>
      </c>
      <c r="BK16" s="40" t="n">
        <f aca="false">SUM(T62:T65)/AVERAGE(AG62:AG65)</f>
        <v>0.0645364296420453</v>
      </c>
      <c r="BL16" s="40" t="n">
        <f aca="false">SUM(P62:P65)/AVERAGE(AG62:AG65)</f>
        <v>0.0191241525474614</v>
      </c>
      <c r="BM16" s="40" t="n">
        <f aca="false">SUM(D62:D65)/AVERAGE(AG62:AG65)</f>
        <v>0.0906477623611724</v>
      </c>
      <c r="BN16" s="40" t="n">
        <f aca="false">(SUM(H62:H65)+SUM(J62:J65))/AVERAGE(AG62:AG65)</f>
        <v>0.00565103374955523</v>
      </c>
      <c r="BO16" s="69" t="n">
        <f aca="false">AL16-BN16</f>
        <v>-0.0508865190161437</v>
      </c>
      <c r="BP16" s="32" t="n">
        <f aca="false">BN16+BM16</f>
        <v>0.0962987961107276</v>
      </c>
    </row>
    <row r="17" customFormat="false" ht="12.8" hidden="false" customHeight="false" outlineLevel="0" collapsed="false">
      <c r="A17" s="7" t="n">
        <v>2015</v>
      </c>
      <c r="B17" s="7" t="n">
        <v>4</v>
      </c>
      <c r="C17" s="9"/>
      <c r="D17" s="82" t="n">
        <f aca="false">'High pensions'!Q17</f>
        <v>112937677.968892</v>
      </c>
      <c r="E17" s="9"/>
      <c r="F17" s="82" t="n">
        <f aca="false">'High pensions'!I17</f>
        <v>20527759.8395527</v>
      </c>
      <c r="G17" s="67" t="n">
        <f aca="false">'High pensions'!K17</f>
        <v>0</v>
      </c>
      <c r="H17" s="67" t="n">
        <f aca="false">'High pensions'!V17</f>
        <v>0</v>
      </c>
      <c r="I17" s="67" t="n">
        <f aca="false">'High pensions'!M17</f>
        <v>0</v>
      </c>
      <c r="J17" s="9" t="n">
        <f aca="false">'High pensions'!W17</f>
        <v>0</v>
      </c>
      <c r="K17" s="9"/>
      <c r="L17" s="82" t="n">
        <f aca="false">'High pensions'!N17</f>
        <v>2823292.24132232</v>
      </c>
      <c r="M17" s="67"/>
      <c r="N17" s="82" t="n">
        <f aca="false">'High pensions'!L17</f>
        <v>840306.694912139</v>
      </c>
      <c r="O17" s="9"/>
      <c r="P17" s="82" t="n">
        <f aca="false">'High pensions'!X17</f>
        <v>19273196.3664372</v>
      </c>
      <c r="Q17" s="67"/>
      <c r="R17" s="82" t="n">
        <f aca="false">'High SIPA income'!G12</f>
        <v>23380651.9849074</v>
      </c>
      <c r="S17" s="67"/>
      <c r="T17" s="82" t="n">
        <f aca="false">'High SIPA income'!J12</f>
        <v>89397949.3051482</v>
      </c>
      <c r="U17" s="9"/>
      <c r="V17" s="82" t="n">
        <f aca="false">'High SIPA income'!F12</f>
        <v>146445.351472853</v>
      </c>
      <c r="W17" s="67"/>
      <c r="X17" s="82" t="n">
        <f aca="false">'High SIPA income'!M12</f>
        <v>367828.501533415</v>
      </c>
      <c r="Y17" s="9"/>
      <c r="Z17" s="9" t="n">
        <f aca="false">R17+V17-N17-L17-F17</f>
        <v>-664261.439406842</v>
      </c>
      <c r="AA17" s="9"/>
      <c r="AB17" s="9" t="n">
        <f aca="false">T17-P17-D17</f>
        <v>-42812925.0301809</v>
      </c>
      <c r="AC17" s="50"/>
      <c r="AD17" s="9" t="n">
        <v>6552140231.30253</v>
      </c>
      <c r="AE17" s="9" t="n">
        <f aca="false">'Central scenario'!AE17</f>
        <v>719350.606091079</v>
      </c>
      <c r="AF17" s="9" t="n">
        <f aca="false">'Central scenario'!AF17</f>
        <v>115.79241048</v>
      </c>
      <c r="AG17" s="9" t="n">
        <f aca="false">'Central scenario'!AG17</f>
        <v>5248790844.48405</v>
      </c>
      <c r="AH17" s="9"/>
      <c r="AI17" s="9"/>
      <c r="AJ17" s="40" t="n">
        <f aca="false">AB17/AG17</f>
        <v>-0.00815672148094317</v>
      </c>
      <c r="AK17" s="68" t="n">
        <f aca="false">AK16+1</f>
        <v>2028</v>
      </c>
      <c r="AL17" s="69" t="n">
        <f aca="false">SUM(AB66:AB69)/AVERAGE(AG66:AG69)</f>
        <v>-0.043672809852346</v>
      </c>
      <c r="AM17" s="9" t="n">
        <f aca="false">'Central scenario'!AM17</f>
        <v>11273018.6820578</v>
      </c>
      <c r="AN17" s="69" t="n">
        <f aca="false">AM17/AVERAGE(AG66:AG69)</f>
        <v>0.00167496251613853</v>
      </c>
      <c r="AO17" s="69" t="n">
        <f aca="false">'GDP evolution by scenario'!M65</f>
        <v>0.0380651253085498</v>
      </c>
      <c r="AP17" s="69"/>
      <c r="AQ17" s="9" t="n">
        <f aca="false">AQ16*(1+AO17)</f>
        <v>555370276.459289</v>
      </c>
      <c r="AR17" s="9" t="n">
        <f aca="false">(((((((((((AR16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12)*((1+AO17)^(1/12))-AM17/12</f>
        <v>390153952.86027</v>
      </c>
      <c r="AS17" s="70" t="n">
        <f aca="false">AQ17/AG69</f>
        <v>0.0815910454757585</v>
      </c>
      <c r="AT17" s="70" t="n">
        <f aca="false">AR17/AG69</f>
        <v>0.0573186399411181</v>
      </c>
      <c r="AU17" s="7"/>
      <c r="AV17" s="7"/>
      <c r="AW17" s="7" t="n">
        <f aca="false">workers_and_wage_high!C5</f>
        <v>11053255</v>
      </c>
      <c r="AX17" s="7"/>
      <c r="AY17" s="40" t="n">
        <f aca="false">(AW17-AW16)/AW16</f>
        <v>0.00181079490805813</v>
      </c>
      <c r="AZ17" s="12" t="n">
        <f aca="false">workers_and_wage_high!B5</f>
        <v>7051.70669476592</v>
      </c>
      <c r="BA17" s="40" t="n">
        <f aca="false">(AZ17-AZ16)/AZ16</f>
        <v>-0.00607685509864881</v>
      </c>
      <c r="BB17" s="40"/>
      <c r="BC17" s="40"/>
      <c r="BD17" s="40"/>
      <c r="BE17" s="40"/>
      <c r="BF17" s="7"/>
      <c r="BG17" s="7"/>
      <c r="BH17" s="7"/>
      <c r="BI17" s="40" t="n">
        <f aca="false">T24/AG24</f>
        <v>0.0146994293176694</v>
      </c>
      <c r="BJ17" s="7" t="n">
        <f aca="false">BJ16+1</f>
        <v>2028</v>
      </c>
      <c r="BK17" s="40" t="n">
        <f aca="false">SUM(T66:T69)/AVERAGE(AG66:AG69)</f>
        <v>0.0651203314921868</v>
      </c>
      <c r="BL17" s="40" t="n">
        <f aca="false">SUM(P66:P69)/AVERAGE(AG66:AG69)</f>
        <v>0.0186720472832187</v>
      </c>
      <c r="BM17" s="40" t="n">
        <f aca="false">SUM(D66:D69)/AVERAGE(AG66:AG69)</f>
        <v>0.0901210940613141</v>
      </c>
      <c r="BN17" s="40" t="n">
        <f aca="false">(SUM(H66:H69)+SUM(J66:J69))/AVERAGE(AG66:AG69)</f>
        <v>0.00653055685801939</v>
      </c>
      <c r="BO17" s="69" t="n">
        <f aca="false">AL17-BN17</f>
        <v>-0.0502033667103654</v>
      </c>
      <c r="BP17" s="32" t="n">
        <f aca="false">BN17+BM17</f>
        <v>0.0966516509193335</v>
      </c>
    </row>
    <row r="18" customFormat="false" ht="12.8" hidden="false" customHeight="false" outlineLevel="0" collapsed="false">
      <c r="A18" s="5" t="n">
        <f aca="false">A14+1</f>
        <v>2016</v>
      </c>
      <c r="B18" s="5" t="n">
        <f aca="false">B14</f>
        <v>1</v>
      </c>
      <c r="C18" s="6"/>
      <c r="D18" s="81" t="n">
        <f aca="false">'High pensions'!Q18</f>
        <v>99002080.283282</v>
      </c>
      <c r="E18" s="6"/>
      <c r="F18" s="81" t="n">
        <f aca="false">'High pensions'!I18</f>
        <v>17994800.0013876</v>
      </c>
      <c r="G18" s="8" t="n">
        <f aca="false">'High pensions'!K18</f>
        <v>0</v>
      </c>
      <c r="H18" s="8" t="n">
        <f aca="false">'High pensions'!V18</f>
        <v>0</v>
      </c>
      <c r="I18" s="8" t="n">
        <f aca="false">'High pensions'!M18</f>
        <v>0</v>
      </c>
      <c r="J18" s="6" t="n">
        <f aca="false">'High pensions'!W18</f>
        <v>0</v>
      </c>
      <c r="K18" s="6"/>
      <c r="L18" s="81" t="n">
        <f aca="false">'High pensions'!N18</f>
        <v>2816470.50091539</v>
      </c>
      <c r="M18" s="8"/>
      <c r="N18" s="81" t="n">
        <f aca="false">'High pensions'!L18</f>
        <v>734158.084804092</v>
      </c>
      <c r="O18" s="6"/>
      <c r="P18" s="81" t="n">
        <f aca="false">'High pensions'!X18</f>
        <v>18653799.9891252</v>
      </c>
      <c r="Q18" s="8"/>
      <c r="R18" s="81" t="n">
        <f aca="false">'High SIPA income'!G13</f>
        <v>19048283.0084314</v>
      </c>
      <c r="S18" s="8"/>
      <c r="T18" s="81" t="n">
        <f aca="false">'High SIPA income'!J13</f>
        <v>72832761.0298078</v>
      </c>
      <c r="U18" s="6"/>
      <c r="V18" s="81" t="n">
        <f aca="false">'High SIPA income'!F13</f>
        <v>140761.780403749</v>
      </c>
      <c r="W18" s="8"/>
      <c r="X18" s="81" t="n">
        <f aca="false">'High SIPA income'!M13</f>
        <v>353553.009626833</v>
      </c>
      <c r="Y18" s="6"/>
      <c r="Z18" s="6" t="n">
        <f aca="false">R18+V18-N18-L18-F18</f>
        <v>-2356383.79827191</v>
      </c>
      <c r="AA18" s="6"/>
      <c r="AB18" s="6" t="n">
        <f aca="false">T18-P18-D18</f>
        <v>-44823119.2425993</v>
      </c>
      <c r="AC18" s="50"/>
      <c r="AD18" s="6" t="n">
        <v>7006645045.10604</v>
      </c>
      <c r="AE18" s="6" t="n">
        <f aca="false">'Central scenario'!AE18</f>
        <v>713366.052703658</v>
      </c>
      <c r="AF18" s="6" t="n">
        <f aca="false">'Central scenario'!AF18</f>
        <v>131.11898839</v>
      </c>
      <c r="AG18" s="6" t="n">
        <f aca="false">'Central scenario'!AG18</f>
        <v>5205124141.81883</v>
      </c>
      <c r="AH18" s="6"/>
      <c r="AI18" s="6"/>
      <c r="AJ18" s="61" t="n">
        <f aca="false">AB18/AG18</f>
        <v>-0.00861134490193672</v>
      </c>
      <c r="AK18" s="62" t="n">
        <f aca="false">AK17+1</f>
        <v>2029</v>
      </c>
      <c r="AL18" s="63" t="n">
        <f aca="false">SUM(AB70:AB73)/AVERAGE(AG70:AG73)</f>
        <v>-0.0412311695537469</v>
      </c>
      <c r="AM18" s="6" t="n">
        <f aca="false">'Central scenario'!AM18</f>
        <v>10452476.7322336</v>
      </c>
      <c r="AN18" s="63" t="n">
        <f aca="false">AM18/AVERAGE(AG70:AG73)</f>
        <v>0.00149448838118878</v>
      </c>
      <c r="AO18" s="63" t="n">
        <f aca="false">'GDP evolution by scenario'!M69</f>
        <v>0.0391818004357751</v>
      </c>
      <c r="AP18" s="63"/>
      <c r="AQ18" s="6" t="n">
        <f aca="false">AQ17*(1+AO18)</f>
        <v>577130683.799478</v>
      </c>
      <c r="AR18" s="6" t="n">
        <f aca="false">(((((((((((AR17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12)*((1+AO18)^(1/12))-AM18/12</f>
        <v>394802004.029796</v>
      </c>
      <c r="AS18" s="64" t="n">
        <f aca="false">AQ18/AG73</f>
        <v>0.0815815421618812</v>
      </c>
      <c r="AT18" s="64" t="n">
        <f aca="false">AR18/AG73</f>
        <v>0.0558080816727857</v>
      </c>
      <c r="AU18" s="5"/>
      <c r="AV18" s="5"/>
      <c r="AW18" s="5" t="n">
        <f aca="false">workers_and_wage_high!C6</f>
        <v>11056328</v>
      </c>
      <c r="AX18" s="5"/>
      <c r="AY18" s="61" t="n">
        <f aca="false">(AW18-AW17)/AW17</f>
        <v>0.000278017651813877</v>
      </c>
      <c r="AZ18" s="11" t="n">
        <f aca="false">workers_and_wage_high!B6</f>
        <v>6677.50779441193</v>
      </c>
      <c r="BA18" s="61" t="n">
        <f aca="false">(AZ18-AZ17)/AZ17</f>
        <v>-0.053065011996562</v>
      </c>
      <c r="BB18" s="11" t="n">
        <v>54.2365152508808</v>
      </c>
      <c r="BC18" s="66" t="n">
        <f aca="false">'Central scenario'!BC18</f>
        <v>12.4538228816634</v>
      </c>
      <c r="BD18" s="11" t="n">
        <f aca="false">BB18+BC18/2</f>
        <v>60.4634266917125</v>
      </c>
      <c r="BE18" s="66"/>
      <c r="BF18" s="5"/>
      <c r="BG18" s="5"/>
      <c r="BH18" s="5"/>
      <c r="BI18" s="61" t="n">
        <f aca="false">T25/AG25</f>
        <v>0.0172519712633925</v>
      </c>
      <c r="BJ18" s="5" t="n">
        <f aca="false">BJ17+1</f>
        <v>2029</v>
      </c>
      <c r="BK18" s="61" t="n">
        <f aca="false">SUM(T70:T73)/AVERAGE(AG70:AG73)</f>
        <v>0.0658436510210711</v>
      </c>
      <c r="BL18" s="61" t="n">
        <f aca="false">SUM(P70:P73)/AVERAGE(AG70:AG73)</f>
        <v>0.018324459769894</v>
      </c>
      <c r="BM18" s="61" t="n">
        <f aca="false">SUM(D70:D73)/AVERAGE(AG70:AG73)</f>
        <v>0.0887503608049239</v>
      </c>
      <c r="BN18" s="61" t="n">
        <f aca="false">(SUM(H70:H73)+SUM(J70:J73))/AVERAGE(AG70:AG73)</f>
        <v>0.00736404320537893</v>
      </c>
      <c r="BO18" s="63" t="n">
        <f aca="false">AL18-BN18</f>
        <v>-0.0485952127591258</v>
      </c>
      <c r="BP18" s="32" t="n">
        <f aca="false">BN18+BM18</f>
        <v>0.0961144040103028</v>
      </c>
    </row>
    <row r="19" customFormat="false" ht="12.8" hidden="false" customHeight="false" outlineLevel="0" collapsed="false">
      <c r="A19" s="7" t="n">
        <f aca="false">A15+1</f>
        <v>2016</v>
      </c>
      <c r="B19" s="7" t="n">
        <f aca="false">B15</f>
        <v>2</v>
      </c>
      <c r="C19" s="9"/>
      <c r="D19" s="82" t="n">
        <f aca="false">'High pensions'!Q19</f>
        <v>102248922.817006</v>
      </c>
      <c r="E19" s="9"/>
      <c r="F19" s="82" t="n">
        <f aca="false">'High pensions'!I19</f>
        <v>18584952.0654976</v>
      </c>
      <c r="G19" s="67" t="n">
        <f aca="false">'High pensions'!K19</f>
        <v>0</v>
      </c>
      <c r="H19" s="67" t="n">
        <f aca="false">'High pensions'!V19</f>
        <v>0</v>
      </c>
      <c r="I19" s="67" t="n">
        <f aca="false">'High pensions'!M19</f>
        <v>0</v>
      </c>
      <c r="J19" s="9" t="n">
        <f aca="false">'High pensions'!W19</f>
        <v>0</v>
      </c>
      <c r="K19" s="9"/>
      <c r="L19" s="82" t="n">
        <f aca="false">'High pensions'!N19</f>
        <v>2801537.62062767</v>
      </c>
      <c r="M19" s="67"/>
      <c r="N19" s="82" t="n">
        <f aca="false">'High pensions'!L19</f>
        <v>760025.083108328</v>
      </c>
      <c r="O19" s="9"/>
      <c r="P19" s="82" t="n">
        <f aca="false">'High pensions'!X19</f>
        <v>18718625.7949958</v>
      </c>
      <c r="Q19" s="67"/>
      <c r="R19" s="82" t="n">
        <f aca="false">'High SIPA income'!G14</f>
        <v>21712053.1313468</v>
      </c>
      <c r="S19" s="67"/>
      <c r="T19" s="82" t="n">
        <f aca="false">'High SIPA income'!J14</f>
        <v>83017916.96826</v>
      </c>
      <c r="U19" s="9"/>
      <c r="V19" s="82" t="n">
        <f aca="false">'High SIPA income'!F14</f>
        <v>140324.608319577</v>
      </c>
      <c r="W19" s="67"/>
      <c r="X19" s="82" t="n">
        <f aca="false">'High SIPA income'!M14</f>
        <v>352454.959391601</v>
      </c>
      <c r="Y19" s="9"/>
      <c r="Z19" s="9" t="n">
        <f aca="false">R19+V19-N19-L19-F19</f>
        <v>-294137.029567149</v>
      </c>
      <c r="AA19" s="9"/>
      <c r="AB19" s="9" t="n">
        <f aca="false">T19-P19-D19</f>
        <v>-37949631.6437418</v>
      </c>
      <c r="AC19" s="50"/>
      <c r="AD19" s="9" t="n">
        <v>8414556482.17921</v>
      </c>
      <c r="AE19" s="9" t="n">
        <f aca="false">'Central scenario'!AE19</f>
        <v>700905.075643413</v>
      </c>
      <c r="AF19" s="9" t="n">
        <f aca="false">'Central scenario'!AF19</f>
        <v>147.89635652</v>
      </c>
      <c r="AG19" s="9" t="n">
        <f aca="false">'Central scenario'!AG19</f>
        <v>5114201771.34562</v>
      </c>
      <c r="AH19" s="9"/>
      <c r="AI19" s="9"/>
      <c r="AJ19" s="40" t="n">
        <f aca="false">AB19/AG19</f>
        <v>-0.00742044083132777</v>
      </c>
      <c r="AK19" s="68" t="n">
        <f aca="false">AK18+1</f>
        <v>2030</v>
      </c>
      <c r="AL19" s="69" t="n">
        <f aca="false">SUM(AB74:AB77)/AVERAGE(AG74:AG77)</f>
        <v>-0.0401399297107535</v>
      </c>
      <c r="AM19" s="9" t="n">
        <f aca="false">'Central scenario'!AM19</f>
        <v>9649081.86791266</v>
      </c>
      <c r="AN19" s="69" t="n">
        <f aca="false">AM19/AVERAGE(AG74:AG77)</f>
        <v>0.00134423048645088</v>
      </c>
      <c r="AO19" s="69" t="n">
        <f aca="false">'GDP evolution by scenario'!M73</f>
        <v>0.026326597703539</v>
      </c>
      <c r="AP19" s="69"/>
      <c r="AQ19" s="9" t="n">
        <f aca="false">AQ18*(1+AO19)</f>
        <v>592324571.134235</v>
      </c>
      <c r="AR19" s="9" t="n">
        <f aca="false">(((((((((((AR18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12)*((1+AO19)^(1/12))-AM19/12</f>
        <v>395430832.695881</v>
      </c>
      <c r="AS19" s="70" t="n">
        <f aca="false">AQ19/AG77</f>
        <v>0.0818546045581986</v>
      </c>
      <c r="AT19" s="70" t="n">
        <f aca="false">AR19/AG77</f>
        <v>0.0546454359954371</v>
      </c>
      <c r="AU19" s="7"/>
      <c r="AV19" s="7"/>
      <c r="AW19" s="7" t="n">
        <f aca="false">workers_and_wage_high!C7</f>
        <v>11112610</v>
      </c>
      <c r="AX19" s="7"/>
      <c r="AY19" s="40" t="n">
        <f aca="false">(AW19-AW18)/AW18</f>
        <v>0.00509047850244674</v>
      </c>
      <c r="AZ19" s="12" t="n">
        <f aca="false">workers_and_wage_high!B7</f>
        <v>6486.76481478895</v>
      </c>
      <c r="BA19" s="40" t="n">
        <f aca="false">(AZ19-AZ18)/AZ18</f>
        <v>-0.0285649954287744</v>
      </c>
      <c r="BB19" s="12" t="n">
        <v>48.3571970243014</v>
      </c>
      <c r="BC19" s="39" t="n">
        <f aca="false">'Central scenario'!BC19</f>
        <v>10.7565894926318</v>
      </c>
      <c r="BD19" s="12" t="n">
        <f aca="false">BB19+BC19/2</f>
        <v>53.7354917706173</v>
      </c>
      <c r="BE19" s="40" t="n">
        <f aca="false">BD19/BD18-1</f>
        <v>-0.111272802241249</v>
      </c>
      <c r="BF19" s="7"/>
      <c r="BG19" s="7"/>
      <c r="BH19" s="7"/>
      <c r="BI19" s="40" t="n">
        <f aca="false">T26/AG26</f>
        <v>0.0137470983446273</v>
      </c>
      <c r="BJ19" s="7" t="n">
        <f aca="false">BJ18+1</f>
        <v>2030</v>
      </c>
      <c r="BK19" s="40" t="n">
        <f aca="false">SUM(T74:T77)/AVERAGE(AG74:AG77)</f>
        <v>0.0660302550692188</v>
      </c>
      <c r="BL19" s="40" t="n">
        <f aca="false">SUM(P74:P77)/AVERAGE(AG74:AG77)</f>
        <v>0.0179907817706767</v>
      </c>
      <c r="BM19" s="40" t="n">
        <f aca="false">SUM(D74:D77)/AVERAGE(AG74:AG77)</f>
        <v>0.0881794030092956</v>
      </c>
      <c r="BN19" s="40" t="n">
        <f aca="false">(SUM(H74:H77)+SUM(J74:J77))/AVERAGE(AG74:AG77)</f>
        <v>0.00795865755573537</v>
      </c>
      <c r="BO19" s="69" t="n">
        <f aca="false">AL19-BN19</f>
        <v>-0.0480985872664889</v>
      </c>
      <c r="BP19" s="32" t="n">
        <f aca="false">BN19+BM19</f>
        <v>0.096138060565031</v>
      </c>
    </row>
    <row r="20" customFormat="false" ht="12.8" hidden="false" customHeight="false" outlineLevel="0" collapsed="false">
      <c r="A20" s="7" t="n">
        <f aca="false">A16+1</f>
        <v>2016</v>
      </c>
      <c r="B20" s="7" t="n">
        <f aca="false">B16</f>
        <v>3</v>
      </c>
      <c r="C20" s="9"/>
      <c r="D20" s="82" t="n">
        <f aca="false">'High pensions'!Q20</f>
        <v>97717546.2058051</v>
      </c>
      <c r="E20" s="9"/>
      <c r="F20" s="82" t="n">
        <f aca="false">'High pensions'!I20</f>
        <v>17761320.7274872</v>
      </c>
      <c r="G20" s="67" t="n">
        <f aca="false">'High pensions'!K20</f>
        <v>0</v>
      </c>
      <c r="H20" s="67" t="n">
        <f aca="false">'High pensions'!V20</f>
        <v>0</v>
      </c>
      <c r="I20" s="67" t="n">
        <f aca="false">'High pensions'!M20</f>
        <v>0</v>
      </c>
      <c r="J20" s="9" t="n">
        <f aca="false">'High pensions'!W20</f>
        <v>0</v>
      </c>
      <c r="K20" s="9"/>
      <c r="L20" s="82" t="n">
        <f aca="false">'High pensions'!N20</f>
        <v>2450156.14160319</v>
      </c>
      <c r="M20" s="67"/>
      <c r="N20" s="82" t="n">
        <f aca="false">'High pensions'!L20</f>
        <v>729257.767694697</v>
      </c>
      <c r="O20" s="9"/>
      <c r="P20" s="82" t="n">
        <f aca="false">'High pensions'!X20</f>
        <v>16726032.9383604</v>
      </c>
      <c r="Q20" s="67"/>
      <c r="R20" s="82" t="n">
        <f aca="false">'High SIPA income'!G15</f>
        <v>18882303.844662</v>
      </c>
      <c r="S20" s="67"/>
      <c r="T20" s="82" t="n">
        <f aca="false">'High SIPA income'!J15</f>
        <v>72198125.3114393</v>
      </c>
      <c r="U20" s="9"/>
      <c r="V20" s="82" t="n">
        <f aca="false">'High SIPA income'!F15</f>
        <v>140646.763029675</v>
      </c>
      <c r="W20" s="67"/>
      <c r="X20" s="82" t="n">
        <f aca="false">'High SIPA income'!M15</f>
        <v>353264.119143588</v>
      </c>
      <c r="Y20" s="9"/>
      <c r="Z20" s="9" t="n">
        <f aca="false">R20+V20-N20-L20-F20</f>
        <v>-1917784.02909345</v>
      </c>
      <c r="AA20" s="9"/>
      <c r="AB20" s="9" t="n">
        <f aca="false">T20-P20-D20</f>
        <v>-42245453.8327262</v>
      </c>
      <c r="AC20" s="50"/>
      <c r="AD20" s="9" t="n">
        <v>8527628825.27803</v>
      </c>
      <c r="AE20" s="9" t="n">
        <f aca="false">'Central scenario'!AE20</f>
        <v>703426.861590182</v>
      </c>
      <c r="AF20" s="9" t="n">
        <f aca="false">'Central scenario'!AF20</f>
        <v>155.88165151</v>
      </c>
      <c r="AG20" s="9" t="n">
        <f aca="false">'Central scenario'!AG20</f>
        <v>5132602154.79852</v>
      </c>
      <c r="AH20" s="9"/>
      <c r="AI20" s="9"/>
      <c r="AJ20" s="40" t="n">
        <f aca="false">AB20/AG20</f>
        <v>-0.0082308062379685</v>
      </c>
      <c r="AK20" s="68" t="n">
        <f aca="false">AK19+1</f>
        <v>2031</v>
      </c>
      <c r="AL20" s="69" t="n">
        <f aca="false">SUM(AB78:AB81)/AVERAGE(AG78:AG81)</f>
        <v>-0.039285326031836</v>
      </c>
      <c r="AM20" s="9" t="n">
        <f aca="false">'Central scenario'!AM20</f>
        <v>8873587.4679367</v>
      </c>
      <c r="AN20" s="69" t="n">
        <f aca="false">AM20/AVERAGE(AG78:AG81)</f>
        <v>0.00120811164796194</v>
      </c>
      <c r="AO20" s="69" t="n">
        <f aca="false">'GDP evolution by scenario'!M77</f>
        <v>0.0232456628618036</v>
      </c>
      <c r="AP20" s="69"/>
      <c r="AQ20" s="9" t="n">
        <f aca="false">AQ19*(1+AO20)</f>
        <v>606093548.419584</v>
      </c>
      <c r="AR20" s="9" t="n">
        <f aca="false">(((((((((((AR19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12)*((1+AO20)^(1/12))-AM20/12</f>
        <v>395655147.781117</v>
      </c>
      <c r="AS20" s="70" t="n">
        <f aca="false">AQ20/AG81</f>
        <v>0.081764489538998</v>
      </c>
      <c r="AT20" s="70" t="n">
        <f aca="false">AR20/AG81</f>
        <v>0.0533754917473636</v>
      </c>
      <c r="AU20" s="7"/>
      <c r="AV20" s="7"/>
      <c r="AW20" s="7" t="n">
        <f aca="false">workers_and_wage_high!C8</f>
        <v>11194364</v>
      </c>
      <c r="AX20" s="7"/>
      <c r="AY20" s="40" t="n">
        <f aca="false">(AW20-AW19)/AW19</f>
        <v>0.00735686755856635</v>
      </c>
      <c r="AZ20" s="12" t="n">
        <f aca="false">workers_and_wage_high!B8</f>
        <v>6521.83541945801</v>
      </c>
      <c r="BA20" s="40" t="n">
        <f aca="false">(AZ20-AZ19)/AZ19</f>
        <v>0.00540648623318338</v>
      </c>
      <c r="BB20" s="12" t="n">
        <v>51.1559235498969</v>
      </c>
      <c r="BC20" s="39" t="n">
        <f aca="false">'Central scenario'!BC20</f>
        <v>11.0036892295276</v>
      </c>
      <c r="BD20" s="12" t="n">
        <f aca="false">BB20+BC20/2</f>
        <v>56.6577681646607</v>
      </c>
      <c r="BE20" s="40" t="n">
        <f aca="false">BD20/BD19-1</f>
        <v>0.054382611896767</v>
      </c>
      <c r="BF20" s="7"/>
      <c r="BG20" s="7"/>
      <c r="BH20" s="7"/>
      <c r="BI20" s="40" t="n">
        <f aca="false">T27/AG27</f>
        <v>0.0163700516605218</v>
      </c>
      <c r="BJ20" s="7" t="n">
        <f aca="false">BJ19+1</f>
        <v>2031</v>
      </c>
      <c r="BK20" s="40" t="n">
        <f aca="false">SUM(T78:T81)/AVERAGE(AG78:AG81)</f>
        <v>0.0664685483053217</v>
      </c>
      <c r="BL20" s="40" t="n">
        <f aca="false">SUM(P78:P81)/AVERAGE(AG78:AG81)</f>
        <v>0.0176074694452738</v>
      </c>
      <c r="BM20" s="40" t="n">
        <f aca="false">SUM(D78:D81)/AVERAGE(AG78:AG81)</f>
        <v>0.088146404891884</v>
      </c>
      <c r="BN20" s="40" t="n">
        <f aca="false">(SUM(H78:H81)+SUM(J78:J81))/AVERAGE(AG78:AG81)</f>
        <v>0.0088120796979172</v>
      </c>
      <c r="BO20" s="69" t="n">
        <f aca="false">AL20-BN20</f>
        <v>-0.0480974057297532</v>
      </c>
      <c r="BP20" s="32" t="n">
        <f aca="false">BN20+BM20</f>
        <v>0.0969584845898012</v>
      </c>
    </row>
    <row r="21" customFormat="false" ht="12.8" hidden="false" customHeight="false" outlineLevel="0" collapsed="false">
      <c r="A21" s="7" t="n">
        <f aca="false">A17+1</f>
        <v>2016</v>
      </c>
      <c r="B21" s="7" t="n">
        <f aca="false">B17</f>
        <v>4</v>
      </c>
      <c r="C21" s="9"/>
      <c r="D21" s="82" t="n">
        <f aca="false">'High pensions'!Q21</f>
        <v>106674587.034117</v>
      </c>
      <c r="E21" s="9"/>
      <c r="F21" s="82" t="n">
        <f aca="false">'High pensions'!I21</f>
        <v>19389368.9245406</v>
      </c>
      <c r="G21" s="82" t="n">
        <f aca="false">'High pensions'!K21</f>
        <v>18171.7985793121</v>
      </c>
      <c r="H21" s="82" t="n">
        <f aca="false">'High pensions'!V21</f>
        <v>99975.8742359993</v>
      </c>
      <c r="I21" s="83" t="n">
        <f aca="false">'High pensions'!M21</f>
        <v>562.014389050884</v>
      </c>
      <c r="J21" s="82" t="n">
        <f aca="false">'High pensions'!W21</f>
        <v>3092.03734750511</v>
      </c>
      <c r="K21" s="9"/>
      <c r="L21" s="82" t="n">
        <f aca="false">'High pensions'!N21</f>
        <v>3892938.68981568</v>
      </c>
      <c r="M21" s="67"/>
      <c r="N21" s="82" t="n">
        <f aca="false">'High pensions'!L21</f>
        <v>798385.086672671</v>
      </c>
      <c r="O21" s="9"/>
      <c r="P21" s="82" t="n">
        <f aca="false">'High pensions'!X21</f>
        <v>24592956.552895</v>
      </c>
      <c r="Q21" s="67"/>
      <c r="R21" s="82" t="n">
        <f aca="false">'High SIPA income'!G16</f>
        <v>22295672.9588388</v>
      </c>
      <c r="S21" s="67"/>
      <c r="T21" s="82" t="n">
        <f aca="false">'High SIPA income'!J16</f>
        <v>85249437.9619983</v>
      </c>
      <c r="U21" s="9"/>
      <c r="V21" s="82" t="n">
        <f aca="false">'High SIPA income'!F16</f>
        <v>145022.605646437</v>
      </c>
      <c r="W21" s="67"/>
      <c r="X21" s="82" t="n">
        <f aca="false">'High SIPA income'!M16</f>
        <v>364254.97420646</v>
      </c>
      <c r="Y21" s="9"/>
      <c r="Z21" s="9" t="n">
        <f aca="false">R21+V21-N21-L21-F21</f>
        <v>-1639997.13654364</v>
      </c>
      <c r="AA21" s="9"/>
      <c r="AB21" s="9" t="n">
        <f aca="false">T21-P21-D21</f>
        <v>-46018105.6250132</v>
      </c>
      <c r="AC21" s="50"/>
      <c r="AD21" s="9" t="n">
        <v>8963807873.58243</v>
      </c>
      <c r="AE21" s="9" t="n">
        <f aca="false">'Central scenario'!AE21</f>
        <v>708213.404453394</v>
      </c>
      <c r="AF21" s="9" t="n">
        <f aca="false">'Central scenario'!AF21</f>
        <v>164.01000929</v>
      </c>
      <c r="AG21" s="9" t="n">
        <f aca="false">'Central scenario'!AG21</f>
        <v>5167527491.82392</v>
      </c>
      <c r="AH21" s="9"/>
      <c r="AI21" s="9"/>
      <c r="AJ21" s="40" t="n">
        <f aca="false">AB21/AG21</f>
        <v>-0.0089052464061049</v>
      </c>
      <c r="AK21" s="68" t="n">
        <f aca="false">AK20+1</f>
        <v>2032</v>
      </c>
      <c r="AL21" s="69" t="n">
        <f aca="false">SUM(AB82:AB85)/AVERAGE(AG82:AG85)</f>
        <v>-0.0377052656445448</v>
      </c>
      <c r="AM21" s="9" t="n">
        <f aca="false">'Central scenario'!AM21</f>
        <v>8126011.66426731</v>
      </c>
      <c r="AN21" s="69" t="n">
        <f aca="false">AM21/AVERAGE(AG82:AG85)</f>
        <v>0.00107840155928376</v>
      </c>
      <c r="AO21" s="69" t="n">
        <f aca="false">'GDP evolution by scenario'!M81</f>
        <v>0.0258993892608799</v>
      </c>
      <c r="AP21" s="69"/>
      <c r="AQ21" s="9" t="n">
        <f aca="false">AQ20*(1+AO21)</f>
        <v>621791001.158611</v>
      </c>
      <c r="AR21" s="9" t="n">
        <f aca="false">(((((((((((AR20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12)*((1+AO21)^(1/12))-AM21/12</f>
        <v>397680347.87462</v>
      </c>
      <c r="AS21" s="70" t="n">
        <f aca="false">AQ21/AG85</f>
        <v>0.0817019645404701</v>
      </c>
      <c r="AT21" s="70" t="n">
        <f aca="false">AR21/AG85</f>
        <v>0.0522543195703244</v>
      </c>
      <c r="AW21" s="7" t="n">
        <f aca="false">workers_and_wage_high!C9</f>
        <v>11200955</v>
      </c>
      <c r="AY21" s="40" t="n">
        <f aca="false">(AW21-AW20)/AW20</f>
        <v>0.000588778424571508</v>
      </c>
      <c r="AZ21" s="12" t="n">
        <f aca="false">workers_and_wage_high!B9</f>
        <v>6617.24643359544</v>
      </c>
      <c r="BA21" s="40" t="n">
        <f aca="false">(AZ21-AZ20)/AZ20</f>
        <v>0.0146294728402334</v>
      </c>
      <c r="BB21" s="12" t="n">
        <v>53.9018151544903</v>
      </c>
      <c r="BC21" s="39" t="n">
        <f aca="false">'Central scenario'!BC21</f>
        <v>11.5144882480255</v>
      </c>
      <c r="BD21" s="12" t="n">
        <f aca="false">BB21+BC21/2</f>
        <v>59.6590592785031</v>
      </c>
      <c r="BE21" s="40" t="n">
        <f aca="false">BD21/BD20-1</f>
        <v>0.0529722791960301</v>
      </c>
      <c r="BI21" s="40" t="n">
        <f aca="false">T28/AG28</f>
        <v>0.0134589787085399</v>
      </c>
      <c r="BJ21" s="7" t="n">
        <f aca="false">BJ20+1</f>
        <v>2032</v>
      </c>
      <c r="BK21" s="40" t="n">
        <f aca="false">SUM(T82:T85)/AVERAGE(AG82:AG85)</f>
        <v>0.0668909124685207</v>
      </c>
      <c r="BL21" s="40" t="n">
        <f aca="false">SUM(P82:P85)/AVERAGE(AG82:AG85)</f>
        <v>0.0171685216848425</v>
      </c>
      <c r="BM21" s="40" t="n">
        <f aca="false">SUM(D82:D85)/AVERAGE(AG82:AG85)</f>
        <v>0.087427656428223</v>
      </c>
      <c r="BN21" s="40" t="n">
        <f aca="false">(SUM(H82:H85)+SUM(J82:J85))/AVERAGE(AG82:AG85)</f>
        <v>0.00959713415127495</v>
      </c>
      <c r="BO21" s="69" t="n">
        <f aca="false">AL21-BN21</f>
        <v>-0.0473023997958198</v>
      </c>
      <c r="BP21" s="32" t="n">
        <f aca="false">BN21+BM21</f>
        <v>0.0970247905794979</v>
      </c>
    </row>
    <row r="22" customFormat="false" ht="12.8" hidden="false" customHeight="false" outlineLevel="0" collapsed="false">
      <c r="A22" s="5" t="n">
        <f aca="false">A18+1</f>
        <v>2017</v>
      </c>
      <c r="B22" s="5" t="n">
        <f aca="false">B18</f>
        <v>1</v>
      </c>
      <c r="C22" s="6"/>
      <c r="D22" s="81" t="n">
        <f aca="false">'High pensions'!Q22</f>
        <v>102446530.73687</v>
      </c>
      <c r="E22" s="6"/>
      <c r="F22" s="81" t="n">
        <f aca="false">'High pensions'!I22</f>
        <v>18620869.6440623</v>
      </c>
      <c r="G22" s="81" t="n">
        <f aca="false">'High pensions'!K22</f>
        <v>50798.6387637148</v>
      </c>
      <c r="H22" s="81" t="n">
        <f aca="false">'High pensions'!V22</f>
        <v>279479.122456429</v>
      </c>
      <c r="I22" s="81" t="n">
        <f aca="false">'High pensions'!M22</f>
        <v>1571.09192052727</v>
      </c>
      <c r="J22" s="81" t="n">
        <f aca="false">'High pensions'!W22</f>
        <v>8643.68419968338</v>
      </c>
      <c r="K22" s="6"/>
      <c r="L22" s="81" t="n">
        <f aca="false">'High pensions'!N22</f>
        <v>4222415.9294058</v>
      </c>
      <c r="M22" s="8"/>
      <c r="N22" s="81" t="n">
        <f aca="false">'High pensions'!L22</f>
        <v>769319.886297978</v>
      </c>
      <c r="O22" s="6"/>
      <c r="P22" s="81" t="n">
        <f aca="false">'High pensions'!X22</f>
        <v>26142707.358556</v>
      </c>
      <c r="Q22" s="8"/>
      <c r="R22" s="81" t="n">
        <f aca="false">'High SIPA income'!G17</f>
        <v>19532176.7251652</v>
      </c>
      <c r="S22" s="8"/>
      <c r="T22" s="81" t="n">
        <f aca="false">'High SIPA income'!J17</f>
        <v>74682970.5956307</v>
      </c>
      <c r="U22" s="6"/>
      <c r="V22" s="81" t="n">
        <f aca="false">'High SIPA income'!F17</f>
        <v>119223.590103333</v>
      </c>
      <c r="W22" s="8"/>
      <c r="X22" s="81" t="n">
        <f aca="false">'High SIPA income'!M17</f>
        <v>299455.285224756</v>
      </c>
      <c r="Y22" s="6"/>
      <c r="Z22" s="6" t="n">
        <f aca="false">R22+V22-N22-L22-F22</f>
        <v>-3961205.14449754</v>
      </c>
      <c r="AA22" s="6"/>
      <c r="AB22" s="6" t="n">
        <f aca="false">T22-P22-D22</f>
        <v>-53906267.4997957</v>
      </c>
      <c r="AC22" s="50"/>
      <c r="AD22" s="6" t="n">
        <v>9240877730.99836</v>
      </c>
      <c r="AE22" s="6" t="n">
        <f aca="false">'Central scenario'!AE22</f>
        <v>715597.310109884</v>
      </c>
      <c r="AF22" s="6" t="n">
        <f aca="false">'Central scenario'!AF22</f>
        <v>172.09591728</v>
      </c>
      <c r="AG22" s="6" t="n">
        <f aca="false">'Central scenario'!AG22</f>
        <v>5221404663.9263</v>
      </c>
      <c r="AH22" s="6"/>
      <c r="AI22" s="6"/>
      <c r="AJ22" s="61" t="n">
        <f aca="false">AB22/AG22</f>
        <v>-0.0103240930304107</v>
      </c>
      <c r="AK22" s="62" t="n">
        <f aca="false">AK21+1</f>
        <v>2033</v>
      </c>
      <c r="AL22" s="63" t="n">
        <f aca="false">SUM(AB86:AB89)/AVERAGE(AG86:AG89)</f>
        <v>-0.0358635450317467</v>
      </c>
      <c r="AM22" s="6" t="n">
        <f aca="false">'Central scenario'!AM22</f>
        <v>7406781.38079157</v>
      </c>
      <c r="AN22" s="63" t="n">
        <f aca="false">AM22/AVERAGE(AG86:AG89)</f>
        <v>0.000955524160515258</v>
      </c>
      <c r="AO22" s="63" t="n">
        <f aca="false">'GDP evolution by scenario'!M85</f>
        <v>0.0287051622597143</v>
      </c>
      <c r="AP22" s="63"/>
      <c r="AQ22" s="6" t="n">
        <f aca="false">AQ21*(1+AO22)</f>
        <v>639639612.738499</v>
      </c>
      <c r="AR22" s="6" t="n">
        <f aca="false">(((((((((((AR21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12)*((1+AO22)^(1/12))-AM22/12</f>
        <v>401592095.784504</v>
      </c>
      <c r="AS22" s="64" t="n">
        <f aca="false">AQ22/AG89</f>
        <v>0.0816538877730946</v>
      </c>
      <c r="AT22" s="64" t="n">
        <f aca="false">AR22/AG89</f>
        <v>0.0512656740869421</v>
      </c>
      <c r="AU22" s="5"/>
      <c r="AV22" s="5"/>
      <c r="AW22" s="5" t="n">
        <f aca="false">workers_and_wage_high!C10</f>
        <v>11131472</v>
      </c>
      <c r="AX22" s="5"/>
      <c r="AY22" s="61" t="n">
        <f aca="false">(AW22-AW21)/AW21</f>
        <v>-0.00620331034273417</v>
      </c>
      <c r="AZ22" s="11" t="n">
        <f aca="false">workers_and_wage_high!B10</f>
        <v>6732.55475099859</v>
      </c>
      <c r="BA22" s="61" t="n">
        <f aca="false">(AZ22-AZ21)/AZ21</f>
        <v>0.0174254228794832</v>
      </c>
      <c r="BB22" s="11" t="n">
        <v>54.5536421818645</v>
      </c>
      <c r="BC22" s="66" t="n">
        <f aca="false">'Central scenario'!BC22</f>
        <v>12.4947600115723</v>
      </c>
      <c r="BD22" s="11" t="n">
        <f aca="false">BB22+BC22/2</f>
        <v>60.8010221876507</v>
      </c>
      <c r="BE22" s="61" t="n">
        <f aca="false">BD22/BD21-1</f>
        <v>0.0191414836733619</v>
      </c>
      <c r="BF22" s="5"/>
      <c r="BG22" s="5"/>
      <c r="BH22" s="5"/>
      <c r="BI22" s="61" t="n">
        <f aca="false">T29/AG29</f>
        <v>0.014929273214477</v>
      </c>
      <c r="BJ22" s="5" t="n">
        <f aca="false">BJ21+1</f>
        <v>2033</v>
      </c>
      <c r="BK22" s="61" t="n">
        <f aca="false">SUM(T86:T89)/AVERAGE(AG86:AG89)</f>
        <v>0.0672015686107365</v>
      </c>
      <c r="BL22" s="61" t="n">
        <f aca="false">SUM(P86:P89)/AVERAGE(AG86:AG89)</f>
        <v>0.0167833351087634</v>
      </c>
      <c r="BM22" s="61" t="n">
        <f aca="false">SUM(D86:D89)/AVERAGE(AG86:AG89)</f>
        <v>0.0862817785337198</v>
      </c>
      <c r="BN22" s="61" t="n">
        <f aca="false">(SUM(H86:H89)+SUM(J86:J89))/AVERAGE(AG86:AG89)</f>
        <v>0.0102727841381386</v>
      </c>
      <c r="BO22" s="63" t="n">
        <f aca="false">AL22-BN22</f>
        <v>-0.0461363291698853</v>
      </c>
      <c r="BP22" s="32" t="n">
        <f aca="false">BN22+BM22</f>
        <v>0.0965545626718584</v>
      </c>
    </row>
    <row r="23" customFormat="false" ht="12.8" hidden="false" customHeight="false" outlineLevel="0" collapsed="false">
      <c r="A23" s="7" t="n">
        <f aca="false">A19+1</f>
        <v>2017</v>
      </c>
      <c r="B23" s="7" t="n">
        <f aca="false">B19</f>
        <v>2</v>
      </c>
      <c r="C23" s="9"/>
      <c r="D23" s="82" t="n">
        <f aca="false">'High pensions'!Q23</f>
        <v>109204030.147276</v>
      </c>
      <c r="E23" s="9"/>
      <c r="F23" s="82" t="n">
        <f aca="false">'High pensions'!I23</f>
        <v>19849125.1519446</v>
      </c>
      <c r="G23" s="82" t="n">
        <f aca="false">'High pensions'!K23</f>
        <v>96262.318508751</v>
      </c>
      <c r="H23" s="82" t="n">
        <f aca="false">'High pensions'!V23</f>
        <v>529606.874459475</v>
      </c>
      <c r="I23" s="82" t="n">
        <f aca="false">'High pensions'!M23</f>
        <v>2977.18510851808</v>
      </c>
      <c r="J23" s="82" t="n">
        <f aca="false">'High pensions'!W23</f>
        <v>16379.5940554477</v>
      </c>
      <c r="K23" s="9"/>
      <c r="L23" s="82" t="n">
        <f aca="false">'High pensions'!N23</f>
        <v>3867366.74910504</v>
      </c>
      <c r="M23" s="67"/>
      <c r="N23" s="82" t="n">
        <f aca="false">'High pensions'!L23</f>
        <v>821999.111393176</v>
      </c>
      <c r="O23" s="9"/>
      <c r="P23" s="82" t="n">
        <f aca="false">'High pensions'!X23</f>
        <v>24590181.0277321</v>
      </c>
      <c r="Q23" s="67"/>
      <c r="R23" s="82" t="n">
        <f aca="false">'High SIPA income'!G18</f>
        <v>23289499.4397545</v>
      </c>
      <c r="S23" s="67"/>
      <c r="T23" s="82" t="n">
        <f aca="false">'High SIPA income'!J18</f>
        <v>89049419.64841</v>
      </c>
      <c r="U23" s="9"/>
      <c r="V23" s="82" t="n">
        <f aca="false">'High SIPA income'!F18</f>
        <v>127558.97234145</v>
      </c>
      <c r="W23" s="67"/>
      <c r="X23" s="82" t="n">
        <f aca="false">'High SIPA income'!M18</f>
        <v>320391.362249525</v>
      </c>
      <c r="Y23" s="9"/>
      <c r="Z23" s="9" t="n">
        <f aca="false">R23+V23-N23-L23-F23</f>
        <v>-1121432.60034684</v>
      </c>
      <c r="AA23" s="9"/>
      <c r="AB23" s="9" t="n">
        <f aca="false">T23-P23-D23</f>
        <v>-44744791.5265982</v>
      </c>
      <c r="AC23" s="50"/>
      <c r="AD23" s="9" t="n">
        <v>10558208304.6431</v>
      </c>
      <c r="AE23" s="9" t="n">
        <f aca="false">'Central scenario'!AE23</f>
        <v>720796.544148365</v>
      </c>
      <c r="AF23" s="9" t="n">
        <f aca="false">'Central scenario'!AF23</f>
        <v>183.45579241</v>
      </c>
      <c r="AG23" s="9" t="n">
        <f aca="false">'Central scenario'!AG23</f>
        <v>5259341230.30775</v>
      </c>
      <c r="AH23" s="9"/>
      <c r="AI23" s="9"/>
      <c r="AJ23" s="40" t="n">
        <f aca="false">AB23/AG23</f>
        <v>-0.00850767987229076</v>
      </c>
      <c r="AK23" s="68" t="n">
        <f aca="false">AK22+1</f>
        <v>2034</v>
      </c>
      <c r="AL23" s="69" t="n">
        <f aca="false">SUM(AB90:AB93)/AVERAGE(AG90:AG93)</f>
        <v>-0.0348043600540203</v>
      </c>
      <c r="AM23" s="9" t="n">
        <f aca="false">'Central scenario'!AM23</f>
        <v>6738583.40306814</v>
      </c>
      <c r="AN23" s="69" t="n">
        <f aca="false">AM23/AVERAGE(AG90:AG93)</f>
        <v>0.000846535736274983</v>
      </c>
      <c r="AO23" s="69" t="n">
        <f aca="false">'GDP evolution by scenario'!M89</f>
        <v>0.0269172711100687</v>
      </c>
      <c r="AP23" s="69"/>
      <c r="AQ23" s="9" t="n">
        <f aca="false">AQ22*(1+AO23)</f>
        <v>656856965.607321</v>
      </c>
      <c r="AR23" s="9" t="n">
        <f aca="false">(((((((((((AR22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12)*((1+AO23)^(1/12))-AM23/12</f>
        <v>405580539.931153</v>
      </c>
      <c r="AS23" s="70" t="n">
        <f aca="false">AQ23/AG93</f>
        <v>0.0819375291145895</v>
      </c>
      <c r="AT23" s="70" t="n">
        <f aca="false">AR23/AG93</f>
        <v>0.0505928520803516</v>
      </c>
      <c r="AU23" s="7"/>
      <c r="AV23" s="7"/>
      <c r="AW23" s="7" t="n">
        <f aca="false">workers_and_wage_high!C11</f>
        <v>11278755</v>
      </c>
      <c r="AX23" s="7"/>
      <c r="AY23" s="40" t="n">
        <f aca="false">(AW23-AW22)/AW22</f>
        <v>0.0132312240465592</v>
      </c>
      <c r="AZ23" s="12" t="n">
        <f aca="false">workers_and_wage_high!B11</f>
        <v>6725.58191784654</v>
      </c>
      <c r="BA23" s="40" t="n">
        <f aca="false">(AZ23-AZ22)/AZ22</f>
        <v>-0.00103568903780861</v>
      </c>
      <c r="BB23" s="12" t="n">
        <v>49.9198466641054</v>
      </c>
      <c r="BC23" s="39" t="n">
        <f aca="false">'Central scenario'!BC23</f>
        <v>10.7610894199697</v>
      </c>
      <c r="BD23" s="12" t="n">
        <f aca="false">BB23+BC23/2</f>
        <v>55.3003913740903</v>
      </c>
      <c r="BE23" s="40" t="n">
        <f aca="false">BD23/BD22-1</f>
        <v>-0.0904693805407375</v>
      </c>
      <c r="BF23" s="7"/>
      <c r="BG23" s="7"/>
      <c r="BH23" s="7"/>
      <c r="BI23" s="40" t="n">
        <f aca="false">T30/AG30</f>
        <v>0.0119142951373649</v>
      </c>
      <c r="BJ23" s="7" t="n">
        <f aca="false">BJ22+1</f>
        <v>2034</v>
      </c>
      <c r="BK23" s="40" t="n">
        <f aca="false">SUM(T90:T93)/AVERAGE(AG90:AG93)</f>
        <v>0.0676013902923912</v>
      </c>
      <c r="BL23" s="40" t="n">
        <f aca="false">SUM(P90:P93)/AVERAGE(AG90:AG93)</f>
        <v>0.0165065911073856</v>
      </c>
      <c r="BM23" s="40" t="n">
        <f aca="false">SUM(D90:D93)/AVERAGE(AG90:AG93)</f>
        <v>0.0858991592390259</v>
      </c>
      <c r="BN23" s="40" t="n">
        <f aca="false">(SUM(H90:H93)+SUM(J90:J93))/AVERAGE(AG90:AG93)</f>
        <v>0.010698374426484</v>
      </c>
      <c r="BO23" s="69" t="n">
        <f aca="false">AL23-BN23</f>
        <v>-0.0455027344805043</v>
      </c>
      <c r="BP23" s="32" t="n">
        <f aca="false">BN23+BM23</f>
        <v>0.0965975336655099</v>
      </c>
    </row>
    <row r="24" customFormat="false" ht="12.8" hidden="false" customHeight="false" outlineLevel="0" collapsed="false">
      <c r="A24" s="7" t="n">
        <f aca="false">A20+1</f>
        <v>2017</v>
      </c>
      <c r="B24" s="7" t="n">
        <f aca="false">B20</f>
        <v>3</v>
      </c>
      <c r="C24" s="9"/>
      <c r="D24" s="82" t="n">
        <f aca="false">'High pensions'!Q24</f>
        <v>104751367.675306</v>
      </c>
      <c r="E24" s="9"/>
      <c r="F24" s="82" t="n">
        <f aca="false">'High pensions'!I24</f>
        <v>19039801.0404965</v>
      </c>
      <c r="G24" s="82" t="n">
        <f aca="false">'High pensions'!K24</f>
        <v>113713.068782356</v>
      </c>
      <c r="H24" s="82" t="n">
        <f aca="false">'High pensions'!V24</f>
        <v>625615.753661117</v>
      </c>
      <c r="I24" s="82" t="n">
        <f aca="false">'High pensions'!M24</f>
        <v>3516.89903450584</v>
      </c>
      <c r="J24" s="82" t="n">
        <f aca="false">'High pensions'!W24</f>
        <v>19348.9408348799</v>
      </c>
      <c r="K24" s="9"/>
      <c r="L24" s="82" t="n">
        <f aca="false">'High pensions'!N24</f>
        <v>3510870.42223416</v>
      </c>
      <c r="M24" s="67"/>
      <c r="N24" s="82" t="n">
        <f aca="false">'High pensions'!L24</f>
        <v>789308.460410219</v>
      </c>
      <c r="O24" s="9"/>
      <c r="P24" s="82" t="n">
        <f aca="false">'High pensions'!X24</f>
        <v>22560465.5764801</v>
      </c>
      <c r="Q24" s="67"/>
      <c r="R24" s="82" t="n">
        <f aca="false">'High SIPA income'!G19</f>
        <v>20487413.8760897</v>
      </c>
      <c r="S24" s="67"/>
      <c r="T24" s="82" t="n">
        <f aca="false">'High SIPA income'!J19</f>
        <v>78335402.6342183</v>
      </c>
      <c r="U24" s="9"/>
      <c r="V24" s="82" t="n">
        <f aca="false">'High SIPA income'!F19</f>
        <v>130715.43082937</v>
      </c>
      <c r="W24" s="67"/>
      <c r="X24" s="82" t="n">
        <f aca="false">'High SIPA income'!M19</f>
        <v>328319.475938947</v>
      </c>
      <c r="Y24" s="9"/>
      <c r="Z24" s="9" t="n">
        <f aca="false">R24+V24-N24-L24-F24</f>
        <v>-2721850.61622174</v>
      </c>
      <c r="AA24" s="9"/>
      <c r="AB24" s="9" t="n">
        <f aca="false">T24-P24-D24</f>
        <v>-48976430.6175678</v>
      </c>
      <c r="AC24" s="50"/>
      <c r="AD24" s="9" t="n">
        <v>11116422317.8693</v>
      </c>
      <c r="AE24" s="9" t="n">
        <f aca="false">'Central scenario'!AE24</f>
        <v>730363.317052706</v>
      </c>
      <c r="AF24" s="9" t="n">
        <f aca="false">'Central scenario'!AF24</f>
        <v>191.50871929</v>
      </c>
      <c r="AG24" s="9" t="n">
        <f aca="false">'Central scenario'!AG24</f>
        <v>5329145842.42092</v>
      </c>
      <c r="AH24" s="9"/>
      <c r="AI24" s="9"/>
      <c r="AJ24" s="40" t="n">
        <f aca="false">AB24/AG24</f>
        <v>-0.00919029654390521</v>
      </c>
      <c r="AK24" s="68" t="n">
        <f aca="false">AK23+1</f>
        <v>2035</v>
      </c>
      <c r="AL24" s="69" t="n">
        <f aca="false">SUM(AB94:AB97)/AVERAGE(AG94:AG97)</f>
        <v>-0.0336931345402262</v>
      </c>
      <c r="AM24" s="9" t="n">
        <f aca="false">'Central scenario'!AM24</f>
        <v>6098422.29766839</v>
      </c>
      <c r="AN24" s="69" t="n">
        <f aca="false">AM24/AVERAGE(AG94:AG97)</f>
        <v>0.000748315575386902</v>
      </c>
      <c r="AO24" s="69" t="n">
        <f aca="false">'GDP evolution by scenario'!M93</f>
        <v>0.0237864999250725</v>
      </c>
      <c r="AP24" s="69"/>
      <c r="AQ24" s="9" t="n">
        <f aca="false">AQ23*(1+AO24)</f>
        <v>672481293.770522</v>
      </c>
      <c r="AR24" s="9" t="n">
        <f aca="false">(((((((((((AR23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12)*((1+AO24)^(1/12))-AM24/12</f>
        <v>409063255.423978</v>
      </c>
      <c r="AS24" s="70" t="n">
        <f aca="false">AQ24/AG97</f>
        <v>0.0815875481261035</v>
      </c>
      <c r="AT24" s="70" t="n">
        <f aca="false">AR24/AG97</f>
        <v>0.0496288422409458</v>
      </c>
      <c r="AU24" s="7"/>
      <c r="AV24" s="7"/>
      <c r="AW24" s="7" t="n">
        <f aca="false">workers_and_wage_high!C12</f>
        <v>11441722</v>
      </c>
      <c r="AX24" s="7"/>
      <c r="AY24" s="40" t="n">
        <f aca="false">(AW24-AW23)/AW23</f>
        <v>0.0144490238505934</v>
      </c>
      <c r="AZ24" s="12" t="n">
        <f aca="false">workers_and_wage_high!B12</f>
        <v>6848.21489294141</v>
      </c>
      <c r="BA24" s="40" t="n">
        <f aca="false">(AZ24-AZ23)/AZ23</f>
        <v>0.0182338088499774</v>
      </c>
      <c r="BB24" s="12" t="n">
        <v>50.6467141402216</v>
      </c>
      <c r="BC24" s="39" t="n">
        <f aca="false">'Central scenario'!BC24</f>
        <v>11.1261459164056</v>
      </c>
      <c r="BD24" s="12" t="n">
        <f aca="false">BB24+BC24/2</f>
        <v>56.2097870984244</v>
      </c>
      <c r="BE24" s="40" t="n">
        <f aca="false">BD24/BD23-1</f>
        <v>0.0164446525917397</v>
      </c>
      <c r="BF24" s="7"/>
      <c r="BG24" s="7"/>
      <c r="BH24" s="7"/>
      <c r="BI24" s="40" t="n">
        <f aca="false">T31/AG31</f>
        <v>0.0142315152373718</v>
      </c>
      <c r="BJ24" s="7" t="n">
        <f aca="false">BJ23+1</f>
        <v>2035</v>
      </c>
      <c r="BK24" s="40" t="n">
        <f aca="false">SUM(T94:T97)/AVERAGE(AG94:AG97)</f>
        <v>0.0680327268978204</v>
      </c>
      <c r="BL24" s="40" t="n">
        <f aca="false">SUM(P94:P97)/AVERAGE(AG94:AG97)</f>
        <v>0.0165538361502935</v>
      </c>
      <c r="BM24" s="40" t="n">
        <f aca="false">SUM(D94:D97)/AVERAGE(AG94:AG97)</f>
        <v>0.0851720252877531</v>
      </c>
      <c r="BN24" s="40" t="n">
        <f aca="false">(SUM(H94:H97)+SUM(J94:J97))/AVERAGE(AG94:AG97)</f>
        <v>0.0114541059820135</v>
      </c>
      <c r="BO24" s="69" t="n">
        <f aca="false">AL24-BN24</f>
        <v>-0.0451472405222397</v>
      </c>
      <c r="BP24" s="32" t="n">
        <f aca="false">BN24+BM24</f>
        <v>0.0966261312697666</v>
      </c>
    </row>
    <row r="25" customFormat="false" ht="12.8" hidden="false" customHeight="false" outlineLevel="0" collapsed="false">
      <c r="A25" s="7" t="n">
        <f aca="false">A21+1</f>
        <v>2017</v>
      </c>
      <c r="B25" s="7" t="n">
        <f aca="false">B21</f>
        <v>4</v>
      </c>
      <c r="C25" s="9"/>
      <c r="D25" s="82" t="n">
        <f aca="false">'High pensions'!Q25</f>
        <v>113941937.453566</v>
      </c>
      <c r="E25" s="9"/>
      <c r="F25" s="82" t="n">
        <f aca="false">'High pensions'!I25</f>
        <v>20710295.8885376</v>
      </c>
      <c r="G25" s="82" t="n">
        <f aca="false">'High pensions'!K25</f>
        <v>157839.543071787</v>
      </c>
      <c r="H25" s="82" t="n">
        <f aca="false">'High pensions'!V25</f>
        <v>868386.595786821</v>
      </c>
      <c r="I25" s="82" t="n">
        <f aca="false">'High pensions'!M25</f>
        <v>4881.6353527357</v>
      </c>
      <c r="J25" s="82" t="n">
        <f aca="false">'High pensions'!W25</f>
        <v>26857.3173954688</v>
      </c>
      <c r="K25" s="9"/>
      <c r="L25" s="82" t="n">
        <f aca="false">'High pensions'!N25</f>
        <v>3990735.76895413</v>
      </c>
      <c r="M25" s="67"/>
      <c r="N25" s="82" t="n">
        <f aca="false">'High pensions'!L25</f>
        <v>860818.224680152</v>
      </c>
      <c r="O25" s="9"/>
      <c r="P25" s="82" t="n">
        <f aca="false">'High pensions'!X25</f>
        <v>25443914.7660156</v>
      </c>
      <c r="Q25" s="67"/>
      <c r="R25" s="82" t="n">
        <f aca="false">'High SIPA income'!G20</f>
        <v>24322872.7154842</v>
      </c>
      <c r="S25" s="67"/>
      <c r="T25" s="82" t="n">
        <f aca="false">'High SIPA income'!J20</f>
        <v>93000611.932381</v>
      </c>
      <c r="U25" s="9"/>
      <c r="V25" s="82" t="n">
        <f aca="false">'High SIPA income'!F20</f>
        <v>138179.566518179</v>
      </c>
      <c r="W25" s="67"/>
      <c r="X25" s="82" t="n">
        <f aca="false">'High SIPA income'!M20</f>
        <v>347067.232819201</v>
      </c>
      <c r="Y25" s="9"/>
      <c r="Z25" s="9" t="n">
        <f aca="false">R25+V25-N25-L25-F25</f>
        <v>-1100797.60016952</v>
      </c>
      <c r="AA25" s="9"/>
      <c r="AB25" s="9" t="n">
        <f aca="false">T25-P25-D25</f>
        <v>-46385240.2872003</v>
      </c>
      <c r="AC25" s="50"/>
      <c r="AD25" s="9" t="n">
        <v>11725405625.723</v>
      </c>
      <c r="AE25" s="9" t="n">
        <f aca="false">'Central scenario'!AE25</f>
        <v>738802.619740341</v>
      </c>
      <c r="AF25" s="9" t="n">
        <f aca="false">'Central scenario'!AF25</f>
        <v>200.87293846</v>
      </c>
      <c r="AG25" s="9" t="n">
        <f aca="false">'Central scenario'!AG25</f>
        <v>5390723791.0674</v>
      </c>
      <c r="AH25" s="9"/>
      <c r="AI25" s="9"/>
      <c r="AJ25" s="40" t="n">
        <f aca="false">AB25/AG25</f>
        <v>-0.00860464050561488</v>
      </c>
      <c r="AK25" s="68" t="n">
        <f aca="false">AK24+1</f>
        <v>2036</v>
      </c>
      <c r="AL25" s="69" t="n">
        <f aca="false">SUM(AB98:AB101)/AVERAGE(AG98:AG101)</f>
        <v>-0.032170518715312</v>
      </c>
      <c r="AM25" s="9" t="n">
        <f aca="false">'Central scenario'!AM25</f>
        <v>5493111.4769607</v>
      </c>
      <c r="AN25" s="69" t="n">
        <f aca="false">AM25/AVERAGE(AG98:AG101)</f>
        <v>0.000655048293940114</v>
      </c>
      <c r="AO25" s="69" t="n">
        <f aca="false">'GDP evolution by scenario'!M97</f>
        <v>0.02899291101532</v>
      </c>
      <c r="AP25" s="69"/>
      <c r="AQ25" s="9" t="n">
        <f aca="false">AQ24*(1+AO25)</f>
        <v>691978484.080279</v>
      </c>
      <c r="AR25" s="9" t="n">
        <f aca="false">(((((((((((AR24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12)*((1+AO25)^(1/12))-AM25/12</f>
        <v>415357460.427765</v>
      </c>
      <c r="AS25" s="70" t="n">
        <f aca="false">AQ25/AG101</f>
        <v>0.0818235024582804</v>
      </c>
      <c r="AT25" s="70" t="n">
        <f aca="false">AR25/AG101</f>
        <v>0.0491142469979362</v>
      </c>
      <c r="AU25" s="7"/>
      <c r="AV25" s="7"/>
      <c r="AW25" s="7" t="n">
        <f aca="false">workers_and_wage_high!C13</f>
        <v>11559243</v>
      </c>
      <c r="AX25" s="7"/>
      <c r="AY25" s="40" t="n">
        <f aca="false">(AW25-AW24)/AW24</f>
        <v>0.0102712686079945</v>
      </c>
      <c r="AZ25" s="12" t="n">
        <f aca="false">workers_and_wage_high!B13</f>
        <v>6864.12219168918</v>
      </c>
      <c r="BA25" s="40" t="n">
        <f aca="false">(AZ25-AZ24)/AZ24</f>
        <v>0.00232283872460808</v>
      </c>
      <c r="BB25" s="12" t="n">
        <v>52.5759107757715</v>
      </c>
      <c r="BC25" s="39" t="n">
        <f aca="false">'Central scenario'!BC25</f>
        <v>11.7344517173055</v>
      </c>
      <c r="BD25" s="12" t="n">
        <f aca="false">BB25+BC25/2</f>
        <v>58.4431366344243</v>
      </c>
      <c r="BE25" s="40" t="n">
        <f aca="false">BD25/BD24-1</f>
        <v>0.0397323962833949</v>
      </c>
      <c r="BI25" s="40" t="n">
        <f aca="false">T32/AG32</f>
        <v>0.0117610038121295</v>
      </c>
      <c r="BJ25" s="7" t="n">
        <f aca="false">BJ24+1</f>
        <v>2036</v>
      </c>
      <c r="BK25" s="40" t="n">
        <f aca="false">SUM(T98:T101)/AVERAGE(AG98:AG101)</f>
        <v>0.0684127041390611</v>
      </c>
      <c r="BL25" s="40" t="n">
        <f aca="false">SUM(P98:P101)/AVERAGE(AG98:AG101)</f>
        <v>0.0163166157406573</v>
      </c>
      <c r="BM25" s="40" t="n">
        <f aca="false">SUM(D98:D101)/AVERAGE(AG98:AG101)</f>
        <v>0.0842666071137158</v>
      </c>
      <c r="BN25" s="40" t="n">
        <f aca="false">(SUM(H98:H101)+SUM(J98:J101))/AVERAGE(AG98:AG101)</f>
        <v>0.0122899212151249</v>
      </c>
      <c r="BO25" s="69" t="n">
        <f aca="false">AL25-BN25</f>
        <v>-0.0444604399304369</v>
      </c>
      <c r="BP25" s="32" t="n">
        <f aca="false">BN25+BM25</f>
        <v>0.0965565283288407</v>
      </c>
    </row>
    <row r="26" customFormat="false" ht="12.8" hidden="false" customHeight="false" outlineLevel="0" collapsed="false">
      <c r="A26" s="5" t="n">
        <f aca="false">A22+1</f>
        <v>2018</v>
      </c>
      <c r="B26" s="5" t="n">
        <f aca="false">B22</f>
        <v>1</v>
      </c>
      <c r="C26" s="6" t="n">
        <f aca="false">D26*0.081</f>
        <v>8575843.55222575</v>
      </c>
      <c r="D26" s="81" t="n">
        <f aca="false">'High pensions'!Q26</f>
        <v>105874611.755873</v>
      </c>
      <c r="E26" s="6"/>
      <c r="F26" s="81" t="n">
        <f aca="false">'High pensions'!I26</f>
        <v>19243963.9482325</v>
      </c>
      <c r="G26" s="81" t="n">
        <f aca="false">'High pensions'!K26</f>
        <v>170259.213945529</v>
      </c>
      <c r="H26" s="81" t="n">
        <f aca="false">'High pensions'!V26</f>
        <v>936715.960538819</v>
      </c>
      <c r="I26" s="81" t="n">
        <f aca="false">'High pensions'!M26</f>
        <v>5265.74888491325</v>
      </c>
      <c r="J26" s="81" t="n">
        <f aca="false">'High pensions'!W26</f>
        <v>28970.5967176954</v>
      </c>
      <c r="K26" s="6"/>
      <c r="L26" s="81" t="n">
        <f aca="false">'High pensions'!N26</f>
        <v>4233942.08809355</v>
      </c>
      <c r="M26" s="8"/>
      <c r="N26" s="81" t="n">
        <f aca="false">'High pensions'!L26</f>
        <v>799400.042047985</v>
      </c>
      <c r="O26" s="6"/>
      <c r="P26" s="81" t="n">
        <f aca="false">'High pensions'!X26</f>
        <v>26368008.7926355</v>
      </c>
      <c r="Q26" s="8"/>
      <c r="R26" s="81" t="n">
        <f aca="false">'High SIPA income'!G21</f>
        <v>19358859.2211606</v>
      </c>
      <c r="S26" s="8"/>
      <c r="T26" s="81" t="n">
        <f aca="false">'High SIPA income'!J21</f>
        <v>74020276.0973463</v>
      </c>
      <c r="U26" s="6"/>
      <c r="V26" s="81" t="n">
        <f aca="false">'High SIPA income'!F21</f>
        <v>125820.310106618</v>
      </c>
      <c r="W26" s="8"/>
      <c r="X26" s="81" t="n">
        <f aca="false">'High SIPA income'!M21</f>
        <v>316024.343985859</v>
      </c>
      <c r="Y26" s="6"/>
      <c r="Z26" s="6" t="n">
        <f aca="false">R26+V26-N26-L26-F26</f>
        <v>-4792626.54710683</v>
      </c>
      <c r="AA26" s="6"/>
      <c r="AB26" s="6" t="n">
        <f aca="false">T26-P26-D26</f>
        <v>-58222344.4511627</v>
      </c>
      <c r="AC26" s="50"/>
      <c r="AD26" s="6" t="n">
        <v>12239176485.8186</v>
      </c>
      <c r="AE26" s="6" t="n">
        <f aca="false">'Central scenario'!AE26</f>
        <v>737939.925055325</v>
      </c>
      <c r="AF26" s="6" t="n">
        <f aca="false">'Central scenario'!AF26</f>
        <v>215.827559350606</v>
      </c>
      <c r="AG26" s="6" t="n">
        <f aca="false">'Central scenario'!AG26</f>
        <v>5384429080.35755</v>
      </c>
      <c r="AH26" s="61" t="n">
        <f aca="false">(AG26-AG25)/AG25</f>
        <v>-0.00116769305084392</v>
      </c>
      <c r="AI26" s="61"/>
      <c r="AJ26" s="61" t="n">
        <f aca="false">AB26/AG26</f>
        <v>-0.0108130952385571</v>
      </c>
      <c r="AK26" s="62" t="n">
        <f aca="false">AK25+1</f>
        <v>2037</v>
      </c>
      <c r="AL26" s="63" t="n">
        <f aca="false">SUM(AB102:AB105)/AVERAGE(AG102:AG105)</f>
        <v>-0.0309653852013639</v>
      </c>
      <c r="AM26" s="6" t="n">
        <f aca="false">'Central scenario'!AM26</f>
        <v>4920541.96276278</v>
      </c>
      <c r="AN26" s="63" t="n">
        <f aca="false">AM26/AVERAGE(AG102:AG105)</f>
        <v>0.000572470672199915</v>
      </c>
      <c r="AO26" s="63" t="n">
        <f aca="false">'GDP evolution by scenario'!M101</f>
        <v>0.0249781430960956</v>
      </c>
      <c r="AP26" s="63"/>
      <c r="AQ26" s="6" t="n">
        <f aca="false">AQ25*(1+AO26)</f>
        <v>709262821.675055</v>
      </c>
      <c r="AR26" s="6" t="n">
        <f aca="false">(((((((((((AR25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12)*((1+AO26)^(1/12))-AM26/12</f>
        <v>420755695.56047</v>
      </c>
      <c r="AS26" s="64" t="n">
        <f aca="false">AQ26/AG105</f>
        <v>0.0818232828048179</v>
      </c>
      <c r="AT26" s="64" t="n">
        <f aca="false">AR26/AG105</f>
        <v>0.0485399928171549</v>
      </c>
      <c r="AU26" s="61" t="n">
        <f aca="false">AVERAGE(AH26:AH29)</f>
        <v>-0.0157471676160662</v>
      </c>
      <c r="AV26" s="5"/>
      <c r="AW26" s="5" t="n">
        <f aca="false">workers_and_wage_high!C14</f>
        <v>11499225</v>
      </c>
      <c r="AX26" s="5"/>
      <c r="AY26" s="61" t="n">
        <f aca="false">(AW26-AW25)/AW25</f>
        <v>-0.00519220852092131</v>
      </c>
      <c r="AZ26" s="11" t="n">
        <f aca="false">workers_and_wage_high!B14</f>
        <v>6811.86864411163</v>
      </c>
      <c r="BA26" s="61" t="n">
        <f aca="false">(AZ26-AZ25)/AZ25</f>
        <v>-0.00761256080796605</v>
      </c>
      <c r="BB26" s="11" t="n">
        <v>51.3153715443761</v>
      </c>
      <c r="BC26" s="66" t="n">
        <f aca="false">'Central scenario'!BC26</f>
        <v>12.3076277148944</v>
      </c>
      <c r="BD26" s="11" t="n">
        <f aca="false">BB26+BC26/2</f>
        <v>57.4691854018233</v>
      </c>
      <c r="BE26" s="61" t="n">
        <f aca="false">BD26/BD25-1</f>
        <v>-0.0166649377273033</v>
      </c>
      <c r="BF26" s="5"/>
      <c r="BG26" s="5"/>
      <c r="BH26" s="5"/>
      <c r="BI26" s="61" t="n">
        <f aca="false">T33/AG33</f>
        <v>0.013531507455604</v>
      </c>
      <c r="BJ26" s="5" t="n">
        <f aca="false">BJ25+1</f>
        <v>2037</v>
      </c>
      <c r="BK26" s="61" t="n">
        <f aca="false">SUM(T102:T105)/AVERAGE(AG102:AG105)</f>
        <v>0.0688881915785772</v>
      </c>
      <c r="BL26" s="61" t="n">
        <f aca="false">SUM(P102:P105)/AVERAGE(AG102:AG105)</f>
        <v>0.0162346591149914</v>
      </c>
      <c r="BM26" s="61" t="n">
        <f aca="false">SUM(D102:D105)/AVERAGE(AG102:AG105)</f>
        <v>0.0836189176649497</v>
      </c>
      <c r="BN26" s="61" t="n">
        <f aca="false">(SUM(H102:H105)+SUM(J102:J105))/AVERAGE(AG102:AG105)</f>
        <v>0.013135888338802</v>
      </c>
      <c r="BO26" s="63" t="n">
        <f aca="false">AL26-BN26</f>
        <v>-0.0441012735401659</v>
      </c>
      <c r="BP26" s="32" t="n">
        <f aca="false">BN26+BM26</f>
        <v>0.0967548060037517</v>
      </c>
    </row>
    <row r="27" customFormat="false" ht="12.8" hidden="false" customHeight="false" outlineLevel="0" collapsed="false">
      <c r="A27" s="7" t="n">
        <f aca="false">A23+1</f>
        <v>2018</v>
      </c>
      <c r="B27" s="7" t="n">
        <f aca="false">B23</f>
        <v>2</v>
      </c>
      <c r="C27" s="9" t="n">
        <f aca="false">D27*0.081</f>
        <v>8602250.53618255</v>
      </c>
      <c r="D27" s="82" t="n">
        <f aca="false">'High pensions'!Q27</f>
        <v>106200623.903488</v>
      </c>
      <c r="E27" s="9"/>
      <c r="F27" s="82" t="n">
        <f aca="false">'High pensions'!I27</f>
        <v>19303220.5151407</v>
      </c>
      <c r="G27" s="82" t="n">
        <f aca="false">'High pensions'!K27</f>
        <v>196660.371118102</v>
      </c>
      <c r="H27" s="82" t="n">
        <f aca="false">'High pensions'!V27</f>
        <v>1081967.33770162</v>
      </c>
      <c r="I27" s="82" t="n">
        <f aca="false">'High pensions'!M27</f>
        <v>6082.27951911654</v>
      </c>
      <c r="J27" s="82" t="n">
        <f aca="false">'High pensions'!W27</f>
        <v>33462.9073515963</v>
      </c>
      <c r="K27" s="9"/>
      <c r="L27" s="82" t="n">
        <f aca="false">'High pensions'!N27</f>
        <v>3588608.991979</v>
      </c>
      <c r="M27" s="67"/>
      <c r="N27" s="82" t="n">
        <f aca="false">'High pensions'!L27</f>
        <v>789825.597726565</v>
      </c>
      <c r="O27" s="9"/>
      <c r="P27" s="82" t="n">
        <f aca="false">'High pensions'!X27</f>
        <v>22966696.521374</v>
      </c>
      <c r="Q27" s="67"/>
      <c r="R27" s="82" t="n">
        <f aca="false">'High SIPA income'!G22</f>
        <v>21880038.93955</v>
      </c>
      <c r="S27" s="67"/>
      <c r="T27" s="82" t="n">
        <f aca="false">'High SIPA income'!J22</f>
        <v>83660225.2655404</v>
      </c>
      <c r="U27" s="9"/>
      <c r="V27" s="82" t="n">
        <f aca="false">'High SIPA income'!F22</f>
        <v>128561.943141318</v>
      </c>
      <c r="W27" s="67"/>
      <c r="X27" s="82" t="n">
        <f aca="false">'High SIPA income'!M22</f>
        <v>322910.535734287</v>
      </c>
      <c r="Y27" s="9"/>
      <c r="Z27" s="9" t="n">
        <f aca="false">R27+V27-N27-L27-F27</f>
        <v>-1673054.22215489</v>
      </c>
      <c r="AA27" s="9"/>
      <c r="AB27" s="9" t="n">
        <f aca="false">T27-P27-D27</f>
        <v>-45507095.1593218</v>
      </c>
      <c r="AC27" s="50"/>
      <c r="AD27" s="9" t="n">
        <v>14034054600.9996</v>
      </c>
      <c r="AE27" s="9" t="n">
        <f aca="false">'Central scenario'!AE27</f>
        <v>700406.755631087</v>
      </c>
      <c r="AF27" s="9" t="n">
        <f aca="false">'Central scenario'!AF27</f>
        <v>231.639850427105</v>
      </c>
      <c r="AG27" s="9" t="n">
        <f aca="false">'Central scenario'!AG27</f>
        <v>5110565745.3297</v>
      </c>
      <c r="AH27" s="40" t="n">
        <f aca="false">(AG27-AG26)/AG26</f>
        <v>-0.0508620934440214</v>
      </c>
      <c r="AI27" s="40"/>
      <c r="AJ27" s="40" t="n">
        <f aca="false">AB27/AG27</f>
        <v>-0.00890451222565889</v>
      </c>
      <c r="AK27" s="68" t="n">
        <f aca="false">AK26+1</f>
        <v>2038</v>
      </c>
      <c r="AL27" s="69" t="n">
        <f aca="false">SUM(AB106:AB109)/AVERAGE(AG106:AG109)</f>
        <v>-0.0290754093521534</v>
      </c>
      <c r="AM27" s="9" t="n">
        <f aca="false">'Central scenario'!AM27</f>
        <v>4379286.21321994</v>
      </c>
      <c r="AN27" s="69" t="n">
        <f aca="false">AM27/AVERAGE(AG106:AG109)</f>
        <v>0.00049504310004636</v>
      </c>
      <c r="AO27" s="69" t="n">
        <f aca="false">'GDP evolution by scenario'!M105</f>
        <v>0.0292019988447505</v>
      </c>
      <c r="AP27" s="69"/>
      <c r="AQ27" s="9" t="n">
        <f aca="false">AQ26*(1+AO27)</f>
        <v>729974713.774234</v>
      </c>
      <c r="AR27" s="9" t="n">
        <f aca="false">(((((((((((AR26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12)*((1+AO27)^(1/12))-AM27/12</f>
        <v>428605007.837459</v>
      </c>
      <c r="AS27" s="70" t="n">
        <f aca="false">AQ27/AG109</f>
        <v>0.0817897667844923</v>
      </c>
      <c r="AT27" s="70" t="n">
        <f aca="false">AR27/AG109</f>
        <v>0.0480229013035829</v>
      </c>
      <c r="AU27" s="7"/>
      <c r="AV27" s="7"/>
      <c r="AW27" s="7" t="n">
        <f aca="false">workers_and_wage_high!C15</f>
        <v>11454332</v>
      </c>
      <c r="AX27" s="7"/>
      <c r="AY27" s="40" t="n">
        <f aca="false">(AW27-AW26)/AW26</f>
        <v>-0.00390400222623699</v>
      </c>
      <c r="AZ27" s="12" t="n">
        <f aca="false">workers_and_wage_high!B15</f>
        <v>6712.55529028831</v>
      </c>
      <c r="BA27" s="40" t="n">
        <f aca="false">(AZ27-AZ26)/AZ26</f>
        <v>-0.0145794581504698</v>
      </c>
      <c r="BB27" s="12" t="n">
        <v>46.4292581733586</v>
      </c>
      <c r="BC27" s="39" t="n">
        <f aca="false">'Central scenario'!BC27</f>
        <v>10.7584829174465</v>
      </c>
      <c r="BD27" s="12" t="n">
        <f aca="false">BB27+BC27/2</f>
        <v>51.8084996320818</v>
      </c>
      <c r="BE27" s="40" t="n">
        <f aca="false">BD27/BD26-1</f>
        <v>-0.098499495515067</v>
      </c>
      <c r="BF27" s="7"/>
      <c r="BG27" s="7"/>
      <c r="BH27" s="7"/>
      <c r="BI27" s="40" t="n">
        <f aca="false">T34/AG34</f>
        <v>0.0129474534549768</v>
      </c>
      <c r="BJ27" s="7" t="n">
        <f aca="false">BJ26+1</f>
        <v>2038</v>
      </c>
      <c r="BK27" s="40" t="n">
        <f aca="false">SUM(T106:T109)/AVERAGE(AG106:AG109)</f>
        <v>0.0693032390954195</v>
      </c>
      <c r="BL27" s="40" t="n">
        <f aca="false">SUM(P106:P109)/AVERAGE(AG106:AG109)</f>
        <v>0.0157557531807862</v>
      </c>
      <c r="BM27" s="40" t="n">
        <f aca="false">SUM(D106:D109)/AVERAGE(AG106:AG109)</f>
        <v>0.0826228952667866</v>
      </c>
      <c r="BN27" s="40" t="n">
        <f aca="false">(SUM(H106:H109)+SUM(J106:J109))/AVERAGE(AG106:AG109)</f>
        <v>0.0138023847378139</v>
      </c>
      <c r="BO27" s="69" t="n">
        <f aca="false">AL27-BN27</f>
        <v>-0.0428777940899673</v>
      </c>
      <c r="BP27" s="32" t="n">
        <f aca="false">BN27+BM27</f>
        <v>0.0964252800046006</v>
      </c>
    </row>
    <row r="28" customFormat="false" ht="12.8" hidden="false" customHeight="false" outlineLevel="0" collapsed="false">
      <c r="A28" s="7" t="n">
        <f aca="false">A24+1</f>
        <v>2018</v>
      </c>
      <c r="B28" s="7" t="n">
        <f aca="false">B24</f>
        <v>3</v>
      </c>
      <c r="C28" s="9" t="n">
        <f aca="false">D28*0.081</f>
        <v>8032470.84908195</v>
      </c>
      <c r="D28" s="82" t="n">
        <f aca="false">'High pensions'!Q28</f>
        <v>99166306.7787895</v>
      </c>
      <c r="E28" s="9"/>
      <c r="F28" s="82" t="n">
        <f aca="false">'High pensions'!I28</f>
        <v>18024650.110932</v>
      </c>
      <c r="G28" s="82" t="n">
        <f aca="false">'High pensions'!K28</f>
        <v>216176.440065739</v>
      </c>
      <c r="H28" s="82" t="n">
        <f aca="false">'High pensions'!V28</f>
        <v>1189338.99088026</v>
      </c>
      <c r="I28" s="82" t="n">
        <f aca="false">'High pensions'!M28</f>
        <v>6685.86928038366</v>
      </c>
      <c r="J28" s="82" t="n">
        <f aca="false">'High pensions'!W28</f>
        <v>36783.6801303172</v>
      </c>
      <c r="K28" s="9"/>
      <c r="L28" s="82" t="n">
        <f aca="false">'High pensions'!N28</f>
        <v>3273414.78527882</v>
      </c>
      <c r="M28" s="67"/>
      <c r="N28" s="82" t="n">
        <f aca="false">'High pensions'!L28</f>
        <v>749459.692106318</v>
      </c>
      <c r="O28" s="9"/>
      <c r="P28" s="82" t="n">
        <f aca="false">'High pensions'!X28</f>
        <v>21109070.9815816</v>
      </c>
      <c r="Q28" s="67"/>
      <c r="R28" s="82" t="n">
        <f aca="false">'High SIPA income'!G23</f>
        <v>17977125.6593717</v>
      </c>
      <c r="S28" s="67"/>
      <c r="T28" s="82" t="n">
        <f aca="false">'High SIPA income'!J23</f>
        <v>68737098.0666499</v>
      </c>
      <c r="U28" s="9"/>
      <c r="V28" s="82" t="n">
        <f aca="false">'High SIPA income'!F23</f>
        <v>121117.384087286</v>
      </c>
      <c r="W28" s="67"/>
      <c r="X28" s="82" t="n">
        <f aca="false">'High SIPA income'!M23</f>
        <v>304211.94971649</v>
      </c>
      <c r="Y28" s="9"/>
      <c r="Z28" s="9" t="n">
        <f aca="false">R28+V28-N28-L28-F28</f>
        <v>-3949281.54485815</v>
      </c>
      <c r="AA28" s="9"/>
      <c r="AB28" s="9" t="n">
        <f aca="false">T28-P28-D28</f>
        <v>-51538279.6937213</v>
      </c>
      <c r="AC28" s="50"/>
      <c r="AD28" s="9" t="n">
        <v>15118123646.8716</v>
      </c>
      <c r="AE28" s="9" t="n">
        <f aca="false">'Central scenario'!AE28</f>
        <v>699939.388505861</v>
      </c>
      <c r="AF28" s="9" t="n">
        <f aca="false">'Central scenario'!AF28</f>
        <v>257.384544350716</v>
      </c>
      <c r="AG28" s="9" t="n">
        <f aca="false">'Central scenario'!AG28</f>
        <v>5107155569.16924</v>
      </c>
      <c r="AH28" s="40" t="n">
        <f aca="false">(AG28-AG27)/AG27</f>
        <v>-0.000667279579284992</v>
      </c>
      <c r="AI28" s="40"/>
      <c r="AJ28" s="40" t="n">
        <f aca="false">AB28/AG28</f>
        <v>-0.0100913862904131</v>
      </c>
      <c r="AK28" s="68" t="n">
        <f aca="false">AK27+1</f>
        <v>2039</v>
      </c>
      <c r="AL28" s="69" t="n">
        <f aca="false">SUM(AB110:AB113)/AVERAGE(AG110:AG113)</f>
        <v>-0.027908950177739</v>
      </c>
      <c r="AM28" s="9" t="n">
        <f aca="false">'Central scenario'!AM28</f>
        <v>3887732.69163583</v>
      </c>
      <c r="AN28" s="69" t="n">
        <f aca="false">AM28/AVERAGE(AG110:AG113)</f>
        <v>0.000429986709078982</v>
      </c>
      <c r="AO28" s="69" t="n">
        <f aca="false">'GDP evolution by scenario'!M109</f>
        <v>0.022070954506104</v>
      </c>
      <c r="AP28" s="69"/>
      <c r="AQ28" s="9" t="n">
        <f aca="false">AQ27*(1+AO28)</f>
        <v>746085952.472552</v>
      </c>
      <c r="AR28" s="9" t="n">
        <f aca="false">(((((((((((AR27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12)*((1+AO28)^(1/12))-AM28/12</f>
        <v>434137824.054649</v>
      </c>
      <c r="AS28" s="70" t="n">
        <f aca="false">AQ28/AG113</f>
        <v>0.0817365286445447</v>
      </c>
      <c r="AT28" s="70" t="n">
        <f aca="false">AR28/AG113</f>
        <v>0.0475614352125583</v>
      </c>
      <c r="AU28" s="9"/>
      <c r="AV28" s="7"/>
      <c r="AW28" s="7" t="n">
        <f aca="false">workers_and_wage_high!C16</f>
        <v>11583591</v>
      </c>
      <c r="AX28" s="7"/>
      <c r="AY28" s="40" t="n">
        <f aca="false">(AW28-AW27)/AW27</f>
        <v>0.0112847261629923</v>
      </c>
      <c r="AZ28" s="12" t="n">
        <f aca="false">workers_and_wage_high!B16</f>
        <v>6331.53688578529</v>
      </c>
      <c r="BA28" s="40" t="n">
        <f aca="false">(AZ28-AZ27)/AZ27</f>
        <v>-0.0567620508175585</v>
      </c>
      <c r="BB28" s="12" t="n">
        <v>45.5379530641625</v>
      </c>
      <c r="BC28" s="39" t="n">
        <f aca="false">'Central scenario'!BC28</f>
        <v>11.4316580981135</v>
      </c>
      <c r="BD28" s="12" t="n">
        <f aca="false">BB28+BC28/2</f>
        <v>51.2537821132193</v>
      </c>
      <c r="BE28" s="40" t="n">
        <f aca="false">BD28/BD27-1</f>
        <v>-0.0107070755339747</v>
      </c>
      <c r="BF28" s="7"/>
      <c r="BG28" s="7"/>
      <c r="BH28" s="7"/>
      <c r="BI28" s="40" t="n">
        <f aca="false">T35/AG35</f>
        <v>0.0174243305640287</v>
      </c>
      <c r="BJ28" s="7" t="n">
        <f aca="false">BJ27+1</f>
        <v>2039</v>
      </c>
      <c r="BK28" s="40" t="n">
        <f aca="false">SUM(T110:T113)/AVERAGE(AG110:AG113)</f>
        <v>0.069683602230495</v>
      </c>
      <c r="BL28" s="40" t="n">
        <f aca="false">SUM(P110:P113)/AVERAGE(AG110:AG113)</f>
        <v>0.015346535984957</v>
      </c>
      <c r="BM28" s="40" t="n">
        <f aca="false">SUM(D110:D113)/AVERAGE(AG110:AG113)</f>
        <v>0.082246016423277</v>
      </c>
      <c r="BN28" s="40" t="n">
        <f aca="false">(SUM(H110:H113)+SUM(J110:J113))/AVERAGE(AG110:AG113)</f>
        <v>0.0145774673015775</v>
      </c>
      <c r="BO28" s="69" t="n">
        <f aca="false">AL28-BN28</f>
        <v>-0.0424864174793165</v>
      </c>
      <c r="BP28" s="32" t="n">
        <f aca="false">BN28+BM28</f>
        <v>0.0968234837248545</v>
      </c>
    </row>
    <row r="29" customFormat="false" ht="12.8" hidden="false" customHeight="false" outlineLevel="0" collapsed="false">
      <c r="A29" s="7" t="n">
        <f aca="false">A25+1</f>
        <v>2018</v>
      </c>
      <c r="B29" s="7" t="n">
        <f aca="false">B25</f>
        <v>4</v>
      </c>
      <c r="C29" s="9" t="n">
        <f aca="false">D29*0.081</f>
        <v>7341937.79087037</v>
      </c>
      <c r="D29" s="82" t="n">
        <f aca="false">'High pensions'!Q29</f>
        <v>90641207.294696</v>
      </c>
      <c r="E29" s="9"/>
      <c r="F29" s="82" t="n">
        <f aca="false">'High pensions'!I29</f>
        <v>16475112.3661772</v>
      </c>
      <c r="G29" s="82" t="n">
        <f aca="false">'High pensions'!K29</f>
        <v>224042.162428257</v>
      </c>
      <c r="H29" s="82" t="n">
        <f aca="false">'High pensions'!V29</f>
        <v>1232613.87455554</v>
      </c>
      <c r="I29" s="82" t="n">
        <f aca="false">'High pensions'!M29</f>
        <v>6929.13904417286</v>
      </c>
      <c r="J29" s="82" t="n">
        <f aca="false">'High pensions'!W29</f>
        <v>38122.0785945011</v>
      </c>
      <c r="K29" s="9"/>
      <c r="L29" s="82" t="n">
        <f aca="false">'High pensions'!N29</f>
        <v>3038125.44366606</v>
      </c>
      <c r="M29" s="67"/>
      <c r="N29" s="82" t="n">
        <f aca="false">'High pensions'!L29</f>
        <v>683434.677769862</v>
      </c>
      <c r="O29" s="9"/>
      <c r="P29" s="82" t="n">
        <f aca="false">'High pensions'!X29</f>
        <v>19524903.3210839</v>
      </c>
      <c r="Q29" s="67"/>
      <c r="R29" s="82" t="n">
        <f aca="false">'High SIPA income'!G24</f>
        <v>19735769.6864861</v>
      </c>
      <c r="S29" s="67"/>
      <c r="T29" s="82" t="n">
        <f aca="false">'High SIPA income'!J24</f>
        <v>75461425.9289891</v>
      </c>
      <c r="U29" s="9"/>
      <c r="V29" s="82" t="n">
        <f aca="false">'High SIPA income'!F24</f>
        <v>117488.447629411</v>
      </c>
      <c r="W29" s="67"/>
      <c r="X29" s="82" t="n">
        <f aca="false">'High SIPA income'!M24</f>
        <v>295097.107585721</v>
      </c>
      <c r="Y29" s="9"/>
      <c r="Z29" s="9" t="n">
        <f aca="false">R29+V29-N29-L29-F29</f>
        <v>-343414.3534976</v>
      </c>
      <c r="AA29" s="9"/>
      <c r="AB29" s="9" t="n">
        <f aca="false">T29-P29-D29</f>
        <v>-34704684.6867908</v>
      </c>
      <c r="AC29" s="50"/>
      <c r="AD29" s="9" t="n">
        <v>16779533858.6913</v>
      </c>
      <c r="AE29" s="9" t="n">
        <f aca="false">'Central scenario'!AE29</f>
        <v>692735.8892223</v>
      </c>
      <c r="AF29" s="9" t="n">
        <f aca="false">'Central scenario'!AF29</f>
        <v>298.099530285664</v>
      </c>
      <c r="AG29" s="9" t="n">
        <f aca="false">'Central scenario'!AG29</f>
        <v>5054594744.49258</v>
      </c>
      <c r="AH29" s="40" t="n">
        <f aca="false">(AG29-AG28)/AG28</f>
        <v>-0.0102916043901144</v>
      </c>
      <c r="AI29" s="40"/>
      <c r="AJ29" s="40" t="n">
        <f aca="false">AB29/AG29</f>
        <v>-0.00686596778596435</v>
      </c>
      <c r="AK29" s="68" t="n">
        <f aca="false">AK28+1</f>
        <v>2040</v>
      </c>
      <c r="AL29" s="69" t="n">
        <f aca="false">SUM(AB114:AB117)/AVERAGE(AG114:AG117)</f>
        <v>-0.0264515152462992</v>
      </c>
      <c r="AM29" s="9" t="n">
        <f aca="false">'Central scenario'!AM29</f>
        <v>3427469.19706586</v>
      </c>
      <c r="AN29" s="69" t="n">
        <f aca="false">AM29/AVERAGE(AG114:AG117)</f>
        <v>0.000369300505629374</v>
      </c>
      <c r="AO29" s="69" t="n">
        <f aca="false">'GDP evolution by scenario'!M113</f>
        <v>0.0264842576486293</v>
      </c>
      <c r="AP29" s="69"/>
      <c r="AQ29" s="9" t="n">
        <f aca="false">AQ28*(1+AO29)</f>
        <v>765845485.065858</v>
      </c>
      <c r="AR29" s="9" t="n">
        <f aca="false">(((((((((((AR28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12)*((1+AO29)^(1/12))-AM29/12</f>
        <v>442166764.462985</v>
      </c>
      <c r="AS29" s="70" t="n">
        <f aca="false">AQ29/AG117</f>
        <v>0.0820556656859659</v>
      </c>
      <c r="AT29" s="70" t="n">
        <f aca="false">AR29/AG117</f>
        <v>0.0473754679106058</v>
      </c>
      <c r="AV29" s="7"/>
      <c r="AW29" s="7" t="n">
        <f aca="false">workers_and_wage_high!C17</f>
        <v>11552257</v>
      </c>
      <c r="AX29" s="7"/>
      <c r="AY29" s="40" t="n">
        <f aca="false">(AW29-AW28)/AW28</f>
        <v>-0.00270503335278326</v>
      </c>
      <c r="AZ29" s="12" t="n">
        <f aca="false">workers_and_wage_high!B17</f>
        <v>6012.82687189068</v>
      </c>
      <c r="BA29" s="40" t="n">
        <f aca="false">(AZ29-AZ28)/AZ28</f>
        <v>-0.0503369118183828</v>
      </c>
      <c r="BB29" s="12" t="n">
        <v>47.1428829501671</v>
      </c>
      <c r="BC29" s="39" t="n">
        <f aca="false">'Central scenario'!BC29</f>
        <v>12.2792900390599</v>
      </c>
      <c r="BD29" s="12" t="n">
        <f aca="false">BB29+BC29/2</f>
        <v>53.2825279696971</v>
      </c>
      <c r="BE29" s="40" t="n">
        <f aca="false">BD29/BD28-1</f>
        <v>0.0395823639316277</v>
      </c>
      <c r="BF29" s="7"/>
      <c r="BG29" s="73" t="n">
        <f aca="false">(BB29-BB25)/BB25</f>
        <v>-0.103336827559212</v>
      </c>
      <c r="BH29" s="7"/>
      <c r="BI29" s="40" t="n">
        <f aca="false">T36/AG36</f>
        <v>0.0131995184684959</v>
      </c>
      <c r="BJ29" s="7" t="n">
        <f aca="false">BJ28+1</f>
        <v>2040</v>
      </c>
      <c r="BK29" s="40" t="n">
        <f aca="false">SUM(T114:T117)/AVERAGE(AG114:AG117)</f>
        <v>0.0701200117407543</v>
      </c>
      <c r="BL29" s="40" t="n">
        <f aca="false">SUM(P114:P117)/AVERAGE(AG114:AG117)</f>
        <v>0.0149395039489597</v>
      </c>
      <c r="BM29" s="40" t="n">
        <f aca="false">SUM(D114:D117)/AVERAGE(AG114:AG117)</f>
        <v>0.0816320230380939</v>
      </c>
      <c r="BN29" s="40" t="n">
        <f aca="false">(SUM(H114:H117)+SUM(J114:J117))/AVERAGE(AG114:AG117)</f>
        <v>0.0151855660373804</v>
      </c>
      <c r="BO29" s="69" t="n">
        <f aca="false">AL29-BN29</f>
        <v>-0.0416370812836797</v>
      </c>
      <c r="BP29" s="32" t="n">
        <f aca="false">BN29+BM29</f>
        <v>0.0968175890754743</v>
      </c>
    </row>
    <row r="30" customFormat="false" ht="12.8" hidden="false" customHeight="false" outlineLevel="0" collapsed="false">
      <c r="A30" s="5" t="n">
        <f aca="false">A26+1</f>
        <v>2019</v>
      </c>
      <c r="B30" s="5" t="n">
        <f aca="false">B26</f>
        <v>1</v>
      </c>
      <c r="C30" s="6"/>
      <c r="D30" s="81" t="n">
        <f aca="false">'High pensions'!Q30</f>
        <v>89965868.98707</v>
      </c>
      <c r="E30" s="6"/>
      <c r="F30" s="81" t="n">
        <f aca="false">'High pensions'!I30</f>
        <v>16352361.6346346</v>
      </c>
      <c r="G30" s="81" t="n">
        <f aca="false">'High pensions'!K30</f>
        <v>189722.850050616</v>
      </c>
      <c r="H30" s="81" t="n">
        <f aca="false">'High pensions'!V30</f>
        <v>1043799.14368794</v>
      </c>
      <c r="I30" s="81" t="n">
        <f aca="false">'High pensions'!M30</f>
        <v>5867.71701187475</v>
      </c>
      <c r="J30" s="81" t="n">
        <f aca="false">'High pensions'!W30</f>
        <v>32282.4477429262</v>
      </c>
      <c r="K30" s="6"/>
      <c r="L30" s="81" t="n">
        <f aca="false">'High pensions'!N30</f>
        <v>3559515.16025304</v>
      </c>
      <c r="M30" s="8"/>
      <c r="N30" s="81" t="n">
        <f aca="false">'High pensions'!L30</f>
        <v>678706.000540201</v>
      </c>
      <c r="O30" s="6"/>
      <c r="P30" s="81" t="n">
        <f aca="false">'High pensions'!X30</f>
        <v>22204381.2521039</v>
      </c>
      <c r="Q30" s="8"/>
      <c r="R30" s="81" t="n">
        <f aca="false">'High SIPA income'!G25</f>
        <v>15771872.8967792</v>
      </c>
      <c r="S30" s="8"/>
      <c r="T30" s="81" t="n">
        <f aca="false">'High SIPA income'!J25</f>
        <v>60305122.9958713</v>
      </c>
      <c r="U30" s="6"/>
      <c r="V30" s="81" t="n">
        <f aca="false">'High SIPA income'!F25</f>
        <v>113588.720787944</v>
      </c>
      <c r="W30" s="8"/>
      <c r="X30" s="81" t="n">
        <f aca="false">'High SIPA income'!M25</f>
        <v>285302.118082402</v>
      </c>
      <c r="Y30" s="6"/>
      <c r="Z30" s="6" t="n">
        <f aca="false">R30+V30-N30-L30-F30</f>
        <v>-4705121.17786079</v>
      </c>
      <c r="AA30" s="6"/>
      <c r="AB30" s="6" t="n">
        <f aca="false">T30-P30-D30</f>
        <v>-51865127.2433026</v>
      </c>
      <c r="AC30" s="50"/>
      <c r="AD30" s="6" t="n">
        <v>17412113021.4212</v>
      </c>
      <c r="AE30" s="6" t="n">
        <f aca="false">'Central scenario'!AE30</f>
        <v>693692.821134425</v>
      </c>
      <c r="AF30" s="6" t="n">
        <f aca="false">'Central scenario'!AF30</f>
        <v>326.494679287868</v>
      </c>
      <c r="AG30" s="6" t="n">
        <f aca="false">'Central scenario'!AG30</f>
        <v>5061577063.56846</v>
      </c>
      <c r="AH30" s="61" t="n">
        <f aca="false">(AG30-AG29)/AG29</f>
        <v>0.00138138059109247</v>
      </c>
      <c r="AI30" s="61"/>
      <c r="AJ30" s="61" t="n">
        <f aca="false">AB30/AG30</f>
        <v>-0.0102468314898553</v>
      </c>
      <c r="AK30" s="5"/>
      <c r="AL30" s="5"/>
      <c r="AM30" s="6"/>
      <c r="AN30" s="5"/>
      <c r="AO30" s="5"/>
      <c r="AP30" s="5"/>
      <c r="AQ30" s="5"/>
      <c r="AR30" s="74" t="n">
        <f aca="false">(AR29-AR6)/AR6</f>
        <v>-0.238530385329513</v>
      </c>
      <c r="AS30" s="5"/>
      <c r="AT30" s="5"/>
      <c r="AU30" s="61" t="n">
        <f aca="false">AVERAGE(AH30:AH33)</f>
        <v>-0.000814920483286916</v>
      </c>
      <c r="AV30" s="5"/>
      <c r="AW30" s="5" t="n">
        <f aca="false">workers_and_wage_high!C18</f>
        <v>11484302</v>
      </c>
      <c r="AX30" s="5"/>
      <c r="AY30" s="61" t="n">
        <f aca="false">(AW30-AW29)/AW29</f>
        <v>-0.00588240029632305</v>
      </c>
      <c r="AZ30" s="11" t="n">
        <f aca="false">workers_and_wage_high!B18</f>
        <v>5980.7396309251</v>
      </c>
      <c r="BA30" s="61" t="n">
        <f aca="false">(AZ30-AZ29)/AZ29</f>
        <v>-0.0053364651351568</v>
      </c>
      <c r="BB30" s="11" t="n">
        <v>48.2222149172159</v>
      </c>
      <c r="BC30" s="66" t="n">
        <f aca="false">'Central scenario'!BC30</f>
        <v>13.7158643683573</v>
      </c>
      <c r="BD30" s="11" t="n">
        <f aca="false">BB30+BC30/2</f>
        <v>55.0801471013946</v>
      </c>
      <c r="BE30" s="61" t="n">
        <f aca="false">BD30/BD29-1</f>
        <v>0.0337374970782138</v>
      </c>
      <c r="BF30" s="5"/>
      <c r="BG30" s="5"/>
      <c r="BH30" s="5"/>
      <c r="BI30" s="61" t="n">
        <f aca="false">T37/AG37</f>
        <v>0.0152339769324719</v>
      </c>
      <c r="BJ30" s="5"/>
      <c r="BK30" s="5"/>
      <c r="BL30" s="5"/>
      <c r="BM30" s="5"/>
      <c r="BN30" s="5"/>
      <c r="BO30" s="5"/>
      <c r="BP30" s="5"/>
    </row>
    <row r="31" customFormat="false" ht="12.8" hidden="false" customHeight="false" outlineLevel="0" collapsed="false">
      <c r="A31" s="7" t="n">
        <f aca="false">A27+1</f>
        <v>2019</v>
      </c>
      <c r="B31" s="7" t="n">
        <f aca="false">B27</f>
        <v>2</v>
      </c>
      <c r="C31" s="9"/>
      <c r="D31" s="82" t="n">
        <f aca="false">'High pensions'!Q31</f>
        <v>90945332.7709491</v>
      </c>
      <c r="E31" s="9"/>
      <c r="F31" s="82" t="n">
        <f aca="false">'High pensions'!I31</f>
        <v>16530390.7714879</v>
      </c>
      <c r="G31" s="82" t="n">
        <f aca="false">'High pensions'!K31</f>
        <v>183815.225100467</v>
      </c>
      <c r="H31" s="82" t="n">
        <f aca="false">'High pensions'!V31</f>
        <v>1011297.13424338</v>
      </c>
      <c r="I31" s="82" t="n">
        <f aca="false">'High pensions'!M31</f>
        <v>5685.00696187009</v>
      </c>
      <c r="J31" s="82" t="n">
        <f aca="false">'High pensions'!W31</f>
        <v>31277.2309559807</v>
      </c>
      <c r="K31" s="9"/>
      <c r="L31" s="82" t="n">
        <f aca="false">'High pensions'!N31</f>
        <v>3292886.12995688</v>
      </c>
      <c r="M31" s="67"/>
      <c r="N31" s="82" t="n">
        <f aca="false">'High pensions'!L31</f>
        <v>687168.922397811</v>
      </c>
      <c r="O31" s="9"/>
      <c r="P31" s="82" t="n">
        <f aca="false">'High pensions'!X31</f>
        <v>20867402.445491</v>
      </c>
      <c r="Q31" s="67"/>
      <c r="R31" s="82" t="n">
        <f aca="false">'High SIPA income'!G26</f>
        <v>18768315.1400203</v>
      </c>
      <c r="S31" s="67"/>
      <c r="T31" s="82" t="n">
        <f aca="false">'High SIPA income'!J26</f>
        <v>71762279.6196469</v>
      </c>
      <c r="U31" s="9"/>
      <c r="V31" s="82" t="n">
        <f aca="false">'High SIPA income'!F26</f>
        <v>109525.592719891</v>
      </c>
      <c r="W31" s="67"/>
      <c r="X31" s="82" t="n">
        <f aca="false">'High SIPA income'!M26</f>
        <v>275096.71180778</v>
      </c>
      <c r="Y31" s="9"/>
      <c r="Z31" s="9" t="n">
        <f aca="false">R31+V31-N31-L31-F31</f>
        <v>-1632605.09110241</v>
      </c>
      <c r="AA31" s="9"/>
      <c r="AB31" s="9" t="n">
        <f aca="false">T31-P31-D31</f>
        <v>-40050455.5967933</v>
      </c>
      <c r="AC31" s="50"/>
      <c r="AD31" s="9" t="n">
        <v>20909685152.7339</v>
      </c>
      <c r="AE31" s="9" t="n">
        <f aca="false">'Central scenario'!AE31</f>
        <v>691076.986332392</v>
      </c>
      <c r="AF31" s="9" t="n">
        <f aca="false">'Central scenario'!AF31</f>
        <v>364.361405082009</v>
      </c>
      <c r="AG31" s="9" t="n">
        <f aca="false">'Central scenario'!AG31</f>
        <v>5042490446.21757</v>
      </c>
      <c r="AH31" s="40" t="n">
        <f aca="false">(AG31-AG30)/AG30</f>
        <v>-0.0037708834837806</v>
      </c>
      <c r="AI31" s="40"/>
      <c r="AJ31" s="40" t="n">
        <f aca="false">AB31/AG31</f>
        <v>-0.00794259424464266</v>
      </c>
      <c r="AK31" s="7"/>
      <c r="AL31" s="7"/>
      <c r="AM31" s="9"/>
      <c r="AN31" s="7"/>
      <c r="AO31" s="7"/>
      <c r="AP31" s="7"/>
      <c r="AQ31" s="7"/>
      <c r="AR31" s="7"/>
      <c r="AS31" s="7"/>
      <c r="AT31" s="7"/>
      <c r="AU31" s="7"/>
      <c r="AV31" s="7"/>
      <c r="AW31" s="7" t="n">
        <f aca="false">workers_and_wage_high!C19</f>
        <v>11534098</v>
      </c>
      <c r="AX31" s="7"/>
      <c r="AY31" s="40" t="n">
        <f aca="false">(AW31-AW30)/AW30</f>
        <v>0.00433600579295111</v>
      </c>
      <c r="AZ31" s="12" t="n">
        <f aca="false">workers_and_wage_high!B19</f>
        <v>5964.69692516812</v>
      </c>
      <c r="BA31" s="40" t="n">
        <f aca="false">(AZ31-AZ30)/AZ30</f>
        <v>-0.00268239494560594</v>
      </c>
      <c r="BB31" s="12" t="n">
        <v>42.4620464501394</v>
      </c>
      <c r="BC31" s="39" t="n">
        <f aca="false">'Central scenario'!BC31</f>
        <v>11.5395869453758</v>
      </c>
      <c r="BD31" s="12" t="n">
        <f aca="false">BB31+BC31/2</f>
        <v>48.2318399228273</v>
      </c>
      <c r="BE31" s="40" t="n">
        <f aca="false">BD31/BD30-1</f>
        <v>-0.124333494715628</v>
      </c>
      <c r="BF31" s="7"/>
      <c r="BG31" s="7"/>
      <c r="BH31" s="7"/>
      <c r="BI31" s="40" t="n">
        <f aca="false">T38/AG38</f>
        <v>0.0131565867750672</v>
      </c>
      <c r="BJ31" s="7"/>
      <c r="BK31" s="7"/>
      <c r="BL31" s="7"/>
      <c r="BM31" s="7"/>
      <c r="BN31" s="7"/>
      <c r="BO31" s="7"/>
      <c r="BP31" s="7"/>
    </row>
    <row r="32" customFormat="false" ht="12.8" hidden="false" customHeight="false" outlineLevel="0" collapsed="false">
      <c r="A32" s="7" t="n">
        <f aca="false">A28+1</f>
        <v>2019</v>
      </c>
      <c r="B32" s="7" t="n">
        <f aca="false">B28</f>
        <v>3</v>
      </c>
      <c r="C32" s="9" t="n">
        <f aca="false">SUM(C26:C29)</f>
        <v>32552502.7283606</v>
      </c>
      <c r="D32" s="82" t="n">
        <f aca="false">'High pensions'!Q32</f>
        <v>93389852.5820061</v>
      </c>
      <c r="E32" s="9"/>
      <c r="F32" s="82" t="n">
        <f aca="false">'High pensions'!I32</f>
        <v>16974711.1834785</v>
      </c>
      <c r="G32" s="82" t="n">
        <f aca="false">'High pensions'!K32</f>
        <v>198428.68944272</v>
      </c>
      <c r="H32" s="82" t="n">
        <f aca="false">'High pensions'!V32</f>
        <v>1091696.10338541</v>
      </c>
      <c r="I32" s="82" t="n">
        <f aca="false">'High pensions'!M32</f>
        <v>6136.96977657895</v>
      </c>
      <c r="J32" s="82" t="n">
        <f aca="false">'High pensions'!W32</f>
        <v>33763.7970119198</v>
      </c>
      <c r="K32" s="9"/>
      <c r="L32" s="82" t="n">
        <f aca="false">'High pensions'!N32</f>
        <v>3222133.25828742</v>
      </c>
      <c r="M32" s="67"/>
      <c r="N32" s="82" t="n">
        <f aca="false">'High pensions'!L32</f>
        <v>707824.822523344</v>
      </c>
      <c r="O32" s="9"/>
      <c r="P32" s="82" t="n">
        <f aca="false">'High pensions'!X32</f>
        <v>20613908.126068</v>
      </c>
      <c r="Q32" s="67"/>
      <c r="R32" s="82" t="n">
        <f aca="false">'High SIPA income'!G27</f>
        <v>15636784.0553688</v>
      </c>
      <c r="S32" s="67"/>
      <c r="T32" s="82" t="n">
        <f aca="false">'High SIPA income'!J27</f>
        <v>59788599.1023591</v>
      </c>
      <c r="U32" s="9"/>
      <c r="V32" s="82" t="n">
        <f aca="false">'High SIPA income'!F27</f>
        <v>104871.150029721</v>
      </c>
      <c r="W32" s="67"/>
      <c r="X32" s="82" t="n">
        <f aca="false">'High SIPA income'!M27</f>
        <v>263406.093683137</v>
      </c>
      <c r="Y32" s="9"/>
      <c r="Z32" s="9" t="n">
        <f aca="false">R32+V32-N32-L32-F32</f>
        <v>-5163014.05889083</v>
      </c>
      <c r="AA32" s="9"/>
      <c r="AB32" s="9" t="n">
        <f aca="false">T32-P32-D32</f>
        <v>-54215161.6057151</v>
      </c>
      <c r="AC32" s="50"/>
      <c r="AD32" s="9" t="n">
        <v>22287255273.2248</v>
      </c>
      <c r="AE32" s="9" t="n">
        <f aca="false">'Central scenario'!AE32</f>
        <v>696715.277109837</v>
      </c>
      <c r="AF32" s="9"/>
      <c r="AG32" s="9" t="n">
        <f aca="false">'Central scenario'!AG32</f>
        <v>5083630620.0919</v>
      </c>
      <c r="AH32" s="40" t="n">
        <f aca="false">(AG32-AG31)/AG31</f>
        <v>0.00815870140223869</v>
      </c>
      <c r="AI32" s="40"/>
      <c r="AJ32" s="40" t="n">
        <f aca="false">AB32/AG32</f>
        <v>-0.0106646539957962</v>
      </c>
      <c r="AK32" s="7"/>
      <c r="AL32" s="7"/>
      <c r="AM32" s="9"/>
      <c r="AN32" s="7"/>
      <c r="AO32" s="7"/>
      <c r="AP32" s="7"/>
      <c r="AQ32" s="7"/>
      <c r="AR32" s="7"/>
      <c r="AS32" s="7"/>
      <c r="AT32" s="7"/>
      <c r="AU32" s="9"/>
      <c r="AV32" s="7"/>
      <c r="AW32" s="7" t="n">
        <f aca="false">workers_and_wage_high!C20</f>
        <v>11625552</v>
      </c>
      <c r="AX32" s="7"/>
      <c r="AY32" s="40" t="n">
        <f aca="false">(AW32-AW31)/AW31</f>
        <v>0.00792901187418383</v>
      </c>
      <c r="AZ32" s="12" t="n">
        <f aca="false">workers_and_wage_high!B20</f>
        <v>5814.12701750829</v>
      </c>
      <c r="BA32" s="40" t="n">
        <f aca="false">(AZ32-AZ31)/AZ31</f>
        <v>-0.0252435135512918</v>
      </c>
      <c r="BB32" s="12" t="n">
        <f aca="false">(4*45-(BB30+BB31))/2</f>
        <v>44.6578693163224</v>
      </c>
      <c r="BC32" s="39" t="n">
        <f aca="false">'Central scenario'!BC32</f>
        <v>11.3722743431335</v>
      </c>
      <c r="BD32" s="12" t="n">
        <f aca="false">BB32+BC32/2</f>
        <v>50.3440064878891</v>
      </c>
      <c r="BE32" s="40" t="n">
        <f aca="false">BD32/BD31-1</f>
        <v>0.0437919550330512</v>
      </c>
      <c r="BF32" s="7"/>
      <c r="BG32" s="7"/>
      <c r="BH32" s="7"/>
      <c r="BI32" s="40" t="n">
        <f aca="false">T39/AG39</f>
        <v>0.0153704245312826</v>
      </c>
      <c r="BJ32" s="7"/>
      <c r="BK32" s="7"/>
      <c r="BL32" s="7"/>
      <c r="BM32" s="7"/>
      <c r="BN32" s="7"/>
      <c r="BO32" s="7"/>
      <c r="BP32" s="7"/>
    </row>
    <row r="33" customFormat="false" ht="12.8" hidden="false" customHeight="false" outlineLevel="0" collapsed="false">
      <c r="A33" s="7" t="n">
        <f aca="false">A29+1</f>
        <v>2019</v>
      </c>
      <c r="B33" s="7" t="n">
        <f aca="false">B29</f>
        <v>4</v>
      </c>
      <c r="C33" s="9"/>
      <c r="D33" s="82" t="n">
        <f aca="false">'High pensions'!Q33</f>
        <v>91734934.6040553</v>
      </c>
      <c r="E33" s="9"/>
      <c r="F33" s="82" t="n">
        <f aca="false">'High pensions'!I33</f>
        <v>16673910.2513495</v>
      </c>
      <c r="G33" s="82" t="n">
        <f aca="false">'High pensions'!K33</f>
        <v>215995.281422386</v>
      </c>
      <c r="H33" s="82" t="n">
        <f aca="false">'High pensions'!V33</f>
        <v>1188342.30947497</v>
      </c>
      <c r="I33" s="82" t="n">
        <f aca="false">'High pensions'!M33</f>
        <v>6680.26643574389</v>
      </c>
      <c r="J33" s="82" t="n">
        <f aca="false">'High pensions'!W33</f>
        <v>36752.8549322156</v>
      </c>
      <c r="K33" s="9"/>
      <c r="L33" s="82" t="n">
        <f aca="false">'High pensions'!N33</f>
        <v>3292135.92902713</v>
      </c>
      <c r="M33" s="67"/>
      <c r="N33" s="82" t="n">
        <f aca="false">'High pensions'!L33</f>
        <v>695086.389893012</v>
      </c>
      <c r="O33" s="9"/>
      <c r="P33" s="82" t="n">
        <f aca="false">'High pensions'!X33</f>
        <v>20907069.2194283</v>
      </c>
      <c r="Q33" s="67"/>
      <c r="R33" s="82" t="n">
        <f aca="false">'High SIPA income'!G28</f>
        <v>17828312.0424552</v>
      </c>
      <c r="S33" s="67"/>
      <c r="T33" s="82" t="n">
        <f aca="false">'High SIPA income'!J28</f>
        <v>68168096.3044403</v>
      </c>
      <c r="U33" s="9"/>
      <c r="V33" s="82" t="n">
        <f aca="false">'High SIPA income'!F28</f>
        <v>105328.863710972</v>
      </c>
      <c r="W33" s="67"/>
      <c r="X33" s="82" t="n">
        <f aca="false">'High SIPA income'!M28</f>
        <v>264555.738487923</v>
      </c>
      <c r="Y33" s="9"/>
      <c r="Z33" s="9" t="n">
        <f aca="false">R33+V33-N33-L33-F33</f>
        <v>-2727491.66410347</v>
      </c>
      <c r="AA33" s="9"/>
      <c r="AB33" s="9" t="n">
        <f aca="false">T33-P33-D33</f>
        <v>-44473907.5190432</v>
      </c>
      <c r="AC33" s="50"/>
      <c r="AD33" s="9" t="n">
        <v>25179945991.8152</v>
      </c>
      <c r="AE33" s="9" t="n">
        <f aca="false">'Central scenario'!AE33</f>
        <v>690424.718170211</v>
      </c>
      <c r="AF33" s="9"/>
      <c r="AG33" s="9" t="n">
        <f aca="false">'Central scenario'!AG33</f>
        <v>5037731127.00825</v>
      </c>
      <c r="AH33" s="40" t="n">
        <f aca="false">(AG33-AG32)/AG32</f>
        <v>-0.00902888044269823</v>
      </c>
      <c r="AI33" s="40" t="n">
        <f aca="false">(AG33-AG29)/AG29</f>
        <v>-0.00333629466589907</v>
      </c>
      <c r="AJ33" s="40" t="n">
        <f aca="false">AB33/AG33</f>
        <v>-0.0088281622019504</v>
      </c>
      <c r="AK33" s="7"/>
      <c r="AL33" s="7"/>
      <c r="AM33" s="9"/>
      <c r="AN33" s="7"/>
      <c r="AO33" s="7"/>
      <c r="AP33" s="7"/>
      <c r="AQ33" s="7"/>
      <c r="AR33" s="7"/>
      <c r="AS33" s="7"/>
      <c r="AT33" s="7"/>
      <c r="AV33" s="7"/>
      <c r="AW33" s="7" t="n">
        <f aca="false">workers_and_wage_high!C21</f>
        <v>11738891</v>
      </c>
      <c r="AX33" s="7"/>
      <c r="AY33" s="40" t="n">
        <f aca="false">(AW33-AW32)/AW32</f>
        <v>0.00974912847149107</v>
      </c>
      <c r="AZ33" s="12" t="n">
        <f aca="false">workers_and_wage_high!B21</f>
        <v>5633.24553537283</v>
      </c>
      <c r="BA33" s="40" t="n">
        <f aca="false">(AZ33-AZ32)/AZ32</f>
        <v>-0.0311106863662884</v>
      </c>
      <c r="BB33" s="12" t="n">
        <f aca="false">BB32</f>
        <v>44.6578693163224</v>
      </c>
      <c r="BC33" s="39" t="n">
        <f aca="false">'Central scenario'!BC33</f>
        <v>11.3722743431335</v>
      </c>
      <c r="BD33" s="12" t="n">
        <f aca="false">BB33+BC33/2</f>
        <v>50.3440064878891</v>
      </c>
      <c r="BE33" s="40" t="n">
        <f aca="false">BD33/BD32-1</f>
        <v>0</v>
      </c>
      <c r="BF33" s="7"/>
      <c r="BG33" s="73" t="n">
        <f aca="false">(BB33-BB29)/BB29</f>
        <v>-0.0527123815586663</v>
      </c>
      <c r="BH33" s="7"/>
      <c r="BI33" s="40" t="n">
        <f aca="false">T40/AG40</f>
        <v>0.0133358179742746</v>
      </c>
      <c r="BJ33" s="7"/>
      <c r="BK33" s="7"/>
      <c r="BL33" s="7"/>
      <c r="BM33" s="7"/>
      <c r="BN33" s="7"/>
      <c r="BO33" s="7"/>
      <c r="BP33" s="7"/>
    </row>
    <row r="34" customFormat="false" ht="12.8" hidden="false" customHeight="false" outlineLevel="0" collapsed="false">
      <c r="A34" s="5" t="n">
        <f aca="false">A30+1</f>
        <v>2020</v>
      </c>
      <c r="B34" s="5" t="n">
        <f aca="false">B30</f>
        <v>1</v>
      </c>
      <c r="C34" s="6"/>
      <c r="D34" s="81" t="n">
        <f aca="false">'High pensions'!Q34</f>
        <v>105286054.075063</v>
      </c>
      <c r="E34" s="6"/>
      <c r="F34" s="81" t="n">
        <f aca="false">'High pensions'!I34</f>
        <v>19136986.6228556</v>
      </c>
      <c r="G34" s="81" t="n">
        <f aca="false">'High pensions'!K34</f>
        <v>236635.046227798</v>
      </c>
      <c r="H34" s="81" t="n">
        <f aca="false">'High pensions'!V34</f>
        <v>1301896.20571922</v>
      </c>
      <c r="I34" s="81" t="n">
        <f aca="false">'High pensions'!M34</f>
        <v>7318.60967714837</v>
      </c>
      <c r="J34" s="81" t="n">
        <f aca="false">'High pensions'!W34</f>
        <v>40264.8311047179</v>
      </c>
      <c r="K34" s="6"/>
      <c r="L34" s="81" t="n">
        <f aca="false">'High pensions'!N34</f>
        <v>3802902.90237036</v>
      </c>
      <c r="M34" s="8"/>
      <c r="N34" s="81" t="n">
        <f aca="false">'High pensions'!L34</f>
        <v>711251.297608551</v>
      </c>
      <c r="O34" s="6"/>
      <c r="P34" s="81" t="n">
        <f aca="false">'High pensions'!X34</f>
        <v>23646376.0250224</v>
      </c>
      <c r="Q34" s="8"/>
      <c r="R34" s="81" t="n">
        <f aca="false">'High SIPA income'!G29</f>
        <v>16232425.4709844</v>
      </c>
      <c r="S34" s="8"/>
      <c r="T34" s="81" t="n">
        <f aca="false">'High SIPA income'!J29</f>
        <v>62066085.6802197</v>
      </c>
      <c r="U34" s="6"/>
      <c r="V34" s="81" t="n">
        <f aca="false">'High SIPA income'!F29</f>
        <v>114354.601684911</v>
      </c>
      <c r="W34" s="8"/>
      <c r="X34" s="81" t="n">
        <f aca="false">'High SIPA income'!M29</f>
        <v>287225.790085993</v>
      </c>
      <c r="Y34" s="6"/>
      <c r="Z34" s="6" t="n">
        <f aca="false">R34+V34-N34-L34-F34</f>
        <v>-7304360.75016516</v>
      </c>
      <c r="AA34" s="6"/>
      <c r="AB34" s="6" t="n">
        <f aca="false">T34-P34-D34</f>
        <v>-66866344.4198662</v>
      </c>
      <c r="AC34" s="50"/>
      <c r="AD34" s="6" t="n">
        <v>25352324788.3927</v>
      </c>
      <c r="AE34" s="6" t="n">
        <f aca="false">'Central scenario'!AE34</f>
        <v>656978.783745228</v>
      </c>
      <c r="AF34" s="6"/>
      <c r="AG34" s="6" t="n">
        <f aca="false">'Central scenario'!AG34</f>
        <v>4793690581.39865</v>
      </c>
      <c r="AH34" s="61" t="n">
        <f aca="false">(AG34-AG33)/AG33</f>
        <v>-0.0484425507151925</v>
      </c>
      <c r="AI34" s="61"/>
      <c r="AJ34" s="61" t="n">
        <f aca="false">AB34/AG34</f>
        <v>-0.0139488236223116</v>
      </c>
      <c r="AK34" s="5"/>
      <c r="AL34" s="5"/>
      <c r="AM34" s="6"/>
      <c r="AN34" s="5"/>
      <c r="AO34" s="5"/>
      <c r="AP34" s="5"/>
      <c r="AQ34" s="5"/>
      <c r="AR34" s="5"/>
      <c r="AS34" s="5"/>
      <c r="AT34" s="5"/>
      <c r="AU34" s="61" t="n">
        <f aca="false">AVERAGE(AH34:AH37)</f>
        <v>-0.0094103646852777</v>
      </c>
      <c r="AV34" s="5"/>
      <c r="AW34" s="5" t="n">
        <f aca="false">workers_and_wage_high!C22</f>
        <v>11516006</v>
      </c>
      <c r="AX34" s="5"/>
      <c r="AY34" s="61" t="n">
        <f aca="false">(AW34-AW33)/AW33</f>
        <v>-0.0189868872621783</v>
      </c>
      <c r="AZ34" s="11" t="n">
        <f aca="false">workers_and_wage_high!B22</f>
        <v>5931.41495321902</v>
      </c>
      <c r="BA34" s="61" t="n">
        <f aca="false">(AZ34-AZ33)/AZ33</f>
        <v>0.0529303073998625</v>
      </c>
      <c r="BB34" s="11" t="n">
        <f aca="false">BB33*3/4+BB37*1/4</f>
        <v>45.4934019872418</v>
      </c>
      <c r="BC34" s="66" t="n">
        <f aca="false">'Central scenario'!BC34</f>
        <v>11.3722743431335</v>
      </c>
      <c r="BD34" s="11" t="n">
        <f aca="false">BB34+BC34/2</f>
        <v>51.1795391588085</v>
      </c>
      <c r="BE34" s="61" t="n">
        <f aca="false">BD34/BD33-1</f>
        <v>0.0165964675679997</v>
      </c>
      <c r="BF34" s="5"/>
      <c r="BG34" s="5"/>
      <c r="BH34" s="5"/>
      <c r="BI34" s="61" t="n">
        <f aca="false">T41/AG41</f>
        <v>0.0157339725109368</v>
      </c>
      <c r="BJ34" s="5"/>
      <c r="BK34" s="5"/>
      <c r="BL34" s="5"/>
      <c r="BM34" s="5"/>
      <c r="BN34" s="5"/>
      <c r="BO34" s="5"/>
      <c r="BP34" s="5"/>
    </row>
    <row r="35" customFormat="false" ht="12.8" hidden="false" customHeight="false" outlineLevel="0" collapsed="false">
      <c r="A35" s="7" t="n">
        <f aca="false">A31+1</f>
        <v>2020</v>
      </c>
      <c r="B35" s="7" t="n">
        <f aca="false">B31</f>
        <v>2</v>
      </c>
      <c r="C35" s="9"/>
      <c r="D35" s="82" t="n">
        <f aca="false">'High pensions'!Q35</f>
        <v>96812503.9722923</v>
      </c>
      <c r="E35" s="9"/>
      <c r="F35" s="82" t="n">
        <f aca="false">'High pensions'!I35</f>
        <v>17596818.5883577</v>
      </c>
      <c r="G35" s="82" t="n">
        <f aca="false">'High pensions'!K35</f>
        <v>281445.048536626</v>
      </c>
      <c r="H35" s="82" t="n">
        <f aca="false">'High pensions'!V35</f>
        <v>1548427.61733427</v>
      </c>
      <c r="I35" s="82" t="n">
        <f aca="false">'High pensions'!M35</f>
        <v>8704.48603721522</v>
      </c>
      <c r="J35" s="82" t="n">
        <f aca="false">'High pensions'!W35</f>
        <v>47889.5139381732</v>
      </c>
      <c r="K35" s="9"/>
      <c r="L35" s="82" t="n">
        <f aca="false">'High pensions'!N35</f>
        <v>2966127.70886977</v>
      </c>
      <c r="M35" s="67"/>
      <c r="N35" s="82" t="n">
        <f aca="false">'High pensions'!L35</f>
        <v>723269.511201572</v>
      </c>
      <c r="O35" s="9"/>
      <c r="P35" s="82" t="n">
        <f aca="false">'High pensions'!X35</f>
        <v>19370466.2333284</v>
      </c>
      <c r="Q35" s="67"/>
      <c r="R35" s="82" t="n">
        <f aca="false">'High SIPA income'!G30</f>
        <v>18319168.6231529</v>
      </c>
      <c r="S35" s="67"/>
      <c r="T35" s="82" t="n">
        <f aca="false">'High SIPA income'!J30</f>
        <v>70044928.9841124</v>
      </c>
      <c r="U35" s="9"/>
      <c r="V35" s="82" t="n">
        <f aca="false">'High SIPA income'!F30</f>
        <v>82723.7607858221</v>
      </c>
      <c r="W35" s="67"/>
      <c r="X35" s="82" t="n">
        <f aca="false">'High SIPA income'!M30</f>
        <v>207778.23717196</v>
      </c>
      <c r="Y35" s="9"/>
      <c r="Z35" s="9" t="n">
        <f aca="false">R35+V35-N35-L35-F35</f>
        <v>-2884323.42449029</v>
      </c>
      <c r="AA35" s="9"/>
      <c r="AB35" s="9" t="n">
        <f aca="false">T35-P35-D35</f>
        <v>-46138041.2215083</v>
      </c>
      <c r="AC35" s="50"/>
      <c r="AD35" s="9"/>
      <c r="AE35" s="9"/>
      <c r="AF35" s="9"/>
      <c r="AG35" s="9" t="n">
        <f aca="false">AG34*'Optimist macro hypothesis'!B17/'Optimist macro hypothesis'!B16</f>
        <v>4019949502.60615</v>
      </c>
      <c r="AH35" s="40" t="n">
        <f aca="false">(AG35-AG34)/AG34</f>
        <v>-0.161408223091184</v>
      </c>
      <c r="AI35" s="40"/>
      <c r="AJ35" s="40" t="n">
        <f aca="false">AB35/AG35</f>
        <v>-0.0114772688541477</v>
      </c>
      <c r="AK35" s="7"/>
      <c r="AL35" s="7"/>
      <c r="AM35" s="91"/>
      <c r="AN35" s="7"/>
      <c r="AO35" s="7"/>
      <c r="AP35" s="7"/>
      <c r="AQ35" s="7"/>
      <c r="AR35" s="7"/>
      <c r="AS35" s="7"/>
      <c r="AT35" s="7"/>
      <c r="AU35" s="7"/>
      <c r="AV35" s="7"/>
      <c r="AW35" s="7" t="n">
        <f aca="false">workers_and_wage_high!C23</f>
        <v>9401693</v>
      </c>
      <c r="AX35" s="7"/>
      <c r="AY35" s="40" t="n">
        <f aca="false">(AW35-AW34)/AW34</f>
        <v>-0.18359776818456</v>
      </c>
      <c r="AZ35" s="12" t="n">
        <f aca="false">workers_and_wage_high!B23</f>
        <v>6364.43420483386</v>
      </c>
      <c r="BA35" s="40" t="n">
        <f aca="false">(AZ35-AZ34)/AZ34</f>
        <v>0.0730043767010163</v>
      </c>
      <c r="BB35" s="12" t="n">
        <f aca="false">BB33*2/4+BB37*2/4</f>
        <v>46.3289346581612</v>
      </c>
      <c r="BC35" s="39" t="n">
        <f aca="false">'Central scenario'!BC35</f>
        <v>11.3722743431335</v>
      </c>
      <c r="BD35" s="12" t="n">
        <f aca="false">BB35+BC35/2</f>
        <v>52.0150718297279</v>
      </c>
      <c r="BE35" s="40" t="n">
        <f aca="false">BD35/BD34-1</f>
        <v>0.0163255215785898</v>
      </c>
      <c r="BF35" s="7"/>
      <c r="BG35" s="7" t="e">
        <f aca="false">AVERAGE(BF34:BF37)</f>
        <v>#DIV/0!</v>
      </c>
      <c r="BH35" s="7"/>
      <c r="BI35" s="40" t="n">
        <f aca="false">T42/AG42</f>
        <v>0.0137326723791991</v>
      </c>
      <c r="BJ35" s="7"/>
      <c r="BK35" s="7"/>
      <c r="BL35" s="7"/>
      <c r="BM35" s="7"/>
      <c r="BN35" s="7"/>
      <c r="BO35" s="7"/>
      <c r="BP35" s="7"/>
    </row>
    <row r="36" customFormat="false" ht="12.8" hidden="false" customHeight="false" outlineLevel="0" collapsed="false">
      <c r="A36" s="7" t="n">
        <f aca="false">A32+1</f>
        <v>2020</v>
      </c>
      <c r="B36" s="7" t="n">
        <f aca="false">B32</f>
        <v>3</v>
      </c>
      <c r="C36" s="9"/>
      <c r="D36" s="82" t="n">
        <f aca="false">'High pensions'!Q36</f>
        <v>96220955.7449118</v>
      </c>
      <c r="E36" s="9"/>
      <c r="F36" s="82" t="n">
        <f aca="false">'High pensions'!I36</f>
        <v>17489297.6957418</v>
      </c>
      <c r="G36" s="82" t="n">
        <f aca="false">'High pensions'!K36</f>
        <v>290263.428839053</v>
      </c>
      <c r="H36" s="82" t="n">
        <f aca="false">'High pensions'!V36</f>
        <v>1596943.7439154</v>
      </c>
      <c r="I36" s="82" t="n">
        <f aca="false">'High pensions'!M36</f>
        <v>8977.21944863064</v>
      </c>
      <c r="J36" s="82" t="n">
        <f aca="false">'High pensions'!W36</f>
        <v>49390.0126984151</v>
      </c>
      <c r="K36" s="9"/>
      <c r="L36" s="82" t="n">
        <f aca="false">'High pensions'!N36</f>
        <v>2955506.1594936</v>
      </c>
      <c r="M36" s="67"/>
      <c r="N36" s="82" t="n">
        <f aca="false">'High pensions'!L36</f>
        <v>720933.057376437</v>
      </c>
      <c r="O36" s="9"/>
      <c r="P36" s="82" t="n">
        <f aca="false">'High pensions'!X36</f>
        <v>19302496.4835422</v>
      </c>
      <c r="Q36" s="67"/>
      <c r="R36" s="82" t="n">
        <f aca="false">'High SIPA income'!G31</f>
        <v>15717905.5046263</v>
      </c>
      <c r="S36" s="67"/>
      <c r="T36" s="82" t="n">
        <f aca="false">'High SIPA income'!J31</f>
        <v>60098773.9945292</v>
      </c>
      <c r="U36" s="9"/>
      <c r="V36" s="82" t="n">
        <f aca="false">'High SIPA income'!F31</f>
        <v>82703.572565179</v>
      </c>
      <c r="W36" s="67"/>
      <c r="X36" s="82" t="n">
        <f aca="false">'High SIPA income'!M31</f>
        <v>207727.53018213</v>
      </c>
      <c r="Y36" s="9"/>
      <c r="Z36" s="9" t="n">
        <f aca="false">R36+V36-N36-L36-F36</f>
        <v>-5365127.83542037</v>
      </c>
      <c r="AA36" s="9"/>
      <c r="AB36" s="9" t="n">
        <f aca="false">T36-P36-D36</f>
        <v>-55424678.2339247</v>
      </c>
      <c r="AC36" s="50"/>
      <c r="AD36" s="9"/>
      <c r="AE36" s="9"/>
      <c r="AF36" s="9"/>
      <c r="AG36" s="9" t="n">
        <f aca="false">AG35*'Optimist macro hypothesis'!B18/'Optimist macro hypothesis'!B17</f>
        <v>4553103519.4936</v>
      </c>
      <c r="AH36" s="40" t="n">
        <f aca="false">(AG36-AG35)/AG35</f>
        <v>0.132627043335197</v>
      </c>
      <c r="AI36" s="40"/>
      <c r="AJ36" s="40" t="n">
        <f aca="false">AB36/AG36</f>
        <v>-0.0121729448927814</v>
      </c>
      <c r="AK36" s="7"/>
      <c r="AL36" s="7"/>
      <c r="AU36" s="9"/>
      <c r="AW36" s="7" t="n">
        <f aca="false">workers_and_wage_high!C24</f>
        <v>9905628</v>
      </c>
      <c r="AY36" s="40" t="n">
        <f aca="false">(AW36-AW35)/AW35</f>
        <v>0.053600452599335</v>
      </c>
      <c r="AZ36" s="12" t="n">
        <f aca="false">workers_and_wage_high!B24</f>
        <v>6093.27890464604</v>
      </c>
      <c r="BA36" s="40" t="n">
        <f aca="false">(AZ36-AZ35)/AZ35</f>
        <v>-0.0426047770250921</v>
      </c>
      <c r="BB36" s="12" t="n">
        <f aca="false">BB33*1/4+BB37*3/4</f>
        <v>47.1644673290806</v>
      </c>
      <c r="BC36" s="39" t="n">
        <f aca="false">'Central scenario'!BC36</f>
        <v>11.3722743431335</v>
      </c>
      <c r="BD36" s="12" t="n">
        <f aca="false">BB36+BC36/2</f>
        <v>52.8506045006473</v>
      </c>
      <c r="BE36" s="40" t="n">
        <f aca="false">BD36/BD35-1</f>
        <v>0.0160632801518479</v>
      </c>
      <c r="BF36" s="7"/>
      <c r="BG36" s="7"/>
      <c r="BI36" s="40" t="n">
        <f aca="false">T43/AG43</f>
        <v>0.0162742731123064</v>
      </c>
    </row>
    <row r="37" customFormat="false" ht="12.8" hidden="false" customHeight="false" outlineLevel="0" collapsed="false">
      <c r="A37" s="7" t="n">
        <f aca="false">A33+1</f>
        <v>2020</v>
      </c>
      <c r="B37" s="7" t="n">
        <f aca="false">B33</f>
        <v>4</v>
      </c>
      <c r="C37" s="9"/>
      <c r="D37" s="82" t="n">
        <f aca="false">'High pensions'!Q37</f>
        <v>93539353.3926854</v>
      </c>
      <c r="E37" s="9"/>
      <c r="F37" s="82" t="n">
        <f aca="false">'High pensions'!I37</f>
        <v>17001884.7254942</v>
      </c>
      <c r="G37" s="82" t="n">
        <f aca="false">'High pensions'!K37</f>
        <v>287669.736000868</v>
      </c>
      <c r="H37" s="82" t="n">
        <f aca="false">'High pensions'!V37</f>
        <v>1582674.01118281</v>
      </c>
      <c r="I37" s="82" t="n">
        <f aca="false">'High pensions'!M37</f>
        <v>8897.00214435678</v>
      </c>
      <c r="J37" s="82" t="n">
        <f aca="false">'High pensions'!W37</f>
        <v>48948.6807582314</v>
      </c>
      <c r="K37" s="9"/>
      <c r="L37" s="82" t="n">
        <f aca="false">'High pensions'!N37</f>
        <v>2951808.46225217</v>
      </c>
      <c r="M37" s="67"/>
      <c r="N37" s="82" t="n">
        <f aca="false">'High pensions'!L37</f>
        <v>702216.019546598</v>
      </c>
      <c r="O37" s="9"/>
      <c r="P37" s="82" t="n">
        <f aca="false">'High pensions'!X37</f>
        <v>19180333.4952575</v>
      </c>
      <c r="Q37" s="67"/>
      <c r="R37" s="82" t="n">
        <f aca="false">'High SIPA income'!G32</f>
        <v>18858569.3805988</v>
      </c>
      <c r="S37" s="67"/>
      <c r="T37" s="82" t="n">
        <f aca="false">'High SIPA income'!J32</f>
        <v>72107374.5309874</v>
      </c>
      <c r="U37" s="9"/>
      <c r="V37" s="82" t="n">
        <f aca="false">'High SIPA income'!F32</f>
        <v>86637.1798480788</v>
      </c>
      <c r="W37" s="67"/>
      <c r="X37" s="82" t="n">
        <f aca="false">'High SIPA income'!M32</f>
        <v>217607.617586326</v>
      </c>
      <c r="Y37" s="9"/>
      <c r="Z37" s="9" t="n">
        <f aca="false">R37+V37-N37-L37-F37</f>
        <v>-1710702.64684612</v>
      </c>
      <c r="AA37" s="9"/>
      <c r="AB37" s="9" t="n">
        <f aca="false">T37-P37-D37</f>
        <v>-40612312.3569555</v>
      </c>
      <c r="AC37" s="50"/>
      <c r="AD37" s="9"/>
      <c r="AE37" s="9"/>
      <c r="AF37" s="9"/>
      <c r="AG37" s="9" t="n">
        <f aca="false">AG36*'Optimist macro hypothesis'!B19/'Optimist macro hypothesis'!B18</f>
        <v>4733325700.21733</v>
      </c>
      <c r="AH37" s="40" t="n">
        <f aca="false">(AG37-AG36)/AG36</f>
        <v>0.0395822717300692</v>
      </c>
      <c r="AI37" s="40" t="n">
        <f aca="false">(AG37-AG33)/AG33</f>
        <v>-0.0604251039042056</v>
      </c>
      <c r="AJ37" s="40" t="n">
        <f aca="false">AB37/AG37</f>
        <v>-0.00858007982740144</v>
      </c>
      <c r="AK37" s="7"/>
      <c r="AL37" s="7"/>
      <c r="AW37" s="7" t="n">
        <f aca="false">workers_and_wage_high!C25</f>
        <v>10445166</v>
      </c>
      <c r="AY37" s="40" t="n">
        <f aca="false">(AW37-AW36)/AW36</f>
        <v>0.0544678237462582</v>
      </c>
      <c r="AZ37" s="12" t="n">
        <f aca="false">workers_and_wage_high!B25</f>
        <v>6024.01145808367</v>
      </c>
      <c r="BA37" s="40" t="n">
        <f aca="false">(AZ37-AZ36)/AZ36</f>
        <v>-0.0113678444145337</v>
      </c>
      <c r="BB37" s="76" t="n">
        <v>48</v>
      </c>
      <c r="BC37" s="39" t="n">
        <f aca="false">'Central scenario'!BC37</f>
        <v>11.3722743431335</v>
      </c>
      <c r="BD37" s="12" t="n">
        <f aca="false">BB37+BC37/2</f>
        <v>53.6861371715667</v>
      </c>
      <c r="BE37" s="40" t="n">
        <f aca="false">BD37/BD36-1</f>
        <v>0.015809330447851</v>
      </c>
      <c r="BG37" s="73" t="n">
        <f aca="false">(BB37-BB33)/BB33</f>
        <v>0.0748385611504334</v>
      </c>
      <c r="BI37" s="40" t="n">
        <f aca="false">T44/AG44</f>
        <v>0.0141598549934898</v>
      </c>
    </row>
    <row r="38" customFormat="false" ht="12.8" hidden="false" customHeight="false" outlineLevel="0" collapsed="false">
      <c r="A38" s="5" t="n">
        <f aca="false">A34+1</f>
        <v>2021</v>
      </c>
      <c r="B38" s="5" t="n">
        <f aca="false">B34</f>
        <v>1</v>
      </c>
      <c r="C38" s="6"/>
      <c r="D38" s="81" t="n">
        <f aca="false">'High pensions'!Q38</f>
        <v>90642559.4444373</v>
      </c>
      <c r="E38" s="6"/>
      <c r="F38" s="81" t="n">
        <f aca="false">'High pensions'!I38</f>
        <v>16475358.1353984</v>
      </c>
      <c r="G38" s="81" t="n">
        <f aca="false">'High pensions'!K38</f>
        <v>291984.389922215</v>
      </c>
      <c r="H38" s="81" t="n">
        <f aca="false">'High pensions'!V38</f>
        <v>1606411.96402935</v>
      </c>
      <c r="I38" s="81" t="n">
        <f aca="false">'High pensions'!M38</f>
        <v>9030.44504914078</v>
      </c>
      <c r="J38" s="81" t="n">
        <f aca="false">'High pensions'!W38</f>
        <v>49682.8442483308</v>
      </c>
      <c r="K38" s="6"/>
      <c r="L38" s="81" t="n">
        <f aca="false">'High pensions'!N38</f>
        <v>3386475.78944687</v>
      </c>
      <c r="M38" s="8"/>
      <c r="N38" s="81" t="n">
        <f aca="false">'High pensions'!L38</f>
        <v>682372.575986842</v>
      </c>
      <c r="O38" s="6"/>
      <c r="P38" s="81" t="n">
        <f aca="false">'High pensions'!X38</f>
        <v>21326651.5506889</v>
      </c>
      <c r="Q38" s="8"/>
      <c r="R38" s="81" t="n">
        <f aca="false">'High SIPA income'!G33</f>
        <v>16641554.6129448</v>
      </c>
      <c r="S38" s="8"/>
      <c r="T38" s="81" t="n">
        <f aca="false">'High SIPA income'!J33</f>
        <v>63630426.4144233</v>
      </c>
      <c r="U38" s="6"/>
      <c r="V38" s="81" t="n">
        <f aca="false">'High SIPA income'!F33</f>
        <v>94179.169061997</v>
      </c>
      <c r="W38" s="8"/>
      <c r="X38" s="81" t="n">
        <f aca="false">'High SIPA income'!M33</f>
        <v>236550.920075863</v>
      </c>
      <c r="Y38" s="6"/>
      <c r="Z38" s="6" t="n">
        <f aca="false">R38+V38-N38-L38-F38</f>
        <v>-3808472.7188253</v>
      </c>
      <c r="AA38" s="6"/>
      <c r="AB38" s="6" t="n">
        <f aca="false">T38-P38-D38</f>
        <v>-48338784.5807029</v>
      </c>
      <c r="AC38" s="50"/>
      <c r="AD38" s="6"/>
      <c r="AE38" s="6"/>
      <c r="AF38" s="6"/>
      <c r="AG38" s="6" t="n">
        <f aca="false">AG37*'Optimist macro hypothesis'!B20/'Optimist macro hypothesis'!B19</f>
        <v>4836393169.61815</v>
      </c>
      <c r="AH38" s="61" t="n">
        <f aca="false">(AG38-AG37)/AG37</f>
        <v>0.0217748525938319</v>
      </c>
      <c r="AI38" s="61"/>
      <c r="AJ38" s="61" t="n">
        <f aca="false">AB38/AG38</f>
        <v>-0.00999480044020479</v>
      </c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61" t="n">
        <f aca="false">AVERAGE(AH38:AH41)</f>
        <v>0.0230033446147109</v>
      </c>
      <c r="AV38" s="5"/>
      <c r="AW38" s="5" t="n">
        <f aca="false">workers_and_wage_high!C26</f>
        <v>10784959</v>
      </c>
      <c r="AX38" s="5"/>
      <c r="AY38" s="61" t="n">
        <f aca="false">(AW38-AW37)/AW37</f>
        <v>0.0325311249241994</v>
      </c>
      <c r="AZ38" s="11" t="n">
        <f aca="false">workers_and_wage_high!B26</f>
        <v>6023.25938605303</v>
      </c>
      <c r="BA38" s="61" t="n">
        <f aca="false">(AZ38-AZ37)/AZ37</f>
        <v>-0.000124845717155359</v>
      </c>
      <c r="BB38" s="11" t="n">
        <f aca="false">BB37*3/4+BB41*1/4</f>
        <v>49.25</v>
      </c>
      <c r="BC38" s="66" t="n">
        <f aca="false">'Central scenario'!BC38</f>
        <v>11.3722743431335</v>
      </c>
      <c r="BD38" s="11" t="n">
        <f aca="false">BB38+BC38/2</f>
        <v>54.9361371715667</v>
      </c>
      <c r="BE38" s="61" t="n">
        <f aca="false">BD38/BD37-1</f>
        <v>0.0232834781166193</v>
      </c>
      <c r="BF38" s="5"/>
      <c r="BG38" s="5"/>
      <c r="BH38" s="5"/>
      <c r="BI38" s="61" t="n">
        <f aca="false">T45/AG45</f>
        <v>0.0166144238368117</v>
      </c>
      <c r="BJ38" s="5"/>
      <c r="BK38" s="5"/>
      <c r="BL38" s="5"/>
      <c r="BM38" s="5"/>
      <c r="BN38" s="5"/>
      <c r="BO38" s="5"/>
      <c r="BP38" s="5"/>
    </row>
    <row r="39" customFormat="false" ht="12.8" hidden="false" customHeight="false" outlineLevel="0" collapsed="false">
      <c r="A39" s="7" t="n">
        <f aca="false">A35+1</f>
        <v>2021</v>
      </c>
      <c r="B39" s="7" t="n">
        <f aca="false">B35</f>
        <v>2</v>
      </c>
      <c r="C39" s="9"/>
      <c r="D39" s="82" t="n">
        <f aca="false">'High pensions'!Q39</f>
        <v>93388465.7243261</v>
      </c>
      <c r="E39" s="9"/>
      <c r="F39" s="82" t="n">
        <f aca="false">'High pensions'!I39</f>
        <v>16974459.1056787</v>
      </c>
      <c r="G39" s="82" t="n">
        <f aca="false">'High pensions'!K39</f>
        <v>318527.02195774</v>
      </c>
      <c r="H39" s="82" t="n">
        <f aca="false">'High pensions'!V39</f>
        <v>1752441.69414627</v>
      </c>
      <c r="I39" s="82" t="n">
        <f aca="false">'High pensions'!M39</f>
        <v>9851.35119456932</v>
      </c>
      <c r="J39" s="82" t="n">
        <f aca="false">'High pensions'!W39</f>
        <v>54199.2276540085</v>
      </c>
      <c r="K39" s="9"/>
      <c r="L39" s="82" t="n">
        <f aca="false">'High pensions'!N39</f>
        <v>2920270.0300548</v>
      </c>
      <c r="M39" s="67"/>
      <c r="N39" s="82" t="n">
        <f aca="false">'High pensions'!L39</f>
        <v>704497.242642697</v>
      </c>
      <c r="O39" s="9"/>
      <c r="P39" s="82" t="n">
        <f aca="false">'High pensions'!X39</f>
        <v>19029231.037063</v>
      </c>
      <c r="Q39" s="67"/>
      <c r="R39" s="82" t="n">
        <f aca="false">'High SIPA income'!G34</f>
        <v>19767768.037686</v>
      </c>
      <c r="S39" s="67"/>
      <c r="T39" s="82" t="n">
        <f aca="false">'High SIPA income'!J34</f>
        <v>75583774.3981534</v>
      </c>
      <c r="U39" s="9"/>
      <c r="V39" s="82" t="n">
        <f aca="false">'High SIPA income'!F34</f>
        <v>97742.8609021736</v>
      </c>
      <c r="W39" s="67"/>
      <c r="X39" s="82" t="n">
        <f aca="false">'High SIPA income'!M34</f>
        <v>245501.886537519</v>
      </c>
      <c r="Y39" s="9"/>
      <c r="Z39" s="9" t="n">
        <f aca="false">R39+V39-N39-L39-F39</f>
        <v>-733715.479787998</v>
      </c>
      <c r="AA39" s="9"/>
      <c r="AB39" s="9" t="n">
        <f aca="false">T39-P39-D39</f>
        <v>-36833922.3632358</v>
      </c>
      <c r="AC39" s="50"/>
      <c r="AD39" s="9"/>
      <c r="AE39" s="9"/>
      <c r="AF39" s="9"/>
      <c r="AG39" s="9" t="n">
        <f aca="false">AG38*'Optimist macro hypothesis'!B21/'Optimist macro hypothesis'!B20</f>
        <v>4917481247.46468</v>
      </c>
      <c r="AH39" s="40" t="n">
        <f aca="false">(AG39-AG38)/AG38</f>
        <v>0.0167662295025796</v>
      </c>
      <c r="AI39" s="40"/>
      <c r="AJ39" s="40" t="n">
        <f aca="false">AB39/AG39</f>
        <v>-0.00749040423534433</v>
      </c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 t="n">
        <f aca="false">workers_and_wage_high!C27</f>
        <v>11098718</v>
      </c>
      <c r="AX39" s="7"/>
      <c r="AY39" s="40" t="n">
        <f aca="false">(AW39-AW38)/AW38</f>
        <v>0.0290922756405472</v>
      </c>
      <c r="AZ39" s="12" t="n">
        <f aca="false">workers_and_wage_high!B27</f>
        <v>6053.07747986075</v>
      </c>
      <c r="BA39" s="40" t="n">
        <f aca="false">(AZ39-AZ38)/AZ38</f>
        <v>0.0049504914028384</v>
      </c>
      <c r="BB39" s="12" t="n">
        <f aca="false">BB37*2/4+BB41*2/4</f>
        <v>50.5</v>
      </c>
      <c r="BC39" s="39" t="n">
        <f aca="false">'Central scenario'!BC39</f>
        <v>11.3722743431335</v>
      </c>
      <c r="BD39" s="12" t="n">
        <f aca="false">BB39+BC39/2</f>
        <v>56.1861371715667</v>
      </c>
      <c r="BE39" s="40" t="n">
        <f aca="false">BD39/BD38-1</f>
        <v>0.0227536930035002</v>
      </c>
      <c r="BF39" s="7"/>
      <c r="BG39" s="7"/>
      <c r="BH39" s="7"/>
      <c r="BI39" s="40" t="n">
        <f aca="false">T46/AG46</f>
        <v>0.0143455400894274</v>
      </c>
      <c r="BJ39" s="7"/>
      <c r="BK39" s="7"/>
      <c r="BL39" s="7"/>
      <c r="BM39" s="7"/>
      <c r="BN39" s="7"/>
      <c r="BO39" s="7"/>
      <c r="BP39" s="7"/>
    </row>
    <row r="40" customFormat="false" ht="12.8" hidden="false" customHeight="false" outlineLevel="0" collapsed="false">
      <c r="A40" s="7" t="n">
        <f aca="false">A36+1</f>
        <v>2021</v>
      </c>
      <c r="B40" s="7" t="n">
        <f aca="false">B36</f>
        <v>3</v>
      </c>
      <c r="C40" s="9"/>
      <c r="D40" s="82" t="n">
        <f aca="false">'High pensions'!Q40</f>
        <v>96147676.0964755</v>
      </c>
      <c r="E40" s="9"/>
      <c r="F40" s="82" t="n">
        <f aca="false">'High pensions'!I40</f>
        <v>17475978.2522109</v>
      </c>
      <c r="G40" s="82" t="n">
        <f aca="false">'High pensions'!K40</f>
        <v>339825.505664096</v>
      </c>
      <c r="H40" s="82" t="n">
        <f aca="false">'High pensions'!V40</f>
        <v>1869619.66743001</v>
      </c>
      <c r="I40" s="82" t="n">
        <f aca="false">'High pensions'!M40</f>
        <v>10510.0671854874</v>
      </c>
      <c r="J40" s="82" t="n">
        <f aca="false">'High pensions'!W40</f>
        <v>57823.2886834019</v>
      </c>
      <c r="K40" s="9"/>
      <c r="L40" s="82" t="n">
        <f aca="false">'High pensions'!N40</f>
        <v>3036789.61235679</v>
      </c>
      <c r="M40" s="67"/>
      <c r="N40" s="82" t="n">
        <f aca="false">'High pensions'!L40</f>
        <v>726212.57373305</v>
      </c>
      <c r="O40" s="9"/>
      <c r="P40" s="82" t="n">
        <f aca="false">'High pensions'!X40</f>
        <v>19753323.0481395</v>
      </c>
      <c r="Q40" s="67"/>
      <c r="R40" s="82" t="n">
        <f aca="false">'High SIPA income'!G35</f>
        <v>17785835.3330433</v>
      </c>
      <c r="S40" s="67"/>
      <c r="T40" s="82" t="n">
        <f aca="false">'High SIPA income'!J35</f>
        <v>68005682.9244751</v>
      </c>
      <c r="U40" s="9"/>
      <c r="V40" s="82" t="n">
        <f aca="false">'High SIPA income'!F35</f>
        <v>103481.163871719</v>
      </c>
      <c r="W40" s="67"/>
      <c r="X40" s="82" t="n">
        <f aca="false">'High SIPA income'!M35</f>
        <v>259914.849198363</v>
      </c>
      <c r="Y40" s="9"/>
      <c r="Z40" s="9" t="n">
        <f aca="false">R40+V40-N40-L40-F40</f>
        <v>-3349663.94138572</v>
      </c>
      <c r="AA40" s="9"/>
      <c r="AB40" s="9" t="n">
        <f aca="false">T40-P40-D40</f>
        <v>-47895316.2201399</v>
      </c>
      <c r="AC40" s="50"/>
      <c r="AD40" s="9"/>
      <c r="AE40" s="9"/>
      <c r="AF40" s="9"/>
      <c r="AG40" s="9" t="n">
        <f aca="false">AG39*'Optimist macro hypothesis'!B22/'Optimist macro hypothesis'!B21</f>
        <v>5099475941.83284</v>
      </c>
      <c r="AH40" s="40" t="n">
        <f aca="false">(AG40-AG39)/AG39</f>
        <v>0.037009738361888</v>
      </c>
      <c r="AI40" s="40"/>
      <c r="AJ40" s="40" t="n">
        <f aca="false">AB40/AG40</f>
        <v>-0.00939220358453648</v>
      </c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9"/>
      <c r="AV40" s="7"/>
      <c r="AW40" s="7" t="n">
        <f aca="false">workers_and_wage_high!C28</f>
        <v>11565270</v>
      </c>
      <c r="AX40" s="7"/>
      <c r="AY40" s="40" t="n">
        <f aca="false">(AW40-AW39)/AW39</f>
        <v>0.042036566745817</v>
      </c>
      <c r="AZ40" s="12" t="n">
        <f aca="false">workers_and_wage_high!B28</f>
        <v>6078.66390424907</v>
      </c>
      <c r="BA40" s="40" t="n">
        <f aca="false">(AZ40-AZ39)/AZ39</f>
        <v>0.00422701088387615</v>
      </c>
      <c r="BB40" s="12" t="n">
        <f aca="false">BB37*1/4+BB41*3/4</f>
        <v>51.75</v>
      </c>
      <c r="BC40" s="39" t="n">
        <f aca="false">'Central scenario'!BC40</f>
        <v>11.3722743431335</v>
      </c>
      <c r="BD40" s="12" t="n">
        <f aca="false">BB40+BC40/2</f>
        <v>57.4361371715667</v>
      </c>
      <c r="BE40" s="40" t="n">
        <f aca="false">BD40/BD39-1</f>
        <v>0.0222474806584954</v>
      </c>
      <c r="BF40" s="7"/>
      <c r="BG40" s="7"/>
      <c r="BH40" s="7"/>
      <c r="BI40" s="40" t="n">
        <f aca="false">T47/AG47</f>
        <v>0.0164755566314194</v>
      </c>
      <c r="BJ40" s="7"/>
      <c r="BK40" s="7"/>
      <c r="BL40" s="7"/>
      <c r="BM40" s="7"/>
      <c r="BN40" s="7"/>
      <c r="BO40" s="7"/>
      <c r="BP40" s="7"/>
    </row>
    <row r="41" customFormat="false" ht="12.8" hidden="false" customHeight="false" outlineLevel="0" collapsed="false">
      <c r="A41" s="7" t="n">
        <f aca="false">A37+1</f>
        <v>2021</v>
      </c>
      <c r="B41" s="7" t="n">
        <f aca="false">B37</f>
        <v>4</v>
      </c>
      <c r="C41" s="9"/>
      <c r="D41" s="82" t="n">
        <f aca="false">'High pensions'!Q41</f>
        <v>100112447.661828</v>
      </c>
      <c r="E41" s="9"/>
      <c r="F41" s="82" t="n">
        <f aca="false">'High pensions'!I41</f>
        <v>18196622.4161068</v>
      </c>
      <c r="G41" s="82" t="n">
        <f aca="false">'High pensions'!K41</f>
        <v>352380.045639535</v>
      </c>
      <c r="H41" s="82" t="n">
        <f aca="false">'High pensions'!V41</f>
        <v>1938691.04218673</v>
      </c>
      <c r="I41" s="82" t="n">
        <f aca="false">'High pensions'!M41</f>
        <v>10898.351926996</v>
      </c>
      <c r="J41" s="82" t="n">
        <f aca="false">'High pensions'!W41</f>
        <v>59959.516768662</v>
      </c>
      <c r="K41" s="9"/>
      <c r="L41" s="82" t="n">
        <f aca="false">'High pensions'!N41</f>
        <v>3139746.32027955</v>
      </c>
      <c r="M41" s="67"/>
      <c r="N41" s="82" t="n">
        <f aca="false">'High pensions'!L41</f>
        <v>758751.282211952</v>
      </c>
      <c r="O41" s="9"/>
      <c r="P41" s="82" t="n">
        <f aca="false">'High pensions'!X41</f>
        <v>20466584.2685661</v>
      </c>
      <c r="Q41" s="67"/>
      <c r="R41" s="82" t="n">
        <f aca="false">'High SIPA income'!G36</f>
        <v>21329682.0153231</v>
      </c>
      <c r="S41" s="67"/>
      <c r="T41" s="82" t="n">
        <f aca="false">'High SIPA income'!J36</f>
        <v>81555887.8653884</v>
      </c>
      <c r="U41" s="9"/>
      <c r="V41" s="82" t="n">
        <f aca="false">'High SIPA income'!F36</f>
        <v>104618.702595362</v>
      </c>
      <c r="W41" s="67"/>
      <c r="X41" s="82" t="n">
        <f aca="false">'High SIPA income'!M36</f>
        <v>262772.018510642</v>
      </c>
      <c r="Y41" s="9"/>
      <c r="Z41" s="9" t="n">
        <f aca="false">R41+V41-N41-L41-F41</f>
        <v>-660819.300679848</v>
      </c>
      <c r="AA41" s="9"/>
      <c r="AB41" s="9" t="n">
        <f aca="false">T41-P41-D41</f>
        <v>-39023144.0650055</v>
      </c>
      <c r="AC41" s="50"/>
      <c r="AD41" s="9"/>
      <c r="AE41" s="9"/>
      <c r="AF41" s="9"/>
      <c r="AG41" s="9" t="n">
        <f aca="false">AG40*'Optimist macro hypothesis'!B23/'Optimist macro hypothesis'!B22</f>
        <v>5183426360.29764</v>
      </c>
      <c r="AH41" s="40" t="n">
        <f aca="false">(AG41-AG40)/AG40</f>
        <v>0.0164625580005444</v>
      </c>
      <c r="AI41" s="40" t="n">
        <f aca="false">(AG41-AG37)/AG37</f>
        <v>0.0950918420973335</v>
      </c>
      <c r="AJ41" s="40" t="n">
        <f aca="false">AB41/AG41</f>
        <v>-0.00752844573309703</v>
      </c>
      <c r="AK41" s="7"/>
      <c r="AL41" s="7"/>
      <c r="AM41" s="7"/>
      <c r="AN41" s="7"/>
      <c r="AO41" s="7"/>
      <c r="AP41" s="7"/>
      <c r="AQ41" s="7"/>
      <c r="AR41" s="7"/>
      <c r="AS41" s="7"/>
      <c r="AT41" s="7"/>
      <c r="AV41" s="7"/>
      <c r="AW41" s="7" t="n">
        <f aca="false">workers_and_wage_high!C29</f>
        <v>11640252</v>
      </c>
      <c r="AX41" s="7"/>
      <c r="AY41" s="40" t="n">
        <f aca="false">(AW41-AW40)/AW40</f>
        <v>0.00648337652298649</v>
      </c>
      <c r="AZ41" s="12" t="n">
        <f aca="false">workers_and_wage_high!B29</f>
        <v>6234.18426317016</v>
      </c>
      <c r="BA41" s="40" t="n">
        <f aca="false">(AZ41-AZ40)/AZ40</f>
        <v>0.0255846286899306</v>
      </c>
      <c r="BB41" s="76" t="n">
        <v>53</v>
      </c>
      <c r="BC41" s="39" t="n">
        <f aca="false">'Central scenario'!BC41</f>
        <v>11.3722743431335</v>
      </c>
      <c r="BD41" s="12" t="n">
        <f aca="false">BB41+BC41/2</f>
        <v>58.6861371715667</v>
      </c>
      <c r="BE41" s="40" t="n">
        <f aca="false">BD41/BD40-1</f>
        <v>0.0217633020177896</v>
      </c>
      <c r="BF41" s="7"/>
      <c r="BG41" s="73" t="n">
        <f aca="false">(BB41-BB37)/BB37</f>
        <v>0.104166666666667</v>
      </c>
      <c r="BH41" s="7"/>
      <c r="BI41" s="40" t="n">
        <f aca="false">T48/AG48</f>
        <v>0.0143507065010144</v>
      </c>
      <c r="BJ41" s="7"/>
      <c r="BK41" s="7"/>
      <c r="BL41" s="7"/>
      <c r="BM41" s="7"/>
      <c r="BN41" s="7"/>
      <c r="BO41" s="7"/>
      <c r="BP41" s="7"/>
    </row>
    <row r="42" customFormat="false" ht="12.8" hidden="false" customHeight="false" outlineLevel="0" collapsed="false">
      <c r="A42" s="5" t="n">
        <f aca="false">A38+1</f>
        <v>2022</v>
      </c>
      <c r="B42" s="5" t="n">
        <f aca="false">B38</f>
        <v>1</v>
      </c>
      <c r="C42" s="6"/>
      <c r="D42" s="81" t="n">
        <f aca="false">'High pensions'!Q42</f>
        <v>103232905.580103</v>
      </c>
      <c r="E42" s="6"/>
      <c r="F42" s="81" t="n">
        <f aca="false">'High pensions'!I42</f>
        <v>18763802.5803158</v>
      </c>
      <c r="G42" s="81" t="n">
        <f aca="false">'High pensions'!K42</f>
        <v>397241.535127212</v>
      </c>
      <c r="H42" s="81" t="n">
        <f aca="false">'High pensions'!V42</f>
        <v>2185505.72106864</v>
      </c>
      <c r="I42" s="81" t="n">
        <f aca="false">'High pensions'!M42</f>
        <v>12285.8206740375</v>
      </c>
      <c r="J42" s="81" t="n">
        <f aca="false">'High pensions'!W42</f>
        <v>67592.9604454219</v>
      </c>
      <c r="K42" s="6"/>
      <c r="L42" s="81" t="n">
        <f aca="false">'High pensions'!N42</f>
        <v>3889507.84517514</v>
      </c>
      <c r="M42" s="8"/>
      <c r="N42" s="81" t="n">
        <f aca="false">'High pensions'!L42</f>
        <v>783299.077903289</v>
      </c>
      <c r="O42" s="6"/>
      <c r="P42" s="81" t="n">
        <f aca="false">'High pensions'!X42</f>
        <v>24492155.1145887</v>
      </c>
      <c r="Q42" s="8"/>
      <c r="R42" s="81" t="n">
        <f aca="false">'High SIPA income'!G37</f>
        <v>18846706.0717704</v>
      </c>
      <c r="S42" s="8"/>
      <c r="T42" s="81" t="n">
        <f aca="false">'High SIPA income'!J37</f>
        <v>72062014.1414687</v>
      </c>
      <c r="U42" s="6"/>
      <c r="V42" s="81" t="n">
        <f aca="false">'High SIPA income'!F37</f>
        <v>108761.178746645</v>
      </c>
      <c r="W42" s="8"/>
      <c r="X42" s="81" t="n">
        <f aca="false">'High SIPA income'!M37</f>
        <v>273176.72429365</v>
      </c>
      <c r="Y42" s="6"/>
      <c r="Z42" s="6" t="n">
        <f aca="false">R42+V42-N42-L42-F42</f>
        <v>-4481142.25287719</v>
      </c>
      <c r="AA42" s="6"/>
      <c r="AB42" s="6" t="n">
        <f aca="false">T42-P42-D42</f>
        <v>-55663046.5532229</v>
      </c>
      <c r="AC42" s="50"/>
      <c r="AD42" s="6"/>
      <c r="AE42" s="6"/>
      <c r="AF42" s="6"/>
      <c r="AG42" s="6" t="n">
        <f aca="false">AG41*'Optimist macro hypothesis'!B24/'Optimist macro hypothesis'!B23</f>
        <v>5247486589.03572</v>
      </c>
      <c r="AH42" s="61" t="n">
        <f aca="false">(AG42-AG41)/AG41</f>
        <v>0.0123586647682988</v>
      </c>
      <c r="AI42" s="61"/>
      <c r="AJ42" s="61" t="n">
        <f aca="false">AB42/AG42</f>
        <v>-0.0106075633751075</v>
      </c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61" t="n">
        <f aca="false">AVERAGE(AH42:AH45)</f>
        <v>0.0112636482033382</v>
      </c>
      <c r="AV42" s="5"/>
      <c r="AW42" s="5" t="n">
        <f aca="false">workers_and_wage_high!C30</f>
        <v>11659076</v>
      </c>
      <c r="AX42" s="5"/>
      <c r="AY42" s="61" t="n">
        <f aca="false">(AW42-AW41)/AW41</f>
        <v>0.00161714712018262</v>
      </c>
      <c r="AZ42" s="11" t="n">
        <f aca="false">workers_and_wage_high!B30</f>
        <v>6341.95955237153</v>
      </c>
      <c r="BA42" s="61" t="n">
        <f aca="false">(AZ42-AZ41)/AZ41</f>
        <v>0.0172877933425992</v>
      </c>
      <c r="BB42" s="11" t="n">
        <f aca="false">BB41*3/4+BB45*1/4</f>
        <v>53</v>
      </c>
      <c r="BC42" s="66" t="n">
        <f aca="false">'Central scenario'!BC42</f>
        <v>11.3722743431335</v>
      </c>
      <c r="BD42" s="11" t="n">
        <f aca="false">BB42+BC42/2</f>
        <v>58.6861371715667</v>
      </c>
      <c r="BE42" s="61" t="n">
        <f aca="false">BD42/BD41-1</f>
        <v>0</v>
      </c>
      <c r="BF42" s="5"/>
      <c r="BG42" s="5"/>
      <c r="BH42" s="5"/>
      <c r="BI42" s="61" t="n">
        <f aca="false">T49/AG49</f>
        <v>0.0165545677273266</v>
      </c>
      <c r="BJ42" s="5"/>
      <c r="BK42" s="5"/>
      <c r="BL42" s="5"/>
      <c r="BM42" s="5"/>
      <c r="BN42" s="5"/>
      <c r="BO42" s="5"/>
      <c r="BP42" s="5"/>
    </row>
    <row r="43" customFormat="false" ht="12.8" hidden="false" customHeight="false" outlineLevel="0" collapsed="false">
      <c r="A43" s="7" t="n">
        <f aca="false">A39+1</f>
        <v>2022</v>
      </c>
      <c r="B43" s="7" t="n">
        <f aca="false">B39</f>
        <v>2</v>
      </c>
      <c r="C43" s="9"/>
      <c r="D43" s="82" t="n">
        <f aca="false">'High pensions'!Q43</f>
        <v>106269285.950073</v>
      </c>
      <c r="E43" s="9"/>
      <c r="F43" s="82" t="n">
        <f aca="false">'High pensions'!I43</f>
        <v>19315700.6548755</v>
      </c>
      <c r="G43" s="82" t="n">
        <f aca="false">'High pensions'!K43</f>
        <v>418227.721276244</v>
      </c>
      <c r="H43" s="82" t="n">
        <f aca="false">'High pensions'!V43</f>
        <v>2300965.52533465</v>
      </c>
      <c r="I43" s="82" t="n">
        <f aca="false">'High pensions'!M43</f>
        <v>12934.8779776157</v>
      </c>
      <c r="J43" s="82" t="n">
        <f aca="false">'High pensions'!W43</f>
        <v>71163.8822268448</v>
      </c>
      <c r="K43" s="9"/>
      <c r="L43" s="82" t="n">
        <f aca="false">'High pensions'!N43</f>
        <v>3286019.39994578</v>
      </c>
      <c r="M43" s="67"/>
      <c r="N43" s="82" t="n">
        <f aca="false">'High pensions'!L43</f>
        <v>807232.69446256</v>
      </c>
      <c r="O43" s="9"/>
      <c r="P43" s="82" t="n">
        <f aca="false">'High pensions'!X43</f>
        <v>21492326.4001808</v>
      </c>
      <c r="Q43" s="67"/>
      <c r="R43" s="82" t="n">
        <f aca="false">'High SIPA income'!G38</f>
        <v>22604615.7429271</v>
      </c>
      <c r="S43" s="67"/>
      <c r="T43" s="82" t="n">
        <f aca="false">'High SIPA income'!J38</f>
        <v>86430707.4735562</v>
      </c>
      <c r="U43" s="9"/>
      <c r="V43" s="82" t="n">
        <f aca="false">'High SIPA income'!F38</f>
        <v>110316.798397864</v>
      </c>
      <c r="W43" s="67"/>
      <c r="X43" s="82" t="n">
        <f aca="false">'High SIPA income'!M38</f>
        <v>277083.992359921</v>
      </c>
      <c r="Y43" s="9"/>
      <c r="Z43" s="9" t="n">
        <f aca="false">R43+V43-N43-L43-F43</f>
        <v>-694020.207958821</v>
      </c>
      <c r="AA43" s="9"/>
      <c r="AB43" s="9" t="n">
        <f aca="false">T43-P43-D43</f>
        <v>-41330904.8766974</v>
      </c>
      <c r="AC43" s="50"/>
      <c r="AD43" s="9"/>
      <c r="AE43" s="9"/>
      <c r="AF43" s="9"/>
      <c r="AG43" s="9" t="n">
        <f aca="false">AG42*'Optimist macro hypothesis'!B25/'Optimist macro hypothesis'!B24</f>
        <v>5310879747.26185</v>
      </c>
      <c r="AH43" s="40" t="n">
        <f aca="false">(AG43-AG42)/AG42</f>
        <v>0.0120806708412709</v>
      </c>
      <c r="AI43" s="40"/>
      <c r="AJ43" s="40" t="n">
        <f aca="false">AB43/AG43</f>
        <v>-0.0077823085521766</v>
      </c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 t="n">
        <f aca="false">workers_and_wage_high!C31</f>
        <v>11762774</v>
      </c>
      <c r="AX43" s="7"/>
      <c r="AY43" s="40" t="n">
        <f aca="false">(AW43-AW42)/AW42</f>
        <v>0.00889418681205955</v>
      </c>
      <c r="AZ43" s="12" t="n">
        <f aca="false">workers_and_wage_high!B31</f>
        <v>6465.68245951926</v>
      </c>
      <c r="BA43" s="40" t="n">
        <f aca="false">(AZ43-AZ42)/AZ42</f>
        <v>0.019508624444232</v>
      </c>
      <c r="BB43" s="12" t="n">
        <f aca="false">BB41*2/4+BB45*2/4</f>
        <v>53</v>
      </c>
      <c r="BC43" s="39" t="n">
        <f aca="false">'Central scenario'!BC43</f>
        <v>11.3722743431335</v>
      </c>
      <c r="BD43" s="12" t="n">
        <f aca="false">BB43+BC43/2</f>
        <v>58.6861371715667</v>
      </c>
      <c r="BE43" s="40" t="n">
        <f aca="false">BD43/BD42-1</f>
        <v>0</v>
      </c>
      <c r="BF43" s="7"/>
      <c r="BG43" s="7"/>
      <c r="BH43" s="7"/>
      <c r="BI43" s="40" t="n">
        <f aca="false">T50/AG50</f>
        <v>0.0145506741508913</v>
      </c>
      <c r="BJ43" s="7"/>
      <c r="BK43" s="7"/>
      <c r="BL43" s="7"/>
      <c r="BM43" s="7"/>
      <c r="BN43" s="7"/>
      <c r="BO43" s="7"/>
      <c r="BP43" s="7"/>
    </row>
    <row r="44" customFormat="false" ht="12.8" hidden="false" customHeight="false" outlineLevel="0" collapsed="false">
      <c r="A44" s="7" t="n">
        <f aca="false">A40+1</f>
        <v>2022</v>
      </c>
      <c r="B44" s="7" t="n">
        <f aca="false">B40</f>
        <v>3</v>
      </c>
      <c r="C44" s="9"/>
      <c r="D44" s="82" t="n">
        <f aca="false">'High pensions'!Q44</f>
        <v>109119051.08918</v>
      </c>
      <c r="E44" s="9"/>
      <c r="F44" s="82" t="n">
        <f aca="false">'High pensions'!I44</f>
        <v>19833679.2022193</v>
      </c>
      <c r="G44" s="82" t="n">
        <f aca="false">'High pensions'!K44</f>
        <v>452768.366059678</v>
      </c>
      <c r="H44" s="82" t="n">
        <f aca="false">'High pensions'!V44</f>
        <v>2490997.96179531</v>
      </c>
      <c r="I44" s="82" t="n">
        <f aca="false">'High pensions'!M44</f>
        <v>14003.1453420519</v>
      </c>
      <c r="J44" s="82" t="n">
        <f aca="false">'High pensions'!W44</f>
        <v>77041.1740761434</v>
      </c>
      <c r="K44" s="9"/>
      <c r="L44" s="82" t="n">
        <f aca="false">'High pensions'!N44</f>
        <v>3381395.03637035</v>
      </c>
      <c r="M44" s="67"/>
      <c r="N44" s="82" t="n">
        <f aca="false">'High pensions'!L44</f>
        <v>831444.123074714</v>
      </c>
      <c r="O44" s="9"/>
      <c r="P44" s="82" t="n">
        <f aca="false">'High pensions'!X44</f>
        <v>22120435.1676824</v>
      </c>
      <c r="Q44" s="67"/>
      <c r="R44" s="82" t="n">
        <f aca="false">'High SIPA income'!G39</f>
        <v>19923510.9893888</v>
      </c>
      <c r="S44" s="67"/>
      <c r="T44" s="82" t="n">
        <f aca="false">'High SIPA income'!J39</f>
        <v>76179271.0724954</v>
      </c>
      <c r="U44" s="9"/>
      <c r="V44" s="82" t="n">
        <f aca="false">'High SIPA income'!F39</f>
        <v>111021.836055876</v>
      </c>
      <c r="W44" s="67"/>
      <c r="X44" s="82" t="n">
        <f aca="false">'High SIPA income'!M39</f>
        <v>278854.84368885</v>
      </c>
      <c r="Y44" s="9"/>
      <c r="Z44" s="9" t="n">
        <f aca="false">R44+V44-N44-L44-F44</f>
        <v>-4011985.53621973</v>
      </c>
      <c r="AA44" s="9"/>
      <c r="AB44" s="9" t="n">
        <f aca="false">T44-P44-D44</f>
        <v>-55060215.1843665</v>
      </c>
      <c r="AC44" s="50"/>
      <c r="AD44" s="9"/>
      <c r="AE44" s="9"/>
      <c r="AF44" s="9"/>
      <c r="AG44" s="9" t="n">
        <f aca="false">AG43*'Optimist macro hypothesis'!B26/'Optimist macro hypothesis'!B25</f>
        <v>5379947118.63364</v>
      </c>
      <c r="AH44" s="40" t="n">
        <f aca="false">(AG44-AG43)/AG43</f>
        <v>0.0130048833072146</v>
      </c>
      <c r="AI44" s="40"/>
      <c r="AJ44" s="40" t="n">
        <f aca="false">AB44/AG44</f>
        <v>-0.0102343413364907</v>
      </c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9"/>
      <c r="AV44" s="7"/>
      <c r="AW44" s="7" t="n">
        <f aca="false">workers_and_wage_high!C32</f>
        <v>11811618</v>
      </c>
      <c r="AX44" s="7"/>
      <c r="AY44" s="40" t="n">
        <f aca="false">(AW44-AW43)/AW43</f>
        <v>0.00415242186919514</v>
      </c>
      <c r="AZ44" s="12" t="n">
        <f aca="false">workers_and_wage_high!B32</f>
        <v>6550.71915934861</v>
      </c>
      <c r="BA44" s="40" t="n">
        <f aca="false">(AZ44-AZ43)/AZ43</f>
        <v>0.0131520068239897</v>
      </c>
      <c r="BB44" s="12" t="n">
        <f aca="false">BB41*1/4+BB45*3/4</f>
        <v>53</v>
      </c>
      <c r="BC44" s="39" t="n">
        <f aca="false">'Central scenario'!BC44</f>
        <v>11.3722743431335</v>
      </c>
      <c r="BD44" s="12" t="n">
        <f aca="false">BB44+BC44/2</f>
        <v>58.6861371715667</v>
      </c>
      <c r="BE44" s="40" t="n">
        <f aca="false">BD44/BD43-1</f>
        <v>0</v>
      </c>
      <c r="BF44" s="7"/>
      <c r="BG44" s="7"/>
      <c r="BH44" s="7"/>
      <c r="BI44" s="40" t="n">
        <f aca="false">T51/AG51</f>
        <v>0.0168639879807329</v>
      </c>
      <c r="BJ44" s="7"/>
      <c r="BK44" s="7"/>
      <c r="BL44" s="7"/>
      <c r="BM44" s="7"/>
      <c r="BN44" s="7"/>
      <c r="BO44" s="7"/>
      <c r="BP44" s="7"/>
    </row>
    <row r="45" customFormat="false" ht="12.8" hidden="false" customHeight="false" outlineLevel="0" collapsed="false">
      <c r="A45" s="7" t="n">
        <f aca="false">A41+1</f>
        <v>2022</v>
      </c>
      <c r="B45" s="7" t="n">
        <f aca="false">B41</f>
        <v>4</v>
      </c>
      <c r="C45" s="9"/>
      <c r="D45" s="82" t="n">
        <f aca="false">'High pensions'!Q45</f>
        <v>112107731.311511</v>
      </c>
      <c r="E45" s="9"/>
      <c r="F45" s="82" t="n">
        <f aca="false">'High pensions'!I45</f>
        <v>20376907.2103083</v>
      </c>
      <c r="G45" s="82" t="n">
        <f aca="false">'High pensions'!K45</f>
        <v>481984.317930057</v>
      </c>
      <c r="H45" s="82" t="n">
        <f aca="false">'High pensions'!V45</f>
        <v>2651735.50888673</v>
      </c>
      <c r="I45" s="82" t="n">
        <f aca="false">'High pensions'!M45</f>
        <v>14906.7314823729</v>
      </c>
      <c r="J45" s="82" t="n">
        <f aca="false">'High pensions'!W45</f>
        <v>82012.438419177</v>
      </c>
      <c r="K45" s="9"/>
      <c r="L45" s="82" t="n">
        <f aca="false">'High pensions'!N45</f>
        <v>3506954.68702721</v>
      </c>
      <c r="M45" s="67"/>
      <c r="N45" s="82" t="n">
        <f aca="false">'High pensions'!L45</f>
        <v>855819.926553093</v>
      </c>
      <c r="O45" s="9"/>
      <c r="P45" s="82" t="n">
        <f aca="false">'High pensions'!X45</f>
        <v>22906073.2705396</v>
      </c>
      <c r="Q45" s="67"/>
      <c r="R45" s="82" t="n">
        <f aca="false">'High SIPA income'!G40</f>
        <v>23555101.6713206</v>
      </c>
      <c r="S45" s="67" t="n">
        <f aca="false">SUM(T42:T45)/AVERAGE(AG42:AG45)</f>
        <v>0.0608144321767468</v>
      </c>
      <c r="T45" s="82" t="n">
        <f aca="false">'High SIPA income'!J40</f>
        <v>90064972.8009997</v>
      </c>
      <c r="U45" s="9"/>
      <c r="V45" s="82" t="n">
        <f aca="false">'High SIPA income'!F40</f>
        <v>111991.374120448</v>
      </c>
      <c r="W45" s="67"/>
      <c r="X45" s="82" t="n">
        <f aca="false">'High SIPA income'!M40</f>
        <v>281290.043781476</v>
      </c>
      <c r="Y45" s="9"/>
      <c r="Z45" s="9" t="n">
        <f aca="false">R45+V45-N45-L45-F45</f>
        <v>-1072588.77844761</v>
      </c>
      <c r="AA45" s="9"/>
      <c r="AB45" s="9" t="n">
        <f aca="false">T45-P45-D45</f>
        <v>-44948831.7810507</v>
      </c>
      <c r="AC45" s="50"/>
      <c r="AD45" s="9"/>
      <c r="AE45" s="9"/>
      <c r="AF45" s="9"/>
      <c r="AG45" s="9" t="n">
        <f aca="false">AG44*'Optimist macro hypothesis'!B27/'Optimist macro hypothesis'!B26</f>
        <v>5420890527.75021</v>
      </c>
      <c r="AH45" s="40" t="n">
        <f aca="false">(AG45-AG44)/AG44</f>
        <v>0.00761037389656854</v>
      </c>
      <c r="AI45" s="40" t="n">
        <f aca="false">(AG45-AG41)/AG41</f>
        <v>0.0458122004532401</v>
      </c>
      <c r="AJ45" s="40" t="n">
        <f aca="false">AB45/AG45</f>
        <v>-0.0082917800222956</v>
      </c>
      <c r="AK45" s="7"/>
      <c r="AL45" s="7"/>
      <c r="AM45" s="7"/>
      <c r="AN45" s="7"/>
      <c r="AO45" s="7"/>
      <c r="AP45" s="7"/>
      <c r="AQ45" s="7"/>
      <c r="AR45" s="7"/>
      <c r="AS45" s="7"/>
      <c r="AT45" s="7"/>
      <c r="AV45" s="7"/>
      <c r="AW45" s="7" t="n">
        <f aca="false">workers_and_wage_high!C33</f>
        <v>11917180</v>
      </c>
      <c r="AX45" s="7"/>
      <c r="AY45" s="40" t="n">
        <f aca="false">(AW45-AW44)/AW44</f>
        <v>0.00893713291438988</v>
      </c>
      <c r="AZ45" s="12" t="n">
        <f aca="false">workers_and_wage_high!B33</f>
        <v>6589.73581688851</v>
      </c>
      <c r="BA45" s="40" t="n">
        <f aca="false">(AZ45-AZ44)/AZ44</f>
        <v>0.00595608765859277</v>
      </c>
      <c r="BB45" s="12" t="n">
        <v>53</v>
      </c>
      <c r="BC45" s="39" t="n">
        <f aca="false">'Central scenario'!BC45</f>
        <v>11.3722743431335</v>
      </c>
      <c r="BD45" s="12" t="n">
        <f aca="false">BB45+BC45/2</f>
        <v>58.6861371715667</v>
      </c>
      <c r="BE45" s="40" t="n">
        <f aca="false">BD45/BD44-1</f>
        <v>0</v>
      </c>
      <c r="BF45" s="7"/>
      <c r="BG45" s="73" t="n">
        <f aca="false">(BB45-BB41)/BB41</f>
        <v>0</v>
      </c>
      <c r="BH45" s="7"/>
      <c r="BI45" s="40" t="n">
        <f aca="false">T52/AG52</f>
        <v>0.0146329366930438</v>
      </c>
      <c r="BJ45" s="7"/>
      <c r="BK45" s="7"/>
      <c r="BL45" s="7"/>
      <c r="BM45" s="7"/>
      <c r="BN45" s="7"/>
      <c r="BO45" s="7"/>
      <c r="BP45" s="7"/>
    </row>
    <row r="46" customFormat="false" ht="12.8" hidden="false" customHeight="false" outlineLevel="0" collapsed="false">
      <c r="A46" s="5" t="n">
        <f aca="false">A42+1</f>
        <v>2023</v>
      </c>
      <c r="B46" s="5" t="n">
        <f aca="false">B42</f>
        <v>1</v>
      </c>
      <c r="C46" s="6"/>
      <c r="D46" s="81" t="n">
        <f aca="false">'High pensions'!Q46</f>
        <v>114702093.728171</v>
      </c>
      <c r="E46" s="6"/>
      <c r="F46" s="81" t="n">
        <f aca="false">'High pensions'!I46</f>
        <v>20848463.289588</v>
      </c>
      <c r="G46" s="81" t="n">
        <f aca="false">'High pensions'!K46</f>
        <v>515137.629382013</v>
      </c>
      <c r="H46" s="81" t="n">
        <f aca="false">'High pensions'!V46</f>
        <v>2834135.2466871</v>
      </c>
      <c r="I46" s="81" t="n">
        <f aca="false">'High pensions'!M46</f>
        <v>15932.0916303715</v>
      </c>
      <c r="J46" s="81" t="n">
        <f aca="false">'High pensions'!W46</f>
        <v>87653.6674233124</v>
      </c>
      <c r="K46" s="6"/>
      <c r="L46" s="81" t="n">
        <f aca="false">'High pensions'!N46</f>
        <v>4370666.39612933</v>
      </c>
      <c r="M46" s="8"/>
      <c r="N46" s="81" t="n">
        <f aca="false">'High pensions'!L46</f>
        <v>877455.006324355</v>
      </c>
      <c r="O46" s="6"/>
      <c r="P46" s="81" t="n">
        <f aca="false">'High pensions'!X46</f>
        <v>27506907.2605041</v>
      </c>
      <c r="Q46" s="8"/>
      <c r="R46" s="81" t="n">
        <f aca="false">'High SIPA income'!G41</f>
        <v>20573756.3449025</v>
      </c>
      <c r="S46" s="8"/>
      <c r="T46" s="81" t="n">
        <f aca="false">'High SIPA income'!J41</f>
        <v>78665540.5471725</v>
      </c>
      <c r="U46" s="6"/>
      <c r="V46" s="81" t="n">
        <f aca="false">'High SIPA income'!F41</f>
        <v>114412.94663935</v>
      </c>
      <c r="W46" s="8"/>
      <c r="X46" s="81" t="n">
        <f aca="false">'High SIPA income'!M41</f>
        <v>287372.335790227</v>
      </c>
      <c r="Y46" s="6"/>
      <c r="Z46" s="6" t="n">
        <f aca="false">R46+V46-N46-L46-F46</f>
        <v>-5408415.40049984</v>
      </c>
      <c r="AA46" s="6"/>
      <c r="AB46" s="6" t="n">
        <f aca="false">T46-P46-D46</f>
        <v>-63543460.4415027</v>
      </c>
      <c r="AC46" s="50"/>
      <c r="AD46" s="6"/>
      <c r="AE46" s="6"/>
      <c r="AF46" s="6"/>
      <c r="AG46" s="6" t="n">
        <f aca="false">AG45*'Optimist macro hypothesis'!B28/'Optimist macro hypothesis'!B27</f>
        <v>5483623485.5423</v>
      </c>
      <c r="AH46" s="61" t="n">
        <f aca="false">(AG46-AG45)/AG45</f>
        <v>0.0115724450569432</v>
      </c>
      <c r="AI46" s="61"/>
      <c r="AJ46" s="61" t="n">
        <f aca="false">AB46/AG46</f>
        <v>-0.0115878598538059</v>
      </c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61" t="n">
        <f aca="false">AVERAGE(AH46:AH49)</f>
        <v>0.0110923000610087</v>
      </c>
      <c r="AV46" s="5"/>
      <c r="AW46" s="5" t="n">
        <f aca="false">workers_and_wage_high!C34</f>
        <v>11905521</v>
      </c>
      <c r="AX46" s="5"/>
      <c r="AY46" s="61" t="n">
        <f aca="false">(AW46-AW45)/AW45</f>
        <v>-0.000978335478695463</v>
      </c>
      <c r="AZ46" s="11" t="n">
        <f aca="false">workers_and_wage_high!B34</f>
        <v>6648.01294214486</v>
      </c>
      <c r="BA46" s="61" t="n">
        <f aca="false">(AZ46-AZ45)/AZ45</f>
        <v>0.00884362087885204</v>
      </c>
      <c r="BB46" s="11" t="n">
        <f aca="false">BB45*3/4+BB49*1/4</f>
        <v>53</v>
      </c>
      <c r="BC46" s="66" t="n">
        <f aca="false">'Central scenario'!BC46</f>
        <v>11.3722743431335</v>
      </c>
      <c r="BD46" s="11" t="n">
        <f aca="false">BB46+BC46/2</f>
        <v>58.6861371715667</v>
      </c>
      <c r="BE46" s="61" t="n">
        <f aca="false">BD46/BD45-1</f>
        <v>0</v>
      </c>
      <c r="BF46" s="5"/>
      <c r="BG46" s="5"/>
      <c r="BH46" s="5"/>
      <c r="BI46" s="61" t="n">
        <f aca="false">T53/AG53</f>
        <v>0.016889848001703</v>
      </c>
      <c r="BJ46" s="5"/>
      <c r="BK46" s="5"/>
      <c r="BL46" s="5"/>
      <c r="BM46" s="5"/>
      <c r="BN46" s="5"/>
      <c r="BO46" s="5"/>
      <c r="BP46" s="5"/>
    </row>
    <row r="47" customFormat="false" ht="12.8" hidden="false" customHeight="false" outlineLevel="0" collapsed="false">
      <c r="A47" s="7" t="n">
        <f aca="false">A43+1</f>
        <v>2023</v>
      </c>
      <c r="B47" s="7" t="n">
        <f aca="false">B43</f>
        <v>2</v>
      </c>
      <c r="C47" s="9"/>
      <c r="D47" s="82" t="n">
        <f aca="false">'High pensions'!Q47</f>
        <v>117087684.908155</v>
      </c>
      <c r="E47" s="9"/>
      <c r="F47" s="82" t="n">
        <f aca="false">'High pensions'!I47</f>
        <v>21282072.7253296</v>
      </c>
      <c r="G47" s="82" t="n">
        <f aca="false">'High pensions'!K47</f>
        <v>533858.183153623</v>
      </c>
      <c r="H47" s="82" t="n">
        <f aca="false">'High pensions'!V47</f>
        <v>2937130.21008217</v>
      </c>
      <c r="I47" s="82" t="n">
        <f aca="false">'High pensions'!M47</f>
        <v>16511.0778294934</v>
      </c>
      <c r="J47" s="82" t="n">
        <f aca="false">'High pensions'!W47</f>
        <v>90839.0786623348</v>
      </c>
      <c r="K47" s="9"/>
      <c r="L47" s="82" t="n">
        <f aca="false">'High pensions'!N47</f>
        <v>3676359.03305685</v>
      </c>
      <c r="M47" s="67"/>
      <c r="N47" s="82" t="n">
        <f aca="false">'High pensions'!L47</f>
        <v>897399.469120108</v>
      </c>
      <c r="O47" s="9"/>
      <c r="P47" s="82" t="n">
        <f aca="false">'High pensions'!X47</f>
        <v>24013871.6026571</v>
      </c>
      <c r="Q47" s="67"/>
      <c r="R47" s="82" t="n">
        <f aca="false">'High SIPA income'!G42</f>
        <v>24028403.938273</v>
      </c>
      <c r="S47" s="67"/>
      <c r="T47" s="82" t="n">
        <f aca="false">'High SIPA income'!J42</f>
        <v>91874685.0406046</v>
      </c>
      <c r="U47" s="9"/>
      <c r="V47" s="82" t="n">
        <f aca="false">'High SIPA income'!F42</f>
        <v>114445.420955979</v>
      </c>
      <c r="W47" s="67"/>
      <c r="X47" s="82" t="n">
        <f aca="false">'High SIPA income'!M42</f>
        <v>287453.901910994</v>
      </c>
      <c r="Y47" s="9"/>
      <c r="Z47" s="9" t="n">
        <f aca="false">R47+V47-N47-L47-F47</f>
        <v>-1712981.86827758</v>
      </c>
      <c r="AA47" s="9"/>
      <c r="AB47" s="9" t="n">
        <f aca="false">T47-P47-D47</f>
        <v>-49226871.4702073</v>
      </c>
      <c r="AC47" s="50"/>
      <c r="AD47" s="9"/>
      <c r="AE47" s="9"/>
      <c r="AF47" s="9"/>
      <c r="AG47" s="9" t="n">
        <f aca="false">AG46*'Optimist macro hypothesis'!B29/'Optimist macro hypothesis'!B28</f>
        <v>5576423734.62494</v>
      </c>
      <c r="AH47" s="40" t="n">
        <f aca="false">(AG47-AG46)/AG46</f>
        <v>0.0169231620893213</v>
      </c>
      <c r="AI47" s="40"/>
      <c r="AJ47" s="40" t="n">
        <f aca="false">AB47/AG47</f>
        <v>-0.00882767770400042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 t="n">
        <f aca="false">workers_and_wage_high!C35</f>
        <v>11978793</v>
      </c>
      <c r="AX47" s="7"/>
      <c r="AY47" s="40" t="n">
        <f aca="false">(AW47-AW46)/AW46</f>
        <v>0.00615445556729521</v>
      </c>
      <c r="AZ47" s="12" t="n">
        <f aca="false">workers_and_wage_high!B35</f>
        <v>6656.65980623249</v>
      </c>
      <c r="BA47" s="40" t="n">
        <f aca="false">(AZ47-AZ46)/AZ46</f>
        <v>0.00130066896121846</v>
      </c>
      <c r="BB47" s="12" t="n">
        <f aca="false">BB45*2/4+BB49*2/4</f>
        <v>53</v>
      </c>
      <c r="BC47" s="39" t="n">
        <f aca="false">'Central scenario'!BC47</f>
        <v>11.3722743431335</v>
      </c>
      <c r="BD47" s="12" t="n">
        <f aca="false">BB47+BC47/2</f>
        <v>58.6861371715667</v>
      </c>
      <c r="BE47" s="40" t="n">
        <f aca="false">BD47/BD46-1</f>
        <v>0</v>
      </c>
      <c r="BF47" s="7"/>
      <c r="BG47" s="7"/>
      <c r="BH47" s="7"/>
      <c r="BI47" s="40" t="n">
        <f aca="false">T54/AG54</f>
        <v>0.0146791500551997</v>
      </c>
      <c r="BJ47" s="7"/>
      <c r="BK47" s="7"/>
      <c r="BL47" s="7"/>
      <c r="BM47" s="7"/>
      <c r="BN47" s="7"/>
      <c r="BO47" s="7"/>
      <c r="BP47" s="7"/>
    </row>
    <row r="48" customFormat="false" ht="12.8" hidden="false" customHeight="false" outlineLevel="0" collapsed="false">
      <c r="A48" s="7" t="n">
        <f aca="false">A44+1</f>
        <v>2023</v>
      </c>
      <c r="B48" s="7" t="n">
        <f aca="false">B44</f>
        <v>3</v>
      </c>
      <c r="C48" s="9"/>
      <c r="D48" s="82" t="n">
        <f aca="false">'High pensions'!Q48</f>
        <v>119031873.156235</v>
      </c>
      <c r="E48" s="9"/>
      <c r="F48" s="82" t="n">
        <f aca="false">'High pensions'!I48</f>
        <v>21635451.953212</v>
      </c>
      <c r="G48" s="82" t="n">
        <f aca="false">'High pensions'!K48</f>
        <v>565566.185166769</v>
      </c>
      <c r="H48" s="82" t="n">
        <f aca="false">'High pensions'!V48</f>
        <v>3111578.28178543</v>
      </c>
      <c r="I48" s="82" t="n">
        <f aca="false">'High pensions'!M48</f>
        <v>17491.7376855701</v>
      </c>
      <c r="J48" s="82" t="n">
        <f aca="false">'High pensions'!W48</f>
        <v>96234.3798490338</v>
      </c>
      <c r="K48" s="9"/>
      <c r="L48" s="82" t="n">
        <f aca="false">'High pensions'!N48</f>
        <v>3786097.5900904</v>
      </c>
      <c r="M48" s="67"/>
      <c r="N48" s="82" t="n">
        <f aca="false">'High pensions'!L48</f>
        <v>914633.763656646</v>
      </c>
      <c r="O48" s="9"/>
      <c r="P48" s="82" t="n">
        <f aca="false">'High pensions'!X48</f>
        <v>24678123.5003804</v>
      </c>
      <c r="Q48" s="67"/>
      <c r="R48" s="82" t="n">
        <f aca="false">'High SIPA income'!G43</f>
        <v>20999728.963489</v>
      </c>
      <c r="S48" s="67"/>
      <c r="T48" s="82" t="n">
        <f aca="false">'High SIPA income'!J43</f>
        <v>80294283.7741088</v>
      </c>
      <c r="U48" s="9"/>
      <c r="V48" s="82" t="n">
        <f aca="false">'High SIPA income'!F43</f>
        <v>113032.415238378</v>
      </c>
      <c r="W48" s="67"/>
      <c r="X48" s="82" t="n">
        <f aca="false">'High SIPA income'!M43</f>
        <v>283904.838929232</v>
      </c>
      <c r="Y48" s="9"/>
      <c r="Z48" s="9" t="n">
        <f aca="false">R48+V48-N48-L48-F48</f>
        <v>-5223421.92823175</v>
      </c>
      <c r="AA48" s="9"/>
      <c r="AB48" s="9" t="n">
        <f aca="false">T48-P48-D48</f>
        <v>-63415712.8825069</v>
      </c>
      <c r="AC48" s="50"/>
      <c r="AD48" s="9"/>
      <c r="AE48" s="9"/>
      <c r="AF48" s="9"/>
      <c r="AG48" s="9" t="n">
        <f aca="false">AG47*'Optimist macro hypothesis'!B30/'Optimist macro hypothesis'!B29</f>
        <v>5595145003.37899</v>
      </c>
      <c r="AH48" s="40" t="n">
        <f aca="false">(AG48-AG47)/AG47</f>
        <v>0.00335721775190793</v>
      </c>
      <c r="AI48" s="40"/>
      <c r="AJ48" s="40" t="n">
        <f aca="false">AB48/AG48</f>
        <v>-0.0113340606622722</v>
      </c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9"/>
      <c r="AV48" s="7"/>
      <c r="AW48" s="7" t="n">
        <f aca="false">workers_and_wage_high!C36</f>
        <v>12056257</v>
      </c>
      <c r="AX48" s="7"/>
      <c r="AY48" s="40" t="n">
        <f aca="false">(AW48-AW47)/AW47</f>
        <v>0.00646676171797943</v>
      </c>
      <c r="AZ48" s="12" t="n">
        <f aca="false">workers_and_wage_high!B36</f>
        <v>6673.60586955162</v>
      </c>
      <c r="BA48" s="40" t="n">
        <f aca="false">(AZ48-AZ47)/AZ47</f>
        <v>0.00254573071366272</v>
      </c>
      <c r="BB48" s="12" t="n">
        <f aca="false">BB45*1/4+BB49*3/4</f>
        <v>53</v>
      </c>
      <c r="BC48" s="39" t="n">
        <f aca="false">'Central scenario'!BC48</f>
        <v>11.3722743431335</v>
      </c>
      <c r="BD48" s="12" t="n">
        <f aca="false">BB48+BC48/2</f>
        <v>58.6861371715667</v>
      </c>
      <c r="BE48" s="40" t="n">
        <f aca="false">BD48/BD47-1</f>
        <v>0</v>
      </c>
      <c r="BF48" s="7"/>
      <c r="BG48" s="7"/>
      <c r="BH48" s="7"/>
      <c r="BI48" s="40" t="n">
        <f aca="false">T55/AG55</f>
        <v>0.0170026679415552</v>
      </c>
      <c r="BJ48" s="7"/>
      <c r="BK48" s="7"/>
      <c r="BL48" s="7"/>
      <c r="BM48" s="7"/>
      <c r="BN48" s="7"/>
      <c r="BO48" s="7"/>
      <c r="BP48" s="7"/>
    </row>
    <row r="49" customFormat="false" ht="12.8" hidden="false" customHeight="false" outlineLevel="0" collapsed="false">
      <c r="A49" s="7" t="n">
        <f aca="false">A45+1</f>
        <v>2023</v>
      </c>
      <c r="B49" s="7" t="n">
        <f aca="false">B45</f>
        <v>4</v>
      </c>
      <c r="C49" s="9"/>
      <c r="D49" s="82" t="n">
        <f aca="false">'High pensions'!Q49</f>
        <v>121018720.918971</v>
      </c>
      <c r="E49" s="9"/>
      <c r="F49" s="82" t="n">
        <f aca="false">'High pensions'!I49</f>
        <v>21996585.0528533</v>
      </c>
      <c r="G49" s="82" t="n">
        <f aca="false">'High pensions'!K49</f>
        <v>578419.293453733</v>
      </c>
      <c r="H49" s="82" t="n">
        <f aca="false">'High pensions'!V49</f>
        <v>3182292.29130027</v>
      </c>
      <c r="I49" s="82" t="n">
        <f aca="false">'High pensions'!M49</f>
        <v>17889.2564985692</v>
      </c>
      <c r="J49" s="82" t="n">
        <f aca="false">'High pensions'!W49</f>
        <v>98421.4110711429</v>
      </c>
      <c r="K49" s="9"/>
      <c r="L49" s="82" t="n">
        <f aca="false">'High pensions'!N49</f>
        <v>3795723.91708152</v>
      </c>
      <c r="M49" s="67"/>
      <c r="N49" s="82" t="n">
        <f aca="false">'High pensions'!L49</f>
        <v>931861.291203555</v>
      </c>
      <c r="O49" s="9"/>
      <c r="P49" s="82" t="n">
        <f aca="false">'High pensions'!X49</f>
        <v>24822855.3305196</v>
      </c>
      <c r="Q49" s="67"/>
      <c r="R49" s="82" t="n">
        <f aca="false">'High SIPA income'!G44</f>
        <v>24527896.6612347</v>
      </c>
      <c r="S49" s="67"/>
      <c r="T49" s="82" t="n">
        <f aca="false">'High SIPA income'!J44</f>
        <v>93784538.7587321</v>
      </c>
      <c r="U49" s="9"/>
      <c r="V49" s="82" t="n">
        <f aca="false">'High SIPA income'!F44</f>
        <v>113204.996852384</v>
      </c>
      <c r="W49" s="67"/>
      <c r="X49" s="82" t="n">
        <f aca="false">'High SIPA income'!M44</f>
        <v>284338.314186956</v>
      </c>
      <c r="Y49" s="9"/>
      <c r="Z49" s="9" t="n">
        <f aca="false">R49+V49-N49-L49-F49</f>
        <v>-2083068.60305129</v>
      </c>
      <c r="AA49" s="9"/>
      <c r="AB49" s="9" t="n">
        <f aca="false">T49-P49-D49</f>
        <v>-52057037.4907589</v>
      </c>
      <c r="AC49" s="50"/>
      <c r="AD49" s="9"/>
      <c r="AE49" s="9"/>
      <c r="AF49" s="9"/>
      <c r="AG49" s="9" t="n">
        <f aca="false">AG48*'Optimist macro hypothesis'!B31/'Optimist macro hypothesis'!B30</f>
        <v>5665175938.3558</v>
      </c>
      <c r="AH49" s="40" t="n">
        <f aca="false">(AG49-AG48)/AG48</f>
        <v>0.0125163753458623</v>
      </c>
      <c r="AI49" s="40" t="n">
        <f aca="false">(AG49-AG45)/AG45</f>
        <v>0.0450637048202816</v>
      </c>
      <c r="AJ49" s="40" t="n">
        <f aca="false">AB49/AG49</f>
        <v>-0.00918895336300313</v>
      </c>
      <c r="AK49" s="7"/>
      <c r="AL49" s="7"/>
      <c r="AM49" s="7"/>
      <c r="AN49" s="7"/>
      <c r="AO49" s="7"/>
      <c r="AP49" s="7"/>
      <c r="AQ49" s="7"/>
      <c r="AR49" s="7"/>
      <c r="AS49" s="7"/>
      <c r="AT49" s="7"/>
      <c r="AV49" s="7"/>
      <c r="AW49" s="7" t="n">
        <f aca="false">workers_and_wage_high!C37</f>
        <v>12069055</v>
      </c>
      <c r="AX49" s="7"/>
      <c r="AY49" s="40" t="n">
        <f aca="false">(AW49-AW48)/AW48</f>
        <v>0.0010615234894213</v>
      </c>
      <c r="AZ49" s="12" t="n">
        <f aca="false">workers_and_wage_high!B37</f>
        <v>6722.39217668671</v>
      </c>
      <c r="BA49" s="40" t="n">
        <f aca="false">(AZ49-AZ48)/AZ48</f>
        <v>0.00731033688364501</v>
      </c>
      <c r="BB49" s="12" t="n">
        <v>53</v>
      </c>
      <c r="BC49" s="39" t="n">
        <f aca="false">'Central scenario'!BC49</f>
        <v>11.3722743431335</v>
      </c>
      <c r="BD49" s="12" t="n">
        <f aca="false">BB49+BC49/2</f>
        <v>58.6861371715667</v>
      </c>
      <c r="BE49" s="40" t="n">
        <f aca="false">BD49/BD48-1</f>
        <v>0</v>
      </c>
      <c r="BF49" s="7"/>
      <c r="BG49" s="73" t="n">
        <f aca="false">(BB49-BB45)/BB45</f>
        <v>0</v>
      </c>
      <c r="BH49" s="7"/>
      <c r="BI49" s="40" t="n">
        <f aca="false">T56/AG56</f>
        <v>0.0148274828189503</v>
      </c>
      <c r="BJ49" s="7"/>
      <c r="BK49" s="7"/>
      <c r="BL49" s="7"/>
      <c r="BM49" s="7"/>
      <c r="BN49" s="7"/>
      <c r="BO49" s="7"/>
      <c r="BP49" s="7"/>
    </row>
    <row r="50" customFormat="false" ht="12.8" hidden="false" customHeight="false" outlineLevel="0" collapsed="false">
      <c r="A50" s="5" t="n">
        <f aca="false">A46+1</f>
        <v>2024</v>
      </c>
      <c r="B50" s="5" t="n">
        <f aca="false">B46</f>
        <v>1</v>
      </c>
      <c r="C50" s="6"/>
      <c r="D50" s="81" t="n">
        <f aca="false">'High pensions'!Q50</f>
        <v>122662991.693007</v>
      </c>
      <c r="E50" s="6"/>
      <c r="F50" s="81" t="n">
        <f aca="false">'High pensions'!I50</f>
        <v>22295450.7296374</v>
      </c>
      <c r="G50" s="81" t="n">
        <f aca="false">'High pensions'!K50</f>
        <v>608223.515607803</v>
      </c>
      <c r="H50" s="81" t="n">
        <f aca="false">'High pensions'!V50</f>
        <v>3346266.32792477</v>
      </c>
      <c r="I50" s="81" t="n">
        <f aca="false">'High pensions'!M50</f>
        <v>18811.0365651898</v>
      </c>
      <c r="J50" s="81" t="n">
        <f aca="false">'High pensions'!W50</f>
        <v>103492.773028601</v>
      </c>
      <c r="K50" s="6"/>
      <c r="L50" s="81" t="n">
        <f aca="false">'High pensions'!N50</f>
        <v>4694773.03030647</v>
      </c>
      <c r="M50" s="8"/>
      <c r="N50" s="81" t="n">
        <f aca="false">'High pensions'!L50</f>
        <v>945645.216019005</v>
      </c>
      <c r="O50" s="6"/>
      <c r="P50" s="81" t="n">
        <f aca="false">'High pensions'!X50</f>
        <v>29563860.5403629</v>
      </c>
      <c r="Q50" s="8"/>
      <c r="R50" s="81" t="n">
        <f aca="false">'High SIPA income'!G45</f>
        <v>21807008.574994</v>
      </c>
      <c r="S50" s="8"/>
      <c r="T50" s="81" t="n">
        <f aca="false">'High SIPA income'!J45</f>
        <v>83380987.3369945</v>
      </c>
      <c r="U50" s="6"/>
      <c r="V50" s="81" t="n">
        <f aca="false">'High SIPA income'!F45</f>
        <v>108528.889474756</v>
      </c>
      <c r="W50" s="8"/>
      <c r="X50" s="81" t="n">
        <f aca="false">'High SIPA income'!M45</f>
        <v>272593.280613519</v>
      </c>
      <c r="Y50" s="6"/>
      <c r="Z50" s="6" t="n">
        <f aca="false">R50+V50-N50-L50-F50</f>
        <v>-6020331.51149412</v>
      </c>
      <c r="AA50" s="6"/>
      <c r="AB50" s="6" t="n">
        <f aca="false">T50-P50-D50</f>
        <v>-68845864.8963749</v>
      </c>
      <c r="AC50" s="50"/>
      <c r="AD50" s="6"/>
      <c r="AE50" s="6"/>
      <c r="AF50" s="6"/>
      <c r="AG50" s="6" t="n">
        <f aca="false">AG49*'Optimist macro hypothesis'!B32/'Optimist macro hypothesis'!B31</f>
        <v>5730386542.39173</v>
      </c>
      <c r="AH50" s="61" t="n">
        <f aca="false">(AG50-AG49)/AG49</f>
        <v>0.0115107817913337</v>
      </c>
      <c r="AI50" s="61"/>
      <c r="AJ50" s="61" t="n">
        <f aca="false">AB50/AG50</f>
        <v>-0.0120141746786317</v>
      </c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61" t="n">
        <f aca="false">AVERAGE(AH50:AH53)</f>
        <v>0.00987577271143069</v>
      </c>
      <c r="AV50" s="5"/>
      <c r="AW50" s="5" t="n">
        <f aca="false">workers_and_wage_high!C38</f>
        <v>12147800</v>
      </c>
      <c r="AX50" s="5"/>
      <c r="AY50" s="61" t="n">
        <f aca="false">(AW50-AW49)/AW49</f>
        <v>0.00652453733950173</v>
      </c>
      <c r="AZ50" s="11" t="n">
        <f aca="false">workers_and_wage_high!B38</f>
        <v>6767.6538413813</v>
      </c>
      <c r="BA50" s="61" t="n">
        <f aca="false">(AZ50-AZ49)/AZ49</f>
        <v>0.00673296997630536</v>
      </c>
      <c r="BB50" s="11" t="n">
        <f aca="false">BB49*3/4+BB53*1/4</f>
        <v>53.125</v>
      </c>
      <c r="BC50" s="66" t="n">
        <f aca="false">'Central scenario'!BC50</f>
        <v>11.3722743431335</v>
      </c>
      <c r="BD50" s="11" t="n">
        <f aca="false">BB50+BC50/2</f>
        <v>58.8111371715667</v>
      </c>
      <c r="BE50" s="61" t="n">
        <f aca="false">BD50/BD49-1</f>
        <v>0.0021299749144259</v>
      </c>
      <c r="BF50" s="5"/>
      <c r="BG50" s="5"/>
      <c r="BH50" s="5"/>
      <c r="BI50" s="61" t="n">
        <f aca="false">T57/AG57</f>
        <v>0.0169755229102802</v>
      </c>
      <c r="BJ50" s="5"/>
      <c r="BK50" s="5"/>
      <c r="BL50" s="5"/>
      <c r="BM50" s="5"/>
      <c r="BN50" s="5"/>
      <c r="BO50" s="5"/>
      <c r="BP50" s="5"/>
    </row>
    <row r="51" customFormat="false" ht="12.8" hidden="false" customHeight="false" outlineLevel="0" collapsed="false">
      <c r="A51" s="7" t="n">
        <f aca="false">A47+1</f>
        <v>2024</v>
      </c>
      <c r="B51" s="7" t="n">
        <f aca="false">B47</f>
        <v>2</v>
      </c>
      <c r="C51" s="9"/>
      <c r="D51" s="82" t="n">
        <f aca="false">'High pensions'!Q51</f>
        <v>124611585.182244</v>
      </c>
      <c r="E51" s="9"/>
      <c r="F51" s="82" t="n">
        <f aca="false">'High pensions'!I51</f>
        <v>22649630.6622459</v>
      </c>
      <c r="G51" s="82" t="n">
        <f aca="false">'High pensions'!K51</f>
        <v>652434.533641146</v>
      </c>
      <c r="H51" s="82" t="n">
        <f aca="false">'High pensions'!V51</f>
        <v>3589502.30478503</v>
      </c>
      <c r="I51" s="82" t="n">
        <f aca="false">'High pensions'!M51</f>
        <v>20178.3876383859</v>
      </c>
      <c r="J51" s="82" t="n">
        <f aca="false">'High pensions'!W51</f>
        <v>111015.535199537</v>
      </c>
      <c r="K51" s="9"/>
      <c r="L51" s="82" t="n">
        <f aca="false">'High pensions'!N51</f>
        <v>3953420.86035672</v>
      </c>
      <c r="M51" s="67"/>
      <c r="N51" s="82" t="n">
        <f aca="false">'High pensions'!L51</f>
        <v>962618.687540501</v>
      </c>
      <c r="O51" s="9"/>
      <c r="P51" s="82" t="n">
        <f aca="false">'High pensions'!X51</f>
        <v>25810363.6385812</v>
      </c>
      <c r="Q51" s="67"/>
      <c r="R51" s="82" t="n">
        <f aca="false">'High SIPA income'!G46</f>
        <v>25455724.4787603</v>
      </c>
      <c r="S51" s="67"/>
      <c r="T51" s="82" t="n">
        <f aca="false">'High SIPA income'!J46</f>
        <v>97332168.8354552</v>
      </c>
      <c r="U51" s="9"/>
      <c r="V51" s="82" t="n">
        <f aca="false">'High SIPA income'!F46</f>
        <v>110210.917042201</v>
      </c>
      <c r="W51" s="67"/>
      <c r="X51" s="82" t="n">
        <f aca="false">'High SIPA income'!M46</f>
        <v>276818.048920937</v>
      </c>
      <c r="Y51" s="9"/>
      <c r="Z51" s="9" t="n">
        <f aca="false">R51+V51-N51-L51-F51</f>
        <v>-1999734.81434071</v>
      </c>
      <c r="AA51" s="9"/>
      <c r="AB51" s="9" t="n">
        <f aca="false">T51-P51-D51</f>
        <v>-53089779.9853705</v>
      </c>
      <c r="AC51" s="50"/>
      <c r="AD51" s="9"/>
      <c r="AE51" s="9"/>
      <c r="AF51" s="9"/>
      <c r="AG51" s="9" t="n">
        <f aca="false">AG50*'Optimist macro hypothesis'!B33/'Optimist macro hypothesis'!B32</f>
        <v>5771598565.33681</v>
      </c>
      <c r="AH51" s="40" t="n">
        <f aca="false">(AG51-AG50)/AG50</f>
        <v>0.00719183996405869</v>
      </c>
      <c r="AI51" s="40"/>
      <c r="AJ51" s="40" t="n">
        <f aca="false">AB51/AG51</f>
        <v>-0.00919845332005906</v>
      </c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 t="n">
        <f aca="false">workers_and_wage_high!C39</f>
        <v>12165176</v>
      </c>
      <c r="AX51" s="7"/>
      <c r="AY51" s="40" t="n">
        <f aca="false">(AW51-AW50)/AW50</f>
        <v>0.00143038245608258</v>
      </c>
      <c r="AZ51" s="12" t="n">
        <f aca="false">workers_and_wage_high!B39</f>
        <v>6815.94354821697</v>
      </c>
      <c r="BA51" s="40" t="n">
        <f aca="false">(AZ51-AZ50)/AZ50</f>
        <v>0.00713536891328569</v>
      </c>
      <c r="BB51" s="12" t="n">
        <f aca="false">BB49*2/4+BB53*2/4</f>
        <v>53.25</v>
      </c>
      <c r="BC51" s="39" t="n">
        <f aca="false">'Central scenario'!BC51</f>
        <v>11.3722743431335</v>
      </c>
      <c r="BD51" s="12" t="n">
        <f aca="false">BB51+BC51/2</f>
        <v>58.9361371715667</v>
      </c>
      <c r="BE51" s="40" t="n">
        <f aca="false">BD51/BD50-1</f>
        <v>0.00212544776400669</v>
      </c>
      <c r="BF51" s="7"/>
      <c r="BG51" s="7"/>
      <c r="BH51" s="7"/>
      <c r="BI51" s="40" t="n">
        <f aca="false">T58/AG58</f>
        <v>0.014834023858191</v>
      </c>
      <c r="BJ51" s="7"/>
      <c r="BK51" s="7"/>
      <c r="BL51" s="7"/>
      <c r="BM51" s="7"/>
      <c r="BN51" s="7"/>
      <c r="BO51" s="7"/>
      <c r="BP51" s="7"/>
    </row>
    <row r="52" customFormat="false" ht="12.8" hidden="false" customHeight="false" outlineLevel="0" collapsed="false">
      <c r="A52" s="7" t="n">
        <f aca="false">A48+1</f>
        <v>2024</v>
      </c>
      <c r="B52" s="7" t="n">
        <f aca="false">B48</f>
        <v>3</v>
      </c>
      <c r="C52" s="9"/>
      <c r="D52" s="82" t="n">
        <f aca="false">'High pensions'!Q52</f>
        <v>126296897.046721</v>
      </c>
      <c r="E52" s="9"/>
      <c r="F52" s="82" t="n">
        <f aca="false">'High pensions'!I52</f>
        <v>22955956.0430304</v>
      </c>
      <c r="G52" s="82" t="n">
        <f aca="false">'High pensions'!K52</f>
        <v>679463.961534175</v>
      </c>
      <c r="H52" s="82" t="n">
        <f aca="false">'High pensions'!V52</f>
        <v>3738210.24208195</v>
      </c>
      <c r="I52" s="82" t="n">
        <f aca="false">'High pensions'!M52</f>
        <v>21014.3493257993</v>
      </c>
      <c r="J52" s="82" t="n">
        <f aca="false">'High pensions'!W52</f>
        <v>115614.749755112</v>
      </c>
      <c r="K52" s="9"/>
      <c r="L52" s="82" t="n">
        <f aca="false">'High pensions'!N52</f>
        <v>4006533.4816235</v>
      </c>
      <c r="M52" s="67"/>
      <c r="N52" s="82" t="n">
        <f aca="false">'High pensions'!L52</f>
        <v>976331.243937135</v>
      </c>
      <c r="O52" s="9"/>
      <c r="P52" s="82" t="n">
        <f aca="false">'High pensions'!X52</f>
        <v>26161407.7222573</v>
      </c>
      <c r="Q52" s="67"/>
      <c r="R52" s="82" t="n">
        <f aca="false">'High SIPA income'!G47</f>
        <v>22269232.0166241</v>
      </c>
      <c r="S52" s="67"/>
      <c r="T52" s="82" t="n">
        <f aca="false">'High SIPA income'!J47</f>
        <v>85148338.7277588</v>
      </c>
      <c r="U52" s="9"/>
      <c r="V52" s="82" t="n">
        <f aca="false">'High SIPA income'!F47</f>
        <v>107405.308051639</v>
      </c>
      <c r="W52" s="67"/>
      <c r="X52" s="82" t="n">
        <f aca="false">'High SIPA income'!M47</f>
        <v>269771.168016164</v>
      </c>
      <c r="Y52" s="9"/>
      <c r="Z52" s="9" t="n">
        <f aca="false">R52+V52-N52-L52-F52</f>
        <v>-5562183.44391524</v>
      </c>
      <c r="AA52" s="9"/>
      <c r="AB52" s="9" t="n">
        <f aca="false">T52-P52-D52</f>
        <v>-67309966.0412197</v>
      </c>
      <c r="AC52" s="50"/>
      <c r="AD52" s="9"/>
      <c r="AE52" s="9"/>
      <c r="AF52" s="9"/>
      <c r="AG52" s="9" t="n">
        <f aca="false">AG51*'Optimist macro hypothesis'!B34/'Optimist macro hypothesis'!B33</f>
        <v>5818950803.51415</v>
      </c>
      <c r="AH52" s="40" t="n">
        <f aca="false">(AG52-AG51)/AG51</f>
        <v>0.00820435406955199</v>
      </c>
      <c r="AI52" s="40"/>
      <c r="AJ52" s="40" t="n">
        <f aca="false">AB52/AG52</f>
        <v>-0.011567371561308</v>
      </c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9"/>
      <c r="AV52" s="7"/>
      <c r="AW52" s="7" t="n">
        <f aca="false">workers_and_wage_high!C40</f>
        <v>12220062</v>
      </c>
      <c r="AX52" s="7"/>
      <c r="AY52" s="40" t="n">
        <f aca="false">(AW52-AW51)/AW51</f>
        <v>0.00451173086192917</v>
      </c>
      <c r="AZ52" s="12" t="n">
        <f aca="false">workers_and_wage_high!B40</f>
        <v>6819.62881569714</v>
      </c>
      <c r="BA52" s="40" t="n">
        <f aca="false">(AZ52-AZ51)/AZ51</f>
        <v>0.000540683392417713</v>
      </c>
      <c r="BB52" s="12" t="n">
        <f aca="false">BB49*1/4+BB53*3/4</f>
        <v>53.375</v>
      </c>
      <c r="BC52" s="39" t="n">
        <f aca="false">'Central scenario'!BC52</f>
        <v>11.3722743431335</v>
      </c>
      <c r="BD52" s="12" t="n">
        <f aca="false">BB52+BC52/2</f>
        <v>59.0611371715667</v>
      </c>
      <c r="BE52" s="40" t="n">
        <f aca="false">BD52/BD51-1</f>
        <v>0.00212093981721462</v>
      </c>
      <c r="BF52" s="7"/>
      <c r="BG52" s="7"/>
      <c r="BH52" s="7"/>
      <c r="BI52" s="40" t="n">
        <f aca="false">T59/AG59</f>
        <v>0.0170107855737019</v>
      </c>
      <c r="BJ52" s="7"/>
      <c r="BK52" s="7"/>
      <c r="BL52" s="7"/>
      <c r="BM52" s="7"/>
      <c r="BN52" s="7"/>
      <c r="BO52" s="7"/>
      <c r="BP52" s="7"/>
    </row>
    <row r="53" customFormat="false" ht="12.8" hidden="false" customHeight="false" outlineLevel="0" collapsed="false">
      <c r="A53" s="7" t="n">
        <f aca="false">A49+1</f>
        <v>2024</v>
      </c>
      <c r="B53" s="7" t="n">
        <f aca="false">B49</f>
        <v>4</v>
      </c>
      <c r="C53" s="9"/>
      <c r="D53" s="82" t="n">
        <f aca="false">'High pensions'!Q53</f>
        <v>128385164.642531</v>
      </c>
      <c r="E53" s="9"/>
      <c r="F53" s="82" t="n">
        <f aca="false">'High pensions'!I53</f>
        <v>23335523.3978622</v>
      </c>
      <c r="G53" s="82" t="n">
        <f aca="false">'High pensions'!K53</f>
        <v>766622.204138293</v>
      </c>
      <c r="H53" s="82" t="n">
        <f aca="false">'High pensions'!V53</f>
        <v>4217729.17705079</v>
      </c>
      <c r="I53" s="82" t="n">
        <f aca="false">'High pensions'!M53</f>
        <v>23709.9650764422</v>
      </c>
      <c r="J53" s="82" t="n">
        <f aca="false">'High pensions'!W53</f>
        <v>130445.232279922</v>
      </c>
      <c r="K53" s="9"/>
      <c r="L53" s="82" t="n">
        <f aca="false">'High pensions'!N53</f>
        <v>4026863.33218947</v>
      </c>
      <c r="M53" s="67"/>
      <c r="N53" s="82" t="n">
        <f aca="false">'High pensions'!L53</f>
        <v>995613.369228643</v>
      </c>
      <c r="O53" s="9"/>
      <c r="P53" s="82" t="n">
        <f aca="false">'High pensions'!X53</f>
        <v>26372983.9776954</v>
      </c>
      <c r="Q53" s="67"/>
      <c r="R53" s="82" t="n">
        <f aca="false">'High SIPA income'!G48</f>
        <v>26027697.127646</v>
      </c>
      <c r="S53" s="67"/>
      <c r="T53" s="82" t="n">
        <f aca="false">'High SIPA income'!J48</f>
        <v>99519155.8323118</v>
      </c>
      <c r="U53" s="9"/>
      <c r="V53" s="82" t="n">
        <f aca="false">'High SIPA income'!F48</f>
        <v>112020.684855268</v>
      </c>
      <c r="W53" s="67"/>
      <c r="X53" s="82" t="n">
        <f aca="false">'High SIPA income'!M48</f>
        <v>281363.663896823</v>
      </c>
      <c r="Y53" s="9"/>
      <c r="Z53" s="9" t="n">
        <f aca="false">R53+V53-N53-L53-F53</f>
        <v>-2218282.28677899</v>
      </c>
      <c r="AA53" s="9"/>
      <c r="AB53" s="9" t="n">
        <f aca="false">T53-P53-D53</f>
        <v>-55238992.7879145</v>
      </c>
      <c r="AC53" s="50"/>
      <c r="AD53" s="9"/>
      <c r="AE53" s="9"/>
      <c r="AF53" s="9"/>
      <c r="AG53" s="9" t="n">
        <f aca="false">AG52*'Optimist macro hypothesis'!B35/'Optimist macro hypothesis'!B34</f>
        <v>5892246977.13546</v>
      </c>
      <c r="AH53" s="40" t="n">
        <f aca="false">(AG53-AG52)/AG52</f>
        <v>0.0125961150207784</v>
      </c>
      <c r="AI53" s="40" t="n">
        <f aca="false">(AG53-AG49)/AG49</f>
        <v>0.040081904119215</v>
      </c>
      <c r="AJ53" s="40" t="n">
        <f aca="false">AB53/AG53</f>
        <v>-0.00937486038895966</v>
      </c>
      <c r="AK53" s="7"/>
      <c r="AL53" s="7"/>
      <c r="AM53" s="7"/>
      <c r="AN53" s="7"/>
      <c r="AO53" s="7"/>
      <c r="AP53" s="7"/>
      <c r="AQ53" s="7"/>
      <c r="AR53" s="7"/>
      <c r="AS53" s="7"/>
      <c r="AT53" s="7"/>
      <c r="AV53" s="7"/>
      <c r="AW53" s="7" t="n">
        <f aca="false">workers_and_wage_high!C41</f>
        <v>12294197</v>
      </c>
      <c r="AX53" s="7"/>
      <c r="AY53" s="40" t="n">
        <f aca="false">(AW53-AW52)/AW52</f>
        <v>0.00606666316422945</v>
      </c>
      <c r="AZ53" s="12" t="n">
        <f aca="false">workers_and_wage_high!B41</f>
        <v>6869.79991650409</v>
      </c>
      <c r="BA53" s="40" t="n">
        <f aca="false">(AZ53-AZ52)/AZ52</f>
        <v>0.00735686679771507</v>
      </c>
      <c r="BB53" s="7" t="n">
        <v>53.5</v>
      </c>
      <c r="BC53" s="39" t="n">
        <f aca="false">'Central scenario'!BC53</f>
        <v>11.3722743431335</v>
      </c>
      <c r="BD53" s="12" t="n">
        <f aca="false">BB53+BC53/2</f>
        <v>59.1861371715667</v>
      </c>
      <c r="BE53" s="40" t="n">
        <f aca="false">BD53/BD52-1</f>
        <v>0.00211645095211921</v>
      </c>
      <c r="BF53" s="7"/>
      <c r="BG53" s="73" t="n">
        <f aca="false">(BB53-BB49)/BB49</f>
        <v>0.00943396226415094</v>
      </c>
      <c r="BH53" s="7"/>
      <c r="BI53" s="40" t="n">
        <f aca="false">T60/AG60</f>
        <v>0.014842307059443</v>
      </c>
      <c r="BJ53" s="7"/>
      <c r="BK53" s="7"/>
      <c r="BL53" s="7"/>
      <c r="BM53" s="7"/>
      <c r="BN53" s="7"/>
      <c r="BO53" s="7"/>
      <c r="BP53" s="7"/>
    </row>
    <row r="54" customFormat="false" ht="12.8" hidden="false" customHeight="false" outlineLevel="0" collapsed="false">
      <c r="A54" s="5" t="n">
        <f aca="false">A50+1</f>
        <v>2025</v>
      </c>
      <c r="B54" s="5" t="n">
        <f aca="false">B50</f>
        <v>1</v>
      </c>
      <c r="C54" s="6"/>
      <c r="D54" s="81" t="n">
        <f aca="false">'High pensions'!Q54</f>
        <v>129751136.194231</v>
      </c>
      <c r="E54" s="6"/>
      <c r="F54" s="81" t="n">
        <f aca="false">'High pensions'!I54</f>
        <v>23583804.8966963</v>
      </c>
      <c r="G54" s="81" t="n">
        <f aca="false">'High pensions'!K54</f>
        <v>847021.490176449</v>
      </c>
      <c r="H54" s="81" t="n">
        <f aca="false">'High pensions'!V54</f>
        <v>4660062.32720829</v>
      </c>
      <c r="I54" s="81" t="n">
        <f aca="false">'High pensions'!M54</f>
        <v>26196.5409332921</v>
      </c>
      <c r="J54" s="81" t="n">
        <f aca="false">'High pensions'!W54</f>
        <v>144125.638985823</v>
      </c>
      <c r="K54" s="6"/>
      <c r="L54" s="81" t="n">
        <f aca="false">'High pensions'!N54</f>
        <v>5006305.86406394</v>
      </c>
      <c r="M54" s="8"/>
      <c r="N54" s="81" t="n">
        <f aca="false">'High pensions'!L54</f>
        <v>1008770.3750477</v>
      </c>
      <c r="O54" s="6"/>
      <c r="P54" s="81" t="n">
        <f aca="false">'High pensions'!X54</f>
        <v>31527701.895738</v>
      </c>
      <c r="Q54" s="8"/>
      <c r="R54" s="81" t="n">
        <f aca="false">'High SIPA income'!G49</f>
        <v>22769539.0592282</v>
      </c>
      <c r="S54" s="8"/>
      <c r="T54" s="81" t="n">
        <f aca="false">'High SIPA income'!J49</f>
        <v>87061306.0676176</v>
      </c>
      <c r="U54" s="6"/>
      <c r="V54" s="81" t="n">
        <f aca="false">'High SIPA income'!F49</f>
        <v>110116.058891814</v>
      </c>
      <c r="W54" s="8"/>
      <c r="X54" s="81" t="n">
        <f aca="false">'High SIPA income'!M49</f>
        <v>276579.792595529</v>
      </c>
      <c r="Y54" s="6"/>
      <c r="Z54" s="6" t="n">
        <f aca="false">R54+V54-N54-L54-F54</f>
        <v>-6719226.01768795</v>
      </c>
      <c r="AA54" s="6"/>
      <c r="AB54" s="6" t="n">
        <f aca="false">T54-P54-D54</f>
        <v>-74217532.0223517</v>
      </c>
      <c r="AC54" s="50"/>
      <c r="AD54" s="6"/>
      <c r="AE54" s="6"/>
      <c r="AF54" s="6"/>
      <c r="AG54" s="6" t="n">
        <f aca="false">AG53*'Optimist macro hypothesis'!B36/'Optimist macro hypothesis'!B35</f>
        <v>5930950071.37544</v>
      </c>
      <c r="AH54" s="61" t="n">
        <f aca="false">(AG54-AG53)/AG53</f>
        <v>0.00656847793213081</v>
      </c>
      <c r="AI54" s="61"/>
      <c r="AJ54" s="61" t="n">
        <f aca="false">AB54/AG54</f>
        <v>-0.0125135991922353</v>
      </c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61" t="n">
        <f aca="false">AVERAGE(AH54:AH57)</f>
        <v>0.00864019674662963</v>
      </c>
      <c r="AV54" s="5"/>
      <c r="AW54" s="5" t="n">
        <f aca="false">workers_and_wage_high!C42</f>
        <v>12362983</v>
      </c>
      <c r="AX54" s="5"/>
      <c r="AY54" s="61" t="n">
        <f aca="false">(AW54-AW53)/AW53</f>
        <v>0.00559499737965806</v>
      </c>
      <c r="AZ54" s="11" t="n">
        <f aca="false">workers_and_wage_high!B42</f>
        <v>6884.83229994835</v>
      </c>
      <c r="BA54" s="61" t="n">
        <f aca="false">(AZ54-AZ53)/AZ53</f>
        <v>0.00218818359005628</v>
      </c>
      <c r="BB54" s="66"/>
      <c r="BC54" s="66"/>
      <c r="BD54" s="66"/>
      <c r="BE54" s="66"/>
      <c r="BF54" s="5"/>
      <c r="BG54" s="5"/>
      <c r="BH54" s="5"/>
      <c r="BI54" s="61" t="n">
        <f aca="false">T61/AG61</f>
        <v>0.0171029841825135</v>
      </c>
      <c r="BJ54" s="5"/>
      <c r="BK54" s="5"/>
      <c r="BL54" s="5"/>
      <c r="BM54" s="5"/>
      <c r="BN54" s="5"/>
      <c r="BO54" s="5"/>
      <c r="BP54" s="5"/>
    </row>
    <row r="55" customFormat="false" ht="12.8" hidden="false" customHeight="false" outlineLevel="0" collapsed="false">
      <c r="A55" s="7" t="n">
        <f aca="false">A51+1</f>
        <v>2025</v>
      </c>
      <c r="B55" s="7" t="n">
        <f aca="false">B51</f>
        <v>2</v>
      </c>
      <c r="C55" s="9"/>
      <c r="D55" s="82" t="n">
        <f aca="false">'High pensions'!Q55</f>
        <v>130913846.060392</v>
      </c>
      <c r="E55" s="9"/>
      <c r="F55" s="82" t="n">
        <f aca="false">'High pensions'!I55</f>
        <v>23795141.1781293</v>
      </c>
      <c r="G55" s="82" t="n">
        <f aca="false">'High pensions'!K55</f>
        <v>945330.263683799</v>
      </c>
      <c r="H55" s="82" t="n">
        <f aca="false">'High pensions'!V55</f>
        <v>5200928.19326822</v>
      </c>
      <c r="I55" s="82" t="n">
        <f aca="false">'High pensions'!M55</f>
        <v>29237.0184644473</v>
      </c>
      <c r="J55" s="82" t="n">
        <f aca="false">'High pensions'!W55</f>
        <v>160853.449276337</v>
      </c>
      <c r="K55" s="9"/>
      <c r="L55" s="82" t="n">
        <f aca="false">'High pensions'!N55</f>
        <v>4173627.48628889</v>
      </c>
      <c r="M55" s="67"/>
      <c r="N55" s="82" t="n">
        <f aca="false">'High pensions'!L55</f>
        <v>1019650.85712529</v>
      </c>
      <c r="O55" s="9"/>
      <c r="P55" s="82" t="n">
        <f aca="false">'High pensions'!X55</f>
        <v>27266791.0372065</v>
      </c>
      <c r="Q55" s="67"/>
      <c r="R55" s="82" t="n">
        <f aca="false">'High SIPA income'!G50</f>
        <v>26563335.0844544</v>
      </c>
      <c r="S55" s="67"/>
      <c r="T55" s="82" t="n">
        <f aca="false">'High SIPA income'!J50</f>
        <v>101567213.984821</v>
      </c>
      <c r="U55" s="9"/>
      <c r="V55" s="82" t="n">
        <f aca="false">'High SIPA income'!F50</f>
        <v>114581.450789767</v>
      </c>
      <c r="W55" s="67"/>
      <c r="X55" s="82" t="n">
        <f aca="false">'High SIPA income'!M50</f>
        <v>287795.56963498</v>
      </c>
      <c r="Y55" s="9"/>
      <c r="Z55" s="9" t="n">
        <f aca="false">R55+V55-N55-L55-F55</f>
        <v>-2310502.9862993</v>
      </c>
      <c r="AA55" s="9"/>
      <c r="AB55" s="9" t="n">
        <f aca="false">T55-P55-D55</f>
        <v>-56613423.1127774</v>
      </c>
      <c r="AC55" s="50"/>
      <c r="AD55" s="9"/>
      <c r="AE55" s="9"/>
      <c r="AF55" s="9"/>
      <c r="AG55" s="9" t="n">
        <f aca="false">AG54*'Optimist macro hypothesis'!B37/'Optimist macro hypothesis'!B36</f>
        <v>5973604515.12359</v>
      </c>
      <c r="AH55" s="40" t="n">
        <f aca="false">(AG55-AG54)/AG54</f>
        <v>0.00719183996405708</v>
      </c>
      <c r="AI55" s="40"/>
      <c r="AJ55" s="40" t="n">
        <f aca="false">AB55/AG55</f>
        <v>-0.00947726334568134</v>
      </c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 t="n">
        <f aca="false">workers_and_wage_high!C43</f>
        <v>12464454</v>
      </c>
      <c r="AX55" s="7"/>
      <c r="AY55" s="40" t="n">
        <f aca="false">(AW55-AW54)/AW54</f>
        <v>0.00820764697322644</v>
      </c>
      <c r="AZ55" s="12" t="n">
        <f aca="false">workers_and_wage_high!B43</f>
        <v>6915.28690622753</v>
      </c>
      <c r="BA55" s="40" t="n">
        <f aca="false">(AZ55-AZ54)/AZ54</f>
        <v>0.0044234347261311</v>
      </c>
      <c r="BB55" s="39"/>
      <c r="BC55" s="39"/>
      <c r="BD55" s="39"/>
      <c r="BE55" s="39"/>
      <c r="BF55" s="7"/>
      <c r="BG55" s="7"/>
      <c r="BH55" s="7"/>
      <c r="BI55" s="40" t="n">
        <f aca="false">T62/AG62</f>
        <v>0.0149099241549779</v>
      </c>
      <c r="BJ55" s="7"/>
      <c r="BK55" s="7"/>
      <c r="BL55" s="7"/>
      <c r="BM55" s="7"/>
      <c r="BN55" s="7"/>
      <c r="BO55" s="7"/>
      <c r="BP55" s="7"/>
    </row>
    <row r="56" customFormat="false" ht="12.8" hidden="false" customHeight="false" outlineLevel="0" collapsed="false">
      <c r="A56" s="7" t="n">
        <f aca="false">A52+1</f>
        <v>2025</v>
      </c>
      <c r="B56" s="7" t="n">
        <f aca="false">B52</f>
        <v>3</v>
      </c>
      <c r="C56" s="9"/>
      <c r="D56" s="82" t="n">
        <f aca="false">'High pensions'!Q56</f>
        <v>132892796.501032</v>
      </c>
      <c r="E56" s="9"/>
      <c r="F56" s="82" t="n">
        <f aca="false">'High pensions'!I56</f>
        <v>24154838.8459974</v>
      </c>
      <c r="G56" s="82" t="n">
        <f aca="false">'High pensions'!K56</f>
        <v>996238.61198411</v>
      </c>
      <c r="H56" s="82" t="n">
        <f aca="false">'High pensions'!V56</f>
        <v>5481010.90522546</v>
      </c>
      <c r="I56" s="82" t="n">
        <f aca="false">'High pensions'!M56</f>
        <v>30811.503463426</v>
      </c>
      <c r="J56" s="82" t="n">
        <f aca="false">'High pensions'!W56</f>
        <v>169515.80119254</v>
      </c>
      <c r="K56" s="9"/>
      <c r="L56" s="82" t="n">
        <f aca="false">'High pensions'!N56</f>
        <v>4181706.17266791</v>
      </c>
      <c r="M56" s="67"/>
      <c r="N56" s="82" t="n">
        <f aca="false">'High pensions'!L56</f>
        <v>1037055.00738191</v>
      </c>
      <c r="O56" s="9"/>
      <c r="P56" s="82" t="n">
        <f aca="false">'High pensions'!X56</f>
        <v>27404463.8788892</v>
      </c>
      <c r="Q56" s="67"/>
      <c r="R56" s="82" t="n">
        <f aca="false">'High SIPA income'!G51</f>
        <v>23355088.9487067</v>
      </c>
      <c r="S56" s="67"/>
      <c r="T56" s="82" t="n">
        <f aca="false">'High SIPA income'!J51</f>
        <v>89300206.8206428</v>
      </c>
      <c r="U56" s="9"/>
      <c r="V56" s="82" t="n">
        <f aca="false">'High SIPA income'!F51</f>
        <v>116818.344270106</v>
      </c>
      <c r="W56" s="67"/>
      <c r="X56" s="82" t="n">
        <f aca="false">'High SIPA income'!M51</f>
        <v>293414.001143307</v>
      </c>
      <c r="Y56" s="9"/>
      <c r="Z56" s="9" t="n">
        <f aca="false">R56+V56-N56-L56-F56</f>
        <v>-5901692.73307046</v>
      </c>
      <c r="AA56" s="9"/>
      <c r="AB56" s="9" t="n">
        <f aca="false">T56-P56-D56</f>
        <v>-70997053.5592787</v>
      </c>
      <c r="AC56" s="50"/>
      <c r="AD56" s="9"/>
      <c r="AE56" s="9"/>
      <c r="AF56" s="9"/>
      <c r="AG56" s="9" t="n">
        <f aca="false">AG55*'Optimist macro hypothesis'!B38/'Optimist macro hypothesis'!B37</f>
        <v>6022614081.63714</v>
      </c>
      <c r="AH56" s="40" t="n">
        <f aca="false">(AG56-AG55)/AG55</f>
        <v>0.00820435406955271</v>
      </c>
      <c r="AI56" s="40"/>
      <c r="AJ56" s="40" t="n">
        <f aca="false">AB56/AG56</f>
        <v>-0.0117884115762535</v>
      </c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9"/>
      <c r="AV56" s="7"/>
      <c r="AW56" s="7" t="n">
        <f aca="false">workers_and_wage_high!C44</f>
        <v>12555991</v>
      </c>
      <c r="AX56" s="7"/>
      <c r="AY56" s="40" t="n">
        <f aca="false">(AW56-AW55)/AW55</f>
        <v>0.00734384354100067</v>
      </c>
      <c r="AZ56" s="12" t="n">
        <f aca="false">workers_and_wage_high!B44</f>
        <v>6920.14254219253</v>
      </c>
      <c r="BA56" s="40" t="n">
        <f aca="false">(AZ56-AZ55)/AZ55</f>
        <v>0.000702159726825738</v>
      </c>
      <c r="BB56" s="39"/>
      <c r="BC56" s="39"/>
      <c r="BD56" s="39"/>
      <c r="BE56" s="39"/>
      <c r="BF56" s="7"/>
      <c r="BG56" s="7"/>
      <c r="BH56" s="7"/>
      <c r="BI56" s="40" t="n">
        <f aca="false">T63/AG63</f>
        <v>0.0172464091747027</v>
      </c>
      <c r="BJ56" s="7"/>
      <c r="BK56" s="7"/>
      <c r="BL56" s="7"/>
      <c r="BM56" s="7"/>
      <c r="BN56" s="7"/>
      <c r="BO56" s="7"/>
      <c r="BP56" s="7"/>
    </row>
    <row r="57" customFormat="false" ht="13.25" hidden="false" customHeight="false" outlineLevel="0" collapsed="false">
      <c r="A57" s="7" t="n">
        <f aca="false">A53+1</f>
        <v>2025</v>
      </c>
      <c r="B57" s="7" t="n">
        <f aca="false">B53</f>
        <v>4</v>
      </c>
      <c r="C57" s="9"/>
      <c r="D57" s="82" t="n">
        <f aca="false">'High pensions'!Q57</f>
        <v>134094680.875593</v>
      </c>
      <c r="E57" s="9"/>
      <c r="F57" s="82" t="n">
        <f aca="false">'High pensions'!I57</f>
        <v>24373295.5580496</v>
      </c>
      <c r="G57" s="82" t="n">
        <f aca="false">'High pensions'!K57</f>
        <v>1066891.05927568</v>
      </c>
      <c r="H57" s="82" t="n">
        <f aca="false">'High pensions'!V57</f>
        <v>5869719.82438158</v>
      </c>
      <c r="I57" s="82" t="n">
        <f aca="false">'High pensions'!M57</f>
        <v>32996.6306992478</v>
      </c>
      <c r="J57" s="82" t="n">
        <f aca="false">'High pensions'!W57</f>
        <v>181537.726527266</v>
      </c>
      <c r="K57" s="9"/>
      <c r="L57" s="82" t="n">
        <f aca="false">'High pensions'!N57</f>
        <v>4180333.53138298</v>
      </c>
      <c r="M57" s="67"/>
      <c r="N57" s="82" t="n">
        <f aca="false">'High pensions'!L57</f>
        <v>1047840.34652526</v>
      </c>
      <c r="O57" s="9"/>
      <c r="P57" s="82" t="n">
        <f aca="false">'High pensions'!X57</f>
        <v>27456678.9905135</v>
      </c>
      <c r="Q57" s="67"/>
      <c r="R57" s="82" t="n">
        <f aca="false">'High SIPA income'!G52</f>
        <v>27075314.7545974</v>
      </c>
      <c r="S57" s="67"/>
      <c r="T57" s="82" t="n">
        <f aca="false">'High SIPA income'!J52</f>
        <v>103524812.627761</v>
      </c>
      <c r="U57" s="9"/>
      <c r="V57" s="82" t="n">
        <f aca="false">'High SIPA income'!F52</f>
        <v>114605.69683776</v>
      </c>
      <c r="W57" s="67"/>
      <c r="X57" s="82" t="n">
        <f aca="false">'High SIPA income'!M52</f>
        <v>287856.468717209</v>
      </c>
      <c r="Y57" s="9"/>
      <c r="Z57" s="9" t="n">
        <f aca="false">R57+V57-N57-L57-F57</f>
        <v>-2411548.98452261</v>
      </c>
      <c r="AA57" s="9"/>
      <c r="AB57" s="9" t="n">
        <f aca="false">T57-P57-D57</f>
        <v>-58026547.2383454</v>
      </c>
      <c r="AC57" s="50"/>
      <c r="AD57" s="9"/>
      <c r="AE57" s="9"/>
      <c r="AF57" s="9"/>
      <c r="AG57" s="9" t="n">
        <f aca="false">AG56*'Optimist macro hypothesis'!B39/'Optimist macro hypothesis'!B38</f>
        <v>6098475621.3352</v>
      </c>
      <c r="AH57" s="40" t="n">
        <f aca="false">(AG57-AG56)/AG56</f>
        <v>0.0125961150207779</v>
      </c>
      <c r="AI57" s="40" t="n">
        <f aca="false">(AG57-AG53)/AG53</f>
        <v>0.0349999999999989</v>
      </c>
      <c r="AJ57" s="40" t="n">
        <f aca="false">AB57/AG57</f>
        <v>-0.00951492649004655</v>
      </c>
      <c r="AK57" s="7"/>
      <c r="AL57" s="7"/>
      <c r="AM57" s="7"/>
      <c r="AN57" s="7"/>
      <c r="AO57" s="7"/>
      <c r="AP57" s="7"/>
      <c r="AQ57" s="7"/>
      <c r="AR57" s="7"/>
      <c r="AS57" s="7"/>
      <c r="AT57" s="7"/>
      <c r="AV57" s="7"/>
      <c r="AW57" s="7" t="n">
        <f aca="false">workers_and_wage_high!C45</f>
        <v>12520658</v>
      </c>
      <c r="AX57" s="7"/>
      <c r="AY57" s="40" t="n">
        <f aca="false">(AW57-AW56)/AW56</f>
        <v>-0.0028140351486394</v>
      </c>
      <c r="AZ57" s="12" t="n">
        <f aca="false">workers_and_wage_high!B45</f>
        <v>6962.70035397036</v>
      </c>
      <c r="BA57" s="40" t="n">
        <f aca="false">(AZ57-AZ56)/AZ56</f>
        <v>0.00614984612215023</v>
      </c>
      <c r="BB57" s="39"/>
      <c r="BC57" s="39"/>
      <c r="BD57" s="39"/>
      <c r="BE57" s="39"/>
      <c r="BF57" s="7" t="n">
        <v>100</v>
      </c>
      <c r="BG57" s="73" t="n">
        <f aca="false">(BB57-BB53)/BB53</f>
        <v>-1</v>
      </c>
      <c r="BH57" s="7"/>
      <c r="BI57" s="40" t="n">
        <f aca="false">T64/AG64</f>
        <v>0.0150101886246083</v>
      </c>
      <c r="BJ57" s="7"/>
      <c r="BK57" s="7"/>
      <c r="BL57" s="7"/>
      <c r="BM57" s="7"/>
      <c r="BN57" s="7"/>
      <c r="BO57" s="7"/>
      <c r="BP57" s="7"/>
    </row>
    <row r="58" customFormat="false" ht="12.8" hidden="false" customHeight="false" outlineLevel="0" collapsed="false">
      <c r="A58" s="5" t="n">
        <f aca="false">A54+1</f>
        <v>2026</v>
      </c>
      <c r="B58" s="5" t="n">
        <f aca="false">B54</f>
        <v>1</v>
      </c>
      <c r="C58" s="6"/>
      <c r="D58" s="81" t="n">
        <f aca="false">'High pensions'!Q58</f>
        <v>136012231.132464</v>
      </c>
      <c r="E58" s="6"/>
      <c r="F58" s="81" t="n">
        <f aca="false">'High pensions'!I58</f>
        <v>24721833.0157097</v>
      </c>
      <c r="G58" s="81" t="n">
        <f aca="false">'High pensions'!K58</f>
        <v>1189734.13023041</v>
      </c>
      <c r="H58" s="81" t="n">
        <f aca="false">'High pensions'!V58</f>
        <v>6545566.156209</v>
      </c>
      <c r="I58" s="81" t="n">
        <f aca="false">'High pensions'!M58</f>
        <v>36795.9009349609</v>
      </c>
      <c r="J58" s="81" t="n">
        <f aca="false">'High pensions'!W58</f>
        <v>202440.190398215</v>
      </c>
      <c r="K58" s="6"/>
      <c r="L58" s="81" t="n">
        <f aca="false">'High pensions'!N58</f>
        <v>5153166.5914287</v>
      </c>
      <c r="M58" s="8"/>
      <c r="N58" s="81" t="n">
        <f aca="false">'High pensions'!L58</f>
        <v>1064524.31266774</v>
      </c>
      <c r="O58" s="6"/>
      <c r="P58" s="81" t="n">
        <f aca="false">'High pensions'!X58</f>
        <v>32596504.6228947</v>
      </c>
      <c r="Q58" s="8"/>
      <c r="R58" s="81" t="n">
        <f aca="false">'High SIPA income'!G53</f>
        <v>23944966.3203638</v>
      </c>
      <c r="S58" s="8"/>
      <c r="T58" s="81" t="n">
        <f aca="false">'High SIPA income'!J53</f>
        <v>91555654.0768483</v>
      </c>
      <c r="U58" s="6"/>
      <c r="V58" s="81" t="n">
        <f aca="false">'High SIPA income'!F53</f>
        <v>114054.940073796</v>
      </c>
      <c r="W58" s="8"/>
      <c r="X58" s="81" t="n">
        <f aca="false">'High SIPA income'!M53</f>
        <v>286473.126513714</v>
      </c>
      <c r="Y58" s="6"/>
      <c r="Z58" s="6" t="n">
        <f aca="false">R58+V58-N58-L58-F58</f>
        <v>-6880502.65936856</v>
      </c>
      <c r="AA58" s="6"/>
      <c r="AB58" s="6" t="n">
        <f aca="false">T58-P58-D58</f>
        <v>-77053081.67851</v>
      </c>
      <c r="AC58" s="50"/>
      <c r="AD58" s="6"/>
      <c r="AE58" s="6"/>
      <c r="AF58" s="6"/>
      <c r="AG58" s="6" t="n">
        <f aca="false">BF58/100*$AG$57</f>
        <v>6172003965.48464</v>
      </c>
      <c r="AH58" s="61" t="n">
        <f aca="false">(AG58-AG57)/AG57</f>
        <v>0.0120568398916281</v>
      </c>
      <c r="AI58" s="61"/>
      <c r="AJ58" s="61" t="n">
        <f aca="false">AB58/AG58</f>
        <v>-0.0124842890752193</v>
      </c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61" t="n">
        <f aca="false">AVERAGE(AH58:AH61)</f>
        <v>0.00868823635655945</v>
      </c>
      <c r="AV58" s="5"/>
      <c r="AW58" s="5" t="n">
        <f aca="false">workers_and_wage_high!C46</f>
        <v>12594617</v>
      </c>
      <c r="AX58" s="5"/>
      <c r="AY58" s="61" t="n">
        <f aca="false">(AW58-AW57)/AW57</f>
        <v>0.00590695792505474</v>
      </c>
      <c r="AZ58" s="11" t="n">
        <f aca="false">workers_and_wage_high!B46</f>
        <v>7005.26868994635</v>
      </c>
      <c r="BA58" s="61" t="n">
        <f aca="false">(AZ58-AZ57)/AZ57</f>
        <v>0.0061137681950814</v>
      </c>
      <c r="BB58" s="66"/>
      <c r="BC58" s="66"/>
      <c r="BD58" s="66"/>
      <c r="BE58" s="66"/>
      <c r="BF58" s="5" t="n">
        <f aca="false">BF57*(1+AY58)*(1+BA58)*(1-BE58)</f>
        <v>101.205683989163</v>
      </c>
      <c r="BG58" s="5"/>
      <c r="BH58" s="5"/>
      <c r="BI58" s="61" t="n">
        <f aca="false">T65/AG65</f>
        <v>0.0173490869615452</v>
      </c>
      <c r="BJ58" s="5"/>
      <c r="BK58" s="5"/>
      <c r="BL58" s="5"/>
      <c r="BM58" s="5"/>
      <c r="BN58" s="5"/>
      <c r="BO58" s="5"/>
      <c r="BP58" s="5"/>
    </row>
    <row r="59" customFormat="false" ht="13.25" hidden="false" customHeight="false" outlineLevel="0" collapsed="false">
      <c r="A59" s="7" t="n">
        <f aca="false">A55+1</f>
        <v>2026</v>
      </c>
      <c r="B59" s="7" t="n">
        <f aca="false">B55</f>
        <v>2</v>
      </c>
      <c r="C59" s="9"/>
      <c r="D59" s="82" t="n">
        <f aca="false">'High pensions'!Q59</f>
        <v>138316909.549406</v>
      </c>
      <c r="E59" s="9"/>
      <c r="F59" s="82" t="n">
        <f aca="false">'High pensions'!I59</f>
        <v>25140735.598986</v>
      </c>
      <c r="G59" s="82" t="n">
        <f aca="false">'High pensions'!K59</f>
        <v>1273185.16513632</v>
      </c>
      <c r="H59" s="82" t="n">
        <f aca="false">'High pensions'!V59</f>
        <v>7004689.12822537</v>
      </c>
      <c r="I59" s="82" t="n">
        <f aca="false">'High pensions'!M59</f>
        <v>39376.8607774118</v>
      </c>
      <c r="J59" s="82" t="n">
        <f aca="false">'High pensions'!W59</f>
        <v>216639.869945114</v>
      </c>
      <c r="K59" s="9"/>
      <c r="L59" s="82" t="n">
        <f aca="false">'High pensions'!N59</f>
        <v>4290101.91909246</v>
      </c>
      <c r="M59" s="67"/>
      <c r="N59" s="82" t="n">
        <f aca="false">'High pensions'!L59</f>
        <v>1083258.08890824</v>
      </c>
      <c r="O59" s="9"/>
      <c r="P59" s="82" t="n">
        <f aca="false">'High pensions'!X59</f>
        <v>28221125.6448227</v>
      </c>
      <c r="Q59" s="67"/>
      <c r="R59" s="82" t="n">
        <f aca="false">'High SIPA income'!G54</f>
        <v>27549720.4274353</v>
      </c>
      <c r="S59" s="67"/>
      <c r="T59" s="82" t="n">
        <f aca="false">'High SIPA income'!J54</f>
        <v>105338743.835403</v>
      </c>
      <c r="U59" s="9"/>
      <c r="V59" s="82" t="n">
        <f aca="false">'High SIPA income'!F54</f>
        <v>116064.249183734</v>
      </c>
      <c r="W59" s="67"/>
      <c r="X59" s="82" t="n">
        <f aca="false">'High SIPA income'!M54</f>
        <v>291519.931697986</v>
      </c>
      <c r="Y59" s="9"/>
      <c r="Z59" s="9" t="n">
        <f aca="false">R59+V59-N59-L59-F59</f>
        <v>-2848310.93036769</v>
      </c>
      <c r="AA59" s="9"/>
      <c r="AB59" s="9" t="n">
        <f aca="false">T59-P59-D59</f>
        <v>-61199291.3588262</v>
      </c>
      <c r="AC59" s="50"/>
      <c r="AD59" s="9"/>
      <c r="AE59" s="9"/>
      <c r="AF59" s="9"/>
      <c r="AG59" s="9" t="n">
        <f aca="false">BF59/100*$AG$57</f>
        <v>6192467912.72548</v>
      </c>
      <c r="AH59" s="40" t="n">
        <f aca="false">(AG59-AG58)/AG58</f>
        <v>0.00331560824576316</v>
      </c>
      <c r="AI59" s="40"/>
      <c r="AJ59" s="40" t="n">
        <f aca="false">AB59/AG59</f>
        <v>-0.00988285966457122</v>
      </c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 t="n">
        <f aca="false">workers_and_wage_high!C47</f>
        <v>12630047</v>
      </c>
      <c r="AX59" s="7"/>
      <c r="AY59" s="40" t="n">
        <f aca="false">(AW59-AW58)/AW58</f>
        <v>0.00281310658355073</v>
      </c>
      <c r="AZ59" s="12" t="n">
        <f aca="false">workers_and_wage_high!B47</f>
        <v>7008.77897430325</v>
      </c>
      <c r="BA59" s="40" t="n">
        <f aca="false">(AZ59-AZ58)/AZ58</f>
        <v>0.000501092036904353</v>
      </c>
      <c r="BB59" s="39"/>
      <c r="BC59" s="39"/>
      <c r="BD59" s="39"/>
      <c r="BE59" s="39"/>
      <c r="BF59" s="7" t="n">
        <f aca="false">BF58*(1+AY59)*(1+BA59)*(1-BE59)</f>
        <v>101.541242389515</v>
      </c>
      <c r="BG59" s="7"/>
      <c r="BH59" s="7"/>
      <c r="BI59" s="40" t="n">
        <f aca="false">T66/AG66</f>
        <v>0.0151262218576672</v>
      </c>
      <c r="BJ59" s="7"/>
      <c r="BK59" s="7"/>
      <c r="BL59" s="7"/>
      <c r="BM59" s="7"/>
      <c r="BN59" s="7"/>
      <c r="BO59" s="7"/>
      <c r="BP59" s="7"/>
    </row>
    <row r="60" customFormat="false" ht="13.25" hidden="false" customHeight="false" outlineLevel="0" collapsed="false">
      <c r="A60" s="7" t="n">
        <f aca="false">A56+1</f>
        <v>2026</v>
      </c>
      <c r="B60" s="7" t="n">
        <f aca="false">B56</f>
        <v>3</v>
      </c>
      <c r="C60" s="9"/>
      <c r="D60" s="82" t="n">
        <f aca="false">'High pensions'!Q60</f>
        <v>141178361.49576</v>
      </c>
      <c r="E60" s="9"/>
      <c r="F60" s="82" t="n">
        <f aca="false">'High pensions'!I60</f>
        <v>25660838.3618863</v>
      </c>
      <c r="G60" s="82" t="n">
        <f aca="false">'High pensions'!K60</f>
        <v>1343572.22859597</v>
      </c>
      <c r="H60" s="82" t="n">
        <f aca="false">'High pensions'!V60</f>
        <v>7391937.98383919</v>
      </c>
      <c r="I60" s="82" t="n">
        <f aca="false">'High pensions'!M60</f>
        <v>41553.7802658547</v>
      </c>
      <c r="J60" s="82" t="n">
        <f aca="false">'High pensions'!W60</f>
        <v>228616.638675439</v>
      </c>
      <c r="K60" s="9"/>
      <c r="L60" s="82" t="n">
        <f aca="false">'High pensions'!N60</f>
        <v>4391219.56375816</v>
      </c>
      <c r="M60" s="67"/>
      <c r="N60" s="82" t="n">
        <f aca="false">'High pensions'!L60</f>
        <v>1106988.96379894</v>
      </c>
      <c r="O60" s="9"/>
      <c r="P60" s="82" t="n">
        <f aca="false">'High pensions'!X60</f>
        <v>28876385.8555947</v>
      </c>
      <c r="Q60" s="67"/>
      <c r="R60" s="82" t="n">
        <f aca="false">'High SIPA income'!G55</f>
        <v>24330970.3512063</v>
      </c>
      <c r="S60" s="67"/>
      <c r="T60" s="82" t="n">
        <f aca="false">'High SIPA income'!J55</f>
        <v>93031573.9444004</v>
      </c>
      <c r="U60" s="9"/>
      <c r="V60" s="82" t="n">
        <f aca="false">'High SIPA income'!F55</f>
        <v>115941.593212494</v>
      </c>
      <c r="W60" s="67"/>
      <c r="X60" s="82" t="n">
        <f aca="false">'High SIPA income'!M55</f>
        <v>291211.85526093</v>
      </c>
      <c r="Y60" s="9"/>
      <c r="Z60" s="9" t="n">
        <f aca="false">R60+V60-N60-L60-F60</f>
        <v>-6712134.94502463</v>
      </c>
      <c r="AA60" s="9"/>
      <c r="AB60" s="9" t="n">
        <f aca="false">T60-P60-D60</f>
        <v>-77023173.4069543</v>
      </c>
      <c r="AC60" s="50"/>
      <c r="AD60" s="9"/>
      <c r="AE60" s="9"/>
      <c r="AF60" s="9"/>
      <c r="AG60" s="9" t="n">
        <f aca="false">BF60/100*$AG$57</f>
        <v>6267999548.30552</v>
      </c>
      <c r="AH60" s="40" t="n">
        <f aca="false">(AG60-AG59)/AG59</f>
        <v>0.0121973398400374</v>
      </c>
      <c r="AI60" s="40"/>
      <c r="AJ60" s="40" t="n">
        <f aca="false">AB60/AG60</f>
        <v>-0.0122883182765667</v>
      </c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9"/>
      <c r="AV60" s="7"/>
      <c r="AW60" s="7" t="n">
        <f aca="false">workers_and_wage_high!C48</f>
        <v>12751371</v>
      </c>
      <c r="AX60" s="7"/>
      <c r="AY60" s="40" t="n">
        <f aca="false">(AW60-AW59)/AW59</f>
        <v>0.00960598167211888</v>
      </c>
      <c r="AZ60" s="12" t="n">
        <f aca="false">workers_and_wage_high!B48</f>
        <v>7026.76842461546</v>
      </c>
      <c r="BA60" s="40" t="n">
        <f aca="false">(AZ60-AZ59)/AZ59</f>
        <v>0.00256670247102423</v>
      </c>
      <c r="BB60" s="39"/>
      <c r="BC60" s="39"/>
      <c r="BD60" s="39"/>
      <c r="BE60" s="39"/>
      <c r="BF60" s="7" t="n">
        <f aca="false">BF59*(1+AY60)*(1+BA60)*(1-BE60)</f>
        <v>102.77977543072</v>
      </c>
      <c r="BG60" s="7"/>
      <c r="BH60" s="7"/>
      <c r="BI60" s="40" t="n">
        <f aca="false">T67/AG67</f>
        <v>0.0173753377509907</v>
      </c>
      <c r="BJ60" s="7"/>
      <c r="BK60" s="7"/>
      <c r="BL60" s="7"/>
      <c r="BM60" s="7"/>
      <c r="BN60" s="7"/>
      <c r="BO60" s="7"/>
      <c r="BP60" s="7"/>
    </row>
    <row r="61" customFormat="false" ht="13.25" hidden="false" customHeight="false" outlineLevel="0" collapsed="false">
      <c r="A61" s="7" t="n">
        <f aca="false">A57+1</f>
        <v>2026</v>
      </c>
      <c r="B61" s="7" t="n">
        <f aca="false">B57</f>
        <v>4</v>
      </c>
      <c r="C61" s="9"/>
      <c r="D61" s="82" t="n">
        <f aca="false">'High pensions'!Q61</f>
        <v>143611566.214493</v>
      </c>
      <c r="E61" s="9"/>
      <c r="F61" s="82" t="n">
        <f aca="false">'High pensions'!I61</f>
        <v>26103102.1219079</v>
      </c>
      <c r="G61" s="82" t="n">
        <f aca="false">'High pensions'!K61</f>
        <v>1396355.3995797</v>
      </c>
      <c r="H61" s="82" t="n">
        <f aca="false">'High pensions'!V61</f>
        <v>7682335.41703847</v>
      </c>
      <c r="I61" s="82" t="n">
        <f aca="false">'High pensions'!M61</f>
        <v>43186.2494715371</v>
      </c>
      <c r="J61" s="82" t="n">
        <f aca="false">'High pensions'!W61</f>
        <v>237598.002588819</v>
      </c>
      <c r="K61" s="9"/>
      <c r="L61" s="82" t="n">
        <f aca="false">'High pensions'!N61</f>
        <v>4475051.96083836</v>
      </c>
      <c r="M61" s="67"/>
      <c r="N61" s="82" t="n">
        <f aca="false">'High pensions'!L61</f>
        <v>1127271.77117451</v>
      </c>
      <c r="O61" s="9"/>
      <c r="P61" s="82" t="n">
        <f aca="false">'High pensions'!X61</f>
        <v>29422982.5843511</v>
      </c>
      <c r="Q61" s="67"/>
      <c r="R61" s="82" t="n">
        <f aca="false">'High SIPA income'!G56</f>
        <v>28238288.1921972</v>
      </c>
      <c r="S61" s="67"/>
      <c r="T61" s="82" t="n">
        <f aca="false">'High SIPA income'!J56</f>
        <v>107971542.363309</v>
      </c>
      <c r="U61" s="9"/>
      <c r="V61" s="82" t="n">
        <f aca="false">'High SIPA income'!F56</f>
        <v>115229.820878189</v>
      </c>
      <c r="W61" s="67"/>
      <c r="X61" s="82" t="n">
        <f aca="false">'High SIPA income'!M56</f>
        <v>289424.088366814</v>
      </c>
      <c r="Y61" s="9"/>
      <c r="Z61" s="9" t="n">
        <f aca="false">R61+V61-N61-L61-F61</f>
        <v>-3351907.84084532</v>
      </c>
      <c r="AA61" s="9"/>
      <c r="AB61" s="9" t="n">
        <f aca="false">T61-P61-D61</f>
        <v>-65063006.4355354</v>
      </c>
      <c r="AC61" s="50"/>
      <c r="AD61" s="9"/>
      <c r="AE61" s="9"/>
      <c r="AF61" s="9"/>
      <c r="AG61" s="9" t="n">
        <f aca="false">BF61/100*$AG$57</f>
        <v>6313023575.95006</v>
      </c>
      <c r="AH61" s="40" t="n">
        <f aca="false">(AG61-AG60)/AG60</f>
        <v>0.00718315744880907</v>
      </c>
      <c r="AI61" s="40" t="n">
        <f aca="false">(AG61-AG57)/AG57</f>
        <v>0.0351805874019202</v>
      </c>
      <c r="AJ61" s="40" t="n">
        <f aca="false">AB61/AG61</f>
        <v>-0.0103061560998121</v>
      </c>
      <c r="AK61" s="7"/>
      <c r="AL61" s="7"/>
      <c r="AM61" s="7"/>
      <c r="AN61" s="7"/>
      <c r="AO61" s="7"/>
      <c r="AP61" s="7"/>
      <c r="AQ61" s="7"/>
      <c r="AR61" s="7"/>
      <c r="AS61" s="7"/>
      <c r="AT61" s="7"/>
      <c r="AV61" s="7"/>
      <c r="AW61" s="7" t="n">
        <f aca="false">workers_and_wage_high!C49</f>
        <v>12787343</v>
      </c>
      <c r="AX61" s="7"/>
      <c r="AY61" s="40" t="n">
        <f aca="false">(AW61-AW60)/AW60</f>
        <v>0.00282102998963798</v>
      </c>
      <c r="AZ61" s="12" t="n">
        <f aca="false">workers_and_wage_high!B49</f>
        <v>7057.33385810519</v>
      </c>
      <c r="BA61" s="40" t="n">
        <f aca="false">(AZ61-AZ60)/AZ60</f>
        <v>0.00434985638386162</v>
      </c>
      <c r="BB61" s="39"/>
      <c r="BC61" s="39"/>
      <c r="BD61" s="39"/>
      <c r="BE61" s="39"/>
      <c r="BF61" s="7" t="n">
        <f aca="false">BF60*(1+AY61)*(1+BA61)*(1-BE61)</f>
        <v>103.518058740192</v>
      </c>
      <c r="BG61" s="7"/>
      <c r="BH61" s="7"/>
      <c r="BI61" s="40" t="n">
        <f aca="false">T68/AG68</f>
        <v>0.0151407698491967</v>
      </c>
      <c r="BJ61" s="7"/>
      <c r="BK61" s="7"/>
      <c r="BL61" s="7"/>
      <c r="BM61" s="7"/>
      <c r="BN61" s="7"/>
      <c r="BO61" s="7"/>
      <c r="BP61" s="7"/>
    </row>
    <row r="62" customFormat="false" ht="13.25" hidden="false" customHeight="false" outlineLevel="0" collapsed="false">
      <c r="A62" s="5" t="n">
        <f aca="false">A58+1</f>
        <v>2027</v>
      </c>
      <c r="B62" s="5" t="n">
        <f aca="false">B58</f>
        <v>1</v>
      </c>
      <c r="C62" s="6"/>
      <c r="D62" s="81" t="n">
        <f aca="false">'High pensions'!Q62</f>
        <v>144674541.582609</v>
      </c>
      <c r="E62" s="6"/>
      <c r="F62" s="81" t="n">
        <f aca="false">'High pensions'!I62</f>
        <v>26296310.4777416</v>
      </c>
      <c r="G62" s="81" t="n">
        <f aca="false">'High pensions'!K62</f>
        <v>1474138.7543804</v>
      </c>
      <c r="H62" s="81" t="n">
        <f aca="false">'High pensions'!V62</f>
        <v>8110276.48535202</v>
      </c>
      <c r="I62" s="81" t="n">
        <f aca="false">'High pensions'!M62</f>
        <v>45591.9202385692</v>
      </c>
      <c r="J62" s="81" t="n">
        <f aca="false">'High pensions'!W62</f>
        <v>250833.293361402</v>
      </c>
      <c r="K62" s="6"/>
      <c r="L62" s="81" t="n">
        <f aca="false">'High pensions'!N62</f>
        <v>5358616.8349719</v>
      </c>
      <c r="M62" s="8"/>
      <c r="N62" s="81" t="n">
        <f aca="false">'High pensions'!L62</f>
        <v>1137105.45596878</v>
      </c>
      <c r="O62" s="6"/>
      <c r="P62" s="81" t="n">
        <f aca="false">'High pensions'!X62</f>
        <v>34061906.9488527</v>
      </c>
      <c r="Q62" s="8"/>
      <c r="R62" s="81" t="n">
        <f aca="false">'High SIPA income'!G57</f>
        <v>24916486.1409867</v>
      </c>
      <c r="S62" s="8"/>
      <c r="T62" s="81" t="n">
        <f aca="false">'High SIPA income'!J57</f>
        <v>95270344.3142744</v>
      </c>
      <c r="U62" s="6"/>
      <c r="V62" s="81" t="n">
        <f aca="false">'High SIPA income'!F57</f>
        <v>114834.731343206</v>
      </c>
      <c r="W62" s="8"/>
      <c r="X62" s="81" t="n">
        <f aca="false">'High SIPA income'!M57</f>
        <v>288431.737362409</v>
      </c>
      <c r="Y62" s="6"/>
      <c r="Z62" s="6" t="n">
        <f aca="false">R62+V62-N62-L62-F62</f>
        <v>-7760711.89635242</v>
      </c>
      <c r="AA62" s="6"/>
      <c r="AB62" s="6" t="n">
        <f aca="false">T62-P62-D62</f>
        <v>-83466104.2171877</v>
      </c>
      <c r="AC62" s="50"/>
      <c r="AD62" s="6"/>
      <c r="AE62" s="6"/>
      <c r="AF62" s="6"/>
      <c r="AG62" s="6" t="n">
        <f aca="false">BF62/100*$AG$57</f>
        <v>6389726957.96489</v>
      </c>
      <c r="AH62" s="61" t="n">
        <f aca="false">(AG62-AG61)/AG61</f>
        <v>0.0121500230582109</v>
      </c>
      <c r="AI62" s="61"/>
      <c r="AJ62" s="61" t="n">
        <f aca="false">AB62/AG62</f>
        <v>-0.0130625462975607</v>
      </c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61" t="n">
        <f aca="false">AVERAGE(AH62:AH65)</f>
        <v>0.0104398376352063</v>
      </c>
      <c r="AV62" s="5"/>
      <c r="AW62" s="5" t="n">
        <f aca="false">workers_and_wage_high!C50</f>
        <v>12862252</v>
      </c>
      <c r="AX62" s="5"/>
      <c r="AY62" s="61" t="n">
        <f aca="false">(AW62-AW61)/AW61</f>
        <v>0.00585805823774337</v>
      </c>
      <c r="AZ62" s="11" t="n">
        <f aca="false">workers_and_wage_high!B50</f>
        <v>7101.47974528861</v>
      </c>
      <c r="BA62" s="61" t="n">
        <f aca="false">(AZ62-AZ61)/AZ61</f>
        <v>0.00625532078700148</v>
      </c>
      <c r="BB62" s="66"/>
      <c r="BC62" s="66"/>
      <c r="BD62" s="66"/>
      <c r="BE62" s="66"/>
      <c r="BF62" s="5" t="n">
        <f aca="false">BF61*(1+AY62)*(1+BA62)*(1-BE62)</f>
        <v>104.775805540827</v>
      </c>
      <c r="BG62" s="5"/>
      <c r="BH62" s="5"/>
      <c r="BI62" s="61" t="n">
        <f aca="false">T69/AG69</f>
        <v>0.0174626819751974</v>
      </c>
      <c r="BJ62" s="5"/>
      <c r="BK62" s="5"/>
      <c r="BL62" s="5"/>
      <c r="BM62" s="5"/>
      <c r="BN62" s="5"/>
      <c r="BO62" s="5"/>
      <c r="BP62" s="5"/>
    </row>
    <row r="63" customFormat="false" ht="13.25" hidden="false" customHeight="false" outlineLevel="0" collapsed="false">
      <c r="A63" s="7" t="n">
        <f aca="false">A59+1</f>
        <v>2027</v>
      </c>
      <c r="B63" s="7" t="n">
        <f aca="false">B59</f>
        <v>2</v>
      </c>
      <c r="C63" s="9"/>
      <c r="D63" s="82" t="n">
        <f aca="false">'High pensions'!Q63</f>
        <v>146287444.579947</v>
      </c>
      <c r="E63" s="9"/>
      <c r="F63" s="82" t="n">
        <f aca="false">'High pensions'!I63</f>
        <v>26589474.6898033</v>
      </c>
      <c r="G63" s="82" t="n">
        <f aca="false">'High pensions'!K63</f>
        <v>1587692.44592609</v>
      </c>
      <c r="H63" s="82" t="n">
        <f aca="false">'High pensions'!V63</f>
        <v>8735015.39248089</v>
      </c>
      <c r="I63" s="82" t="n">
        <f aca="false">'High pensions'!M63</f>
        <v>49103.8900801889</v>
      </c>
      <c r="J63" s="82" t="n">
        <f aca="false">'High pensions'!W63</f>
        <v>270155.11523137</v>
      </c>
      <c r="K63" s="9"/>
      <c r="L63" s="82" t="n">
        <f aca="false">'High pensions'!N63</f>
        <v>4494313.96283254</v>
      </c>
      <c r="M63" s="67"/>
      <c r="N63" s="82" t="n">
        <f aca="false">'High pensions'!L63</f>
        <v>1151021.48473913</v>
      </c>
      <c r="O63" s="9"/>
      <c r="P63" s="82" t="n">
        <f aca="false">'High pensions'!X63</f>
        <v>29653597.1210008</v>
      </c>
      <c r="Q63" s="67"/>
      <c r="R63" s="82" t="n">
        <f aca="false">'High SIPA income'!G58</f>
        <v>29038805.8091653</v>
      </c>
      <c r="S63" s="67"/>
      <c r="T63" s="82" t="n">
        <f aca="false">'High SIPA income'!J58</f>
        <v>111032390.854009</v>
      </c>
      <c r="U63" s="9"/>
      <c r="V63" s="82" t="n">
        <f aca="false">'High SIPA income'!F58</f>
        <v>113893.202370632</v>
      </c>
      <c r="W63" s="67"/>
      <c r="X63" s="82" t="n">
        <f aca="false">'High SIPA income'!M58</f>
        <v>286066.888033637</v>
      </c>
      <c r="Y63" s="9"/>
      <c r="Z63" s="9" t="n">
        <f aca="false">R63+V63-N63-L63-F63</f>
        <v>-3082111.12583911</v>
      </c>
      <c r="AA63" s="9"/>
      <c r="AB63" s="9" t="n">
        <f aca="false">T63-P63-D63</f>
        <v>-64908650.8469384</v>
      </c>
      <c r="AC63" s="50"/>
      <c r="AD63" s="9"/>
      <c r="AE63" s="9"/>
      <c r="AF63" s="9"/>
      <c r="AG63" s="9" t="n">
        <f aca="false">BF63/100*$AG$57</f>
        <v>6438000497.91655</v>
      </c>
      <c r="AH63" s="40" t="n">
        <f aca="false">(AG63-AG62)/AG62</f>
        <v>0.00755486740970868</v>
      </c>
      <c r="AI63" s="40"/>
      <c r="AJ63" s="40" t="n">
        <f aca="false">AB63/AG63</f>
        <v>-0.0100821133623621</v>
      </c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 t="n">
        <f aca="false">workers_and_wage_high!C51</f>
        <v>12890652</v>
      </c>
      <c r="AX63" s="7"/>
      <c r="AY63" s="40" t="n">
        <f aca="false">(AW63-AW62)/AW62</f>
        <v>0.00220801147419596</v>
      </c>
      <c r="AZ63" s="12" t="n">
        <f aca="false">workers_and_wage_high!B51</f>
        <v>7139.36667962988</v>
      </c>
      <c r="BA63" s="40" t="n">
        <f aca="false">(AZ63-AZ62)/AZ62</f>
        <v>0.00533507602643059</v>
      </c>
      <c r="BB63" s="39"/>
      <c r="BC63" s="39"/>
      <c r="BD63" s="39"/>
      <c r="BE63" s="39"/>
      <c r="BF63" s="7" t="n">
        <f aca="false">BF62*(1+AY63)*(1+BA63)*(1-BE63)</f>
        <v>105.567372859433</v>
      </c>
      <c r="BG63" s="7"/>
      <c r="BH63" s="7"/>
      <c r="BI63" s="40" t="n">
        <f aca="false">T70/AG70</f>
        <v>0.0152495142600493</v>
      </c>
      <c r="BJ63" s="7"/>
      <c r="BK63" s="7"/>
      <c r="BL63" s="7"/>
      <c r="BM63" s="7"/>
      <c r="BN63" s="7"/>
      <c r="BO63" s="7"/>
      <c r="BP63" s="7"/>
    </row>
    <row r="64" customFormat="false" ht="13.25" hidden="false" customHeight="false" outlineLevel="0" collapsed="false">
      <c r="A64" s="7" t="n">
        <f aca="false">A60+1</f>
        <v>2027</v>
      </c>
      <c r="B64" s="7" t="n">
        <f aca="false">B60</f>
        <v>3</v>
      </c>
      <c r="C64" s="9"/>
      <c r="D64" s="82" t="n">
        <f aca="false">'High pensions'!Q64</f>
        <v>147825599.493968</v>
      </c>
      <c r="E64" s="9"/>
      <c r="F64" s="82" t="n">
        <f aca="false">'High pensions'!I64</f>
        <v>26869052.5529125</v>
      </c>
      <c r="G64" s="82" t="n">
        <f aca="false">'High pensions'!K64</f>
        <v>1662972.62612776</v>
      </c>
      <c r="H64" s="82" t="n">
        <f aca="false">'High pensions'!V64</f>
        <v>9149184.73270645</v>
      </c>
      <c r="I64" s="82" t="n">
        <f aca="false">'High pensions'!M64</f>
        <v>51432.1430761167</v>
      </c>
      <c r="J64" s="82" t="n">
        <f aca="false">'High pensions'!W64</f>
        <v>282964.476269273</v>
      </c>
      <c r="K64" s="9"/>
      <c r="L64" s="82" t="n">
        <f aca="false">'High pensions'!N64</f>
        <v>4567831.09033957</v>
      </c>
      <c r="M64" s="67"/>
      <c r="N64" s="82" t="n">
        <f aca="false">'High pensions'!L64</f>
        <v>1163617.27379426</v>
      </c>
      <c r="O64" s="9"/>
      <c r="P64" s="82" t="n">
        <f aca="false">'High pensions'!X64</f>
        <v>30104376.1601432</v>
      </c>
      <c r="Q64" s="67"/>
      <c r="R64" s="82" t="n">
        <f aca="false">'High SIPA income'!G59</f>
        <v>25617460.4949351</v>
      </c>
      <c r="S64" s="67"/>
      <c r="T64" s="82" t="n">
        <f aca="false">'High SIPA income'!J59</f>
        <v>97950580.5112352</v>
      </c>
      <c r="U64" s="9"/>
      <c r="V64" s="82" t="n">
        <f aca="false">'High SIPA income'!F59</f>
        <v>118667.248599934</v>
      </c>
      <c r="W64" s="67"/>
      <c r="X64" s="82" t="n">
        <f aca="false">'High SIPA income'!M59</f>
        <v>298057.915765924</v>
      </c>
      <c r="Y64" s="9"/>
      <c r="Z64" s="9" t="n">
        <f aca="false">R64+V64-N64-L64-F64</f>
        <v>-6864373.17351132</v>
      </c>
      <c r="AA64" s="9"/>
      <c r="AB64" s="9" t="n">
        <f aca="false">T64-P64-D64</f>
        <v>-79979395.1428758</v>
      </c>
      <c r="AC64" s="50"/>
      <c r="AD64" s="9"/>
      <c r="AE64" s="9"/>
      <c r="AF64" s="9"/>
      <c r="AG64" s="9" t="n">
        <f aca="false">BF64/100*$AG$57</f>
        <v>6525606237.26283</v>
      </c>
      <c r="AH64" s="40" t="n">
        <f aca="false">(AG64-AG63)/AG63</f>
        <v>0.0136076005857139</v>
      </c>
      <c r="AI64" s="40"/>
      <c r="AJ64" s="40" t="n">
        <f aca="false">AB64/AG64</f>
        <v>-0.0122562398396296</v>
      </c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9"/>
      <c r="AV64" s="7"/>
      <c r="AW64" s="7" t="n">
        <f aca="false">workers_and_wage_high!C52</f>
        <v>13022031</v>
      </c>
      <c r="AX64" s="7"/>
      <c r="AY64" s="40" t="n">
        <f aca="false">(AW64-AW63)/AW63</f>
        <v>0.0101918041073485</v>
      </c>
      <c r="AZ64" s="12" t="n">
        <f aca="false">workers_and_wage_high!B52</f>
        <v>7163.50726705385</v>
      </c>
      <c r="BA64" s="40" t="n">
        <f aca="false">(AZ64-AZ63)/AZ63</f>
        <v>0.00338133457871741</v>
      </c>
      <c r="BB64" s="39"/>
      <c r="BC64" s="39"/>
      <c r="BD64" s="39"/>
      <c r="BE64" s="39"/>
      <c r="BF64" s="7" t="n">
        <f aca="false">BF63*(1+AY64)*(1+BA64)*(1-BE64)</f>
        <v>107.003891504187</v>
      </c>
      <c r="BG64" s="7"/>
      <c r="BH64" s="7"/>
      <c r="BI64" s="40" t="n">
        <f aca="false">T71/AG71</f>
        <v>0.0175834475381113</v>
      </c>
      <c r="BJ64" s="7"/>
      <c r="BK64" s="7"/>
      <c r="BL64" s="7"/>
      <c r="BM64" s="7"/>
      <c r="BN64" s="7"/>
      <c r="BO64" s="7"/>
      <c r="BP64" s="7"/>
    </row>
    <row r="65" customFormat="false" ht="13.25" hidden="false" customHeight="false" outlineLevel="0" collapsed="false">
      <c r="A65" s="7" t="n">
        <f aca="false">A61+1</f>
        <v>2027</v>
      </c>
      <c r="B65" s="7" t="n">
        <f aca="false">B61</f>
        <v>4</v>
      </c>
      <c r="C65" s="9"/>
      <c r="D65" s="82" t="n">
        <f aca="false">'High pensions'!Q65</f>
        <v>148928559.670286</v>
      </c>
      <c r="E65" s="9"/>
      <c r="F65" s="82" t="n">
        <f aca="false">'High pensions'!I65</f>
        <v>27069528.6209461</v>
      </c>
      <c r="G65" s="82" t="n">
        <f aca="false">'High pensions'!K65</f>
        <v>1734903.96153023</v>
      </c>
      <c r="H65" s="82" t="n">
        <f aca="false">'High pensions'!V65</f>
        <v>9544929.71691576</v>
      </c>
      <c r="I65" s="82" t="n">
        <f aca="false">'High pensions'!M65</f>
        <v>53656.8235524814</v>
      </c>
      <c r="J65" s="82" t="n">
        <f aca="false">'High pensions'!W65</f>
        <v>295204.011863374</v>
      </c>
      <c r="K65" s="9"/>
      <c r="L65" s="82" t="n">
        <f aca="false">'High pensions'!N65</f>
        <v>4570277.05667982</v>
      </c>
      <c r="M65" s="67"/>
      <c r="N65" s="82" t="n">
        <f aca="false">'High pensions'!L65</f>
        <v>1173575.14189379</v>
      </c>
      <c r="O65" s="9"/>
      <c r="P65" s="82" t="n">
        <f aca="false">'High pensions'!X65</f>
        <v>30171853.5433479</v>
      </c>
      <c r="Q65" s="67"/>
      <c r="R65" s="82" t="n">
        <f aca="false">'High SIPA income'!G60</f>
        <v>29859296.2085777</v>
      </c>
      <c r="S65" s="67"/>
      <c r="T65" s="82" t="n">
        <f aca="false">'High SIPA income'!J60</f>
        <v>114169607.00946</v>
      </c>
      <c r="U65" s="9"/>
      <c r="V65" s="82" t="n">
        <f aca="false">'High SIPA income'!F60</f>
        <v>112973.117062036</v>
      </c>
      <c r="W65" s="67"/>
      <c r="X65" s="82" t="n">
        <f aca="false">'High SIPA income'!M60</f>
        <v>283755.899006402</v>
      </c>
      <c r="Y65" s="9"/>
      <c r="Z65" s="9" t="n">
        <f aca="false">R65+V65-N65-L65-F65</f>
        <v>-2841111.49388004</v>
      </c>
      <c r="AA65" s="9"/>
      <c r="AB65" s="9" t="n">
        <f aca="false">T65-P65-D65</f>
        <v>-64930806.2041739</v>
      </c>
      <c r="AC65" s="50"/>
      <c r="AD65" s="9"/>
      <c r="AE65" s="9"/>
      <c r="AF65" s="9"/>
      <c r="AG65" s="9" t="n">
        <f aca="false">BF65/100*$AG$57</f>
        <v>6580727116.21773</v>
      </c>
      <c r="AH65" s="40" t="n">
        <f aca="false">(AG65-AG64)/AG64</f>
        <v>0.00844685948719183</v>
      </c>
      <c r="AI65" s="40" t="n">
        <f aca="false">(AG65-AG61)/AG61</f>
        <v>0.0424049644432664</v>
      </c>
      <c r="AJ65" s="40" t="n">
        <f aca="false">AB65/AG65</f>
        <v>-0.00986681335625612</v>
      </c>
      <c r="AK65" s="7"/>
      <c r="AL65" s="7"/>
      <c r="AM65" s="7"/>
      <c r="AN65" s="7"/>
      <c r="AO65" s="7"/>
      <c r="AP65" s="7"/>
      <c r="AQ65" s="7"/>
      <c r="AR65" s="7"/>
      <c r="AS65" s="7"/>
      <c r="AT65" s="7"/>
      <c r="AV65" s="7"/>
      <c r="AW65" s="7" t="n">
        <f aca="false">workers_and_wage_high!C53</f>
        <v>13001959</v>
      </c>
      <c r="AX65" s="7"/>
      <c r="AY65" s="40" t="n">
        <f aca="false">(AW65-AW64)/AW64</f>
        <v>-0.00154138782191503</v>
      </c>
      <c r="AZ65" s="12" t="n">
        <f aca="false">workers_and_wage_high!B53</f>
        <v>7235.16860715471</v>
      </c>
      <c r="BA65" s="40" t="n">
        <f aca="false">(AZ65-AZ64)/AZ64</f>
        <v>0.0100036668393477</v>
      </c>
      <c r="BB65" s="39"/>
      <c r="BC65" s="39"/>
      <c r="BD65" s="39"/>
      <c r="BE65" s="39"/>
      <c r="BF65" s="7" t="n">
        <f aca="false">BF64*(1+AY65)*(1+BA65)*(1-BE65)</f>
        <v>107.907738340306</v>
      </c>
      <c r="BG65" s="7"/>
      <c r="BH65" s="7"/>
      <c r="BI65" s="40" t="n">
        <f aca="false">T72/AG72</f>
        <v>0.0153521687022466</v>
      </c>
      <c r="BJ65" s="7"/>
      <c r="BK65" s="7"/>
      <c r="BL65" s="7"/>
      <c r="BM65" s="7"/>
      <c r="BN65" s="7"/>
      <c r="BO65" s="7"/>
      <c r="BP65" s="7"/>
    </row>
    <row r="66" customFormat="false" ht="13.25" hidden="false" customHeight="false" outlineLevel="0" collapsed="false">
      <c r="A66" s="5" t="n">
        <f aca="false">A62+1</f>
        <v>2028</v>
      </c>
      <c r="B66" s="5" t="n">
        <f aca="false">B62</f>
        <v>1</v>
      </c>
      <c r="C66" s="6"/>
      <c r="D66" s="81" t="n">
        <f aca="false">'High pensions'!Q66</f>
        <v>150110622.258957</v>
      </c>
      <c r="E66" s="6"/>
      <c r="F66" s="81" t="n">
        <f aca="false">'High pensions'!I66</f>
        <v>27284382.488778</v>
      </c>
      <c r="G66" s="81" t="n">
        <f aca="false">'High pensions'!K66</f>
        <v>1814873.64668761</v>
      </c>
      <c r="H66" s="81" t="n">
        <f aca="false">'High pensions'!V66</f>
        <v>9984899.32977996</v>
      </c>
      <c r="I66" s="81" t="n">
        <f aca="false">'High pensions'!M66</f>
        <v>56130.1127841526</v>
      </c>
      <c r="J66" s="81" t="n">
        <f aca="false">'High pensions'!W66</f>
        <v>308811.31947773</v>
      </c>
      <c r="K66" s="6"/>
      <c r="L66" s="81" t="n">
        <f aca="false">'High pensions'!N66</f>
        <v>5547692.38904633</v>
      </c>
      <c r="M66" s="8"/>
      <c r="N66" s="81" t="n">
        <f aca="false">'High pensions'!L66</f>
        <v>1183002.55660968</v>
      </c>
      <c r="O66" s="6"/>
      <c r="P66" s="81" t="n">
        <f aca="false">'High pensions'!X66</f>
        <v>35295533.2036645</v>
      </c>
      <c r="Q66" s="8"/>
      <c r="R66" s="81" t="n">
        <f aca="false">'High SIPA income'!G61</f>
        <v>26354875.505304</v>
      </c>
      <c r="S66" s="8"/>
      <c r="T66" s="81" t="n">
        <f aca="false">'High SIPA income'!J61</f>
        <v>100770150.716393</v>
      </c>
      <c r="U66" s="6"/>
      <c r="V66" s="81" t="n">
        <f aca="false">'High SIPA income'!F61</f>
        <v>111869.65288564</v>
      </c>
      <c r="W66" s="8"/>
      <c r="X66" s="81" t="n">
        <f aca="false">'High SIPA income'!M61</f>
        <v>280984.315132844</v>
      </c>
      <c r="Y66" s="6"/>
      <c r="Z66" s="6" t="n">
        <f aca="false">R66+V66-N66-L66-F66</f>
        <v>-7548332.27624442</v>
      </c>
      <c r="AA66" s="6"/>
      <c r="AB66" s="6" t="n">
        <f aca="false">T66-P66-D66</f>
        <v>-84636004.7462289</v>
      </c>
      <c r="AC66" s="50"/>
      <c r="AD66" s="6"/>
      <c r="AE66" s="6"/>
      <c r="AF66" s="6"/>
      <c r="AG66" s="6" t="n">
        <f aca="false">BF66/100*$AG$57</f>
        <v>6661951124.65013</v>
      </c>
      <c r="AH66" s="61" t="n">
        <f aca="false">(AG66-AG65)/AG65</f>
        <v>0.0123427103111797</v>
      </c>
      <c r="AI66" s="61"/>
      <c r="AJ66" s="61" t="n">
        <f aca="false">AB66/AG66</f>
        <v>-0.0127043869224834</v>
      </c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61" t="n">
        <f aca="false">AVERAGE(AH66:AH69)</f>
        <v>0.00848162894824942</v>
      </c>
      <c r="AV66" s="5"/>
      <c r="AW66" s="5" t="n">
        <f aca="false">workers_and_wage_high!C54</f>
        <v>13083294</v>
      </c>
      <c r="AX66" s="5"/>
      <c r="AY66" s="61" t="n">
        <f aca="false">(AW66-AW65)/AW65</f>
        <v>0.00625559579137267</v>
      </c>
      <c r="AZ66" s="11" t="n">
        <f aca="false">workers_and_wage_high!B54</f>
        <v>7278.93611519746</v>
      </c>
      <c r="BA66" s="61" t="n">
        <f aca="false">(AZ66-AZ65)/AZ65</f>
        <v>0.0060492727148713</v>
      </c>
      <c r="BB66" s="66"/>
      <c r="BC66" s="66"/>
      <c r="BD66" s="66"/>
      <c r="BE66" s="66"/>
      <c r="BF66" s="5" t="n">
        <f aca="false">BF65*(1+AY66)*(1+BA66)*(1-BE66)</f>
        <v>109.239612294975</v>
      </c>
      <c r="BG66" s="5"/>
      <c r="BH66" s="5"/>
      <c r="BI66" s="61" t="n">
        <f aca="false">T73/AG73</f>
        <v>0.0176369195511271</v>
      </c>
      <c r="BJ66" s="5"/>
      <c r="BK66" s="5"/>
      <c r="BL66" s="5"/>
      <c r="BM66" s="5"/>
      <c r="BN66" s="5"/>
      <c r="BO66" s="5"/>
      <c r="BP66" s="5"/>
    </row>
    <row r="67" customFormat="false" ht="13.25" hidden="false" customHeight="false" outlineLevel="0" collapsed="false">
      <c r="A67" s="7" t="n">
        <f aca="false">A63+1</f>
        <v>2028</v>
      </c>
      <c r="B67" s="7" t="n">
        <f aca="false">B63</f>
        <v>2</v>
      </c>
      <c r="C67" s="9"/>
      <c r="D67" s="82" t="n">
        <f aca="false">'High pensions'!Q67</f>
        <v>151041587.327865</v>
      </c>
      <c r="E67" s="9"/>
      <c r="F67" s="82" t="n">
        <f aca="false">'High pensions'!I67</f>
        <v>27453596.4100951</v>
      </c>
      <c r="G67" s="82" t="n">
        <f aca="false">'High pensions'!K67</f>
        <v>1885492.2750272</v>
      </c>
      <c r="H67" s="82" t="n">
        <f aca="false">'High pensions'!V67</f>
        <v>10373422.1870405</v>
      </c>
      <c r="I67" s="82" t="n">
        <f aca="false">'High pensions'!M67</f>
        <v>58314.1940730063</v>
      </c>
      <c r="J67" s="82" t="n">
        <f aca="false">'High pensions'!W67</f>
        <v>320827.490320842</v>
      </c>
      <c r="K67" s="9"/>
      <c r="L67" s="82" t="n">
        <f aca="false">'High pensions'!N67</f>
        <v>4545382.19971789</v>
      </c>
      <c r="M67" s="67"/>
      <c r="N67" s="82" t="n">
        <f aca="false">'High pensions'!L67</f>
        <v>1191480.57003878</v>
      </c>
      <c r="O67" s="9"/>
      <c r="P67" s="82" t="n">
        <f aca="false">'High pensions'!X67</f>
        <v>30141184.3949256</v>
      </c>
      <c r="Q67" s="67"/>
      <c r="R67" s="82" t="n">
        <f aca="false">'High SIPA income'!G62</f>
        <v>30430923.940231</v>
      </c>
      <c r="S67" s="67"/>
      <c r="T67" s="82" t="n">
        <f aca="false">'High SIPA income'!J62</f>
        <v>116355275.185384</v>
      </c>
      <c r="U67" s="9"/>
      <c r="V67" s="82" t="n">
        <f aca="false">'High SIPA income'!F62</f>
        <v>116784.079657027</v>
      </c>
      <c r="W67" s="67"/>
      <c r="X67" s="82" t="n">
        <f aca="false">'High SIPA income'!M62</f>
        <v>293327.938314015</v>
      </c>
      <c r="Y67" s="9"/>
      <c r="Z67" s="9" t="n">
        <f aca="false">R67+V67-N67-L67-F67</f>
        <v>-2642751.15996366</v>
      </c>
      <c r="AA67" s="9"/>
      <c r="AB67" s="9" t="n">
        <f aca="false">T67-P67-D67</f>
        <v>-64827496.5374072</v>
      </c>
      <c r="AC67" s="50"/>
      <c r="AD67" s="9"/>
      <c r="AE67" s="9"/>
      <c r="AF67" s="9"/>
      <c r="AG67" s="9" t="n">
        <f aca="false">BF67/100*$AG$57</f>
        <v>6696576311.37269</v>
      </c>
      <c r="AH67" s="40" t="n">
        <f aca="false">(AG67-AG66)/AG66</f>
        <v>0.00519745433052576</v>
      </c>
      <c r="AI67" s="40"/>
      <c r="AJ67" s="40" t="n">
        <f aca="false">AB67/AG67</f>
        <v>-0.00968069256932258</v>
      </c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 t="n">
        <f aca="false">workers_and_wage_high!C55</f>
        <v>13123140</v>
      </c>
      <c r="AX67" s="7"/>
      <c r="AY67" s="40" t="n">
        <f aca="false">(AW67-AW66)/AW66</f>
        <v>0.00304556329621577</v>
      </c>
      <c r="AZ67" s="12" t="n">
        <f aca="false">workers_and_wage_high!B55</f>
        <v>7294.55203329607</v>
      </c>
      <c r="BA67" s="40" t="n">
        <f aca="false">(AZ67-AZ66)/AZ66</f>
        <v>0.00214535721312427</v>
      </c>
      <c r="BB67" s="39"/>
      <c r="BC67" s="39"/>
      <c r="BD67" s="39"/>
      <c r="BE67" s="39"/>
      <c r="BF67" s="7" t="n">
        <f aca="false">BF66*(1+AY67)*(1+BA67)*(1-BE67)</f>
        <v>109.807380190962</v>
      </c>
      <c r="BG67" s="7"/>
      <c r="BH67" s="7"/>
      <c r="BI67" s="40" t="n">
        <f aca="false">T74/AG74</f>
        <v>0.0153549677423778</v>
      </c>
      <c r="BJ67" s="7"/>
      <c r="BK67" s="7"/>
      <c r="BL67" s="7"/>
      <c r="BM67" s="7"/>
      <c r="BN67" s="7"/>
      <c r="BO67" s="7"/>
      <c r="BP67" s="7"/>
    </row>
    <row r="68" customFormat="false" ht="13.25" hidden="false" customHeight="false" outlineLevel="0" collapsed="false">
      <c r="A68" s="7" t="n">
        <f aca="false">A64+1</f>
        <v>2028</v>
      </c>
      <c r="B68" s="7" t="n">
        <f aca="false">B64</f>
        <v>3</v>
      </c>
      <c r="C68" s="9"/>
      <c r="D68" s="82" t="n">
        <f aca="false">'High pensions'!Q68</f>
        <v>151879961.206497</v>
      </c>
      <c r="E68" s="9"/>
      <c r="F68" s="82" t="n">
        <f aca="false">'High pensions'!I68</f>
        <v>27605980.7865565</v>
      </c>
      <c r="G68" s="82" t="n">
        <f aca="false">'High pensions'!K68</f>
        <v>1975113.60509071</v>
      </c>
      <c r="H68" s="82" t="n">
        <f aca="false">'High pensions'!V68</f>
        <v>10866492.3024827</v>
      </c>
      <c r="I68" s="82" t="n">
        <f aca="false">'High pensions'!M68</f>
        <v>61085.9877863105</v>
      </c>
      <c r="J68" s="82" t="n">
        <f aca="false">'High pensions'!W68</f>
        <v>336077.081520082</v>
      </c>
      <c r="K68" s="9"/>
      <c r="L68" s="82" t="n">
        <f aca="false">'High pensions'!N68</f>
        <v>4521506.03428162</v>
      </c>
      <c r="M68" s="67"/>
      <c r="N68" s="82" t="n">
        <f aca="false">'High pensions'!L68</f>
        <v>1199575.08797465</v>
      </c>
      <c r="O68" s="9"/>
      <c r="P68" s="82" t="n">
        <f aca="false">'High pensions'!X68</f>
        <v>30061824.5083885</v>
      </c>
      <c r="Q68" s="67"/>
      <c r="R68" s="82" t="n">
        <f aca="false">'High SIPA income'!G63</f>
        <v>26752488.0548979</v>
      </c>
      <c r="S68" s="67"/>
      <c r="T68" s="82" t="n">
        <f aca="false">'High SIPA income'!J63</f>
        <v>102290456.761521</v>
      </c>
      <c r="U68" s="9"/>
      <c r="V68" s="82" t="n">
        <f aca="false">'High SIPA income'!F63</f>
        <v>117515.772702825</v>
      </c>
      <c r="W68" s="67"/>
      <c r="X68" s="82" t="n">
        <f aca="false">'High SIPA income'!M63</f>
        <v>295165.740292101</v>
      </c>
      <c r="Y68" s="9"/>
      <c r="Z68" s="9" t="n">
        <f aca="false">R68+V68-N68-L68-F68</f>
        <v>-6457058.08121205</v>
      </c>
      <c r="AA68" s="9"/>
      <c r="AB68" s="9" t="n">
        <f aca="false">T68-P68-D68</f>
        <v>-79651328.9533641</v>
      </c>
      <c r="AC68" s="50"/>
      <c r="AD68" s="9"/>
      <c r="AE68" s="9"/>
      <c r="AF68" s="9"/>
      <c r="AG68" s="9" t="n">
        <f aca="false">BF68/100*$AG$57</f>
        <v>6755961406.21265</v>
      </c>
      <c r="AH68" s="40" t="n">
        <f aca="false">(AG68-AG67)/AG67</f>
        <v>0.0088679785130056</v>
      </c>
      <c r="AI68" s="40"/>
      <c r="AJ68" s="40" t="n">
        <f aca="false">AB68/AG68</f>
        <v>-0.0117897844828004</v>
      </c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9"/>
      <c r="AV68" s="7"/>
      <c r="AW68" s="7" t="n">
        <f aca="false">workers_and_wage_high!C56</f>
        <v>13229384</v>
      </c>
      <c r="AX68" s="7"/>
      <c r="AY68" s="40" t="n">
        <f aca="false">(AW68-AW67)/AW67</f>
        <v>0.00809592826107166</v>
      </c>
      <c r="AZ68" s="12" t="n">
        <f aca="false">workers_and_wage_high!B56</f>
        <v>7300.13856586422</v>
      </c>
      <c r="BA68" s="40" t="n">
        <f aca="false">(AZ68-AZ67)/AZ67</f>
        <v>0.000765849985393331</v>
      </c>
      <c r="BB68" s="39"/>
      <c r="BC68" s="39"/>
      <c r="BD68" s="39"/>
      <c r="BE68" s="39"/>
      <c r="BF68" s="7" t="n">
        <f aca="false">BF67*(1+AY68)*(1+BA68)*(1-BE68)</f>
        <v>110.781149679065</v>
      </c>
      <c r="BG68" s="7"/>
      <c r="BH68" s="7"/>
      <c r="BI68" s="40" t="n">
        <f aca="false">T75/AG75</f>
        <v>0.0175954593986289</v>
      </c>
      <c r="BJ68" s="7"/>
      <c r="BK68" s="7"/>
      <c r="BL68" s="7"/>
      <c r="BM68" s="7"/>
      <c r="BN68" s="7"/>
      <c r="BO68" s="7"/>
      <c r="BP68" s="7"/>
    </row>
    <row r="69" customFormat="false" ht="13.25" hidden="false" customHeight="false" outlineLevel="0" collapsed="false">
      <c r="A69" s="7" t="n">
        <f aca="false">A65+1</f>
        <v>2028</v>
      </c>
      <c r="B69" s="7" t="n">
        <f aca="false">B65</f>
        <v>4</v>
      </c>
      <c r="C69" s="9"/>
      <c r="D69" s="82" t="n">
        <f aca="false">'High pensions'!Q69</f>
        <v>153510821.788288</v>
      </c>
      <c r="E69" s="9"/>
      <c r="F69" s="82" t="n">
        <f aca="false">'High pensions'!I69</f>
        <v>27902409.0021608</v>
      </c>
      <c r="G69" s="82" t="n">
        <f aca="false">'High pensions'!K69</f>
        <v>2073772.53238726</v>
      </c>
      <c r="H69" s="82" t="n">
        <f aca="false">'High pensions'!V69</f>
        <v>11409284.6113787</v>
      </c>
      <c r="I69" s="82" t="n">
        <f aca="false">'High pensions'!M69</f>
        <v>64137.2948161007</v>
      </c>
      <c r="J69" s="82" t="n">
        <f aca="false">'High pensions'!W69</f>
        <v>352864.472516866</v>
      </c>
      <c r="K69" s="9"/>
      <c r="L69" s="82" t="n">
        <f aca="false">'High pensions'!N69</f>
        <v>4527147.11657557</v>
      </c>
      <c r="M69" s="67"/>
      <c r="N69" s="82" t="n">
        <f aca="false">'High pensions'!L69</f>
        <v>1213942.88787748</v>
      </c>
      <c r="O69" s="9"/>
      <c r="P69" s="82" t="n">
        <f aca="false">'High pensions'!X69</f>
        <v>30170143.5071075</v>
      </c>
      <c r="Q69" s="67"/>
      <c r="R69" s="82" t="n">
        <f aca="false">'High SIPA income'!G64</f>
        <v>31087094.9903493</v>
      </c>
      <c r="S69" s="67"/>
      <c r="T69" s="82" t="n">
        <f aca="false">'High SIPA income'!J64</f>
        <v>118864202.066971</v>
      </c>
      <c r="U69" s="9"/>
      <c r="V69" s="82" t="n">
        <f aca="false">'High SIPA income'!F64</f>
        <v>113504.844277106</v>
      </c>
      <c r="W69" s="67"/>
      <c r="X69" s="82" t="n">
        <f aca="false">'High SIPA income'!M64</f>
        <v>285091.444469446</v>
      </c>
      <c r="Y69" s="9"/>
      <c r="Z69" s="9" t="n">
        <f aca="false">R69+V69-N69-L69-F69</f>
        <v>-2442899.17198748</v>
      </c>
      <c r="AA69" s="9"/>
      <c r="AB69" s="9" t="n">
        <f aca="false">T69-P69-D69</f>
        <v>-64816763.2284243</v>
      </c>
      <c r="AC69" s="50"/>
      <c r="AD69" s="9"/>
      <c r="AE69" s="9"/>
      <c r="AF69" s="9"/>
      <c r="AG69" s="9" t="n">
        <f aca="false">BF69/100*$AG$57</f>
        <v>6806755241.59444</v>
      </c>
      <c r="AH69" s="40" t="n">
        <f aca="false">(AG69-AG68)/AG68</f>
        <v>0.00751837263828657</v>
      </c>
      <c r="AI69" s="40" t="n">
        <f aca="false">(AG69-AG65)/AG65</f>
        <v>0.0343469834541048</v>
      </c>
      <c r="AJ69" s="40" t="n">
        <f aca="false">AB69/AG69</f>
        <v>-0.00952241720582882</v>
      </c>
      <c r="AK69" s="7"/>
      <c r="AL69" s="7"/>
      <c r="AM69" s="7"/>
      <c r="AN69" s="7"/>
      <c r="AO69" s="7"/>
      <c r="AP69" s="7"/>
      <c r="AQ69" s="7"/>
      <c r="AR69" s="7"/>
      <c r="AS69" s="7"/>
      <c r="AT69" s="7"/>
      <c r="AV69" s="7"/>
      <c r="AW69" s="7" t="n">
        <f aca="false">workers_and_wage_high!C57</f>
        <v>13279129</v>
      </c>
      <c r="AX69" s="7"/>
      <c r="AY69" s="40" t="n">
        <f aca="false">(AW69-AW68)/AW68</f>
        <v>0.00376019019479667</v>
      </c>
      <c r="AZ69" s="12" t="n">
        <f aca="false">workers_and_wage_high!B57</f>
        <v>7327.47104314443</v>
      </c>
      <c r="BA69" s="40" t="n">
        <f aca="false">(AZ69-AZ68)/AZ68</f>
        <v>0.00374410390071417</v>
      </c>
      <c r="BB69" s="39"/>
      <c r="BC69" s="39"/>
      <c r="BD69" s="39"/>
      <c r="BE69" s="39"/>
      <c r="BF69" s="7" t="n">
        <f aca="false">BF68*(1+AY69)*(1+BA69)*(1-BE69)</f>
        <v>111.61404364365</v>
      </c>
      <c r="BG69" s="7"/>
      <c r="BH69" s="7"/>
      <c r="BI69" s="40" t="n">
        <f aca="false">T76/AG76</f>
        <v>0.0153587554041044</v>
      </c>
      <c r="BJ69" s="7"/>
      <c r="BK69" s="7"/>
      <c r="BL69" s="7"/>
      <c r="BM69" s="7"/>
      <c r="BN69" s="7"/>
      <c r="BO69" s="7"/>
      <c r="BP69" s="7"/>
    </row>
    <row r="70" customFormat="false" ht="13.25" hidden="false" customHeight="false" outlineLevel="0" collapsed="false">
      <c r="A70" s="5" t="n">
        <f aca="false">A66+1</f>
        <v>2029</v>
      </c>
      <c r="B70" s="5" t="n">
        <f aca="false">B66</f>
        <v>1</v>
      </c>
      <c r="C70" s="6"/>
      <c r="D70" s="81" t="n">
        <f aca="false">'High pensions'!Q70</f>
        <v>154199995.000513</v>
      </c>
      <c r="E70" s="6"/>
      <c r="F70" s="81" t="n">
        <f aca="false">'High pensions'!I70</f>
        <v>28027674.3913811</v>
      </c>
      <c r="G70" s="81" t="n">
        <f aca="false">'High pensions'!K70</f>
        <v>2152459.50272323</v>
      </c>
      <c r="H70" s="81" t="n">
        <f aca="false">'High pensions'!V70</f>
        <v>11842197.1057576</v>
      </c>
      <c r="I70" s="81" t="n">
        <f aca="false">'High pensions'!M70</f>
        <v>66570.9124553576</v>
      </c>
      <c r="J70" s="81" t="n">
        <f aca="false">'High pensions'!W70</f>
        <v>366253.518734771</v>
      </c>
      <c r="K70" s="6"/>
      <c r="L70" s="81" t="n">
        <f aca="false">'High pensions'!N70</f>
        <v>5544882.55712203</v>
      </c>
      <c r="M70" s="8"/>
      <c r="N70" s="81" t="n">
        <f aca="false">'High pensions'!L70</f>
        <v>1218100.02087844</v>
      </c>
      <c r="O70" s="6"/>
      <c r="P70" s="81" t="n">
        <f aca="false">'High pensions'!X70</f>
        <v>35474048.8654325</v>
      </c>
      <c r="Q70" s="8"/>
      <c r="R70" s="81" t="n">
        <f aca="false">'High SIPA income'!G65</f>
        <v>27504272.3868494</v>
      </c>
      <c r="S70" s="8"/>
      <c r="T70" s="81" t="n">
        <f aca="false">'High SIPA income'!J65</f>
        <v>105164969.313164</v>
      </c>
      <c r="U70" s="6"/>
      <c r="V70" s="81" t="n">
        <f aca="false">'High SIPA income'!F65</f>
        <v>112501.668753569</v>
      </c>
      <c r="W70" s="8"/>
      <c r="X70" s="81" t="n">
        <f aca="false">'High SIPA income'!M65</f>
        <v>282571.756777852</v>
      </c>
      <c r="Y70" s="6"/>
      <c r="Z70" s="6" t="n">
        <f aca="false">R70+V70-N70-L70-F70</f>
        <v>-7173882.91377853</v>
      </c>
      <c r="AA70" s="6"/>
      <c r="AB70" s="6" t="n">
        <f aca="false">T70-P70-D70</f>
        <v>-84509074.5527818</v>
      </c>
      <c r="AC70" s="50"/>
      <c r="AD70" s="6"/>
      <c r="AE70" s="6"/>
      <c r="AF70" s="6"/>
      <c r="AG70" s="6" t="n">
        <f aca="false">BF70/100*$AG$57</f>
        <v>6896283220.55316</v>
      </c>
      <c r="AH70" s="61" t="n">
        <f aca="false">(AG70-AG69)/AG69</f>
        <v>0.0131528130189908</v>
      </c>
      <c r="AI70" s="61"/>
      <c r="AJ70" s="61" t="n">
        <f aca="false">AB70/AG70</f>
        <v>-0.0122542929067816</v>
      </c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61" t="n">
        <f aca="false">AVERAGE(AH70:AH73)</f>
        <v>0.00968784119112815</v>
      </c>
      <c r="AV70" s="5"/>
      <c r="AW70" s="5" t="n">
        <f aca="false">workers_and_wage_high!C58</f>
        <v>13357768</v>
      </c>
      <c r="AX70" s="5"/>
      <c r="AY70" s="61" t="n">
        <f aca="false">(AW70-AW69)/AW69</f>
        <v>0.00592199985405669</v>
      </c>
      <c r="AZ70" s="11" t="n">
        <f aca="false">workers_and_wage_high!B58</f>
        <v>7380.14269571006</v>
      </c>
      <c r="BA70" s="61" t="n">
        <f aca="false">(AZ70-AZ69)/AZ69</f>
        <v>0.00718824438274844</v>
      </c>
      <c r="BB70" s="66"/>
      <c r="BC70" s="66"/>
      <c r="BD70" s="66"/>
      <c r="BE70" s="66"/>
      <c r="BF70" s="5" t="n">
        <f aca="false">BF69*(1+AY70)*(1+BA70)*(1-BE70)</f>
        <v>113.082082289989</v>
      </c>
      <c r="BG70" s="5"/>
      <c r="BH70" s="5"/>
      <c r="BI70" s="61" t="n">
        <f aca="false">T77/AG77</f>
        <v>0.0177070314556184</v>
      </c>
      <c r="BJ70" s="5"/>
      <c r="BK70" s="5"/>
      <c r="BL70" s="5"/>
      <c r="BM70" s="5"/>
      <c r="BN70" s="5"/>
      <c r="BO70" s="5"/>
      <c r="BP70" s="5"/>
    </row>
    <row r="71" customFormat="false" ht="13.25" hidden="false" customHeight="false" outlineLevel="0" collapsed="false">
      <c r="A71" s="7" t="n">
        <f aca="false">A67+1</f>
        <v>2029</v>
      </c>
      <c r="B71" s="7" t="n">
        <f aca="false">B67</f>
        <v>2</v>
      </c>
      <c r="C71" s="9"/>
      <c r="D71" s="82" t="n">
        <f aca="false">'High pensions'!Q71</f>
        <v>154912821.02302</v>
      </c>
      <c r="E71" s="9"/>
      <c r="F71" s="82" t="n">
        <f aca="false">'High pensions'!I71</f>
        <v>28157238.9588537</v>
      </c>
      <c r="G71" s="82" t="n">
        <f aca="false">'High pensions'!K71</f>
        <v>2218631.34565462</v>
      </c>
      <c r="H71" s="82" t="n">
        <f aca="false">'High pensions'!V71</f>
        <v>12206255.0617161</v>
      </c>
      <c r="I71" s="82" t="n">
        <f aca="false">'High pensions'!M71</f>
        <v>68617.4642985966</v>
      </c>
      <c r="J71" s="82" t="n">
        <f aca="false">'High pensions'!W71</f>
        <v>377513.043145857</v>
      </c>
      <c r="K71" s="9"/>
      <c r="L71" s="82" t="n">
        <f aca="false">'High pensions'!N71</f>
        <v>4650955.97742353</v>
      </c>
      <c r="M71" s="67"/>
      <c r="N71" s="82" t="n">
        <f aca="false">'High pensions'!L71</f>
        <v>1224156.49264665</v>
      </c>
      <c r="O71" s="9"/>
      <c r="P71" s="82" t="n">
        <f aca="false">'High pensions'!X71</f>
        <v>30868780.5145495</v>
      </c>
      <c r="Q71" s="67"/>
      <c r="R71" s="82" t="n">
        <f aca="false">'High SIPA income'!G66</f>
        <v>32075980.3599527</v>
      </c>
      <c r="S71" s="67"/>
      <c r="T71" s="82" t="n">
        <f aca="false">'High SIPA income'!J66</f>
        <v>122645290.986026</v>
      </c>
      <c r="U71" s="9"/>
      <c r="V71" s="82" t="n">
        <f aca="false">'High SIPA income'!F66</f>
        <v>111953.933744067</v>
      </c>
      <c r="W71" s="67"/>
      <c r="X71" s="82" t="n">
        <f aca="false">'High SIPA income'!M66</f>
        <v>281196.004350366</v>
      </c>
      <c r="Y71" s="9"/>
      <c r="Z71" s="9" t="n">
        <f aca="false">R71+V71-N71-L71-F71</f>
        <v>-1844417.1352271</v>
      </c>
      <c r="AA71" s="9"/>
      <c r="AB71" s="9" t="n">
        <f aca="false">T71-P71-D71</f>
        <v>-63136310.5515433</v>
      </c>
      <c r="AC71" s="50"/>
      <c r="AD71" s="9"/>
      <c r="AE71" s="9"/>
      <c r="AF71" s="9"/>
      <c r="AG71" s="9" t="n">
        <f aca="false">BF71/100*$AG$57</f>
        <v>6975042335.70795</v>
      </c>
      <c r="AH71" s="40" t="n">
        <f aca="false">(AG71-AG70)/AG70</f>
        <v>0.0114205163326321</v>
      </c>
      <c r="AI71" s="40"/>
      <c r="AJ71" s="40" t="n">
        <f aca="false">AB71/AG71</f>
        <v>-0.00905174585512177</v>
      </c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 t="n">
        <f aca="false">workers_and_wage_high!C59</f>
        <v>13409404</v>
      </c>
      <c r="AX71" s="7"/>
      <c r="AY71" s="40" t="n">
        <f aca="false">(AW71-AW70)/AW70</f>
        <v>0.00386561587235233</v>
      </c>
      <c r="AZ71" s="12" t="n">
        <f aca="false">workers_and_wage_high!B59</f>
        <v>7435.68423689563</v>
      </c>
      <c r="BA71" s="40" t="n">
        <f aca="false">(AZ71-AZ70)/AZ70</f>
        <v>0.00752580857519918</v>
      </c>
      <c r="BB71" s="39"/>
      <c r="BC71" s="39"/>
      <c r="BD71" s="39"/>
      <c r="BE71" s="39"/>
      <c r="BF71" s="7" t="n">
        <f aca="false">BF70*(1+AY71)*(1+BA71)*(1-BE71)</f>
        <v>114.373538057709</v>
      </c>
      <c r="BG71" s="7"/>
      <c r="BH71" s="7"/>
      <c r="BI71" s="40" t="n">
        <f aca="false">T78/AG78</f>
        <v>0.0154516383544149</v>
      </c>
      <c r="BJ71" s="7"/>
      <c r="BK71" s="7"/>
      <c r="BL71" s="7"/>
      <c r="BM71" s="7"/>
      <c r="BN71" s="7"/>
      <c r="BO71" s="7"/>
      <c r="BP71" s="7"/>
    </row>
    <row r="72" customFormat="false" ht="13.25" hidden="false" customHeight="false" outlineLevel="0" collapsed="false">
      <c r="A72" s="7" t="n">
        <f aca="false">A68+1</f>
        <v>2029</v>
      </c>
      <c r="B72" s="7" t="n">
        <f aca="false">B68</f>
        <v>3</v>
      </c>
      <c r="C72" s="9"/>
      <c r="D72" s="82" t="n">
        <f aca="false">'High pensions'!Q72</f>
        <v>155475383.918399</v>
      </c>
      <c r="E72" s="9"/>
      <c r="F72" s="82" t="n">
        <f aca="false">'High pensions'!I72</f>
        <v>28259491.4242724</v>
      </c>
      <c r="G72" s="82" t="n">
        <f aca="false">'High pensions'!K72</f>
        <v>2337897.98023848</v>
      </c>
      <c r="H72" s="82" t="n">
        <f aca="false">'High pensions'!V72</f>
        <v>12862424.8958502</v>
      </c>
      <c r="I72" s="82" t="n">
        <f aca="false">'High pensions'!M72</f>
        <v>72306.1231001592</v>
      </c>
      <c r="J72" s="82" t="n">
        <f aca="false">'High pensions'!W72</f>
        <v>397806.955541759</v>
      </c>
      <c r="K72" s="9"/>
      <c r="L72" s="82" t="n">
        <f aca="false">'High pensions'!N72</f>
        <v>4645070.64758084</v>
      </c>
      <c r="M72" s="67"/>
      <c r="N72" s="82" t="n">
        <f aca="false">'High pensions'!L72</f>
        <v>1229273.28534108</v>
      </c>
      <c r="O72" s="9"/>
      <c r="P72" s="82" t="n">
        <f aca="false">'High pensions'!X72</f>
        <v>30866392.5937249</v>
      </c>
      <c r="Q72" s="67"/>
      <c r="R72" s="82" t="n">
        <f aca="false">'High SIPA income'!G67</f>
        <v>28228162.618131</v>
      </c>
      <c r="S72" s="67"/>
      <c r="T72" s="82" t="n">
        <f aca="false">'High SIPA income'!J67</f>
        <v>107932826.353266</v>
      </c>
      <c r="U72" s="9"/>
      <c r="V72" s="82" t="n">
        <f aca="false">'High SIPA income'!F67</f>
        <v>111526.801587427</v>
      </c>
      <c r="W72" s="67"/>
      <c r="X72" s="82" t="n">
        <f aca="false">'High SIPA income'!M67</f>
        <v>280123.171518504</v>
      </c>
      <c r="Y72" s="9"/>
      <c r="Z72" s="9" t="n">
        <f aca="false">R72+V72-N72-L72-F72</f>
        <v>-5794145.93747591</v>
      </c>
      <c r="AA72" s="9"/>
      <c r="AB72" s="9" t="n">
        <f aca="false">T72-P72-D72</f>
        <v>-78408950.158858</v>
      </c>
      <c r="AC72" s="50"/>
      <c r="AD72" s="9"/>
      <c r="AE72" s="9"/>
      <c r="AF72" s="9"/>
      <c r="AG72" s="9" t="n">
        <f aca="false">BF72/100*$AG$57</f>
        <v>7030461197.15136</v>
      </c>
      <c r="AH72" s="40" t="n">
        <f aca="false">(AG72-AG71)/AG71</f>
        <v>0.00794530825421719</v>
      </c>
      <c r="AI72" s="40"/>
      <c r="AJ72" s="40" t="n">
        <f aca="false">AB72/AG72</f>
        <v>-0.011152746307828</v>
      </c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9"/>
      <c r="AV72" s="7"/>
      <c r="AW72" s="7" t="n">
        <f aca="false">workers_and_wage_high!C60</f>
        <v>13451537</v>
      </c>
      <c r="AX72" s="7"/>
      <c r="AY72" s="40" t="n">
        <f aca="false">(AW72-AW71)/AW71</f>
        <v>0.00314204866972462</v>
      </c>
      <c r="AZ72" s="12" t="n">
        <f aca="false">workers_and_wage_high!B60</f>
        <v>7471.28789006269</v>
      </c>
      <c r="BA72" s="40" t="n">
        <f aca="false">(AZ72-AZ71)/AZ71</f>
        <v>0.00478821478061086</v>
      </c>
      <c r="BB72" s="39"/>
      <c r="BC72" s="39"/>
      <c r="BD72" s="39"/>
      <c r="BE72" s="39"/>
      <c r="BF72" s="7" t="n">
        <f aca="false">BF71*(1+AY72)*(1+BA72)*(1-BE72)</f>
        <v>115.282271073703</v>
      </c>
      <c r="BG72" s="7"/>
      <c r="BH72" s="7"/>
      <c r="BI72" s="40" t="n">
        <f aca="false">T79/AG79</f>
        <v>0.0177665058114358</v>
      </c>
      <c r="BJ72" s="7"/>
      <c r="BK72" s="7"/>
      <c r="BL72" s="7"/>
      <c r="BM72" s="7"/>
      <c r="BN72" s="7"/>
      <c r="BO72" s="7"/>
      <c r="BP72" s="7"/>
    </row>
    <row r="73" customFormat="false" ht="13.25" hidden="false" customHeight="false" outlineLevel="0" collapsed="false">
      <c r="A73" s="7" t="n">
        <f aca="false">A69+1</f>
        <v>2029</v>
      </c>
      <c r="B73" s="7" t="n">
        <f aca="false">B69</f>
        <v>4</v>
      </c>
      <c r="C73" s="9"/>
      <c r="D73" s="82" t="n">
        <f aca="false">'High pensions'!Q73</f>
        <v>156133307.811045</v>
      </c>
      <c r="E73" s="9"/>
      <c r="F73" s="82" t="n">
        <f aca="false">'High pensions'!I73</f>
        <v>28379076.879754</v>
      </c>
      <c r="G73" s="82" t="n">
        <f aca="false">'High pensions'!K73</f>
        <v>2371671.5356855</v>
      </c>
      <c r="H73" s="82" t="n">
        <f aca="false">'High pensions'!V73</f>
        <v>13048237.0331099</v>
      </c>
      <c r="I73" s="82" t="n">
        <f aca="false">'High pensions'!M73</f>
        <v>73350.6660521287</v>
      </c>
      <c r="J73" s="82" t="n">
        <f aca="false">'High pensions'!W73</f>
        <v>403553.7226735</v>
      </c>
      <c r="K73" s="9"/>
      <c r="L73" s="82" t="n">
        <f aca="false">'High pensions'!N73</f>
        <v>4655191.91496685</v>
      </c>
      <c r="M73" s="67"/>
      <c r="N73" s="82" t="n">
        <f aca="false">'High pensions'!L73</f>
        <v>1235352.16848493</v>
      </c>
      <c r="O73" s="9"/>
      <c r="P73" s="82" t="n">
        <f aca="false">'High pensions'!X73</f>
        <v>30952356.1198023</v>
      </c>
      <c r="Q73" s="67"/>
      <c r="R73" s="82" t="n">
        <f aca="false">'High SIPA income'!G68</f>
        <v>32631275.419529</v>
      </c>
      <c r="S73" s="67"/>
      <c r="T73" s="82" t="n">
        <f aca="false">'High SIPA income'!J68</f>
        <v>124768509.774683</v>
      </c>
      <c r="U73" s="9"/>
      <c r="V73" s="82" t="n">
        <f aca="false">'High SIPA income'!F68</f>
        <v>119593.29235927</v>
      </c>
      <c r="W73" s="67"/>
      <c r="X73" s="82" t="n">
        <f aca="false">'High SIPA income'!M68</f>
        <v>300383.870703553</v>
      </c>
      <c r="Y73" s="9"/>
      <c r="Z73" s="9" t="n">
        <f aca="false">R73+V73-N73-L73-F73</f>
        <v>-1518752.25131754</v>
      </c>
      <c r="AA73" s="9"/>
      <c r="AB73" s="9" t="n">
        <f aca="false">T73-P73-D73</f>
        <v>-62317154.1561647</v>
      </c>
      <c r="AC73" s="50"/>
      <c r="AD73" s="9"/>
      <c r="AE73" s="9"/>
      <c r="AF73" s="9"/>
      <c r="AG73" s="9" t="n">
        <f aca="false">BF73/100*$AG$57</f>
        <v>7074280143.59284</v>
      </c>
      <c r="AH73" s="40" t="n">
        <f aca="false">(AG73-AG72)/AG72</f>
        <v>0.00623272715867254</v>
      </c>
      <c r="AI73" s="40" t="n">
        <f aca="false">(AG73-AG69)/AG69</f>
        <v>0.0393028531955468</v>
      </c>
      <c r="AJ73" s="40" t="n">
        <f aca="false">AB73/AG73</f>
        <v>-0.00880897460819461</v>
      </c>
      <c r="AK73" s="7"/>
      <c r="AL73" s="7"/>
      <c r="AM73" s="7"/>
      <c r="AN73" s="7"/>
      <c r="AO73" s="7"/>
      <c r="AP73" s="7"/>
      <c r="AQ73" s="7"/>
      <c r="AR73" s="7"/>
      <c r="AS73" s="7"/>
      <c r="AT73" s="7"/>
      <c r="AV73" s="7"/>
      <c r="AW73" s="7" t="n">
        <f aca="false">workers_and_wage_high!C61</f>
        <v>13491032</v>
      </c>
      <c r="AX73" s="7"/>
      <c r="AY73" s="40" t="n">
        <f aca="false">(AW73-AW72)/AW72</f>
        <v>0.00293609570415634</v>
      </c>
      <c r="AZ73" s="12" t="n">
        <f aca="false">workers_and_wage_high!B61</f>
        <v>7495.84586815284</v>
      </c>
      <c r="BA73" s="40" t="n">
        <f aca="false">(AZ73-AZ72)/AZ72</f>
        <v>0.00328698056499955</v>
      </c>
      <c r="BB73" s="39"/>
      <c r="BC73" s="39"/>
      <c r="BD73" s="39"/>
      <c r="BE73" s="39"/>
      <c r="BF73" s="7" t="n">
        <f aca="false">BF72*(1+AY73)*(1+BA73)*(1-BE73)</f>
        <v>116.000794015538</v>
      </c>
      <c r="BG73" s="7"/>
      <c r="BH73" s="7"/>
      <c r="BI73" s="40" t="n">
        <f aca="false">T80/AG80</f>
        <v>0.0154707854550486</v>
      </c>
      <c r="BJ73" s="7"/>
      <c r="BK73" s="7"/>
      <c r="BL73" s="7"/>
      <c r="BM73" s="7"/>
      <c r="BN73" s="7"/>
      <c r="BO73" s="7"/>
      <c r="BP73" s="7"/>
    </row>
    <row r="74" customFormat="false" ht="13.25" hidden="false" customHeight="false" outlineLevel="0" collapsed="false">
      <c r="A74" s="5" t="n">
        <f aca="false">A70+1</f>
        <v>2030</v>
      </c>
      <c r="B74" s="5" t="n">
        <f aca="false">B70</f>
        <v>1</v>
      </c>
      <c r="C74" s="6"/>
      <c r="D74" s="81" t="n">
        <f aca="false">'High pensions'!Q74</f>
        <v>157222882.419835</v>
      </c>
      <c r="E74" s="6"/>
      <c r="F74" s="81" t="n">
        <f aca="false">'High pensions'!I74</f>
        <v>28577119.9624414</v>
      </c>
      <c r="G74" s="81" t="n">
        <f aca="false">'High pensions'!K74</f>
        <v>2424256.43627407</v>
      </c>
      <c r="H74" s="81" t="n">
        <f aca="false">'High pensions'!V74</f>
        <v>13337543.6410942</v>
      </c>
      <c r="I74" s="81" t="n">
        <f aca="false">'High pensions'!M74</f>
        <v>74977.0031837346</v>
      </c>
      <c r="J74" s="81" t="n">
        <f aca="false">'High pensions'!W74</f>
        <v>412501.349724566</v>
      </c>
      <c r="K74" s="6"/>
      <c r="L74" s="81" t="n">
        <f aca="false">'High pensions'!N74</f>
        <v>5569069.32249614</v>
      </c>
      <c r="M74" s="8"/>
      <c r="N74" s="81" t="n">
        <f aca="false">'High pensions'!L74</f>
        <v>1245363.78838202</v>
      </c>
      <c r="O74" s="6"/>
      <c r="P74" s="81" t="n">
        <f aca="false">'High pensions'!X74</f>
        <v>35749551.3106307</v>
      </c>
      <c r="Q74" s="8"/>
      <c r="R74" s="81" t="n">
        <f aca="false">'High SIPA income'!G69</f>
        <v>28643923.9657656</v>
      </c>
      <c r="S74" s="8"/>
      <c r="T74" s="81" t="n">
        <f aca="false">'High SIPA income'!J69</f>
        <v>109522525.90069</v>
      </c>
      <c r="U74" s="6"/>
      <c r="V74" s="81" t="n">
        <f aca="false">'High SIPA income'!F69</f>
        <v>118905.457443084</v>
      </c>
      <c r="W74" s="8"/>
      <c r="X74" s="81" t="n">
        <f aca="false">'High SIPA income'!M69</f>
        <v>298656.227702403</v>
      </c>
      <c r="Y74" s="6"/>
      <c r="Z74" s="6" t="n">
        <f aca="false">R74+V74-N74-L74-F74</f>
        <v>-6628723.65011084</v>
      </c>
      <c r="AA74" s="6"/>
      <c r="AB74" s="6" t="n">
        <f aca="false">T74-P74-D74</f>
        <v>-83449907.829776</v>
      </c>
      <c r="AC74" s="50"/>
      <c r="AD74" s="6"/>
      <c r="AE74" s="6"/>
      <c r="AF74" s="6"/>
      <c r="AG74" s="6" t="n">
        <f aca="false">BF74/100*$AG$57</f>
        <v>7132709605.01082</v>
      </c>
      <c r="AH74" s="61" t="n">
        <f aca="false">(AG74-AG73)/AG73</f>
        <v>0.00825942148628334</v>
      </c>
      <c r="AI74" s="61"/>
      <c r="AJ74" s="61" t="n">
        <f aca="false">AB74/AG74</f>
        <v>-0.0116996082065575</v>
      </c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61" t="n">
        <f aca="false">AVERAGE(AH74:AH77)</f>
        <v>0.00567987775553341</v>
      </c>
      <c r="AV74" s="5"/>
      <c r="AW74" s="5" t="n">
        <f aca="false">workers_and_wage_high!C62</f>
        <v>13515662</v>
      </c>
      <c r="AX74" s="5"/>
      <c r="AY74" s="61" t="n">
        <f aca="false">(AW74-AW73)/AW73</f>
        <v>0.00182565722177518</v>
      </c>
      <c r="AZ74" s="11" t="n">
        <f aca="false">workers_and_wage_high!B62</f>
        <v>7543.98448881117</v>
      </c>
      <c r="BA74" s="61" t="n">
        <f aca="false">(AZ74-AZ73)/AZ73</f>
        <v>0.0064220398211301</v>
      </c>
      <c r="BB74" s="66"/>
      <c r="BC74" s="66"/>
      <c r="BD74" s="66"/>
      <c r="BE74" s="66"/>
      <c r="BF74" s="5" t="n">
        <f aca="false">BF73*(1+AY74)*(1+BA74)*(1-BE74)</f>
        <v>116.958893466056</v>
      </c>
      <c r="BG74" s="5"/>
      <c r="BH74" s="5"/>
      <c r="BI74" s="61" t="n">
        <f aca="false">T81/AG81</f>
        <v>0.0177652421996159</v>
      </c>
      <c r="BJ74" s="5"/>
      <c r="BK74" s="5"/>
      <c r="BL74" s="5"/>
      <c r="BM74" s="5"/>
      <c r="BN74" s="5"/>
      <c r="BO74" s="5"/>
      <c r="BP74" s="5"/>
    </row>
    <row r="75" customFormat="false" ht="13.25" hidden="false" customHeight="false" outlineLevel="0" collapsed="false">
      <c r="A75" s="7" t="n">
        <f aca="false">A71+1</f>
        <v>2030</v>
      </c>
      <c r="B75" s="7" t="n">
        <f aca="false">B71</f>
        <v>2</v>
      </c>
      <c r="C75" s="9"/>
      <c r="D75" s="82" t="n">
        <f aca="false">'High pensions'!Q75</f>
        <v>157309454.001155</v>
      </c>
      <c r="E75" s="9"/>
      <c r="F75" s="82" t="n">
        <f aca="false">'High pensions'!I75</f>
        <v>28592855.3721137</v>
      </c>
      <c r="G75" s="82" t="n">
        <f aca="false">'High pensions'!K75</f>
        <v>2484124.50259655</v>
      </c>
      <c r="H75" s="82" t="n">
        <f aca="false">'High pensions'!V75</f>
        <v>13666920.0780652</v>
      </c>
      <c r="I75" s="82" t="n">
        <f aca="false">'High pensions'!M75</f>
        <v>76828.5928638112</v>
      </c>
      <c r="J75" s="82" t="n">
        <f aca="false">'High pensions'!W75</f>
        <v>422688.24983707</v>
      </c>
      <c r="K75" s="9"/>
      <c r="L75" s="82" t="n">
        <f aca="false">'High pensions'!N75</f>
        <v>4663642.41063479</v>
      </c>
      <c r="M75" s="67"/>
      <c r="N75" s="82" t="n">
        <f aca="false">'High pensions'!L75</f>
        <v>1246251.64312548</v>
      </c>
      <c r="O75" s="9"/>
      <c r="P75" s="82" t="n">
        <f aca="false">'High pensions'!X75</f>
        <v>31056171.4756027</v>
      </c>
      <c r="Q75" s="67"/>
      <c r="R75" s="82" t="n">
        <f aca="false">'High SIPA income'!G70</f>
        <v>32958574.2582743</v>
      </c>
      <c r="S75" s="67"/>
      <c r="T75" s="82" t="n">
        <f aca="false">'High SIPA income'!J70</f>
        <v>126019965.252172</v>
      </c>
      <c r="U75" s="9"/>
      <c r="V75" s="82" t="n">
        <f aca="false">'High SIPA income'!F70</f>
        <v>124497.515616601</v>
      </c>
      <c r="W75" s="67"/>
      <c r="X75" s="82" t="n">
        <f aca="false">'High SIPA income'!M70</f>
        <v>312701.865599169</v>
      </c>
      <c r="Y75" s="9"/>
      <c r="Z75" s="9" t="n">
        <f aca="false">R75+V75-N75-L75-F75</f>
        <v>-1419677.65198306</v>
      </c>
      <c r="AA75" s="9"/>
      <c r="AB75" s="9" t="n">
        <f aca="false">T75-P75-D75</f>
        <v>-62345660.2245858</v>
      </c>
      <c r="AC75" s="50"/>
      <c r="AD75" s="9"/>
      <c r="AE75" s="9"/>
      <c r="AF75" s="9"/>
      <c r="AG75" s="9" t="n">
        <f aca="false">BF75/100*$AG$57</f>
        <v>7162073032.43201</v>
      </c>
      <c r="AH75" s="40" t="n">
        <f aca="false">(AG75-AG74)/AG74</f>
        <v>0.00411672829082542</v>
      </c>
      <c r="AI75" s="40"/>
      <c r="AJ75" s="40" t="n">
        <f aca="false">AB75/AG75</f>
        <v>-0.00870497409650335</v>
      </c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 t="n">
        <f aca="false">workers_and_wage_high!C63</f>
        <v>13578949</v>
      </c>
      <c r="AX75" s="7"/>
      <c r="AY75" s="40" t="n">
        <f aca="false">(AW75-AW74)/AW74</f>
        <v>0.00468249353971711</v>
      </c>
      <c r="AZ75" s="12" t="n">
        <f aca="false">workers_and_wage_high!B63</f>
        <v>7539.73625686785</v>
      </c>
      <c r="BA75" s="40" t="n">
        <f aca="false">(AZ75-AZ74)/AZ74</f>
        <v>-0.000563128403779082</v>
      </c>
      <c r="BB75" s="39"/>
      <c r="BC75" s="39"/>
      <c r="BD75" s="39"/>
      <c r="BE75" s="39"/>
      <c r="BF75" s="7" t="n">
        <f aca="false">BF74*(1+AY75)*(1+BA75)*(1-BE75)</f>
        <v>117.440381451651</v>
      </c>
      <c r="BG75" s="7"/>
      <c r="BH75" s="7"/>
      <c r="BI75" s="40" t="n">
        <f aca="false">T82/AG82</f>
        <v>0.0155217878372727</v>
      </c>
      <c r="BJ75" s="7"/>
      <c r="BK75" s="7"/>
      <c r="BL75" s="7"/>
      <c r="BM75" s="7"/>
      <c r="BN75" s="7"/>
      <c r="BO75" s="7"/>
      <c r="BP75" s="7"/>
    </row>
    <row r="76" customFormat="false" ht="13.25" hidden="false" customHeight="false" outlineLevel="0" collapsed="false">
      <c r="A76" s="7" t="n">
        <f aca="false">A72+1</f>
        <v>2030</v>
      </c>
      <c r="B76" s="7" t="n">
        <f aca="false">B72</f>
        <v>3</v>
      </c>
      <c r="C76" s="9"/>
      <c r="D76" s="82" t="n">
        <f aca="false">'High pensions'!Q76</f>
        <v>158570147.092789</v>
      </c>
      <c r="E76" s="9"/>
      <c r="F76" s="82" t="n">
        <f aca="false">'High pensions'!I76</f>
        <v>28822001.2646258</v>
      </c>
      <c r="G76" s="82" t="n">
        <f aca="false">'High pensions'!K76</f>
        <v>2545892.80137578</v>
      </c>
      <c r="H76" s="82" t="n">
        <f aca="false">'High pensions'!V76</f>
        <v>14006751.0333541</v>
      </c>
      <c r="I76" s="82" t="n">
        <f aca="false">'High pensions'!M76</f>
        <v>78738.9526198697</v>
      </c>
      <c r="J76" s="82" t="n">
        <f aca="false">'High pensions'!W76</f>
        <v>433198.485567652</v>
      </c>
      <c r="K76" s="9"/>
      <c r="L76" s="82" t="n">
        <f aca="false">'High pensions'!N76</f>
        <v>4677608.96787074</v>
      </c>
      <c r="M76" s="67"/>
      <c r="N76" s="82" t="n">
        <f aca="false">'High pensions'!L76</f>
        <v>1257238.35517623</v>
      </c>
      <c r="O76" s="9"/>
      <c r="P76" s="82" t="n">
        <f aca="false">'High pensions'!X76</f>
        <v>31189089.6555934</v>
      </c>
      <c r="Q76" s="67"/>
      <c r="R76" s="82" t="n">
        <f aca="false">'High SIPA income'!G71</f>
        <v>28846964.0532385</v>
      </c>
      <c r="S76" s="67"/>
      <c r="T76" s="82" t="n">
        <f aca="false">'High SIPA income'!J71</f>
        <v>110298867.272972</v>
      </c>
      <c r="U76" s="9"/>
      <c r="V76" s="82" t="n">
        <f aca="false">'High SIPA income'!F71</f>
        <v>122072.612565873</v>
      </c>
      <c r="W76" s="67"/>
      <c r="X76" s="82" t="n">
        <f aca="false">'High SIPA income'!M71</f>
        <v>306611.208254688</v>
      </c>
      <c r="Y76" s="9"/>
      <c r="Z76" s="9" t="n">
        <f aca="false">R76+V76-N76-L76-F76</f>
        <v>-5787811.92186846</v>
      </c>
      <c r="AA76" s="9"/>
      <c r="AB76" s="9" t="n">
        <f aca="false">T76-P76-D76</f>
        <v>-79460369.4754105</v>
      </c>
      <c r="AC76" s="50"/>
      <c r="AD76" s="9"/>
      <c r="AE76" s="9"/>
      <c r="AF76" s="9"/>
      <c r="AG76" s="9" t="n">
        <f aca="false">BF76/100*$AG$57</f>
        <v>7181497743.20229</v>
      </c>
      <c r="AH76" s="40" t="n">
        <f aca="false">(AG76-AG75)/AG75</f>
        <v>0.00271216317989431</v>
      </c>
      <c r="AI76" s="40"/>
      <c r="AJ76" s="40" t="n">
        <f aca="false">AB76/AG76</f>
        <v>-0.0110645957593769</v>
      </c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9"/>
      <c r="AV76" s="7"/>
      <c r="AW76" s="7" t="n">
        <f aca="false">workers_and_wage_high!C64</f>
        <v>13556984</v>
      </c>
      <c r="AX76" s="7"/>
      <c r="AY76" s="40" t="n">
        <f aca="false">(AW76-AW75)/AW75</f>
        <v>-0.00161757732501978</v>
      </c>
      <c r="AZ76" s="12" t="n">
        <f aca="false">workers_and_wage_high!B64</f>
        <v>7572.43424986763</v>
      </c>
      <c r="BA76" s="40" t="n">
        <f aca="false">(AZ76-AZ75)/AZ75</f>
        <v>0.00433675554234347</v>
      </c>
      <c r="BB76" s="39"/>
      <c r="BC76" s="39"/>
      <c r="BD76" s="39"/>
      <c r="BE76" s="39"/>
      <c r="BF76" s="7" t="n">
        <f aca="false">BF75*(1+AY76)*(1+BA76)*(1-BE76)</f>
        <v>117.758898930057</v>
      </c>
      <c r="BG76" s="7"/>
      <c r="BH76" s="7"/>
      <c r="BI76" s="40" t="n">
        <f aca="false">T83/AG83</f>
        <v>0.0178859800435907</v>
      </c>
      <c r="BJ76" s="7"/>
      <c r="BK76" s="7"/>
      <c r="BL76" s="7"/>
      <c r="BM76" s="7"/>
      <c r="BN76" s="7"/>
      <c r="BO76" s="7"/>
      <c r="BP76" s="7"/>
    </row>
    <row r="77" customFormat="false" ht="13.25" hidden="false" customHeight="false" outlineLevel="0" collapsed="false">
      <c r="A77" s="7" t="n">
        <f aca="false">A73+1</f>
        <v>2030</v>
      </c>
      <c r="B77" s="7" t="n">
        <f aca="false">B73</f>
        <v>4</v>
      </c>
      <c r="C77" s="9"/>
      <c r="D77" s="82" t="n">
        <f aca="false">'High pensions'!Q77</f>
        <v>159862091.59181</v>
      </c>
      <c r="E77" s="9"/>
      <c r="F77" s="82" t="n">
        <f aca="false">'High pensions'!I77</f>
        <v>29056827.4703606</v>
      </c>
      <c r="G77" s="82" t="n">
        <f aca="false">'High pensions'!K77</f>
        <v>2617976.49577702</v>
      </c>
      <c r="H77" s="82" t="n">
        <f aca="false">'High pensions'!V77</f>
        <v>14403334.2518215</v>
      </c>
      <c r="I77" s="82" t="n">
        <f aca="false">'High pensions'!M77</f>
        <v>80968.345230218</v>
      </c>
      <c r="J77" s="82" t="n">
        <f aca="false">'High pensions'!W77</f>
        <v>445463.945932627</v>
      </c>
      <c r="K77" s="9"/>
      <c r="L77" s="82" t="n">
        <f aca="false">'High pensions'!N77</f>
        <v>4657172.54269521</v>
      </c>
      <c r="M77" s="67"/>
      <c r="N77" s="82" t="n">
        <f aca="false">'High pensions'!L77</f>
        <v>1268614.79576765</v>
      </c>
      <c r="O77" s="9"/>
      <c r="P77" s="82" t="n">
        <f aca="false">'High pensions'!X77</f>
        <v>31145634.7677482</v>
      </c>
      <c r="Q77" s="67"/>
      <c r="R77" s="82" t="n">
        <f aca="false">'High SIPA income'!G72</f>
        <v>33511313.7291712</v>
      </c>
      <c r="S77" s="67"/>
      <c r="T77" s="82" t="n">
        <f aca="false">'High SIPA income'!J72</f>
        <v>128133412.526016</v>
      </c>
      <c r="U77" s="9"/>
      <c r="V77" s="82" t="n">
        <f aca="false">'High SIPA income'!F72</f>
        <v>118122.794605418</v>
      </c>
      <c r="W77" s="67"/>
      <c r="X77" s="82" t="n">
        <f aca="false">'High SIPA income'!M72</f>
        <v>296690.404302143</v>
      </c>
      <c r="Y77" s="9"/>
      <c r="Z77" s="9" t="n">
        <f aca="false">R77+V77-N77-L77-F77</f>
        <v>-1353178.28504682</v>
      </c>
      <c r="AA77" s="9"/>
      <c r="AB77" s="9" t="n">
        <f aca="false">T77-P77-D77</f>
        <v>-62874313.8335415</v>
      </c>
      <c r="AC77" s="50"/>
      <c r="AD77" s="9"/>
      <c r="AE77" s="9"/>
      <c r="AF77" s="9"/>
      <c r="AG77" s="9" t="n">
        <f aca="false">BF77/100*$AG$57</f>
        <v>7236301174.88495</v>
      </c>
      <c r="AH77" s="40" t="n">
        <f aca="false">(AG77-AG76)/AG76</f>
        <v>0.00763119806513057</v>
      </c>
      <c r="AI77" s="40" t="n">
        <f aca="false">(AG77-AG73)/AG73</f>
        <v>0.0229028294050316</v>
      </c>
      <c r="AJ77" s="40" t="n">
        <f aca="false">AB77/AG77</f>
        <v>-0.00868873645720545</v>
      </c>
      <c r="AK77" s="7"/>
      <c r="AL77" s="7"/>
      <c r="AM77" s="7"/>
      <c r="AN77" s="7"/>
      <c r="AO77" s="7"/>
      <c r="AP77" s="7"/>
      <c r="AQ77" s="7"/>
      <c r="AR77" s="7"/>
      <c r="AS77" s="7"/>
      <c r="AT77" s="7"/>
      <c r="AV77" s="7"/>
      <c r="AW77" s="7" t="n">
        <f aca="false">workers_and_wage_high!C65</f>
        <v>13638007</v>
      </c>
      <c r="AX77" s="7"/>
      <c r="AY77" s="40" t="n">
        <f aca="false">(AW77-AW76)/AW76</f>
        <v>0.00597647677389012</v>
      </c>
      <c r="AZ77" s="12" t="n">
        <f aca="false">workers_and_wage_high!B65</f>
        <v>7584.89007609128</v>
      </c>
      <c r="BA77" s="40" t="n">
        <f aca="false">(AZ77-AZ76)/AZ76</f>
        <v>0.00164489064053179</v>
      </c>
      <c r="BB77" s="39"/>
      <c r="BC77" s="39"/>
      <c r="BD77" s="39"/>
      <c r="BE77" s="39"/>
      <c r="BF77" s="7" t="n">
        <f aca="false">BF76*(1+AY77)*(1+BA77)*(1-BE77)</f>
        <v>118.657540411724</v>
      </c>
      <c r="BG77" s="7"/>
      <c r="BH77" s="7"/>
      <c r="BI77" s="40" t="n">
        <f aca="false">T84/AG84</f>
        <v>0.0155934058270706</v>
      </c>
      <c r="BJ77" s="7"/>
      <c r="BK77" s="7"/>
      <c r="BL77" s="7"/>
      <c r="BM77" s="7"/>
      <c r="BN77" s="7"/>
      <c r="BO77" s="7"/>
      <c r="BP77" s="7"/>
    </row>
    <row r="78" customFormat="false" ht="13.25" hidden="false" customHeight="false" outlineLevel="0" collapsed="false">
      <c r="A78" s="5" t="n">
        <f aca="false">A74+1</f>
        <v>2031</v>
      </c>
      <c r="B78" s="5" t="n">
        <f aca="false">B74</f>
        <v>1</v>
      </c>
      <c r="C78" s="6"/>
      <c r="D78" s="81" t="n">
        <f aca="false">'High pensions'!Q78</f>
        <v>160540230.68043</v>
      </c>
      <c r="E78" s="6"/>
      <c r="F78" s="81" t="n">
        <f aca="false">'High pensions'!I78</f>
        <v>29180087.2770023</v>
      </c>
      <c r="G78" s="81" t="n">
        <f aca="false">'High pensions'!K78</f>
        <v>2741301.14488217</v>
      </c>
      <c r="H78" s="81" t="n">
        <f aca="false">'High pensions'!V78</f>
        <v>15081830.0845439</v>
      </c>
      <c r="I78" s="81" t="n">
        <f aca="false">'High pensions'!M78</f>
        <v>84782.5096355314</v>
      </c>
      <c r="J78" s="81" t="n">
        <f aca="false">'High pensions'!W78</f>
        <v>466448.353130225</v>
      </c>
      <c r="K78" s="6"/>
      <c r="L78" s="81" t="n">
        <f aca="false">'High pensions'!N78</f>
        <v>5602165.68046166</v>
      </c>
      <c r="M78" s="8"/>
      <c r="N78" s="81" t="n">
        <f aca="false">'High pensions'!L78</f>
        <v>1274437.64195068</v>
      </c>
      <c r="O78" s="6"/>
      <c r="P78" s="81" t="n">
        <f aca="false">'High pensions'!X78</f>
        <v>36081244.2336083</v>
      </c>
      <c r="Q78" s="8"/>
      <c r="R78" s="81" t="n">
        <f aca="false">'High SIPA income'!G73</f>
        <v>29417881.7733207</v>
      </c>
      <c r="S78" s="8"/>
      <c r="T78" s="81" t="n">
        <f aca="false">'High SIPA income'!J73</f>
        <v>112481820.658115</v>
      </c>
      <c r="U78" s="6"/>
      <c r="V78" s="81" t="n">
        <f aca="false">'High SIPA income'!F73</f>
        <v>120436.942615208</v>
      </c>
      <c r="W78" s="8"/>
      <c r="X78" s="81" t="n">
        <f aca="false">'High SIPA income'!M73</f>
        <v>302502.87691535</v>
      </c>
      <c r="Y78" s="6"/>
      <c r="Z78" s="6" t="n">
        <f aca="false">R78+V78-N78-L78-F78</f>
        <v>-6518371.88347871</v>
      </c>
      <c r="AA78" s="6"/>
      <c r="AB78" s="6" t="n">
        <f aca="false">T78-P78-D78</f>
        <v>-84139654.2559226</v>
      </c>
      <c r="AC78" s="50"/>
      <c r="AD78" s="6"/>
      <c r="AE78" s="6"/>
      <c r="AF78" s="6"/>
      <c r="AG78" s="6" t="n">
        <f aca="false">BF78/100*$AG$57</f>
        <v>7279604795.17543</v>
      </c>
      <c r="AH78" s="61" t="n">
        <f aca="false">(AG78-AG77)/AG77</f>
        <v>0.00598422028657026</v>
      </c>
      <c r="AI78" s="61"/>
      <c r="AJ78" s="61" t="n">
        <f aca="false">AB78/AG78</f>
        <v>-0.0115582722721</v>
      </c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61" t="n">
        <f aca="false">AVERAGE(AH78:AH81)</f>
        <v>0.00603847507682808</v>
      </c>
      <c r="AV78" s="5"/>
      <c r="AW78" s="5" t="n">
        <f aca="false">workers_and_wage_high!C66</f>
        <v>13668502</v>
      </c>
      <c r="AX78" s="5"/>
      <c r="AY78" s="61" t="n">
        <f aca="false">(AW78-AW77)/AW77</f>
        <v>0.00223603052850757</v>
      </c>
      <c r="AZ78" s="11" t="n">
        <f aca="false">workers_and_wage_high!B66</f>
        <v>7613.25625574683</v>
      </c>
      <c r="BA78" s="61" t="n">
        <f aca="false">(AZ78-AZ77)/AZ77</f>
        <v>0.00373982738984753</v>
      </c>
      <c r="BB78" s="66"/>
      <c r="BC78" s="66"/>
      <c r="BD78" s="66"/>
      <c r="BE78" s="66"/>
      <c r="BF78" s="5" t="n">
        <f aca="false">BF77*(1+AY78)*(1+BA78)*(1-BE78)</f>
        <v>119.36761327221</v>
      </c>
      <c r="BG78" s="5"/>
      <c r="BH78" s="5"/>
      <c r="BI78" s="61" t="n">
        <f aca="false">T85/AG85</f>
        <v>0.0178755906260786</v>
      </c>
      <c r="BJ78" s="5"/>
      <c r="BK78" s="5"/>
      <c r="BL78" s="5"/>
      <c r="BM78" s="5"/>
      <c r="BN78" s="5"/>
      <c r="BO78" s="5"/>
      <c r="BP78" s="5"/>
    </row>
    <row r="79" customFormat="false" ht="13.25" hidden="false" customHeight="false" outlineLevel="0" collapsed="false">
      <c r="A79" s="7" t="n">
        <f aca="false">A75+1</f>
        <v>2031</v>
      </c>
      <c r="B79" s="7" t="n">
        <f aca="false">B75</f>
        <v>2</v>
      </c>
      <c r="C79" s="9"/>
      <c r="D79" s="82" t="n">
        <f aca="false">'High pensions'!Q79</f>
        <v>161369943.267528</v>
      </c>
      <c r="E79" s="9"/>
      <c r="F79" s="82" t="n">
        <f aca="false">'High pensions'!I79</f>
        <v>29330897.3612021</v>
      </c>
      <c r="G79" s="82" t="n">
        <f aca="false">'High pensions'!K79</f>
        <v>2793289.78773405</v>
      </c>
      <c r="H79" s="82" t="n">
        <f aca="false">'High pensions'!V79</f>
        <v>15367856.2583854</v>
      </c>
      <c r="I79" s="82" t="n">
        <f aca="false">'High pensions'!M79</f>
        <v>86390.4058062085</v>
      </c>
      <c r="J79" s="82" t="n">
        <f aca="false">'High pensions'!W79</f>
        <v>475294.523455224</v>
      </c>
      <c r="K79" s="9"/>
      <c r="L79" s="82" t="n">
        <f aca="false">'High pensions'!N79</f>
        <v>4641277.86538025</v>
      </c>
      <c r="M79" s="67"/>
      <c r="N79" s="82" t="n">
        <f aca="false">'High pensions'!L79</f>
        <v>1281097.24366417</v>
      </c>
      <c r="O79" s="9"/>
      <c r="P79" s="82" t="n">
        <f aca="false">'High pensions'!X79</f>
        <v>31131831.9570099</v>
      </c>
      <c r="Q79" s="67"/>
      <c r="R79" s="82" t="n">
        <f aca="false">'High SIPA income'!G74</f>
        <v>34025914.517773</v>
      </c>
      <c r="S79" s="67"/>
      <c r="T79" s="82" t="n">
        <f aca="false">'High SIPA income'!J74</f>
        <v>130101033.24256</v>
      </c>
      <c r="U79" s="9"/>
      <c r="V79" s="82" t="n">
        <f aca="false">'High SIPA income'!F74</f>
        <v>120610.086794964</v>
      </c>
      <c r="W79" s="67"/>
      <c r="X79" s="82" t="n">
        <f aca="false">'High SIPA income'!M74</f>
        <v>302937.765176047</v>
      </c>
      <c r="Y79" s="9"/>
      <c r="Z79" s="9" t="n">
        <f aca="false">R79+V79-N79-L79-F79</f>
        <v>-1106747.86567855</v>
      </c>
      <c r="AA79" s="9"/>
      <c r="AB79" s="9" t="n">
        <f aca="false">T79-P79-D79</f>
        <v>-62400741.981978</v>
      </c>
      <c r="AC79" s="50"/>
      <c r="AD79" s="9"/>
      <c r="AE79" s="9"/>
      <c r="AF79" s="9"/>
      <c r="AG79" s="9" t="n">
        <f aca="false">BF79/100*$AG$57</f>
        <v>7322826143.94654</v>
      </c>
      <c r="AH79" s="40" t="n">
        <f aca="false">(AG79-AG78)/AG78</f>
        <v>0.00593732077320348</v>
      </c>
      <c r="AI79" s="40"/>
      <c r="AJ79" s="40" t="n">
        <f aca="false">AB79/AG79</f>
        <v>-0.00852140154024577</v>
      </c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 t="n">
        <f aca="false">workers_and_wage_high!C67</f>
        <v>13667186</v>
      </c>
      <c r="AX79" s="7"/>
      <c r="AY79" s="40" t="n">
        <f aca="false">(AW79-AW78)/AW78</f>
        <v>-9.62797532604524E-005</v>
      </c>
      <c r="AZ79" s="12" t="n">
        <f aca="false">workers_and_wage_high!B67</f>
        <v>7659.19602576933</v>
      </c>
      <c r="BA79" s="40" t="n">
        <f aca="false">(AZ79-AZ78)/AZ78</f>
        <v>0.00603418149596941</v>
      </c>
      <c r="BB79" s="39"/>
      <c r="BC79" s="39"/>
      <c r="BD79" s="39"/>
      <c r="BE79" s="39"/>
      <c r="BF79" s="7" t="n">
        <f aca="false">BF78*(1+AY79)*(1+BA79)*(1-BE79)</f>
        <v>120.076337082139</v>
      </c>
      <c r="BG79" s="7"/>
      <c r="BH79" s="7"/>
      <c r="BI79" s="40" t="n">
        <f aca="false">T86/AG86</f>
        <v>0.0155941066896824</v>
      </c>
      <c r="BJ79" s="7"/>
      <c r="BK79" s="7"/>
      <c r="BL79" s="7"/>
      <c r="BM79" s="7"/>
      <c r="BN79" s="7"/>
      <c r="BO79" s="7"/>
      <c r="BP79" s="7"/>
    </row>
    <row r="80" customFormat="false" ht="13.25" hidden="false" customHeight="false" outlineLevel="0" collapsed="false">
      <c r="A80" s="7" t="n">
        <f aca="false">A76+1</f>
        <v>2031</v>
      </c>
      <c r="B80" s="7" t="n">
        <f aca="false">B76</f>
        <v>3</v>
      </c>
      <c r="C80" s="9"/>
      <c r="D80" s="82" t="n">
        <f aca="false">'High pensions'!Q80</f>
        <v>162484417.404964</v>
      </c>
      <c r="E80" s="9"/>
      <c r="F80" s="82" t="n">
        <f aca="false">'High pensions'!I80</f>
        <v>29533466.2279622</v>
      </c>
      <c r="G80" s="82" t="n">
        <f aca="false">'High pensions'!K80</f>
        <v>2906793.5454736</v>
      </c>
      <c r="H80" s="82" t="n">
        <f aca="false">'High pensions'!V80</f>
        <v>15992320.4444458</v>
      </c>
      <c r="I80" s="82" t="n">
        <f aca="false">'High pensions'!M80</f>
        <v>89900.8313033078</v>
      </c>
      <c r="J80" s="82" t="n">
        <f aca="false">'High pensions'!W80</f>
        <v>494607.848797295</v>
      </c>
      <c r="K80" s="9"/>
      <c r="L80" s="82" t="n">
        <f aca="false">'High pensions'!N80</f>
        <v>4559297.86284145</v>
      </c>
      <c r="M80" s="67"/>
      <c r="N80" s="82" t="n">
        <f aca="false">'High pensions'!L80</f>
        <v>1291406.49164036</v>
      </c>
      <c r="O80" s="9"/>
      <c r="P80" s="82" t="n">
        <f aca="false">'High pensions'!X80</f>
        <v>30763155.7747646</v>
      </c>
      <c r="Q80" s="67"/>
      <c r="R80" s="82" t="n">
        <f aca="false">'High SIPA income'!G75</f>
        <v>29799529.3009883</v>
      </c>
      <c r="S80" s="67"/>
      <c r="T80" s="82" t="n">
        <f aca="false">'High SIPA income'!J75</f>
        <v>113941083.058192</v>
      </c>
      <c r="U80" s="9"/>
      <c r="V80" s="82" t="n">
        <f aca="false">'High SIPA income'!F75</f>
        <v>118741.216939707</v>
      </c>
      <c r="W80" s="67"/>
      <c r="X80" s="82" t="n">
        <f aca="false">'High SIPA income'!M75</f>
        <v>298243.70290977</v>
      </c>
      <c r="Y80" s="9"/>
      <c r="Z80" s="9" t="n">
        <f aca="false">R80+V80-N80-L80-F80</f>
        <v>-5465900.06451601</v>
      </c>
      <c r="AA80" s="9"/>
      <c r="AB80" s="9" t="n">
        <f aca="false">T80-P80-D80</f>
        <v>-79306490.1215365</v>
      </c>
      <c r="AC80" s="50"/>
      <c r="AD80" s="9"/>
      <c r="AE80" s="9"/>
      <c r="AF80" s="9"/>
      <c r="AG80" s="9" t="n">
        <f aca="false">BF80/100*$AG$57</f>
        <v>7364919085.02359</v>
      </c>
      <c r="AH80" s="40" t="n">
        <f aca="false">(AG80-AG79)/AG79</f>
        <v>0.00574818249807126</v>
      </c>
      <c r="AI80" s="40"/>
      <c r="AJ80" s="40" t="n">
        <f aca="false">AB80/AG80</f>
        <v>-0.0107681414019612</v>
      </c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9"/>
      <c r="AV80" s="7"/>
      <c r="AW80" s="7" t="n">
        <f aca="false">workers_and_wage_high!C68</f>
        <v>13720118</v>
      </c>
      <c r="AX80" s="7"/>
      <c r="AY80" s="40" t="n">
        <f aca="false">(AW80-AW79)/AW79</f>
        <v>0.00387292599954372</v>
      </c>
      <c r="AZ80" s="12" t="n">
        <f aca="false">workers_and_wage_high!B68</f>
        <v>7673.50357082691</v>
      </c>
      <c r="BA80" s="40" t="n">
        <f aca="false">(AZ80-AZ79)/AZ79</f>
        <v>0.00186802178837562</v>
      </c>
      <c r="BB80" s="39"/>
      <c r="BC80" s="39"/>
      <c r="BD80" s="39"/>
      <c r="BE80" s="39"/>
      <c r="BF80" s="7" t="n">
        <f aca="false">BF79*(1+AY80)*(1+BA80)*(1-BE80)</f>
        <v>120.766557781387</v>
      </c>
      <c r="BG80" s="7"/>
      <c r="BH80" s="7"/>
      <c r="BI80" s="40" t="n">
        <f aca="false">T87/AG87</f>
        <v>0.0179619141255834</v>
      </c>
      <c r="BJ80" s="7"/>
      <c r="BK80" s="7"/>
      <c r="BL80" s="7"/>
      <c r="BM80" s="7"/>
      <c r="BN80" s="7"/>
      <c r="BO80" s="7"/>
      <c r="BP80" s="7"/>
    </row>
    <row r="81" customFormat="false" ht="13.25" hidden="false" customHeight="false" outlineLevel="0" collapsed="false">
      <c r="A81" s="7" t="n">
        <f aca="false">A77+1</f>
        <v>2031</v>
      </c>
      <c r="B81" s="7" t="n">
        <f aca="false">B77</f>
        <v>4</v>
      </c>
      <c r="C81" s="9"/>
      <c r="D81" s="82" t="n">
        <f aca="false">'High pensions'!Q81</f>
        <v>163041293.494151</v>
      </c>
      <c r="E81" s="9"/>
      <c r="F81" s="82" t="n">
        <f aca="false">'High pensions'!I81</f>
        <v>29634685.0490395</v>
      </c>
      <c r="G81" s="82" t="n">
        <f aca="false">'High pensions'!K81</f>
        <v>2970175.50517432</v>
      </c>
      <c r="H81" s="82" t="n">
        <f aca="false">'High pensions'!V81</f>
        <v>16341029.2860177</v>
      </c>
      <c r="I81" s="82" t="n">
        <f aca="false">'High pensions'!M81</f>
        <v>91861.0980981751</v>
      </c>
      <c r="J81" s="82" t="n">
        <f aca="false">'High pensions'!W81</f>
        <v>505392.658330446</v>
      </c>
      <c r="K81" s="9"/>
      <c r="L81" s="82" t="n">
        <f aca="false">'High pensions'!N81</f>
        <v>4666867.08522012</v>
      </c>
      <c r="M81" s="67"/>
      <c r="N81" s="82" t="n">
        <f aca="false">'High pensions'!L81</f>
        <v>1296751.41266894</v>
      </c>
      <c r="O81" s="9"/>
      <c r="P81" s="82" t="n">
        <f aca="false">'High pensions'!X81</f>
        <v>31350739.1595426</v>
      </c>
      <c r="Q81" s="67"/>
      <c r="R81" s="82" t="n">
        <f aca="false">'High SIPA income'!G76</f>
        <v>34440950.2227316</v>
      </c>
      <c r="S81" s="67"/>
      <c r="T81" s="82" t="n">
        <f aca="false">'High SIPA income'!J76</f>
        <v>131687958.23232</v>
      </c>
      <c r="U81" s="9"/>
      <c r="V81" s="82" t="n">
        <f aca="false">'High SIPA income'!F76</f>
        <v>120313.019112259</v>
      </c>
      <c r="W81" s="67"/>
      <c r="X81" s="82" t="n">
        <f aca="false">'High SIPA income'!M76</f>
        <v>302191.61680408</v>
      </c>
      <c r="Y81" s="9"/>
      <c r="Z81" s="9" t="n">
        <f aca="false">R81+V81-N81-L81-F81</f>
        <v>-1037040.3050847</v>
      </c>
      <c r="AA81" s="9"/>
      <c r="AB81" s="9" t="n">
        <f aca="false">T81-P81-D81</f>
        <v>-62704074.4213743</v>
      </c>
      <c r="AC81" s="50"/>
      <c r="AD81" s="9"/>
      <c r="AE81" s="9"/>
      <c r="AF81" s="9"/>
      <c r="AG81" s="9" t="n">
        <f aca="false">BF81/100*$AG$57</f>
        <v>7412674522.11641</v>
      </c>
      <c r="AH81" s="40" t="n">
        <f aca="false">(AG81-AG80)/AG80</f>
        <v>0.00648417674946734</v>
      </c>
      <c r="AI81" s="40" t="n">
        <f aca="false">(AG81-AG77)/AG77</f>
        <v>0.0243734116323952</v>
      </c>
      <c r="AJ81" s="40" t="n">
        <f aca="false">AB81/AG81</f>
        <v>-0.00845903516123511</v>
      </c>
      <c r="AK81" s="7"/>
      <c r="AL81" s="7"/>
      <c r="AM81" s="7"/>
      <c r="AN81" s="7"/>
      <c r="AO81" s="7"/>
      <c r="AP81" s="7"/>
      <c r="AQ81" s="7"/>
      <c r="AR81" s="7"/>
      <c r="AS81" s="7"/>
      <c r="AT81" s="7"/>
      <c r="AV81" s="7"/>
      <c r="AW81" s="7" t="n">
        <f aca="false">workers_and_wage_high!C69</f>
        <v>13781842</v>
      </c>
      <c r="AX81" s="7"/>
      <c r="AY81" s="40" t="n">
        <f aca="false">(AW81-AW80)/AW80</f>
        <v>0.00449879512698069</v>
      </c>
      <c r="AZ81" s="12" t="n">
        <f aca="false">workers_and_wage_high!B69</f>
        <v>7688.67017236343</v>
      </c>
      <c r="BA81" s="40" t="n">
        <f aca="false">(AZ81-AZ80)/AZ80</f>
        <v>0.00197648979980697</v>
      </c>
      <c r="BB81" s="39"/>
      <c r="BC81" s="39"/>
      <c r="BD81" s="39"/>
      <c r="BE81" s="39"/>
      <c r="BF81" s="7" t="n">
        <f aca="false">BF80*(1+AY81)*(1+BA81)*(1-BE81)</f>
        <v>121.549629487467</v>
      </c>
      <c r="BG81" s="7"/>
      <c r="BH81" s="7"/>
      <c r="BI81" s="40" t="n">
        <f aca="false">T88/AG88</f>
        <v>0.0156276350811628</v>
      </c>
      <c r="BJ81" s="7"/>
      <c r="BK81" s="7"/>
      <c r="BL81" s="7"/>
      <c r="BM81" s="7"/>
      <c r="BN81" s="7"/>
      <c r="BO81" s="7"/>
      <c r="BP81" s="7"/>
    </row>
    <row r="82" customFormat="false" ht="13.25" hidden="false" customHeight="false" outlineLevel="0" collapsed="false">
      <c r="A82" s="5" t="n">
        <f aca="false">A78+1</f>
        <v>2032</v>
      </c>
      <c r="B82" s="5" t="n">
        <f aca="false">B78</f>
        <v>1</v>
      </c>
      <c r="C82" s="6"/>
      <c r="D82" s="81" t="n">
        <f aca="false">'High pensions'!Q82</f>
        <v>163407464.202164</v>
      </c>
      <c r="E82" s="6"/>
      <c r="F82" s="81" t="n">
        <f aca="false">'High pensions'!I82</f>
        <v>29701240.9096658</v>
      </c>
      <c r="G82" s="81" t="n">
        <f aca="false">'High pensions'!K82</f>
        <v>3044050.26975292</v>
      </c>
      <c r="H82" s="81" t="n">
        <f aca="false">'High pensions'!V82</f>
        <v>16747466.4441498</v>
      </c>
      <c r="I82" s="81" t="n">
        <f aca="false">'High pensions'!M82</f>
        <v>94145.8846315332</v>
      </c>
      <c r="J82" s="81" t="n">
        <f aca="false">'High pensions'!W82</f>
        <v>517962.879715971</v>
      </c>
      <c r="K82" s="6"/>
      <c r="L82" s="81" t="n">
        <f aca="false">'High pensions'!N82</f>
        <v>5552684.86326221</v>
      </c>
      <c r="M82" s="8"/>
      <c r="N82" s="81" t="n">
        <f aca="false">'High pensions'!L82</f>
        <v>1299642.87845525</v>
      </c>
      <c r="O82" s="6"/>
      <c r="P82" s="81" t="n">
        <f aca="false">'High pensions'!X82</f>
        <v>35963159.8124395</v>
      </c>
      <c r="Q82" s="8"/>
      <c r="R82" s="81" t="n">
        <f aca="false">'High SIPA income'!G77</f>
        <v>30300185.6668161</v>
      </c>
      <c r="S82" s="8"/>
      <c r="T82" s="81" t="n">
        <f aca="false">'High SIPA income'!J77</f>
        <v>115855386.065673</v>
      </c>
      <c r="U82" s="6"/>
      <c r="V82" s="81" t="n">
        <f aca="false">'High SIPA income'!F77</f>
        <v>118486.063351234</v>
      </c>
      <c r="W82" s="8"/>
      <c r="X82" s="81" t="n">
        <f aca="false">'High SIPA income'!M77</f>
        <v>297602.830658346</v>
      </c>
      <c r="Y82" s="6"/>
      <c r="Z82" s="6" t="n">
        <f aca="false">R82+V82-N82-L82-F82</f>
        <v>-6134896.921216</v>
      </c>
      <c r="AA82" s="6"/>
      <c r="AB82" s="6" t="n">
        <f aca="false">T82-P82-D82</f>
        <v>-83515237.9489302</v>
      </c>
      <c r="AC82" s="50"/>
      <c r="AD82" s="6"/>
      <c r="AE82" s="6"/>
      <c r="AF82" s="6"/>
      <c r="AG82" s="6" t="n">
        <f aca="false">BF82/100*$AG$57</f>
        <v>7464049069.62253</v>
      </c>
      <c r="AH82" s="61" t="n">
        <f aca="false">(AG82-AG81)/AG81</f>
        <v>0.0069306358120592</v>
      </c>
      <c r="AI82" s="61"/>
      <c r="AJ82" s="61" t="n">
        <f aca="false">AB82/AG82</f>
        <v>-0.0111889990499692</v>
      </c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61" t="n">
        <f aca="false">AVERAGE(AH82:AH85)</f>
        <v>0.00660570221783943</v>
      </c>
      <c r="AV82" s="5"/>
      <c r="AW82" s="5" t="n">
        <f aca="false">workers_and_wage_high!C70</f>
        <v>13819448</v>
      </c>
      <c r="AX82" s="5"/>
      <c r="AY82" s="61" t="n">
        <f aca="false">(AW82-AW81)/AW81</f>
        <v>0.0027286628304112</v>
      </c>
      <c r="AZ82" s="11" t="n">
        <f aca="false">workers_and_wage_high!B70</f>
        <v>7720.88984008279</v>
      </c>
      <c r="BA82" s="61" t="n">
        <f aca="false">(AZ82-AZ81)/AZ81</f>
        <v>0.00419053841523466</v>
      </c>
      <c r="BB82" s="66"/>
      <c r="BC82" s="66"/>
      <c r="BD82" s="66"/>
      <c r="BE82" s="66"/>
      <c r="BF82" s="5" t="n">
        <f aca="false">BF81*(1+AY82)*(1+BA82)*(1-BE82)</f>
        <v>122.392045702535</v>
      </c>
      <c r="BG82" s="5"/>
      <c r="BH82" s="5"/>
      <c r="BI82" s="61" t="n">
        <f aca="false">T89/AG89</f>
        <v>0.0180031733521891</v>
      </c>
      <c r="BJ82" s="5"/>
      <c r="BK82" s="5"/>
      <c r="BL82" s="5"/>
      <c r="BM82" s="5"/>
      <c r="BN82" s="5"/>
      <c r="BO82" s="5"/>
      <c r="BP82" s="5"/>
    </row>
    <row r="83" customFormat="false" ht="13.25" hidden="false" customHeight="false" outlineLevel="0" collapsed="false">
      <c r="A83" s="7" t="n">
        <f aca="false">A79+1</f>
        <v>2032</v>
      </c>
      <c r="B83" s="7" t="n">
        <f aca="false">B79</f>
        <v>2</v>
      </c>
      <c r="C83" s="9"/>
      <c r="D83" s="82" t="n">
        <f aca="false">'High pensions'!Q83</f>
        <v>164455076.755397</v>
      </c>
      <c r="E83" s="9"/>
      <c r="F83" s="82" t="n">
        <f aca="false">'High pensions'!I83</f>
        <v>29891656.8920415</v>
      </c>
      <c r="G83" s="82" t="n">
        <f aca="false">'High pensions'!K83</f>
        <v>3126406.5578608</v>
      </c>
      <c r="H83" s="82" t="n">
        <f aca="false">'High pensions'!V83</f>
        <v>17200566.442286</v>
      </c>
      <c r="I83" s="82" t="n">
        <f aca="false">'High pensions'!M83</f>
        <v>96692.9863255918</v>
      </c>
      <c r="J83" s="82" t="n">
        <f aca="false">'High pensions'!W83</f>
        <v>531976.281720185</v>
      </c>
      <c r="K83" s="9"/>
      <c r="L83" s="82" t="n">
        <f aca="false">'High pensions'!N83</f>
        <v>4650671.39650254</v>
      </c>
      <c r="M83" s="67"/>
      <c r="N83" s="82" t="n">
        <f aca="false">'High pensions'!L83</f>
        <v>1309263.12117671</v>
      </c>
      <c r="O83" s="9"/>
      <c r="P83" s="82" t="n">
        <f aca="false">'High pensions'!X83</f>
        <v>31335535.382455</v>
      </c>
      <c r="Q83" s="67"/>
      <c r="R83" s="82" t="n">
        <f aca="false">'High SIPA income'!G78</f>
        <v>35105104.5563251</v>
      </c>
      <c r="S83" s="67"/>
      <c r="T83" s="82" t="n">
        <f aca="false">'High SIPA income'!J78</f>
        <v>134227409.890199</v>
      </c>
      <c r="U83" s="9"/>
      <c r="V83" s="82" t="n">
        <f aca="false">'High SIPA income'!F78</f>
        <v>120019.24186392</v>
      </c>
      <c r="W83" s="67"/>
      <c r="X83" s="82" t="n">
        <f aca="false">'High SIPA income'!M78</f>
        <v>301453.733054584</v>
      </c>
      <c r="Y83" s="9"/>
      <c r="Z83" s="9" t="n">
        <f aca="false">R83+V83-N83-L83-F83</f>
        <v>-626467.611531753</v>
      </c>
      <c r="AA83" s="9"/>
      <c r="AB83" s="9" t="n">
        <f aca="false">T83-P83-D83</f>
        <v>-61563202.2476526</v>
      </c>
      <c r="AC83" s="50"/>
      <c r="AD83" s="9"/>
      <c r="AE83" s="9"/>
      <c r="AF83" s="9"/>
      <c r="AG83" s="9" t="n">
        <f aca="false">BF83/100*$AG$57</f>
        <v>7504615881.43721</v>
      </c>
      <c r="AH83" s="40" t="n">
        <f aca="false">(AG83-AG82)/AG82</f>
        <v>0.00543496049346466</v>
      </c>
      <c r="AI83" s="40"/>
      <c r="AJ83" s="40" t="n">
        <f aca="false">AB83/AG83</f>
        <v>-0.00820337819020561</v>
      </c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 t="n">
        <f aca="false">workers_and_wage_high!C71</f>
        <v>13841851</v>
      </c>
      <c r="AX83" s="7"/>
      <c r="AY83" s="40" t="n">
        <f aca="false">(AW83-AW82)/AW82</f>
        <v>0.00162112119094771</v>
      </c>
      <c r="AZ83" s="12" t="n">
        <f aca="false">workers_and_wage_high!B71</f>
        <v>7750.28841455324</v>
      </c>
      <c r="BA83" s="40" t="n">
        <f aca="false">(AZ83-AZ82)/AZ82</f>
        <v>0.00380766661348193</v>
      </c>
      <c r="BB83" s="39"/>
      <c r="BC83" s="39"/>
      <c r="BD83" s="39"/>
      <c r="BE83" s="39"/>
      <c r="BF83" s="7" t="n">
        <f aca="false">BF82*(1+AY83)*(1+BA83)*(1-BE83)</f>
        <v>123.057241635642</v>
      </c>
      <c r="BG83" s="7"/>
      <c r="BH83" s="7"/>
      <c r="BI83" s="40" t="n">
        <f aca="false">T90/AG90</f>
        <v>0.0156932463528183</v>
      </c>
      <c r="BJ83" s="7"/>
      <c r="BK83" s="7"/>
      <c r="BL83" s="7"/>
      <c r="BM83" s="7"/>
      <c r="BN83" s="7"/>
      <c r="BO83" s="7"/>
      <c r="BP83" s="7"/>
    </row>
    <row r="84" customFormat="false" ht="13.25" hidden="false" customHeight="false" outlineLevel="0" collapsed="false">
      <c r="A84" s="7" t="n">
        <f aca="false">A80+1</f>
        <v>2032</v>
      </c>
      <c r="B84" s="7" t="n">
        <f aca="false">B80</f>
        <v>3</v>
      </c>
      <c r="C84" s="9"/>
      <c r="D84" s="82" t="n">
        <f aca="false">'High pensions'!Q84</f>
        <v>165040150.391544</v>
      </c>
      <c r="E84" s="9"/>
      <c r="F84" s="82" t="n">
        <f aca="false">'High pensions'!I84</f>
        <v>29998000.9510594</v>
      </c>
      <c r="G84" s="82" t="n">
        <f aca="false">'High pensions'!K84</f>
        <v>3232376.54521341</v>
      </c>
      <c r="H84" s="82" t="n">
        <f aca="false">'High pensions'!V84</f>
        <v>17783582.046499</v>
      </c>
      <c r="I84" s="82" t="n">
        <f aca="false">'High pensions'!M84</f>
        <v>99970.4086148483</v>
      </c>
      <c r="J84" s="82" t="n">
        <f aca="false">'High pensions'!W84</f>
        <v>550007.692159765</v>
      </c>
      <c r="K84" s="9"/>
      <c r="L84" s="82" t="n">
        <f aca="false">'High pensions'!N84</f>
        <v>4564081.24700532</v>
      </c>
      <c r="M84" s="67"/>
      <c r="N84" s="82" t="n">
        <f aca="false">'High pensions'!L84</f>
        <v>1315178.65803726</v>
      </c>
      <c r="O84" s="9"/>
      <c r="P84" s="82" t="n">
        <f aca="false">'High pensions'!X84</f>
        <v>30918764.2235229</v>
      </c>
      <c r="Q84" s="67"/>
      <c r="R84" s="82" t="n">
        <f aca="false">'High SIPA income'!G79</f>
        <v>30838666.6324816</v>
      </c>
      <c r="S84" s="67"/>
      <c r="T84" s="82" t="n">
        <f aca="false">'High SIPA income'!J79</f>
        <v>117914314.708956</v>
      </c>
      <c r="U84" s="9"/>
      <c r="V84" s="82" t="n">
        <f aca="false">'High SIPA income'!F79</f>
        <v>119908.757354385</v>
      </c>
      <c r="W84" s="67"/>
      <c r="X84" s="82" t="n">
        <f aca="false">'High SIPA income'!M79</f>
        <v>301176.2278202</v>
      </c>
      <c r="Y84" s="9"/>
      <c r="Z84" s="9" t="n">
        <f aca="false">R84+V84-N84-L84-F84</f>
        <v>-4918685.466266</v>
      </c>
      <c r="AA84" s="9"/>
      <c r="AB84" s="9" t="n">
        <f aca="false">T84-P84-D84</f>
        <v>-78044599.9061104</v>
      </c>
      <c r="AC84" s="50"/>
      <c r="AD84" s="9"/>
      <c r="AE84" s="9"/>
      <c r="AF84" s="9"/>
      <c r="AG84" s="9" t="n">
        <f aca="false">BF84/100*$AG$57</f>
        <v>7561806318.42811</v>
      </c>
      <c r="AH84" s="40" t="n">
        <f aca="false">(AG84-AG83)/AG83</f>
        <v>0.00762070143154995</v>
      </c>
      <c r="AI84" s="40"/>
      <c r="AJ84" s="40" t="n">
        <f aca="false">AB84/AG84</f>
        <v>-0.0103208937943724</v>
      </c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9"/>
      <c r="AV84" s="7"/>
      <c r="AW84" s="7" t="n">
        <f aca="false">workers_and_wage_high!C72</f>
        <v>13871143</v>
      </c>
      <c r="AX84" s="7"/>
      <c r="AY84" s="40" t="n">
        <f aca="false">(AW84-AW83)/AW83</f>
        <v>0.00211619096318838</v>
      </c>
      <c r="AZ84" s="12" t="n">
        <f aca="false">workers_and_wage_high!B72</f>
        <v>7792.85986893692</v>
      </c>
      <c r="BA84" s="40" t="n">
        <f aca="false">(AZ84-AZ83)/AZ83</f>
        <v>0.0054928864716483</v>
      </c>
      <c r="BB84" s="39"/>
      <c r="BC84" s="39"/>
      <c r="BD84" s="39"/>
      <c r="BE84" s="39"/>
      <c r="BF84" s="7" t="n">
        <f aca="false">BF83*(1+AY84)*(1+BA84)*(1-BE84)</f>
        <v>123.995024133138</v>
      </c>
      <c r="BG84" s="7"/>
      <c r="BH84" s="7"/>
      <c r="BI84" s="40" t="n">
        <f aca="false">T91/AG91</f>
        <v>0.0180312064744635</v>
      </c>
      <c r="BJ84" s="7"/>
      <c r="BK84" s="7"/>
      <c r="BL84" s="7"/>
      <c r="BM84" s="7"/>
      <c r="BN84" s="7"/>
      <c r="BO84" s="7"/>
      <c r="BP84" s="7"/>
    </row>
    <row r="85" customFormat="false" ht="13.25" hidden="false" customHeight="false" outlineLevel="0" collapsed="false">
      <c r="A85" s="7" t="n">
        <f aca="false">A81+1</f>
        <v>2032</v>
      </c>
      <c r="B85" s="7" t="n">
        <f aca="false">B81</f>
        <v>4</v>
      </c>
      <c r="C85" s="9"/>
      <c r="D85" s="82" t="n">
        <f aca="false">'High pensions'!Q85</f>
        <v>165885447.261476</v>
      </c>
      <c r="E85" s="9"/>
      <c r="F85" s="82" t="n">
        <f aca="false">'High pensions'!I85</f>
        <v>30151643.6631388</v>
      </c>
      <c r="G85" s="82" t="n">
        <f aca="false">'High pensions'!K85</f>
        <v>3347247.45314049</v>
      </c>
      <c r="H85" s="82" t="n">
        <f aca="false">'High pensions'!V85</f>
        <v>18415567.8895166</v>
      </c>
      <c r="I85" s="82" t="n">
        <f aca="false">'High pensions'!M85</f>
        <v>103523.117107437</v>
      </c>
      <c r="J85" s="82" t="n">
        <f aca="false">'High pensions'!W85</f>
        <v>569553.646067522</v>
      </c>
      <c r="K85" s="9"/>
      <c r="L85" s="82" t="n">
        <f aca="false">'High pensions'!N85</f>
        <v>4601193.02785999</v>
      </c>
      <c r="M85" s="67"/>
      <c r="N85" s="82" t="n">
        <f aca="false">'High pensions'!L85</f>
        <v>1322465.18135591</v>
      </c>
      <c r="O85" s="9"/>
      <c r="P85" s="82" t="n">
        <f aca="false">'High pensions'!X85</f>
        <v>31151425.732227</v>
      </c>
      <c r="Q85" s="67"/>
      <c r="R85" s="82" t="n">
        <f aca="false">'High SIPA income'!G80</f>
        <v>35579627.2775491</v>
      </c>
      <c r="S85" s="67"/>
      <c r="T85" s="82" t="n">
        <f aca="false">'High SIPA income'!J80</f>
        <v>136041788.64249</v>
      </c>
      <c r="U85" s="9"/>
      <c r="V85" s="82" t="n">
        <f aca="false">'High SIPA income'!F80</f>
        <v>123853.486390173</v>
      </c>
      <c r="W85" s="67"/>
      <c r="X85" s="82" t="n">
        <f aca="false">'High SIPA income'!M80</f>
        <v>311084.24986116</v>
      </c>
      <c r="Y85" s="9"/>
      <c r="Z85" s="9" t="n">
        <f aca="false">R85+V85-N85-L85-F85</f>
        <v>-371821.108415484</v>
      </c>
      <c r="AA85" s="9"/>
      <c r="AB85" s="9" t="n">
        <f aca="false">T85-P85-D85</f>
        <v>-60995084.3512124</v>
      </c>
      <c r="AC85" s="50"/>
      <c r="AD85" s="9"/>
      <c r="AE85" s="9"/>
      <c r="AF85" s="9"/>
      <c r="AG85" s="9" t="n">
        <f aca="false">BF85/100*$AG$57</f>
        <v>7610477968.99197</v>
      </c>
      <c r="AH85" s="40" t="n">
        <f aca="false">(AG85-AG84)/AG84</f>
        <v>0.00643651113428391</v>
      </c>
      <c r="AI85" s="40" t="n">
        <f aca="false">(AG85-AG81)/AG81</f>
        <v>0.02668449104104</v>
      </c>
      <c r="AJ85" s="40" t="n">
        <f aca="false">AB85/AG85</f>
        <v>-0.00801461939706416</v>
      </c>
      <c r="AK85" s="7"/>
      <c r="AL85" s="7"/>
      <c r="AM85" s="7"/>
      <c r="AN85" s="7"/>
      <c r="AO85" s="7"/>
      <c r="AP85" s="7"/>
      <c r="AQ85" s="7"/>
      <c r="AR85" s="7"/>
      <c r="AS85" s="7"/>
      <c r="AT85" s="7"/>
      <c r="AV85" s="7"/>
      <c r="AW85" s="7" t="n">
        <f aca="false">workers_and_wage_high!C73</f>
        <v>13943615</v>
      </c>
      <c r="AX85" s="7"/>
      <c r="AY85" s="40" t="n">
        <f aca="false">(AW85-AW84)/AW84</f>
        <v>0.00522465956842922</v>
      </c>
      <c r="AZ85" s="12" t="n">
        <f aca="false">workers_and_wage_high!B73</f>
        <v>7802.25457423465</v>
      </c>
      <c r="BA85" s="40" t="n">
        <f aca="false">(AZ85-AZ84)/AZ84</f>
        <v>0.00120555296203633</v>
      </c>
      <c r="BB85" s="39"/>
      <c r="BC85" s="39"/>
      <c r="BD85" s="39"/>
      <c r="BE85" s="39"/>
      <c r="BF85" s="7" t="n">
        <f aca="false">BF84*(1+AY85)*(1+BA85)*(1-BE85)</f>
        <v>124.793119486567</v>
      </c>
      <c r="BG85" s="7"/>
      <c r="BH85" s="7"/>
      <c r="BI85" s="40" t="n">
        <f aca="false">T92/AG92</f>
        <v>0.0157502009865338</v>
      </c>
      <c r="BJ85" s="7"/>
      <c r="BK85" s="7"/>
      <c r="BL85" s="7"/>
      <c r="BM85" s="7"/>
      <c r="BN85" s="7"/>
      <c r="BO85" s="7"/>
      <c r="BP85" s="7"/>
    </row>
    <row r="86" customFormat="false" ht="13.25" hidden="false" customHeight="false" outlineLevel="0" collapsed="false">
      <c r="A86" s="5" t="n">
        <f aca="false">A82+1</f>
        <v>2033</v>
      </c>
      <c r="B86" s="5" t="n">
        <f aca="false">B82</f>
        <v>1</v>
      </c>
      <c r="C86" s="6"/>
      <c r="D86" s="81" t="n">
        <f aca="false">'High pensions'!Q86</f>
        <v>165801648.165976</v>
      </c>
      <c r="E86" s="6"/>
      <c r="F86" s="81" t="n">
        <f aca="false">'High pensions'!I86</f>
        <v>30136412.185583</v>
      </c>
      <c r="G86" s="81" t="n">
        <f aca="false">'High pensions'!K86</f>
        <v>3432355.67986394</v>
      </c>
      <c r="H86" s="81" t="n">
        <f aca="false">'High pensions'!V86</f>
        <v>18883808.2419625</v>
      </c>
      <c r="I86" s="81" t="n">
        <f aca="false">'High pensions'!M86</f>
        <v>106155.33030507</v>
      </c>
      <c r="J86" s="81" t="n">
        <f aca="false">'High pensions'!W86</f>
        <v>584035.306452447</v>
      </c>
      <c r="K86" s="6"/>
      <c r="L86" s="81" t="n">
        <f aca="false">'High pensions'!N86</f>
        <v>5606153.44577982</v>
      </c>
      <c r="M86" s="8"/>
      <c r="N86" s="81" t="n">
        <f aca="false">'High pensions'!L86</f>
        <v>1321376.81772041</v>
      </c>
      <c r="O86" s="6"/>
      <c r="P86" s="81" t="n">
        <f aca="false">'High pensions'!X86</f>
        <v>36360182.2625906</v>
      </c>
      <c r="Q86" s="8"/>
      <c r="R86" s="81" t="n">
        <f aca="false">'High SIPA income'!G81</f>
        <v>31330706.4145095</v>
      </c>
      <c r="S86" s="8"/>
      <c r="T86" s="81" t="n">
        <f aca="false">'High SIPA income'!J81</f>
        <v>119795671.461464</v>
      </c>
      <c r="U86" s="6"/>
      <c r="V86" s="81" t="n">
        <f aca="false">'High SIPA income'!F81</f>
        <v>122063.387065887</v>
      </c>
      <c r="W86" s="8"/>
      <c r="X86" s="81" t="n">
        <f aca="false">'High SIPA income'!M81</f>
        <v>306588.03645851</v>
      </c>
      <c r="Y86" s="6"/>
      <c r="Z86" s="6" t="n">
        <f aca="false">R86+V86-N86-L86-F86</f>
        <v>-5611172.64750786</v>
      </c>
      <c r="AA86" s="6"/>
      <c r="AB86" s="6" t="n">
        <f aca="false">T86-P86-D86</f>
        <v>-82366158.9671024</v>
      </c>
      <c r="AC86" s="50"/>
      <c r="AD86" s="6"/>
      <c r="AE86" s="6"/>
      <c r="AF86" s="6"/>
      <c r="AG86" s="6" t="n">
        <f aca="false">BF86/100*$AG$57</f>
        <v>7682111828.86965</v>
      </c>
      <c r="AH86" s="61" t="n">
        <f aca="false">(AG86-AG85)/AG85</f>
        <v>0.00941253100916208</v>
      </c>
      <c r="AI86" s="61"/>
      <c r="AJ86" s="61" t="n">
        <f aca="false">AB86/AG86</f>
        <v>-0.0107218120227784</v>
      </c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61" t="n">
        <f aca="false">AVERAGE(AH86:AH89)</f>
        <v>0.00725012676549972</v>
      </c>
      <c r="AV86" s="5"/>
      <c r="AW86" s="5" t="n">
        <f aca="false">workers_and_wage_high!C74</f>
        <v>14021157</v>
      </c>
      <c r="AX86" s="5"/>
      <c r="AY86" s="61" t="n">
        <f aca="false">(AW86-AW85)/AW85</f>
        <v>0.00556111166293676</v>
      </c>
      <c r="AZ86" s="11" t="n">
        <f aca="false">workers_and_wage_high!B74</f>
        <v>7832.13814258554</v>
      </c>
      <c r="BA86" s="61" t="n">
        <f aca="false">(AZ86-AZ85)/AZ85</f>
        <v>0.00383011962331741</v>
      </c>
      <c r="BB86" s="66"/>
      <c r="BC86" s="66"/>
      <c r="BD86" s="66"/>
      <c r="BE86" s="66"/>
      <c r="BF86" s="5" t="n">
        <f aca="false">BF85*(1+AY86)*(1+BA86)*(1-BE86)</f>
        <v>125.967738593464</v>
      </c>
      <c r="BG86" s="5"/>
      <c r="BH86" s="5"/>
      <c r="BI86" s="61" t="n">
        <f aca="false">T93/AG93</f>
        <v>0.0181066158813459</v>
      </c>
      <c r="BJ86" s="5"/>
      <c r="BK86" s="5"/>
      <c r="BL86" s="5"/>
      <c r="BM86" s="5"/>
      <c r="BN86" s="5"/>
      <c r="BO86" s="5"/>
      <c r="BP86" s="5"/>
    </row>
    <row r="87" customFormat="false" ht="13.25" hidden="false" customHeight="false" outlineLevel="0" collapsed="false">
      <c r="A87" s="7" t="n">
        <f aca="false">A83+1</f>
        <v>2033</v>
      </c>
      <c r="B87" s="7" t="n">
        <f aca="false">B83</f>
        <v>2</v>
      </c>
      <c r="C87" s="9"/>
      <c r="D87" s="82" t="n">
        <f aca="false">'High pensions'!Q87</f>
        <v>166547193.866722</v>
      </c>
      <c r="E87" s="9"/>
      <c r="F87" s="82" t="n">
        <f aca="false">'High pensions'!I87</f>
        <v>30271923.9418859</v>
      </c>
      <c r="G87" s="82" t="n">
        <f aca="false">'High pensions'!K87</f>
        <v>3480240.19092775</v>
      </c>
      <c r="H87" s="82" t="n">
        <f aca="false">'High pensions'!V87</f>
        <v>19147254.6936207</v>
      </c>
      <c r="I87" s="82" t="n">
        <f aca="false">'High pensions'!M87</f>
        <v>107636.294564776</v>
      </c>
      <c r="J87" s="82" t="n">
        <f aca="false">'High pensions'!W87</f>
        <v>592183.134854248</v>
      </c>
      <c r="K87" s="9"/>
      <c r="L87" s="82" t="n">
        <f aca="false">'High pensions'!N87</f>
        <v>4646136.53389513</v>
      </c>
      <c r="M87" s="67"/>
      <c r="N87" s="82" t="n">
        <f aca="false">'High pensions'!L87</f>
        <v>1327678.38153541</v>
      </c>
      <c r="O87" s="9"/>
      <c r="P87" s="82" t="n">
        <f aca="false">'High pensions'!X87</f>
        <v>31413319.2879407</v>
      </c>
      <c r="Q87" s="67"/>
      <c r="R87" s="82" t="n">
        <f aca="false">'High SIPA income'!G82</f>
        <v>36247276.3209666</v>
      </c>
      <c r="S87" s="67"/>
      <c r="T87" s="82" t="n">
        <f aca="false">'High SIPA income'!J82</f>
        <v>138594602.626275</v>
      </c>
      <c r="U87" s="9"/>
      <c r="V87" s="82" t="n">
        <f aca="false">'High SIPA income'!F82</f>
        <v>124542.059765698</v>
      </c>
      <c r="W87" s="67"/>
      <c r="X87" s="82" t="n">
        <f aca="false">'High SIPA income'!M82</f>
        <v>312813.747659266</v>
      </c>
      <c r="Y87" s="9"/>
      <c r="Z87" s="9" t="n">
        <f aca="false">R87+V87-N87-L87-F87</f>
        <v>126079.52341589</v>
      </c>
      <c r="AA87" s="9"/>
      <c r="AB87" s="9" t="n">
        <f aca="false">T87-P87-D87</f>
        <v>-59365910.5283882</v>
      </c>
      <c r="AC87" s="50"/>
      <c r="AD87" s="9"/>
      <c r="AE87" s="9"/>
      <c r="AF87" s="9"/>
      <c r="AG87" s="9" t="n">
        <f aca="false">BF87/100*$AG$57</f>
        <v>7716026346.48347</v>
      </c>
      <c r="AH87" s="40" t="n">
        <f aca="false">(AG87-AG86)/AG86</f>
        <v>0.00441473885948473</v>
      </c>
      <c r="AI87" s="40"/>
      <c r="AJ87" s="40" t="n">
        <f aca="false">AB87/AG87</f>
        <v>-0.00769384497442053</v>
      </c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 t="n">
        <f aca="false">workers_and_wage_high!C75</f>
        <v>14053328</v>
      </c>
      <c r="AX87" s="7"/>
      <c r="AY87" s="40" t="n">
        <f aca="false">(AW87-AW86)/AW86</f>
        <v>0.00229446114896224</v>
      </c>
      <c r="AZ87" s="12" t="n">
        <f aca="false">workers_and_wage_high!B75</f>
        <v>7848.70643521126</v>
      </c>
      <c r="BA87" s="40" t="n">
        <f aca="false">(AZ87-AZ86)/AZ86</f>
        <v>0.00211542395245018</v>
      </c>
      <c r="BB87" s="39"/>
      <c r="BC87" s="39"/>
      <c r="BD87" s="39"/>
      <c r="BE87" s="39"/>
      <c r="BF87" s="7" t="n">
        <f aca="false">BF86*(1+AY87)*(1+BA87)*(1-BE87)</f>
        <v>126.523853264074</v>
      </c>
      <c r="BG87" s="7"/>
      <c r="BH87" s="7"/>
      <c r="BI87" s="40" t="n">
        <f aca="false">T94/AG94</f>
        <v>0.0158146867934786</v>
      </c>
      <c r="BJ87" s="7"/>
      <c r="BK87" s="7"/>
      <c r="BL87" s="7"/>
      <c r="BM87" s="7"/>
      <c r="BN87" s="7"/>
      <c r="BO87" s="7"/>
      <c r="BP87" s="7"/>
    </row>
    <row r="88" customFormat="false" ht="13.25" hidden="false" customHeight="false" outlineLevel="0" collapsed="false">
      <c r="A88" s="7" t="n">
        <f aca="false">A84+1</f>
        <v>2033</v>
      </c>
      <c r="B88" s="7" t="n">
        <f aca="false">B84</f>
        <v>3</v>
      </c>
      <c r="C88" s="9"/>
      <c r="D88" s="82" t="n">
        <f aca="false">'High pensions'!Q88</f>
        <v>167513020.652259</v>
      </c>
      <c r="E88" s="9"/>
      <c r="F88" s="82" t="n">
        <f aca="false">'High pensions'!I88</f>
        <v>30447474.3928661</v>
      </c>
      <c r="G88" s="82" t="n">
        <f aca="false">'High pensions'!K88</f>
        <v>3526975.81850217</v>
      </c>
      <c r="H88" s="82" t="n">
        <f aca="false">'High pensions'!V88</f>
        <v>19404380.3272957</v>
      </c>
      <c r="I88" s="82" t="n">
        <f aca="false">'High pensions'!M88</f>
        <v>109081.726345428</v>
      </c>
      <c r="J88" s="82" t="n">
        <f aca="false">'High pensions'!W88</f>
        <v>600135.474040076</v>
      </c>
      <c r="K88" s="9"/>
      <c r="L88" s="82" t="n">
        <f aca="false">'High pensions'!N88</f>
        <v>4599467.2873556</v>
      </c>
      <c r="M88" s="67"/>
      <c r="N88" s="82" t="n">
        <f aca="false">'High pensions'!L88</f>
        <v>1336193.49095029</v>
      </c>
      <c r="O88" s="9"/>
      <c r="P88" s="82" t="n">
        <f aca="false">'High pensions'!X88</f>
        <v>31217999.965428</v>
      </c>
      <c r="Q88" s="67"/>
      <c r="R88" s="82" t="n">
        <f aca="false">'High SIPA income'!G83</f>
        <v>31775529.6867257</v>
      </c>
      <c r="S88" s="67"/>
      <c r="T88" s="82" t="n">
        <f aca="false">'High SIPA income'!J83</f>
        <v>121496491.796372</v>
      </c>
      <c r="U88" s="9"/>
      <c r="V88" s="82" t="n">
        <f aca="false">'High SIPA income'!F83</f>
        <v>126996.274055271</v>
      </c>
      <c r="W88" s="67"/>
      <c r="X88" s="82" t="n">
        <f aca="false">'High SIPA income'!M83</f>
        <v>318978.026385061</v>
      </c>
      <c r="Y88" s="9"/>
      <c r="Z88" s="9" t="n">
        <f aca="false">R88+V88-N88-L88-F88</f>
        <v>-4480609.21039105</v>
      </c>
      <c r="AA88" s="9"/>
      <c r="AB88" s="9" t="n">
        <f aca="false">T88-P88-D88</f>
        <v>-77234528.821315</v>
      </c>
      <c r="AC88" s="50"/>
      <c r="AD88" s="9"/>
      <c r="AE88" s="9"/>
      <c r="AF88" s="9"/>
      <c r="AG88" s="9" t="n">
        <f aca="false">BF88/100*$AG$57</f>
        <v>7774464348.9162</v>
      </c>
      <c r="AH88" s="40" t="n">
        <f aca="false">(AG88-AG87)/AG87</f>
        <v>0.00757358772619606</v>
      </c>
      <c r="AI88" s="40"/>
      <c r="AJ88" s="40" t="n">
        <f aca="false">AB88/AG88</f>
        <v>-0.00993438587599696</v>
      </c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9"/>
      <c r="AV88" s="7"/>
      <c r="AW88" s="7" t="n">
        <f aca="false">workers_and_wage_high!C76</f>
        <v>14090098</v>
      </c>
      <c r="AX88" s="7"/>
      <c r="AY88" s="40" t="n">
        <f aca="false">(AW88-AW87)/AW87</f>
        <v>0.002616462093534</v>
      </c>
      <c r="AZ88" s="12" t="n">
        <f aca="false">workers_and_wage_high!B76</f>
        <v>7887.5119259689</v>
      </c>
      <c r="BA88" s="40" t="n">
        <f aca="false">(AZ88-AZ87)/AZ87</f>
        <v>0.00494418934864783</v>
      </c>
      <c r="BB88" s="39"/>
      <c r="BC88" s="39"/>
      <c r="BD88" s="39"/>
      <c r="BE88" s="39"/>
      <c r="BF88" s="7" t="n">
        <f aca="false">BF87*(1+AY88)*(1+BA88)*(1-BE88)</f>
        <v>127.482092766226</v>
      </c>
      <c r="BG88" s="7"/>
      <c r="BH88" s="7"/>
      <c r="BI88" s="40" t="n">
        <f aca="false">T95/AG95</f>
        <v>0.018149717664798</v>
      </c>
      <c r="BJ88" s="7"/>
      <c r="BK88" s="7"/>
      <c r="BL88" s="7"/>
      <c r="BM88" s="7"/>
      <c r="BN88" s="7"/>
      <c r="BO88" s="7"/>
      <c r="BP88" s="7"/>
    </row>
    <row r="89" customFormat="false" ht="13.25" hidden="false" customHeight="false" outlineLevel="0" collapsed="false">
      <c r="A89" s="7" t="n">
        <f aca="false">A85+1</f>
        <v>2033</v>
      </c>
      <c r="B89" s="7" t="n">
        <f aca="false">B85</f>
        <v>4</v>
      </c>
      <c r="C89" s="9"/>
      <c r="D89" s="82" t="n">
        <f aca="false">'High pensions'!Q89</f>
        <v>168954580.847485</v>
      </c>
      <c r="E89" s="9"/>
      <c r="F89" s="82" t="n">
        <f aca="false">'High pensions'!I89</f>
        <v>30709495.0224209</v>
      </c>
      <c r="G89" s="82" t="n">
        <f aca="false">'High pensions'!K89</f>
        <v>3599889.93096423</v>
      </c>
      <c r="H89" s="82" t="n">
        <f aca="false">'High pensions'!V89</f>
        <v>19805532.2609208</v>
      </c>
      <c r="I89" s="82" t="n">
        <f aca="false">'High pensions'!M89</f>
        <v>111336.801988584</v>
      </c>
      <c r="J89" s="82" t="n">
        <f aca="false">'High pensions'!W89</f>
        <v>612542.23487384</v>
      </c>
      <c r="K89" s="9"/>
      <c r="L89" s="82" t="n">
        <f aca="false">'High pensions'!N89</f>
        <v>4564943.66798607</v>
      </c>
      <c r="M89" s="67"/>
      <c r="N89" s="82" t="n">
        <f aca="false">'High pensions'!L89</f>
        <v>1348243.12612241</v>
      </c>
      <c r="O89" s="9"/>
      <c r="P89" s="82" t="n">
        <f aca="false">'High pensions'!X89</f>
        <v>31105150.277901</v>
      </c>
      <c r="Q89" s="67"/>
      <c r="R89" s="82" t="n">
        <f aca="false">'High SIPA income'!G84</f>
        <v>36883880.6764394</v>
      </c>
      <c r="S89" s="67"/>
      <c r="T89" s="82" t="n">
        <f aca="false">'High SIPA income'!J84</f>
        <v>141028714.555007</v>
      </c>
      <c r="U89" s="9"/>
      <c r="V89" s="82" t="n">
        <f aca="false">'High SIPA income'!F84</f>
        <v>126162.318646984</v>
      </c>
      <c r="W89" s="67"/>
      <c r="X89" s="82" t="n">
        <f aca="false">'High SIPA income'!M84</f>
        <v>316883.37083546</v>
      </c>
      <c r="Y89" s="9"/>
      <c r="Z89" s="9" t="n">
        <f aca="false">R89+V89-N89-L89-F89</f>
        <v>387361.178556964</v>
      </c>
      <c r="AA89" s="9"/>
      <c r="AB89" s="9" t="n">
        <f aca="false">T89-P89-D89</f>
        <v>-59031016.5703796</v>
      </c>
      <c r="AC89" s="50"/>
      <c r="AD89" s="9"/>
      <c r="AE89" s="9"/>
      <c r="AF89" s="9"/>
      <c r="AG89" s="9" t="n">
        <f aca="false">BF89/100*$AG$57</f>
        <v>7833547552.76286</v>
      </c>
      <c r="AH89" s="40" t="n">
        <f aca="false">(AG89-AG88)/AG88</f>
        <v>0.00759964946715601</v>
      </c>
      <c r="AI89" s="40" t="n">
        <f aca="false">(AG89-AG85)/AG85</f>
        <v>0.0293108507349694</v>
      </c>
      <c r="AJ89" s="40" t="n">
        <f aca="false">AB89/AG89</f>
        <v>-0.00753566837665517</v>
      </c>
      <c r="AK89" s="7"/>
      <c r="AL89" s="7"/>
      <c r="AM89" s="7"/>
      <c r="AN89" s="7"/>
      <c r="AO89" s="7"/>
      <c r="AP89" s="7"/>
      <c r="AQ89" s="7"/>
      <c r="AR89" s="7"/>
      <c r="AS89" s="7"/>
      <c r="AT89" s="7"/>
      <c r="AV89" s="7"/>
      <c r="AW89" s="7" t="n">
        <f aca="false">workers_and_wage_high!C77</f>
        <v>14137501</v>
      </c>
      <c r="AX89" s="7"/>
      <c r="AY89" s="40" t="n">
        <f aca="false">(AW89-AW88)/AW88</f>
        <v>0.00336427752312298</v>
      </c>
      <c r="AZ89" s="12" t="n">
        <f aca="false">workers_and_wage_high!B77</f>
        <v>7920.80646063376</v>
      </c>
      <c r="BA89" s="40" t="n">
        <f aca="false">(AZ89-AZ88)/AZ88</f>
        <v>0.00422117075414345</v>
      </c>
      <c r="BB89" s="39"/>
      <c r="BC89" s="39"/>
      <c r="BD89" s="39"/>
      <c r="BE89" s="39"/>
      <c r="BF89" s="7" t="n">
        <f aca="false">BF88*(1+AY89)*(1+BA89)*(1-BE89)</f>
        <v>128.450911984589</v>
      </c>
      <c r="BG89" s="7"/>
      <c r="BH89" s="7"/>
      <c r="BI89" s="40" t="n">
        <f aca="false">T96/AG96</f>
        <v>0.0158328909166879</v>
      </c>
      <c r="BJ89" s="7"/>
      <c r="BK89" s="7"/>
      <c r="BL89" s="7"/>
      <c r="BM89" s="7"/>
      <c r="BN89" s="7"/>
      <c r="BO89" s="7"/>
      <c r="BP89" s="7"/>
    </row>
    <row r="90" customFormat="false" ht="13.25" hidden="false" customHeight="false" outlineLevel="0" collapsed="false">
      <c r="A90" s="5" t="n">
        <f aca="false">A86+1</f>
        <v>2034</v>
      </c>
      <c r="B90" s="5" t="n">
        <f aca="false">B86</f>
        <v>1</v>
      </c>
      <c r="C90" s="6"/>
      <c r="D90" s="81" t="n">
        <f aca="false">'High pensions'!Q90</f>
        <v>169888247.786874</v>
      </c>
      <c r="E90" s="6"/>
      <c r="F90" s="81" t="n">
        <f aca="false">'High pensions'!I90</f>
        <v>30879200.0406804</v>
      </c>
      <c r="G90" s="81" t="n">
        <f aca="false">'High pensions'!K90</f>
        <v>3657185.83394605</v>
      </c>
      <c r="H90" s="81" t="n">
        <f aca="false">'High pensions'!V90</f>
        <v>20120757.4141024</v>
      </c>
      <c r="I90" s="81" t="n">
        <f aca="false">'High pensions'!M90</f>
        <v>113108.840225135</v>
      </c>
      <c r="J90" s="81" t="n">
        <f aca="false">'High pensions'!W90</f>
        <v>622291.466415537</v>
      </c>
      <c r="K90" s="6"/>
      <c r="L90" s="81" t="n">
        <f aca="false">'High pensions'!N90</f>
        <v>5517769.02622873</v>
      </c>
      <c r="M90" s="8"/>
      <c r="N90" s="81" t="n">
        <f aca="false">'High pensions'!L90</f>
        <v>1354789.65164472</v>
      </c>
      <c r="O90" s="6"/>
      <c r="P90" s="81" t="n">
        <f aca="false">'High pensions'!X90</f>
        <v>36085382.6432498</v>
      </c>
      <c r="Q90" s="8"/>
      <c r="R90" s="81" t="n">
        <f aca="false">'High SIPA income'!G85</f>
        <v>32341785.8241181</v>
      </c>
      <c r="S90" s="8"/>
      <c r="T90" s="81" t="n">
        <f aca="false">'High SIPA income'!J85</f>
        <v>123661621.216074</v>
      </c>
      <c r="U90" s="6"/>
      <c r="V90" s="81" t="n">
        <f aca="false">'High SIPA income'!F85</f>
        <v>126179.598038338</v>
      </c>
      <c r="W90" s="8"/>
      <c r="X90" s="81" t="n">
        <f aca="false">'High SIPA income'!M85</f>
        <v>316926.771684754</v>
      </c>
      <c r="Y90" s="6"/>
      <c r="Z90" s="6" t="n">
        <f aca="false">R90+V90-N90-L90-F90</f>
        <v>-5283793.29639742</v>
      </c>
      <c r="AA90" s="6"/>
      <c r="AB90" s="6" t="n">
        <f aca="false">T90-P90-D90</f>
        <v>-82312009.2140496</v>
      </c>
      <c r="AC90" s="50"/>
      <c r="AD90" s="6"/>
      <c r="AE90" s="6"/>
      <c r="AF90" s="6"/>
      <c r="AG90" s="6" t="n">
        <f aca="false">BF90/100*$AG$57</f>
        <v>7879926080.04054</v>
      </c>
      <c r="AH90" s="61" t="n">
        <f aca="false">(AG90-AG89)/AG89</f>
        <v>0.00592050114782518</v>
      </c>
      <c r="AI90" s="61"/>
      <c r="AJ90" s="61" t="n">
        <f aca="false">AB90/AG90</f>
        <v>-0.0104457844373111</v>
      </c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61" t="n">
        <f aca="false">AVERAGE(AH90:AH93)</f>
        <v>0.00579761757924385</v>
      </c>
      <c r="AV90" s="5"/>
      <c r="AW90" s="5" t="n">
        <f aca="false">workers_and_wage_high!C78</f>
        <v>14149457</v>
      </c>
      <c r="AX90" s="5"/>
      <c r="AY90" s="61" t="n">
        <f aca="false">(AW90-AW89)/AW89</f>
        <v>0.000845694016219698</v>
      </c>
      <c r="AZ90" s="11" t="n">
        <f aca="false">workers_and_wage_high!B78</f>
        <v>7960.96906047789</v>
      </c>
      <c r="BA90" s="61" t="n">
        <f aca="false">(AZ90-AZ89)/AZ89</f>
        <v>0.00507051902400796</v>
      </c>
      <c r="BB90" s="66"/>
      <c r="BC90" s="66"/>
      <c r="BD90" s="66"/>
      <c r="BE90" s="66"/>
      <c r="BF90" s="5" t="n">
        <f aca="false">BF89*(1+AY90)*(1+BA90)*(1-BE90)</f>
        <v>129.211405756432</v>
      </c>
      <c r="BG90" s="5"/>
      <c r="BH90" s="5"/>
      <c r="BI90" s="61" t="n">
        <f aca="false">T97/AG97</f>
        <v>0.0182190006625478</v>
      </c>
      <c r="BJ90" s="5"/>
      <c r="BK90" s="5"/>
      <c r="BL90" s="5"/>
      <c r="BM90" s="5"/>
      <c r="BN90" s="5"/>
      <c r="BO90" s="5"/>
      <c r="BP90" s="5"/>
    </row>
    <row r="91" customFormat="false" ht="13.25" hidden="false" customHeight="false" outlineLevel="0" collapsed="false">
      <c r="A91" s="7" t="n">
        <f aca="false">A87+1</f>
        <v>2034</v>
      </c>
      <c r="B91" s="7" t="n">
        <f aca="false">B87</f>
        <v>2</v>
      </c>
      <c r="C91" s="9"/>
      <c r="D91" s="82" t="n">
        <f aca="false">'High pensions'!Q91</f>
        <v>170651443.955702</v>
      </c>
      <c r="E91" s="9"/>
      <c r="F91" s="82" t="n">
        <f aca="false">'High pensions'!I91</f>
        <v>31017919.9784898</v>
      </c>
      <c r="G91" s="82" t="n">
        <f aca="false">'High pensions'!K91</f>
        <v>3706474.33792005</v>
      </c>
      <c r="H91" s="82" t="n">
        <f aca="false">'High pensions'!V91</f>
        <v>20391928.2205076</v>
      </c>
      <c r="I91" s="82" t="n">
        <f aca="false">'High pensions'!M91</f>
        <v>114633.226945981</v>
      </c>
      <c r="J91" s="82" t="n">
        <f aca="false">'High pensions'!W91</f>
        <v>630678.192386836</v>
      </c>
      <c r="K91" s="9"/>
      <c r="L91" s="82" t="n">
        <f aca="false">'High pensions'!N91</f>
        <v>4643559.72364873</v>
      </c>
      <c r="M91" s="67"/>
      <c r="N91" s="82" t="n">
        <f aca="false">'High pensions'!L91</f>
        <v>1360567.0053205</v>
      </c>
      <c r="O91" s="9"/>
      <c r="P91" s="82" t="n">
        <f aca="false">'High pensions'!X91</f>
        <v>31580891.7116753</v>
      </c>
      <c r="Q91" s="67"/>
      <c r="R91" s="82" t="n">
        <f aca="false">'High SIPA income'!G86</f>
        <v>37585576.4073959</v>
      </c>
      <c r="S91" s="67"/>
      <c r="T91" s="82" t="n">
        <f aca="false">'High SIPA income'!J86</f>
        <v>143711708.999481</v>
      </c>
      <c r="U91" s="9"/>
      <c r="V91" s="82" t="n">
        <f aca="false">'High SIPA income'!F86</f>
        <v>128858.655190383</v>
      </c>
      <c r="W91" s="67"/>
      <c r="X91" s="82" t="n">
        <f aca="false">'High SIPA income'!M86</f>
        <v>323655.790857081</v>
      </c>
      <c r="Y91" s="9"/>
      <c r="Z91" s="9" t="n">
        <f aca="false">R91+V91-N91-L91-F91</f>
        <v>692388.355127312</v>
      </c>
      <c r="AA91" s="9"/>
      <c r="AB91" s="9" t="n">
        <f aca="false">T91-P91-D91</f>
        <v>-58520626.6678965</v>
      </c>
      <c r="AC91" s="50"/>
      <c r="AD91" s="9"/>
      <c r="AE91" s="9"/>
      <c r="AF91" s="9"/>
      <c r="AG91" s="9" t="n">
        <f aca="false">BF91/100*$AG$57</f>
        <v>7970166012.07531</v>
      </c>
      <c r="AH91" s="40" t="n">
        <f aca="false">(AG91-AG90)/AG90</f>
        <v>0.0114518754513876</v>
      </c>
      <c r="AI91" s="40"/>
      <c r="AJ91" s="40" t="n">
        <f aca="false">AB91/AG91</f>
        <v>-0.00734246019207555</v>
      </c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 t="n">
        <f aca="false">workers_and_wage_high!C79</f>
        <v>14284399</v>
      </c>
      <c r="AX91" s="7"/>
      <c r="AY91" s="40" t="n">
        <f aca="false">(AW91-AW90)/AW90</f>
        <v>0.00953690307691666</v>
      </c>
      <c r="AZ91" s="12" t="n">
        <f aca="false">workers_and_wage_high!B79</f>
        <v>7976.07007934938</v>
      </c>
      <c r="BA91" s="40" t="n">
        <f aca="false">(AZ91-AZ90)/AZ90</f>
        <v>0.00189688199473874</v>
      </c>
      <c r="BB91" s="39"/>
      <c r="BC91" s="39"/>
      <c r="BD91" s="39"/>
      <c r="BE91" s="39"/>
      <c r="BF91" s="7" t="n">
        <f aca="false">BF90*(1+AY91)*(1+BA91)*(1-BE91)</f>
        <v>130.691118682054</v>
      </c>
      <c r="BG91" s="7"/>
      <c r="BH91" s="7"/>
      <c r="BI91" s="40" t="n">
        <f aca="false">T98/AG98</f>
        <v>0.0158848517562918</v>
      </c>
      <c r="BJ91" s="7"/>
      <c r="BK91" s="7"/>
      <c r="BL91" s="7"/>
      <c r="BM91" s="7"/>
      <c r="BN91" s="7"/>
      <c r="BO91" s="7"/>
      <c r="BP91" s="7"/>
    </row>
    <row r="92" customFormat="false" ht="13.25" hidden="false" customHeight="false" outlineLevel="0" collapsed="false">
      <c r="A92" s="7" t="n">
        <f aca="false">A88+1</f>
        <v>2034</v>
      </c>
      <c r="B92" s="7" t="n">
        <f aca="false">B88</f>
        <v>3</v>
      </c>
      <c r="C92" s="9"/>
      <c r="D92" s="82" t="n">
        <f aca="false">'High pensions'!Q92</f>
        <v>171255818.815906</v>
      </c>
      <c r="E92" s="9"/>
      <c r="F92" s="82" t="n">
        <f aca="false">'High pensions'!I92</f>
        <v>31127772.263453</v>
      </c>
      <c r="G92" s="82" t="n">
        <f aca="false">'High pensions'!K92</f>
        <v>3778758.03222984</v>
      </c>
      <c r="H92" s="82" t="n">
        <f aca="false">'High pensions'!V92</f>
        <v>20789611.7794623</v>
      </c>
      <c r="I92" s="82" t="n">
        <f aca="false">'High pensions'!M92</f>
        <v>116868.80512051</v>
      </c>
      <c r="J92" s="82" t="n">
        <f aca="false">'High pensions'!W92</f>
        <v>642977.683900894</v>
      </c>
      <c r="K92" s="9"/>
      <c r="L92" s="82" t="n">
        <f aca="false">'High pensions'!N92</f>
        <v>4640328.54794057</v>
      </c>
      <c r="M92" s="67"/>
      <c r="N92" s="82" t="n">
        <f aca="false">'High pensions'!L92</f>
        <v>1365423.65657627</v>
      </c>
      <c r="O92" s="9"/>
      <c r="P92" s="82" t="n">
        <f aca="false">'High pensions'!X92</f>
        <v>31590844.9878307</v>
      </c>
      <c r="Q92" s="67"/>
      <c r="R92" s="82" t="n">
        <f aca="false">'High SIPA income'!G87</f>
        <v>32847088.6183214</v>
      </c>
      <c r="S92" s="67"/>
      <c r="T92" s="82" t="n">
        <f aca="false">'High SIPA income'!J87</f>
        <v>125593690.245162</v>
      </c>
      <c r="U92" s="9"/>
      <c r="V92" s="82" t="n">
        <f aca="false">'High SIPA income'!F87</f>
        <v>128804.727286904</v>
      </c>
      <c r="W92" s="67"/>
      <c r="X92" s="82" t="n">
        <f aca="false">'High SIPA income'!M87</f>
        <v>323520.339511389</v>
      </c>
      <c r="Y92" s="9"/>
      <c r="Z92" s="9" t="n">
        <f aca="false">R92+V92-N92-L92-F92</f>
        <v>-4157631.12236154</v>
      </c>
      <c r="AA92" s="9"/>
      <c r="AB92" s="9" t="n">
        <f aca="false">T92-P92-D92</f>
        <v>-77252973.5585742</v>
      </c>
      <c r="AC92" s="50"/>
      <c r="AD92" s="9"/>
      <c r="AE92" s="9"/>
      <c r="AF92" s="9"/>
      <c r="AG92" s="9" t="n">
        <f aca="false">BF92/100*$AG$57</f>
        <v>7974100797.35129</v>
      </c>
      <c r="AH92" s="40" t="n">
        <f aca="false">(AG92-AG91)/AG91</f>
        <v>0.000493689249386427</v>
      </c>
      <c r="AI92" s="40"/>
      <c r="AJ92" s="40" t="n">
        <f aca="false">AB92/AG92</f>
        <v>-0.00968798558255432</v>
      </c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9"/>
      <c r="AV92" s="7"/>
      <c r="AW92" s="7" t="n">
        <f aca="false">workers_and_wage_high!C80</f>
        <v>14244026</v>
      </c>
      <c r="AX92" s="7"/>
      <c r="AY92" s="40" t="n">
        <f aca="false">(AW92-AW91)/AW91</f>
        <v>-0.00282637022390652</v>
      </c>
      <c r="AZ92" s="12" t="n">
        <f aca="false">workers_and_wage_high!B80</f>
        <v>8002.62616370205</v>
      </c>
      <c r="BA92" s="40" t="n">
        <f aca="false">(AZ92-AZ91)/AZ91</f>
        <v>0.00332946978756188</v>
      </c>
      <c r="BB92" s="39"/>
      <c r="BC92" s="39"/>
      <c r="BD92" s="39"/>
      <c r="BE92" s="39"/>
      <c r="BF92" s="7" t="n">
        <f aca="false">BF91*(1+AY92)*(1+BA92)*(1-BE92)</f>
        <v>130.755639482337</v>
      </c>
      <c r="BG92" s="7"/>
      <c r="BH92" s="7"/>
      <c r="BI92" s="40" t="n">
        <f aca="false">T99/AG99</f>
        <v>0.0182753853895629</v>
      </c>
      <c r="BJ92" s="7"/>
      <c r="BK92" s="7"/>
      <c r="BL92" s="7"/>
      <c r="BM92" s="7"/>
      <c r="BN92" s="7"/>
      <c r="BO92" s="7"/>
      <c r="BP92" s="7"/>
    </row>
    <row r="93" customFormat="false" ht="13.25" hidden="false" customHeight="false" outlineLevel="0" collapsed="false">
      <c r="A93" s="7" t="n">
        <f aca="false">A89+1</f>
        <v>2034</v>
      </c>
      <c r="B93" s="7" t="n">
        <f aca="false">B89</f>
        <v>4</v>
      </c>
      <c r="C93" s="9"/>
      <c r="D93" s="82" t="n">
        <f aca="false">'High pensions'!Q93</f>
        <v>171977925.082493</v>
      </c>
      <c r="E93" s="9"/>
      <c r="F93" s="82" t="n">
        <f aca="false">'High pensions'!I93</f>
        <v>31259023.6251396</v>
      </c>
      <c r="G93" s="82" t="n">
        <f aca="false">'High pensions'!K93</f>
        <v>3872243.20783803</v>
      </c>
      <c r="H93" s="82" t="n">
        <f aca="false">'High pensions'!V93</f>
        <v>21303939.6330725</v>
      </c>
      <c r="I93" s="82" t="n">
        <f aca="false">'High pensions'!M93</f>
        <v>119760.099211486</v>
      </c>
      <c r="J93" s="82" t="n">
        <f aca="false">'High pensions'!W93</f>
        <v>658884.73091977</v>
      </c>
      <c r="K93" s="9"/>
      <c r="L93" s="82" t="n">
        <f aca="false">'High pensions'!N93</f>
        <v>4739633.64027894</v>
      </c>
      <c r="M93" s="67"/>
      <c r="N93" s="82" t="n">
        <f aca="false">'High pensions'!L93</f>
        <v>1371295.5640697</v>
      </c>
      <c r="O93" s="9"/>
      <c r="P93" s="82" t="n">
        <f aca="false">'High pensions'!X93</f>
        <v>32138445.0865871</v>
      </c>
      <c r="Q93" s="67"/>
      <c r="R93" s="82" t="n">
        <f aca="false">'High SIPA income'!G88</f>
        <v>37962455.4924081</v>
      </c>
      <c r="S93" s="67"/>
      <c r="T93" s="82" t="n">
        <f aca="false">'High SIPA income'!J88</f>
        <v>145152738.845776</v>
      </c>
      <c r="U93" s="9"/>
      <c r="V93" s="82" t="n">
        <f aca="false">'High SIPA income'!F88</f>
        <v>126703.004716326</v>
      </c>
      <c r="W93" s="67"/>
      <c r="X93" s="82" t="n">
        <f aca="false">'High SIPA income'!M88</f>
        <v>318241.418357528</v>
      </c>
      <c r="Y93" s="9"/>
      <c r="Z93" s="9" t="n">
        <f aca="false">R93+V93-N93-L93-F93</f>
        <v>719205.667636246</v>
      </c>
      <c r="AA93" s="9"/>
      <c r="AB93" s="9" t="n">
        <f aca="false">T93-P93-D93</f>
        <v>-58963631.323304</v>
      </c>
      <c r="AC93" s="50"/>
      <c r="AD93" s="9"/>
      <c r="AE93" s="9"/>
      <c r="AF93" s="9"/>
      <c r="AG93" s="9" t="n">
        <f aca="false">BF93/100*$AG$57</f>
        <v>8016558135.26799</v>
      </c>
      <c r="AH93" s="40" t="n">
        <f aca="false">(AG93-AG92)/AG92</f>
        <v>0.0053244044683762</v>
      </c>
      <c r="AI93" s="40" t="n">
        <f aca="false">(AG93-AG89)/AG89</f>
        <v>0.0233624141900536</v>
      </c>
      <c r="AJ93" s="40" t="n">
        <f aca="false">AB93/AG93</f>
        <v>-0.0073552303031272</v>
      </c>
      <c r="AK93" s="7"/>
      <c r="AL93" s="7"/>
      <c r="AM93" s="7"/>
      <c r="AN93" s="7"/>
      <c r="AO93" s="7"/>
      <c r="AP93" s="7"/>
      <c r="AQ93" s="7"/>
      <c r="AR93" s="7"/>
      <c r="AS93" s="7"/>
      <c r="AT93" s="7"/>
      <c r="AV93" s="7"/>
      <c r="AW93" s="7" t="n">
        <f aca="false">workers_and_wage_high!C81</f>
        <v>14256504</v>
      </c>
      <c r="AX93" s="7"/>
      <c r="AY93" s="40" t="n">
        <f aca="false">(AW93-AW92)/AW92</f>
        <v>0.000876016373460705</v>
      </c>
      <c r="AZ93" s="12" t="n">
        <f aca="false">workers_and_wage_high!B81</f>
        <v>8038.19379283124</v>
      </c>
      <c r="BA93" s="40" t="n">
        <f aca="false">(AZ93-AZ92)/AZ92</f>
        <v>0.00444449464483489</v>
      </c>
      <c r="BB93" s="39"/>
      <c r="BC93" s="39"/>
      <c r="BD93" s="39"/>
      <c r="BE93" s="39"/>
      <c r="BF93" s="7" t="n">
        <f aca="false">BF92*(1+AY93)*(1+BA93)*(1-BE93)</f>
        <v>131.451835393463</v>
      </c>
      <c r="BG93" s="7"/>
      <c r="BH93" s="7"/>
      <c r="BI93" s="40" t="n">
        <f aca="false">T100/AG100</f>
        <v>0.0159089108184979</v>
      </c>
      <c r="BJ93" s="7"/>
      <c r="BK93" s="7"/>
      <c r="BL93" s="7"/>
      <c r="BM93" s="7"/>
      <c r="BN93" s="7"/>
      <c r="BO93" s="7"/>
      <c r="BP93" s="7"/>
    </row>
    <row r="94" customFormat="false" ht="13.25" hidden="false" customHeight="false" outlineLevel="0" collapsed="false">
      <c r="A94" s="5" t="n">
        <f aca="false">A90+1</f>
        <v>2035</v>
      </c>
      <c r="B94" s="5" t="n">
        <f aca="false">B90</f>
        <v>1</v>
      </c>
      <c r="C94" s="6"/>
      <c r="D94" s="81" t="n">
        <f aca="false">'High pensions'!Q94</f>
        <v>172192269.677293</v>
      </c>
      <c r="E94" s="6"/>
      <c r="F94" s="81" t="n">
        <f aca="false">'High pensions'!I94</f>
        <v>31297983.2924897</v>
      </c>
      <c r="G94" s="81" t="n">
        <f aca="false">'High pensions'!K94</f>
        <v>3961048.12963134</v>
      </c>
      <c r="H94" s="81" t="n">
        <f aca="false">'High pensions'!V94</f>
        <v>21792518.1110914</v>
      </c>
      <c r="I94" s="81" t="n">
        <f aca="false">'High pensions'!M94</f>
        <v>122506.643184474</v>
      </c>
      <c r="J94" s="81" t="n">
        <f aca="false">'High pensions'!W94</f>
        <v>673995.405497671</v>
      </c>
      <c r="K94" s="6"/>
      <c r="L94" s="81" t="n">
        <f aca="false">'High pensions'!N94</f>
        <v>5733568.01857322</v>
      </c>
      <c r="M94" s="8"/>
      <c r="N94" s="81" t="n">
        <f aca="false">'High pensions'!L94</f>
        <v>1371819.92575378</v>
      </c>
      <c r="O94" s="6"/>
      <c r="P94" s="81" t="n">
        <f aca="false">'High pensions'!X94</f>
        <v>37298860.1837955</v>
      </c>
      <c r="Q94" s="8"/>
      <c r="R94" s="81" t="n">
        <f aca="false">'High SIPA income'!G89</f>
        <v>33370496.3850877</v>
      </c>
      <c r="S94" s="8"/>
      <c r="T94" s="81" t="n">
        <f aca="false">'High SIPA income'!J89</f>
        <v>127594985.206034</v>
      </c>
      <c r="U94" s="6"/>
      <c r="V94" s="81" t="n">
        <f aca="false">'High SIPA income'!F89</f>
        <v>126639.792777819</v>
      </c>
      <c r="W94" s="8"/>
      <c r="X94" s="81" t="n">
        <f aca="false">'High SIPA income'!M89</f>
        <v>318082.648192505</v>
      </c>
      <c r="Y94" s="6"/>
      <c r="Z94" s="6" t="n">
        <f aca="false">R94+V94-N94-L94-F94</f>
        <v>-4906235.0589512</v>
      </c>
      <c r="AA94" s="6"/>
      <c r="AB94" s="6" t="n">
        <f aca="false">T94-P94-D94</f>
        <v>-81896144.6550544</v>
      </c>
      <c r="AC94" s="50"/>
      <c r="AD94" s="6"/>
      <c r="AE94" s="6"/>
      <c r="AF94" s="6"/>
      <c r="AG94" s="6" t="n">
        <f aca="false">BF94/100*$AG$57</f>
        <v>8068132291.98129</v>
      </c>
      <c r="AH94" s="61" t="n">
        <f aca="false">(AG94-AG93)/AG93</f>
        <v>0.00643345383929818</v>
      </c>
      <c r="AI94" s="61"/>
      <c r="AJ94" s="61" t="n">
        <f aca="false">AB94/AG94</f>
        <v>-0.0101505703787789</v>
      </c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61" t="n">
        <f aca="false">AVERAGE(AH94:AH97)</f>
        <v>0.00697198312566596</v>
      </c>
      <c r="AV94" s="5"/>
      <c r="AW94" s="5" t="n">
        <f aca="false">workers_and_wage_high!C82</f>
        <v>14265750</v>
      </c>
      <c r="AX94" s="5"/>
      <c r="AY94" s="61" t="n">
        <f aca="false">(AW94-AW93)/AW93</f>
        <v>0.000648546095171719</v>
      </c>
      <c r="AZ94" s="11" t="n">
        <f aca="false">workers_and_wage_high!B82</f>
        <v>8084.66386436874</v>
      </c>
      <c r="BA94" s="61" t="n">
        <f aca="false">(AZ94-AZ93)/AZ93</f>
        <v>0.00578115839642294</v>
      </c>
      <c r="BB94" s="66"/>
      <c r="BC94" s="66"/>
      <c r="BD94" s="66"/>
      <c r="BE94" s="66"/>
      <c r="BF94" s="5" t="n">
        <f aca="false">BF93*(1+AY94)*(1+BA94)*(1-BE94)</f>
        <v>132.297524708557</v>
      </c>
      <c r="BG94" s="5"/>
      <c r="BH94" s="5"/>
      <c r="BI94" s="61" t="n">
        <f aca="false">T101/AG101</f>
        <v>0.0183232205689017</v>
      </c>
      <c r="BJ94" s="5"/>
      <c r="BK94" s="5"/>
      <c r="BL94" s="5"/>
      <c r="BM94" s="5"/>
      <c r="BN94" s="5"/>
      <c r="BO94" s="5"/>
      <c r="BP94" s="5"/>
    </row>
    <row r="95" customFormat="false" ht="13.25" hidden="false" customHeight="false" outlineLevel="0" collapsed="false">
      <c r="A95" s="7" t="n">
        <f aca="false">A91+1</f>
        <v>2035</v>
      </c>
      <c r="B95" s="7" t="n">
        <f aca="false">B91</f>
        <v>2</v>
      </c>
      <c r="C95" s="9"/>
      <c r="D95" s="82" t="n">
        <f aca="false">'High pensions'!Q95</f>
        <v>173228524.372269</v>
      </c>
      <c r="E95" s="9"/>
      <c r="F95" s="82" t="n">
        <f aca="false">'High pensions'!I95</f>
        <v>31486334.8496816</v>
      </c>
      <c r="G95" s="82" t="n">
        <f aca="false">'High pensions'!K95</f>
        <v>4051781.6064164</v>
      </c>
      <c r="H95" s="82" t="n">
        <f aca="false">'High pensions'!V95</f>
        <v>22291706.9296592</v>
      </c>
      <c r="I95" s="82" t="n">
        <f aca="false">'High pensions'!M95</f>
        <v>125312.833188136</v>
      </c>
      <c r="J95" s="82" t="n">
        <f aca="false">'High pensions'!W95</f>
        <v>689434.234937912</v>
      </c>
      <c r="K95" s="9"/>
      <c r="L95" s="82" t="n">
        <f aca="false">'High pensions'!N95</f>
        <v>4773621.91787183</v>
      </c>
      <c r="M95" s="67"/>
      <c r="N95" s="82" t="n">
        <f aca="false">'High pensions'!L95</f>
        <v>1380475.20431819</v>
      </c>
      <c r="O95" s="9"/>
      <c r="P95" s="82" t="n">
        <f aca="false">'High pensions'!X95</f>
        <v>32365314.0928056</v>
      </c>
      <c r="Q95" s="67"/>
      <c r="R95" s="82" t="n">
        <f aca="false">'High SIPA income'!G90</f>
        <v>38501086.404168</v>
      </c>
      <c r="S95" s="67"/>
      <c r="T95" s="82" t="n">
        <f aca="false">'High SIPA income'!J90</f>
        <v>147212240.820947</v>
      </c>
      <c r="U95" s="9"/>
      <c r="V95" s="82" t="n">
        <f aca="false">'High SIPA income'!F90</f>
        <v>125566.253361439</v>
      </c>
      <c r="W95" s="67"/>
      <c r="X95" s="82" t="n">
        <f aca="false">'High SIPA income'!M90</f>
        <v>315386.22668856</v>
      </c>
      <c r="Y95" s="9"/>
      <c r="Z95" s="9" t="n">
        <f aca="false">R95+V95-N95-L95-F95</f>
        <v>986220.685657784</v>
      </c>
      <c r="AA95" s="9"/>
      <c r="AB95" s="9" t="n">
        <f aca="false">T95-P95-D95</f>
        <v>-58381597.6441281</v>
      </c>
      <c r="AC95" s="50"/>
      <c r="AD95" s="9"/>
      <c r="AE95" s="9"/>
      <c r="AF95" s="9"/>
      <c r="AG95" s="9" t="n">
        <f aca="false">BF95/100*$AG$57</f>
        <v>8110993434.70615</v>
      </c>
      <c r="AH95" s="40" t="n">
        <f aca="false">(AG95-AG94)/AG94</f>
        <v>0.00531239959556224</v>
      </c>
      <c r="AI95" s="40"/>
      <c r="AJ95" s="40" t="n">
        <f aca="false">AB95/AG95</f>
        <v>-0.00719783564295823</v>
      </c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 t="n">
        <f aca="false">workers_and_wage_high!C83</f>
        <v>14353958</v>
      </c>
      <c r="AX95" s="7"/>
      <c r="AY95" s="40" t="n">
        <f aca="false">(AW95-AW94)/AW94</f>
        <v>0.00618320102343024</v>
      </c>
      <c r="AZ95" s="12" t="n">
        <f aca="false">workers_and_wage_high!B83</f>
        <v>8077.66699060881</v>
      </c>
      <c r="BA95" s="40" t="n">
        <f aca="false">(AZ95-AZ94)/AZ94</f>
        <v>-0.000865450175457507</v>
      </c>
      <c r="BB95" s="39"/>
      <c r="BC95" s="39"/>
      <c r="BD95" s="39"/>
      <c r="BE95" s="39"/>
      <c r="BF95" s="7" t="n">
        <f aca="false">BF94*(1+AY95)*(1+BA95)*(1-BE95)</f>
        <v>133.000342025313</v>
      </c>
      <c r="BG95" s="7"/>
      <c r="BH95" s="7"/>
      <c r="BI95" s="40" t="n">
        <f aca="false">T102/AG102</f>
        <v>0.0160043756558739</v>
      </c>
      <c r="BJ95" s="7"/>
      <c r="BK95" s="7"/>
      <c r="BL95" s="7"/>
      <c r="BM95" s="7"/>
      <c r="BN95" s="7"/>
      <c r="BO95" s="7"/>
      <c r="BP95" s="7"/>
    </row>
    <row r="96" customFormat="false" ht="13.25" hidden="false" customHeight="false" outlineLevel="0" collapsed="false">
      <c r="A96" s="7" t="n">
        <f aca="false">A92+1</f>
        <v>2035</v>
      </c>
      <c r="B96" s="7" t="n">
        <f aca="false">B92</f>
        <v>3</v>
      </c>
      <c r="C96" s="9"/>
      <c r="D96" s="82" t="n">
        <f aca="false">'High pensions'!Q96</f>
        <v>173881071.977511</v>
      </c>
      <c r="E96" s="9"/>
      <c r="F96" s="82" t="n">
        <f aca="false">'High pensions'!I96</f>
        <v>31604943.1012871</v>
      </c>
      <c r="G96" s="82" t="n">
        <f aca="false">'High pensions'!K96</f>
        <v>4170633.22590936</v>
      </c>
      <c r="H96" s="82" t="n">
        <f aca="false">'High pensions'!V96</f>
        <v>22945593.4732124</v>
      </c>
      <c r="I96" s="82" t="n">
        <f aca="false">'High pensions'!M96</f>
        <v>128988.656471423</v>
      </c>
      <c r="J96" s="82" t="n">
        <f aca="false">'High pensions'!W96</f>
        <v>709657.530099351</v>
      </c>
      <c r="K96" s="9"/>
      <c r="L96" s="82" t="n">
        <f aca="false">'High pensions'!N96</f>
        <v>4777193.10879051</v>
      </c>
      <c r="M96" s="67"/>
      <c r="N96" s="82" t="n">
        <f aca="false">'High pensions'!L96</f>
        <v>1385424.38901821</v>
      </c>
      <c r="O96" s="9"/>
      <c r="P96" s="82" t="n">
        <f aca="false">'High pensions'!X96</f>
        <v>32411073.9734332</v>
      </c>
      <c r="Q96" s="67"/>
      <c r="R96" s="82" t="n">
        <f aca="false">'High SIPA income'!G91</f>
        <v>33857871.6979918</v>
      </c>
      <c r="S96" s="67"/>
      <c r="T96" s="82" t="n">
        <f aca="false">'High SIPA income'!J91</f>
        <v>129458506.95657</v>
      </c>
      <c r="U96" s="9"/>
      <c r="V96" s="82" t="n">
        <f aca="false">'High SIPA income'!F91</f>
        <v>128676.369768286</v>
      </c>
      <c r="W96" s="67"/>
      <c r="X96" s="82" t="n">
        <f aca="false">'High SIPA income'!M91</f>
        <v>323197.942431118</v>
      </c>
      <c r="Y96" s="9"/>
      <c r="Z96" s="9" t="n">
        <f aca="false">R96+V96-N96-L96-F96</f>
        <v>-3781012.5313357</v>
      </c>
      <c r="AA96" s="9"/>
      <c r="AB96" s="9" t="n">
        <f aca="false">T96-P96-D96</f>
        <v>-76833638.9943739</v>
      </c>
      <c r="AC96" s="50"/>
      <c r="AD96" s="9"/>
      <c r="AE96" s="9"/>
      <c r="AF96" s="9"/>
      <c r="AG96" s="9" t="n">
        <f aca="false">BF96/100*$AG$57</f>
        <v>8176555225.30765</v>
      </c>
      <c r="AH96" s="40" t="n">
        <f aca="false">(AG96-AG95)/AG95</f>
        <v>0.00808307775481154</v>
      </c>
      <c r="AI96" s="40"/>
      <c r="AJ96" s="40" t="n">
        <f aca="false">AB96/AG96</f>
        <v>-0.00939682260771167</v>
      </c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9"/>
      <c r="AV96" s="7"/>
      <c r="AW96" s="7" t="n">
        <f aca="false">workers_and_wage_high!C84</f>
        <v>14358104</v>
      </c>
      <c r="AX96" s="7"/>
      <c r="AY96" s="40" t="n">
        <f aca="false">(AW96-AW95)/AW95</f>
        <v>0.000288840193067306</v>
      </c>
      <c r="AZ96" s="12" t="n">
        <f aca="false">workers_and_wage_high!B84</f>
        <v>8140.60806616585</v>
      </c>
      <c r="BA96" s="40" t="n">
        <f aca="false">(AZ96-AZ95)/AZ95</f>
        <v>0.00779198692273697</v>
      </c>
      <c r="BB96" s="39"/>
      <c r="BC96" s="39"/>
      <c r="BD96" s="39"/>
      <c r="BE96" s="39"/>
      <c r="BF96" s="7" t="n">
        <f aca="false">BF95*(1+AY96)*(1+BA96)*(1-BE96)</f>
        <v>134.07539413132</v>
      </c>
      <c r="BG96" s="7"/>
      <c r="BH96" s="7"/>
      <c r="BI96" s="40" t="n">
        <f aca="false">T103/AG103</f>
        <v>0.0183905163600195</v>
      </c>
      <c r="BJ96" s="7"/>
      <c r="BK96" s="7"/>
      <c r="BL96" s="7"/>
      <c r="BM96" s="7"/>
      <c r="BN96" s="7"/>
      <c r="BO96" s="7"/>
      <c r="BP96" s="7"/>
    </row>
    <row r="97" customFormat="false" ht="13.25" hidden="false" customHeight="false" outlineLevel="0" collapsed="false">
      <c r="A97" s="7" t="n">
        <f aca="false">A93+1</f>
        <v>2035</v>
      </c>
      <c r="B97" s="7" t="n">
        <f aca="false">B93</f>
        <v>4</v>
      </c>
      <c r="C97" s="9"/>
      <c r="D97" s="82" t="n">
        <f aca="false">'High pensions'!Q97</f>
        <v>174810344.431536</v>
      </c>
      <c r="E97" s="9"/>
      <c r="F97" s="82" t="n">
        <f aca="false">'High pensions'!I97</f>
        <v>31773849.3698134</v>
      </c>
      <c r="G97" s="82" t="n">
        <f aca="false">'High pensions'!K97</f>
        <v>4274206.86624788</v>
      </c>
      <c r="H97" s="82" t="n">
        <f aca="false">'High pensions'!V97</f>
        <v>23515425.0831906</v>
      </c>
      <c r="I97" s="82" t="n">
        <f aca="false">'High pensions'!M97</f>
        <v>132191.964935501</v>
      </c>
      <c r="J97" s="82" t="n">
        <f aca="false">'High pensions'!W97</f>
        <v>727281.188139914</v>
      </c>
      <c r="K97" s="9"/>
      <c r="L97" s="82" t="n">
        <f aca="false">'High pensions'!N97</f>
        <v>4848858.59492588</v>
      </c>
      <c r="M97" s="67"/>
      <c r="N97" s="82" t="n">
        <f aca="false">'High pensions'!L97</f>
        <v>1394119.01486732</v>
      </c>
      <c r="O97" s="9"/>
      <c r="P97" s="82" t="n">
        <f aca="false">'High pensions'!X97</f>
        <v>32830781.7877655</v>
      </c>
      <c r="Q97" s="67"/>
      <c r="R97" s="82" t="n">
        <f aca="false">'High SIPA income'!G92</f>
        <v>39274434.354026</v>
      </c>
      <c r="S97" s="67"/>
      <c r="T97" s="82" t="n">
        <f aca="false">'High SIPA income'!J92</f>
        <v>150169203.73461</v>
      </c>
      <c r="U97" s="9"/>
      <c r="V97" s="82" t="n">
        <f aca="false">'High SIPA income'!F92</f>
        <v>123901.299937199</v>
      </c>
      <c r="W97" s="67"/>
      <c r="X97" s="82" t="n">
        <f aca="false">'High SIPA income'!M92</f>
        <v>311204.343706262</v>
      </c>
      <c r="Y97" s="9"/>
      <c r="Z97" s="9" t="n">
        <f aca="false">R97+V97-N97-L97-F97</f>
        <v>1381508.67435665</v>
      </c>
      <c r="AA97" s="9"/>
      <c r="AB97" s="9" t="n">
        <f aca="false">T97-P97-D97</f>
        <v>-57471922.4846914</v>
      </c>
      <c r="AC97" s="50"/>
      <c r="AD97" s="9"/>
      <c r="AE97" s="9"/>
      <c r="AF97" s="9"/>
      <c r="AG97" s="9" t="n">
        <f aca="false">BF97/100*$AG$57</f>
        <v>8242450094.60415</v>
      </c>
      <c r="AH97" s="40" t="n">
        <f aca="false">(AG97-AG96)/AG96</f>
        <v>0.00805900131299188</v>
      </c>
      <c r="AI97" s="40" t="n">
        <f aca="false">(AG97-AG93)/AG93</f>
        <v>0.0281781726676906</v>
      </c>
      <c r="AJ97" s="40" t="n">
        <f aca="false">AB97/AG97</f>
        <v>-0.00697267460828363</v>
      </c>
      <c r="AK97" s="7"/>
      <c r="AL97" s="7"/>
      <c r="AM97" s="7"/>
      <c r="AN97" s="7"/>
      <c r="AO97" s="7"/>
      <c r="AP97" s="7"/>
      <c r="AQ97" s="7"/>
      <c r="AR97" s="7"/>
      <c r="AS97" s="7"/>
      <c r="AT97" s="7"/>
      <c r="AV97" s="7"/>
      <c r="AW97" s="7" t="n">
        <f aca="false">workers_and_wage_high!C85</f>
        <v>14394164</v>
      </c>
      <c r="AX97" s="7"/>
      <c r="AY97" s="40" t="n">
        <f aca="false">(AW97-AW96)/AW96</f>
        <v>0.0025114736597534</v>
      </c>
      <c r="AZ97" s="12" t="n">
        <f aca="false">workers_and_wage_high!B85</f>
        <v>8185.65517988753</v>
      </c>
      <c r="BA97" s="40" t="n">
        <f aca="false">(AZ97-AZ96)/AZ96</f>
        <v>0.00553363008703202</v>
      </c>
      <c r="BB97" s="39"/>
      <c r="BC97" s="39"/>
      <c r="BD97" s="39"/>
      <c r="BE97" s="39"/>
      <c r="BF97" s="7" t="n">
        <f aca="false">BF96*(1+AY97)*(1+BA97)*(1-BE97)</f>
        <v>135.155907908664</v>
      </c>
      <c r="BG97" s="7"/>
      <c r="BH97" s="7"/>
      <c r="BI97" s="40" t="n">
        <f aca="false">T104/AG104</f>
        <v>0.0160393387453946</v>
      </c>
      <c r="BJ97" s="7"/>
      <c r="BK97" s="7"/>
      <c r="BL97" s="7"/>
      <c r="BM97" s="7"/>
      <c r="BN97" s="7"/>
      <c r="BO97" s="7"/>
      <c r="BP97" s="7"/>
    </row>
    <row r="98" customFormat="false" ht="13.25" hidden="false" customHeight="false" outlineLevel="0" collapsed="false">
      <c r="A98" s="5" t="n">
        <f aca="false">A94+1</f>
        <v>2036</v>
      </c>
      <c r="B98" s="5" t="n">
        <f aca="false">B94</f>
        <v>1</v>
      </c>
      <c r="C98" s="6"/>
      <c r="D98" s="81" t="n">
        <f aca="false">'High pensions'!Q98</f>
        <v>175285675.278233</v>
      </c>
      <c r="E98" s="6"/>
      <c r="F98" s="81" t="n">
        <f aca="false">'High pensions'!I98</f>
        <v>31860246.3777986</v>
      </c>
      <c r="G98" s="81" t="n">
        <f aca="false">'High pensions'!K98</f>
        <v>4388907.72802603</v>
      </c>
      <c r="H98" s="81" t="n">
        <f aca="false">'High pensions'!V98</f>
        <v>24146475.3824685</v>
      </c>
      <c r="I98" s="81" t="n">
        <f aca="false">'High pensions'!M98</f>
        <v>135739.414268847</v>
      </c>
      <c r="J98" s="81" t="n">
        <f aca="false">'High pensions'!W98</f>
        <v>746798.207705215</v>
      </c>
      <c r="K98" s="6"/>
      <c r="L98" s="81" t="n">
        <f aca="false">'High pensions'!N98</f>
        <v>5809177.6206081</v>
      </c>
      <c r="M98" s="8"/>
      <c r="N98" s="81" t="n">
        <f aca="false">'High pensions'!L98</f>
        <v>1396699.56354012</v>
      </c>
      <c r="O98" s="6"/>
      <c r="P98" s="81" t="n">
        <f aca="false">'High pensions'!X98</f>
        <v>37828079.1946079</v>
      </c>
      <c r="Q98" s="8"/>
      <c r="R98" s="81" t="n">
        <f aca="false">'High SIPA income'!G93</f>
        <v>34527257.639294</v>
      </c>
      <c r="S98" s="8"/>
      <c r="T98" s="81" t="n">
        <f aca="false">'High SIPA income'!J93</f>
        <v>132017962.119956</v>
      </c>
      <c r="U98" s="6"/>
      <c r="V98" s="81" t="n">
        <f aca="false">'High SIPA income'!F93</f>
        <v>123749.724517522</v>
      </c>
      <c r="W98" s="8"/>
      <c r="X98" s="81" t="n">
        <f aca="false">'High SIPA income'!M93</f>
        <v>310823.62995244</v>
      </c>
      <c r="Y98" s="6"/>
      <c r="Z98" s="6" t="n">
        <f aca="false">R98+V98-N98-L98-F98</f>
        <v>-4415116.1981353</v>
      </c>
      <c r="AA98" s="6"/>
      <c r="AB98" s="6" t="n">
        <f aca="false">T98-P98-D98</f>
        <v>-81095792.352884</v>
      </c>
      <c r="AC98" s="50"/>
      <c r="AD98" s="6"/>
      <c r="AE98" s="6"/>
      <c r="AF98" s="6"/>
      <c r="AG98" s="6" t="n">
        <f aca="false">BF98/100*$AG$57</f>
        <v>8310934476.78326</v>
      </c>
      <c r="AH98" s="61" t="n">
        <f aca="false">(AG98-AG97)/AG97</f>
        <v>0.00830874089537312</v>
      </c>
      <c r="AI98" s="61"/>
      <c r="AJ98" s="61" t="n">
        <f aca="false">AB98/AG98</f>
        <v>-0.00975772250153415</v>
      </c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61" t="n">
        <f aca="false">AVERAGE(AH98:AH101)</f>
        <v>0.00644929557078624</v>
      </c>
      <c r="AV98" s="5"/>
      <c r="AW98" s="5" t="n">
        <f aca="false">workers_and_wage_high!C86</f>
        <v>14496375</v>
      </c>
      <c r="AX98" s="5"/>
      <c r="AY98" s="61" t="n">
        <f aca="false">(AW98-AW97)/AW97</f>
        <v>0.00710086393346637</v>
      </c>
      <c r="AZ98" s="11" t="n">
        <f aca="false">workers_and_wage_high!B86</f>
        <v>8195.47273110209</v>
      </c>
      <c r="BA98" s="61" t="n">
        <f aca="false">(AZ98-AZ97)/AZ97</f>
        <v>0.00119936046642737</v>
      </c>
      <c r="BB98" s="66"/>
      <c r="BC98" s="66"/>
      <c r="BD98" s="66"/>
      <c r="BE98" s="66"/>
      <c r="BF98" s="5" t="n">
        <f aca="false">BF97*(1+AY98)*(1+BA98)*(1-BE98)</f>
        <v>136.278883327956</v>
      </c>
      <c r="BG98" s="5"/>
      <c r="BH98" s="5"/>
      <c r="BI98" s="61" t="n">
        <f aca="false">T105/AG105</f>
        <v>0.0184392714124362</v>
      </c>
      <c r="BJ98" s="5"/>
      <c r="BK98" s="5"/>
      <c r="BL98" s="5"/>
      <c r="BM98" s="5"/>
      <c r="BN98" s="5"/>
      <c r="BO98" s="5"/>
      <c r="BP98" s="5"/>
    </row>
    <row r="99" customFormat="false" ht="13.25" hidden="false" customHeight="false" outlineLevel="0" collapsed="false">
      <c r="A99" s="7" t="n">
        <f aca="false">A95+1</f>
        <v>2036</v>
      </c>
      <c r="B99" s="7" t="n">
        <f aca="false">B95</f>
        <v>2</v>
      </c>
      <c r="C99" s="9"/>
      <c r="D99" s="82" t="n">
        <f aca="false">'High pensions'!Q99</f>
        <v>176148122.863179</v>
      </c>
      <c r="E99" s="9"/>
      <c r="F99" s="82" t="n">
        <f aca="false">'High pensions'!I99</f>
        <v>32017006.4353488</v>
      </c>
      <c r="G99" s="82" t="n">
        <f aca="false">'High pensions'!K99</f>
        <v>4478683.98100308</v>
      </c>
      <c r="H99" s="82" t="n">
        <f aca="false">'High pensions'!V99</f>
        <v>24640397.8380713</v>
      </c>
      <c r="I99" s="82" t="n">
        <f aca="false">'High pensions'!M99</f>
        <v>138515.999412467</v>
      </c>
      <c r="J99" s="82" t="n">
        <f aca="false">'High pensions'!W99</f>
        <v>762074.159940352</v>
      </c>
      <c r="K99" s="9"/>
      <c r="L99" s="82" t="n">
        <f aca="false">'High pensions'!N99</f>
        <v>4809743.00939845</v>
      </c>
      <c r="M99" s="67"/>
      <c r="N99" s="82" t="n">
        <f aca="false">'High pensions'!L99</f>
        <v>1404161.15327941</v>
      </c>
      <c r="O99" s="9"/>
      <c r="P99" s="82" t="n">
        <f aca="false">'High pensions'!X99</f>
        <v>32683059.7111495</v>
      </c>
      <c r="Q99" s="67"/>
      <c r="R99" s="82" t="n">
        <f aca="false">'High SIPA income'!G94</f>
        <v>40075023.4771873</v>
      </c>
      <c r="S99" s="67"/>
      <c r="T99" s="82" t="n">
        <f aca="false">'High SIPA income'!J94</f>
        <v>153230325.635438</v>
      </c>
      <c r="U99" s="9"/>
      <c r="V99" s="82" t="n">
        <f aca="false">'High SIPA income'!F94</f>
        <v>126457.300293194</v>
      </c>
      <c r="W99" s="67"/>
      <c r="X99" s="82" t="n">
        <f aca="false">'High SIPA income'!M94</f>
        <v>317624.27968517</v>
      </c>
      <c r="Y99" s="9"/>
      <c r="Z99" s="9" t="n">
        <f aca="false">R99+V99-N99-L99-F99</f>
        <v>1970570.17945388</v>
      </c>
      <c r="AA99" s="9"/>
      <c r="AB99" s="9" t="n">
        <f aca="false">T99-P99-D99</f>
        <v>-55600856.9388908</v>
      </c>
      <c r="AC99" s="50"/>
      <c r="AD99" s="9"/>
      <c r="AE99" s="9"/>
      <c r="AF99" s="9"/>
      <c r="AG99" s="9" t="n">
        <f aca="false">BF99/100*$AG$57</f>
        <v>8384519525.53341</v>
      </c>
      <c r="AH99" s="40" t="n">
        <f aca="false">(AG99-AG98)/AG98</f>
        <v>0.00885400419840935</v>
      </c>
      <c r="AI99" s="40"/>
      <c r="AJ99" s="40" t="n">
        <f aca="false">AB99/AG99</f>
        <v>-0.00663137067897204</v>
      </c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 t="n">
        <f aca="false">workers_and_wage_high!C87</f>
        <v>14543700</v>
      </c>
      <c r="AX99" s="7"/>
      <c r="AY99" s="40" t="n">
        <f aca="false">(AW99-AW98)/AW98</f>
        <v>0.00326460925576222</v>
      </c>
      <c r="AZ99" s="12" t="n">
        <f aca="false">workers_and_wage_high!B87</f>
        <v>8241.13140720132</v>
      </c>
      <c r="BA99" s="40" t="n">
        <f aca="false">(AZ99-AZ98)/AZ98</f>
        <v>0.00557120712829055</v>
      </c>
      <c r="BB99" s="39"/>
      <c r="BC99" s="39"/>
      <c r="BD99" s="39"/>
      <c r="BE99" s="39"/>
      <c r="BF99" s="7" t="n">
        <f aca="false">BF98*(1+AY99)*(1+BA99)*(1-BE99)</f>
        <v>137.485497133097</v>
      </c>
      <c r="BG99" s="7"/>
      <c r="BH99" s="7"/>
      <c r="BI99" s="40" t="n">
        <f aca="false">T106/AG106</f>
        <v>0.0160871207076178</v>
      </c>
      <c r="BJ99" s="7"/>
      <c r="BK99" s="7"/>
      <c r="BL99" s="7"/>
      <c r="BM99" s="7"/>
      <c r="BN99" s="7"/>
      <c r="BO99" s="7"/>
      <c r="BP99" s="7"/>
    </row>
    <row r="100" customFormat="false" ht="13.25" hidden="false" customHeight="false" outlineLevel="0" collapsed="false">
      <c r="A100" s="7" t="n">
        <f aca="false">A96+1</f>
        <v>2036</v>
      </c>
      <c r="B100" s="7" t="n">
        <f aca="false">B96</f>
        <v>3</v>
      </c>
      <c r="C100" s="9"/>
      <c r="D100" s="82" t="n">
        <f aca="false">'High pensions'!Q100</f>
        <v>177067733.153849</v>
      </c>
      <c r="E100" s="9"/>
      <c r="F100" s="82" t="n">
        <f aca="false">'High pensions'!I100</f>
        <v>32184156.4913119</v>
      </c>
      <c r="G100" s="82" t="n">
        <f aca="false">'High pensions'!K100</f>
        <v>4562060.32907256</v>
      </c>
      <c r="H100" s="82" t="n">
        <f aca="false">'High pensions'!V100</f>
        <v>25099109.9051499</v>
      </c>
      <c r="I100" s="82" t="n">
        <f aca="false">'High pensions'!M100</f>
        <v>141094.649352759</v>
      </c>
      <c r="J100" s="82" t="n">
        <f aca="false">'High pensions'!W100</f>
        <v>776261.131087107</v>
      </c>
      <c r="K100" s="9"/>
      <c r="L100" s="82" t="n">
        <f aca="false">'High pensions'!N100</f>
        <v>4934858.3629292</v>
      </c>
      <c r="M100" s="67"/>
      <c r="N100" s="82" t="n">
        <f aca="false">'High pensions'!L100</f>
        <v>1410675.27167803</v>
      </c>
      <c r="O100" s="9"/>
      <c r="P100" s="82" t="n">
        <f aca="false">'High pensions'!X100</f>
        <v>33368122.6328475</v>
      </c>
      <c r="Q100" s="67"/>
      <c r="R100" s="82" t="n">
        <f aca="false">'High SIPA income'!G95</f>
        <v>34911963.1488073</v>
      </c>
      <c r="S100" s="67"/>
      <c r="T100" s="82" t="n">
        <f aca="false">'High SIPA income'!J95</f>
        <v>133488916.978661</v>
      </c>
      <c r="U100" s="9"/>
      <c r="V100" s="82" t="n">
        <f aca="false">'High SIPA income'!F95</f>
        <v>132652.439946742</v>
      </c>
      <c r="W100" s="67"/>
      <c r="X100" s="82" t="n">
        <f aca="false">'High SIPA income'!M95</f>
        <v>333184.68438656</v>
      </c>
      <c r="Y100" s="9"/>
      <c r="Z100" s="9" t="n">
        <f aca="false">R100+V100-N100-L100-F100</f>
        <v>-3485074.53716513</v>
      </c>
      <c r="AA100" s="9"/>
      <c r="AB100" s="9" t="n">
        <f aca="false">T100-P100-D100</f>
        <v>-76946938.8080354</v>
      </c>
      <c r="AC100" s="50"/>
      <c r="AD100" s="9"/>
      <c r="AE100" s="9"/>
      <c r="AF100" s="9"/>
      <c r="AG100" s="9" t="n">
        <f aca="false">BF100/100*$AG$57</f>
        <v>8390826908.36689</v>
      </c>
      <c r="AH100" s="40" t="n">
        <f aca="false">(AG100-AG99)/AG99</f>
        <v>0.000752265268663119</v>
      </c>
      <c r="AI100" s="40"/>
      <c r="AJ100" s="40" t="n">
        <f aca="false">AB100/AG100</f>
        <v>-0.00917036421420015</v>
      </c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9"/>
      <c r="AV100" s="7"/>
      <c r="AW100" s="7" t="n">
        <f aca="false">workers_and_wage_high!C88</f>
        <v>14592801</v>
      </c>
      <c r="AX100" s="7"/>
      <c r="AY100" s="40" t="n">
        <f aca="false">(AW100-AW99)/AW99</f>
        <v>0.00337610099218218</v>
      </c>
      <c r="AZ100" s="12" t="n">
        <f aca="false">workers_and_wage_high!B88</f>
        <v>8219.58078927545</v>
      </c>
      <c r="BA100" s="40" t="n">
        <f aca="false">(AZ100-AZ99)/AZ99</f>
        <v>-0.00261500719513325</v>
      </c>
      <c r="BB100" s="39"/>
      <c r="BC100" s="39"/>
      <c r="BD100" s="39"/>
      <c r="BE100" s="39"/>
      <c r="BF100" s="7" t="n">
        <f aca="false">BF99*(1+AY100)*(1+BA100)*(1-BE100)</f>
        <v>137.588922697535</v>
      </c>
      <c r="BG100" s="7"/>
      <c r="BH100" s="7"/>
      <c r="BI100" s="40" t="n">
        <f aca="false">T107/AG107</f>
        <v>0.0184876725307233</v>
      </c>
      <c r="BJ100" s="7"/>
      <c r="BK100" s="7"/>
      <c r="BL100" s="7"/>
      <c r="BM100" s="7"/>
      <c r="BN100" s="7"/>
      <c r="BO100" s="7"/>
      <c r="BP100" s="7"/>
    </row>
    <row r="101" customFormat="false" ht="13.25" hidden="false" customHeight="false" outlineLevel="0" collapsed="false">
      <c r="A101" s="7" t="n">
        <f aca="false">A97+1</f>
        <v>2036</v>
      </c>
      <c r="B101" s="7" t="n">
        <f aca="false">B97</f>
        <v>4</v>
      </c>
      <c r="C101" s="9"/>
      <c r="D101" s="82" t="n">
        <f aca="false">'High pensions'!Q101</f>
        <v>178142346.634155</v>
      </c>
      <c r="E101" s="9"/>
      <c r="F101" s="82" t="n">
        <f aca="false">'High pensions'!I101</f>
        <v>32379480.2117992</v>
      </c>
      <c r="G101" s="82" t="n">
        <f aca="false">'High pensions'!K101</f>
        <v>4740921.25317174</v>
      </c>
      <c r="H101" s="82" t="n">
        <f aca="false">'High pensions'!V101</f>
        <v>26083149.9370393</v>
      </c>
      <c r="I101" s="82" t="n">
        <f aca="false">'High pensions'!M101</f>
        <v>146626.430510467</v>
      </c>
      <c r="J101" s="82" t="n">
        <f aca="false">'High pensions'!W101</f>
        <v>806695.358877508</v>
      </c>
      <c r="K101" s="9"/>
      <c r="L101" s="82" t="n">
        <f aca="false">'High pensions'!N101</f>
        <v>4843814.54539888</v>
      </c>
      <c r="M101" s="67"/>
      <c r="N101" s="82" t="n">
        <f aca="false">'High pensions'!L101</f>
        <v>1420327.83723834</v>
      </c>
      <c r="O101" s="9"/>
      <c r="P101" s="82" t="n">
        <f aca="false">'High pensions'!X101</f>
        <v>32948801.3986241</v>
      </c>
      <c r="Q101" s="67"/>
      <c r="R101" s="82" t="n">
        <f aca="false">'High SIPA income'!G96</f>
        <v>40527087.6717784</v>
      </c>
      <c r="S101" s="67"/>
      <c r="T101" s="82" t="n">
        <f aca="false">'High SIPA income'!J96</f>
        <v>154958832.264629</v>
      </c>
      <c r="U101" s="9"/>
      <c r="V101" s="82" t="n">
        <f aca="false">'High SIPA income'!F96</f>
        <v>132778.307013749</v>
      </c>
      <c r="W101" s="67"/>
      <c r="X101" s="82" t="n">
        <f aca="false">'High SIPA income'!M96</f>
        <v>333500.826170399</v>
      </c>
      <c r="Y101" s="9"/>
      <c r="Z101" s="9" t="n">
        <f aca="false">R101+V101-N101-L101-F101</f>
        <v>2016243.38435579</v>
      </c>
      <c r="AA101" s="9"/>
      <c r="AB101" s="9" t="n">
        <f aca="false">T101-P101-D101</f>
        <v>-56132315.76815</v>
      </c>
      <c r="AC101" s="50"/>
      <c r="AD101" s="9"/>
      <c r="AE101" s="9"/>
      <c r="AF101" s="9"/>
      <c r="AG101" s="9" t="n">
        <f aca="false">BF101/100*$AG$57</f>
        <v>8456964848.61547</v>
      </c>
      <c r="AH101" s="40" t="n">
        <f aca="false">(AG101-AG100)/AG100</f>
        <v>0.00788217192069935</v>
      </c>
      <c r="AI101" s="40" t="n">
        <f aca="false">(AG101-AG97)/AG97</f>
        <v>0.0260256054388183</v>
      </c>
      <c r="AJ101" s="40" t="n">
        <f aca="false">AB101/AG101</f>
        <v>-0.00663740677334608</v>
      </c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V101" s="7"/>
      <c r="AW101" s="7" t="n">
        <f aca="false">workers_and_wage_high!C89</f>
        <v>14603906</v>
      </c>
      <c r="AX101" s="7"/>
      <c r="AY101" s="40" t="n">
        <f aca="false">(AW101-AW100)/AW100</f>
        <v>0.000760991669796635</v>
      </c>
      <c r="AZ101" s="12" t="n">
        <f aca="false">workers_and_wage_high!B89</f>
        <v>8278.06939632</v>
      </c>
      <c r="BA101" s="40" t="n">
        <f aca="false">(AZ101-AZ100)/AZ100</f>
        <v>0.00711576521285166</v>
      </c>
      <c r="BB101" s="39"/>
      <c r="BC101" s="39"/>
      <c r="BD101" s="39"/>
      <c r="BE101" s="39"/>
      <c r="BF101" s="7" t="n">
        <f aca="false">BF100*(1+AY101)*(1+BA101)*(1-BE101)</f>
        <v>138.673422240621</v>
      </c>
      <c r="BG101" s="7"/>
      <c r="BH101" s="7"/>
      <c r="BI101" s="40" t="n">
        <f aca="false">T108/AG108</f>
        <v>0.0161478847843087</v>
      </c>
      <c r="BJ101" s="7"/>
      <c r="BK101" s="7"/>
      <c r="BL101" s="7"/>
      <c r="BM101" s="7"/>
      <c r="BN101" s="7"/>
      <c r="BO101" s="7"/>
      <c r="BP101" s="7"/>
    </row>
    <row r="102" customFormat="false" ht="13.25" hidden="false" customHeight="false" outlineLevel="0" collapsed="false">
      <c r="A102" s="5" t="n">
        <f aca="false">A98+1</f>
        <v>2037</v>
      </c>
      <c r="B102" s="5" t="n">
        <f aca="false">B98</f>
        <v>1</v>
      </c>
      <c r="C102" s="6"/>
      <c r="D102" s="81" t="n">
        <f aca="false">'High pensions'!Q102</f>
        <v>178250261.253759</v>
      </c>
      <c r="E102" s="6"/>
      <c r="F102" s="81" t="n">
        <f aca="false">'High pensions'!I102</f>
        <v>32399094.9713217</v>
      </c>
      <c r="G102" s="81" t="n">
        <f aca="false">'High pensions'!K102</f>
        <v>4783334.22235911</v>
      </c>
      <c r="H102" s="81" t="n">
        <f aca="false">'High pensions'!V102</f>
        <v>26316493.5796592</v>
      </c>
      <c r="I102" s="81" t="n">
        <f aca="false">'High pensions'!M102</f>
        <v>147938.17182554</v>
      </c>
      <c r="J102" s="81" t="n">
        <f aca="false">'High pensions'!W102</f>
        <v>813912.172566783</v>
      </c>
      <c r="K102" s="6"/>
      <c r="L102" s="81" t="n">
        <f aca="false">'High pensions'!N102</f>
        <v>5903468.65062641</v>
      </c>
      <c r="M102" s="8"/>
      <c r="N102" s="81" t="n">
        <f aca="false">'High pensions'!L102</f>
        <v>1421308.02330869</v>
      </c>
      <c r="O102" s="6"/>
      <c r="P102" s="81" t="n">
        <f aca="false">'High pensions'!X102</f>
        <v>38452744.2825909</v>
      </c>
      <c r="Q102" s="8"/>
      <c r="R102" s="81" t="n">
        <f aca="false">'High SIPA income'!G97</f>
        <v>35620127.6461412</v>
      </c>
      <c r="S102" s="8"/>
      <c r="T102" s="81" t="n">
        <f aca="false">'High SIPA income'!J97</f>
        <v>136196645.312038</v>
      </c>
      <c r="U102" s="6"/>
      <c r="V102" s="81" t="n">
        <f aca="false">'High SIPA income'!F97</f>
        <v>132212.552417776</v>
      </c>
      <c r="W102" s="8"/>
      <c r="X102" s="81" t="n">
        <f aca="false">'High SIPA income'!M97</f>
        <v>332079.81373689</v>
      </c>
      <c r="Y102" s="6"/>
      <c r="Z102" s="6" t="n">
        <f aca="false">R102+V102-N102-L102-F102</f>
        <v>-3971531.44669782</v>
      </c>
      <c r="AA102" s="6"/>
      <c r="AB102" s="6" t="n">
        <f aca="false">T102-P102-D102</f>
        <v>-80506360.2243113</v>
      </c>
      <c r="AC102" s="50"/>
      <c r="AD102" s="6"/>
      <c r="AE102" s="6"/>
      <c r="AF102" s="6"/>
      <c r="AG102" s="6" t="n">
        <f aca="false">BF102/100*$AG$57</f>
        <v>8509963040.14217</v>
      </c>
      <c r="AH102" s="61" t="n">
        <f aca="false">(AG102-AG101)/AG101</f>
        <v>0.0062668099578744</v>
      </c>
      <c r="AI102" s="61"/>
      <c r="AJ102" s="61" t="n">
        <f aca="false">AB102/AG102</f>
        <v>-0.0094602479287579</v>
      </c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61" t="n">
        <f aca="false">AVERAGE(AH102:AH105)</f>
        <v>0.00618813845804686</v>
      </c>
      <c r="AV102" s="5"/>
      <c r="AW102" s="5" t="n">
        <f aca="false">workers_and_wage_high!C90</f>
        <v>14608015</v>
      </c>
      <c r="AX102" s="5"/>
      <c r="AY102" s="61" t="n">
        <f aca="false">(AW102-AW101)/AW101</f>
        <v>0.000281363081904252</v>
      </c>
      <c r="AZ102" s="11" t="n">
        <f aca="false">workers_and_wage_high!B90</f>
        <v>8327.60340388624</v>
      </c>
      <c r="BA102" s="61" t="n">
        <f aca="false">(AZ102-AZ101)/AZ101</f>
        <v>0.00598376326589639</v>
      </c>
      <c r="BB102" s="66"/>
      <c r="BC102" s="66"/>
      <c r="BD102" s="66"/>
      <c r="BE102" s="66"/>
      <c r="BF102" s="5" t="n">
        <f aca="false">BF101*(1+AY102)*(1+BA102)*(1-BE102)</f>
        <v>139.542462224011</v>
      </c>
      <c r="BG102" s="5"/>
      <c r="BH102" s="5"/>
      <c r="BI102" s="61" t="n">
        <f aca="false">T109/AG109</f>
        <v>0.0185691777963013</v>
      </c>
      <c r="BJ102" s="5"/>
      <c r="BK102" s="5"/>
      <c r="BL102" s="5"/>
      <c r="BM102" s="5"/>
      <c r="BN102" s="5"/>
      <c r="BO102" s="5"/>
      <c r="BP102" s="5"/>
    </row>
    <row r="103" customFormat="false" ht="13.25" hidden="false" customHeight="false" outlineLevel="0" collapsed="false">
      <c r="A103" s="7" t="n">
        <f aca="false">A99+1</f>
        <v>2037</v>
      </c>
      <c r="B103" s="7" t="n">
        <f aca="false">B99</f>
        <v>2</v>
      </c>
      <c r="C103" s="9"/>
      <c r="D103" s="82" t="n">
        <f aca="false">'High pensions'!Q103</f>
        <v>179190851.871456</v>
      </c>
      <c r="E103" s="9"/>
      <c r="F103" s="82" t="n">
        <f aca="false">'High pensions'!I103</f>
        <v>32570058.4500709</v>
      </c>
      <c r="G103" s="82" t="n">
        <f aca="false">'High pensions'!K103</f>
        <v>4914095.77440267</v>
      </c>
      <c r="H103" s="82" t="n">
        <f aca="false">'High pensions'!V103</f>
        <v>27035905.0581077</v>
      </c>
      <c r="I103" s="82" t="n">
        <f aca="false">'High pensions'!M103</f>
        <v>151982.343538227</v>
      </c>
      <c r="J103" s="82" t="n">
        <f aca="false">'High pensions'!W103</f>
        <v>836162.012106426</v>
      </c>
      <c r="K103" s="9"/>
      <c r="L103" s="82" t="n">
        <f aca="false">'High pensions'!N103</f>
        <v>4981321.61257517</v>
      </c>
      <c r="M103" s="67"/>
      <c r="N103" s="82" t="n">
        <f aca="false">'High pensions'!L103</f>
        <v>1429231.99190272</v>
      </c>
      <c r="O103" s="9"/>
      <c r="P103" s="82" t="n">
        <f aca="false">'High pensions'!X103</f>
        <v>33711314.255696</v>
      </c>
      <c r="Q103" s="67"/>
      <c r="R103" s="82" t="n">
        <f aca="false">'High SIPA income'!G98</f>
        <v>41235179.9506201</v>
      </c>
      <c r="S103" s="67"/>
      <c r="T103" s="82" t="n">
        <f aca="false">'High SIPA income'!J98</f>
        <v>157666284.464342</v>
      </c>
      <c r="U103" s="9"/>
      <c r="V103" s="82" t="n">
        <f aca="false">'High SIPA income'!F98</f>
        <v>132737.646171885</v>
      </c>
      <c r="W103" s="67"/>
      <c r="X103" s="82" t="n">
        <f aca="false">'High SIPA income'!M98</f>
        <v>333398.697858481</v>
      </c>
      <c r="Y103" s="9"/>
      <c r="Z103" s="9" t="n">
        <f aca="false">R103+V103-N103-L103-F103</f>
        <v>2387305.54224318</v>
      </c>
      <c r="AA103" s="9"/>
      <c r="AB103" s="9" t="n">
        <f aca="false">T103-P103-D103</f>
        <v>-55235881.6628096</v>
      </c>
      <c r="AC103" s="50"/>
      <c r="AD103" s="9"/>
      <c r="AE103" s="9"/>
      <c r="AF103" s="9"/>
      <c r="AG103" s="9" t="n">
        <f aca="false">BF103/100*$AG$57</f>
        <v>8573238585.46489</v>
      </c>
      <c r="AH103" s="40" t="n">
        <f aca="false">(AG103-AG102)/AG102</f>
        <v>0.00743546652602882</v>
      </c>
      <c r="AI103" s="40"/>
      <c r="AJ103" s="40" t="n">
        <f aca="false">AB103/AG103</f>
        <v>-0.0064428256734225</v>
      </c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 t="n">
        <f aca="false">workers_and_wage_high!C91</f>
        <v>14664962</v>
      </c>
      <c r="AX103" s="7"/>
      <c r="AY103" s="40" t="n">
        <f aca="false">(AW103-AW102)/AW102</f>
        <v>0.00389833937054418</v>
      </c>
      <c r="AZ103" s="12" t="n">
        <f aca="false">workers_and_wage_high!B91</f>
        <v>8356.9448132549</v>
      </c>
      <c r="BA103" s="40" t="n">
        <f aca="false">(AZ103-AZ102)/AZ102</f>
        <v>0.00352339177859619</v>
      </c>
      <c r="BB103" s="39"/>
      <c r="BC103" s="39"/>
      <c r="BD103" s="39"/>
      <c r="BE103" s="39"/>
      <c r="BF103" s="7" t="n">
        <f aca="false">BF102*(1+AY103)*(1+BA103)*(1-BE103)</f>
        <v>140.580025530837</v>
      </c>
      <c r="BG103" s="7"/>
      <c r="BH103" s="7"/>
      <c r="BI103" s="40" t="n">
        <f aca="false">T110/AG110</f>
        <v>0.0162068005510587</v>
      </c>
      <c r="BJ103" s="7"/>
      <c r="BK103" s="7"/>
      <c r="BL103" s="7"/>
      <c r="BM103" s="7"/>
      <c r="BN103" s="7"/>
      <c r="BO103" s="7"/>
      <c r="BP103" s="7"/>
    </row>
    <row r="104" customFormat="false" ht="13.25" hidden="false" customHeight="false" outlineLevel="0" collapsed="false">
      <c r="A104" s="7" t="n">
        <f aca="false">A100+1</f>
        <v>2037</v>
      </c>
      <c r="B104" s="7" t="n">
        <f aca="false">B100</f>
        <v>3</v>
      </c>
      <c r="C104" s="9"/>
      <c r="D104" s="82" t="n">
        <f aca="false">'High pensions'!Q104</f>
        <v>180038491.697179</v>
      </c>
      <c r="E104" s="9"/>
      <c r="F104" s="82" t="n">
        <f aca="false">'High pensions'!I104</f>
        <v>32724127.0220994</v>
      </c>
      <c r="G104" s="82" t="n">
        <f aca="false">'High pensions'!K104</f>
        <v>5044082.67176012</v>
      </c>
      <c r="H104" s="82" t="n">
        <f aca="false">'High pensions'!V104</f>
        <v>27751054.6150332</v>
      </c>
      <c r="I104" s="82" t="n">
        <f aca="false">'High pensions'!M104</f>
        <v>156002.556858559</v>
      </c>
      <c r="J104" s="82" t="n">
        <f aca="false">'High pensions'!W104</f>
        <v>858280.039640197</v>
      </c>
      <c r="K104" s="9"/>
      <c r="L104" s="82" t="n">
        <f aca="false">'High pensions'!N104</f>
        <v>4936747.22014753</v>
      </c>
      <c r="M104" s="67"/>
      <c r="N104" s="82" t="n">
        <f aca="false">'High pensions'!L104</f>
        <v>1437382.30825337</v>
      </c>
      <c r="O104" s="9"/>
      <c r="P104" s="82" t="n">
        <f aca="false">'High pensions'!X104</f>
        <v>33524858.1573205</v>
      </c>
      <c r="Q104" s="67"/>
      <c r="R104" s="82" t="n">
        <f aca="false">'High SIPA income'!G99</f>
        <v>36200072.7965535</v>
      </c>
      <c r="S104" s="67"/>
      <c r="T104" s="82" t="n">
        <f aca="false">'High SIPA income'!J99</f>
        <v>138414115.859472</v>
      </c>
      <c r="U104" s="9"/>
      <c r="V104" s="82" t="n">
        <f aca="false">'High SIPA income'!F99</f>
        <v>130103.391494063</v>
      </c>
      <c r="W104" s="67"/>
      <c r="X104" s="82" t="n">
        <f aca="false">'High SIPA income'!M99</f>
        <v>326782.20958449</v>
      </c>
      <c r="Y104" s="9"/>
      <c r="Z104" s="9" t="n">
        <f aca="false">R104+V104-N104-L104-F104</f>
        <v>-2768080.36245275</v>
      </c>
      <c r="AA104" s="9"/>
      <c r="AB104" s="9" t="n">
        <f aca="false">T104-P104-D104</f>
        <v>-75149233.9950273</v>
      </c>
      <c r="AC104" s="50"/>
      <c r="AD104" s="9"/>
      <c r="AE104" s="9"/>
      <c r="AF104" s="9"/>
      <c r="AG104" s="9" t="n">
        <f aca="false">BF104/100*$AG$57</f>
        <v>8629664729.73924</v>
      </c>
      <c r="AH104" s="40" t="n">
        <f aca="false">(AG104-AG103)/AG103</f>
        <v>0.00658166032729036</v>
      </c>
      <c r="AI104" s="40"/>
      <c r="AJ104" s="40" t="n">
        <f aca="false">AB104/AG104</f>
        <v>-0.00870824491431871</v>
      </c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9"/>
      <c r="AV104" s="7"/>
      <c r="AW104" s="7" t="n">
        <f aca="false">workers_and_wage_high!C92</f>
        <v>14744772</v>
      </c>
      <c r="AX104" s="7"/>
      <c r="AY104" s="40" t="n">
        <f aca="false">(AW104-AW103)/AW103</f>
        <v>0.00544222344387936</v>
      </c>
      <c r="AZ104" s="12" t="n">
        <f aca="false">workers_and_wage_high!B92</f>
        <v>8366.41548290734</v>
      </c>
      <c r="BA104" s="40" t="n">
        <f aca="false">(AZ104-AZ103)/AZ103</f>
        <v>0.00113326937823274</v>
      </c>
      <c r="BB104" s="39"/>
      <c r="BC104" s="39"/>
      <c r="BD104" s="39"/>
      <c r="BE104" s="39"/>
      <c r="BF104" s="7" t="n">
        <f aca="false">BF103*(1+AY104)*(1+BA104)*(1-BE104)</f>
        <v>141.505275507683</v>
      </c>
      <c r="BG104" s="7"/>
      <c r="BH104" s="7"/>
      <c r="BI104" s="40" t="n">
        <f aca="false">T111/AG111</f>
        <v>0.0185782126907656</v>
      </c>
      <c r="BJ104" s="7"/>
      <c r="BK104" s="7"/>
      <c r="BL104" s="7"/>
      <c r="BM104" s="7"/>
      <c r="BN104" s="7"/>
      <c r="BO104" s="7"/>
      <c r="BP104" s="7"/>
    </row>
    <row r="105" customFormat="false" ht="13.25" hidden="false" customHeight="false" outlineLevel="0" collapsed="false">
      <c r="A105" s="7" t="n">
        <f aca="false">A101+1</f>
        <v>2037</v>
      </c>
      <c r="B105" s="7" t="n">
        <f aca="false">B101</f>
        <v>4</v>
      </c>
      <c r="C105" s="9"/>
      <c r="D105" s="82" t="n">
        <f aca="false">'High pensions'!Q105</f>
        <v>181247857.092908</v>
      </c>
      <c r="E105" s="9"/>
      <c r="F105" s="82" t="n">
        <f aca="false">'High pensions'!I105</f>
        <v>32943943.4983035</v>
      </c>
      <c r="G105" s="82" t="n">
        <f aca="false">'High pensions'!K105</f>
        <v>5164926.60951847</v>
      </c>
      <c r="H105" s="82" t="n">
        <f aca="false">'High pensions'!V105</f>
        <v>28415902.3058538</v>
      </c>
      <c r="I105" s="82" t="n">
        <f aca="false">'High pensions'!M105</f>
        <v>159739.998232531</v>
      </c>
      <c r="J105" s="82" t="n">
        <f aca="false">'High pensions'!W105</f>
        <v>878842.339356311</v>
      </c>
      <c r="K105" s="9"/>
      <c r="L105" s="82" t="n">
        <f aca="false">'High pensions'!N105</f>
        <v>4989481.1204419</v>
      </c>
      <c r="M105" s="67"/>
      <c r="N105" s="82" t="n">
        <f aca="false">'High pensions'!L105</f>
        <v>1447183.4432492</v>
      </c>
      <c r="O105" s="9"/>
      <c r="P105" s="82" t="n">
        <f aca="false">'High pensions'!X105</f>
        <v>33852417.569579</v>
      </c>
      <c r="Q105" s="67"/>
      <c r="R105" s="82" t="n">
        <f aca="false">'High SIPA income'!G100</f>
        <v>41802582.588388</v>
      </c>
      <c r="S105" s="67"/>
      <c r="T105" s="82" t="n">
        <f aca="false">'High SIPA income'!J100</f>
        <v>159835797.627599</v>
      </c>
      <c r="U105" s="9"/>
      <c r="V105" s="82" t="n">
        <f aca="false">'High SIPA income'!F100</f>
        <v>130968.547522304</v>
      </c>
      <c r="W105" s="67"/>
      <c r="X105" s="82" t="n">
        <f aca="false">'High SIPA income'!M100</f>
        <v>328955.232096029</v>
      </c>
      <c r="Y105" s="9"/>
      <c r="Z105" s="9" t="n">
        <f aca="false">R105+V105-N105-L105-F105</f>
        <v>2552943.07391565</v>
      </c>
      <c r="AA105" s="9"/>
      <c r="AB105" s="9" t="n">
        <f aca="false">T105-P105-D105</f>
        <v>-55264477.0348882</v>
      </c>
      <c r="AC105" s="50"/>
      <c r="AD105" s="9"/>
      <c r="AE105" s="9"/>
      <c r="AF105" s="9"/>
      <c r="AG105" s="9" t="n">
        <f aca="false">BF105/100*$AG$57</f>
        <v>8668227396.43602</v>
      </c>
      <c r="AH105" s="40" t="n">
        <f aca="false">(AG105-AG104)/AG104</f>
        <v>0.00446861702099385</v>
      </c>
      <c r="AI105" s="40" t="n">
        <f aca="false">(AG105-AG101)/AG101</f>
        <v>0.024980894635637</v>
      </c>
      <c r="AJ105" s="40" t="n">
        <f aca="false">AB105/AG105</f>
        <v>-0.00637552229624369</v>
      </c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V105" s="7"/>
      <c r="AW105" s="7" t="n">
        <f aca="false">workers_and_wage_high!C93</f>
        <v>14747854</v>
      </c>
      <c r="AX105" s="7"/>
      <c r="AY105" s="40" t="n">
        <f aca="false">(AW105-AW104)/AW104</f>
        <v>0.000209023238880872</v>
      </c>
      <c r="AZ105" s="12" t="n">
        <f aca="false">workers_and_wage_high!B93</f>
        <v>8402.04556676138</v>
      </c>
      <c r="BA105" s="40" t="n">
        <f aca="false">(AZ105-AZ104)/AZ104</f>
        <v>0.00425870361409016</v>
      </c>
      <c r="BB105" s="39"/>
      <c r="BC105" s="39"/>
      <c r="BD105" s="39"/>
      <c r="BE105" s="39"/>
      <c r="BF105" s="7" t="n">
        <f aca="false">BF104*(1+AY105)*(1+BA105)*(1-BE105)</f>
        <v>142.137608390377</v>
      </c>
      <c r="BG105" s="7"/>
      <c r="BH105" s="7"/>
      <c r="BI105" s="40" t="n">
        <f aca="false">T112/AG112</f>
        <v>0.0162166033860728</v>
      </c>
      <c r="BJ105" s="7"/>
      <c r="BK105" s="7"/>
      <c r="BL105" s="7"/>
      <c r="BM105" s="7"/>
      <c r="BN105" s="7"/>
      <c r="BO105" s="7"/>
      <c r="BP105" s="7"/>
    </row>
    <row r="106" customFormat="false" ht="13.25" hidden="false" customHeight="false" outlineLevel="0" collapsed="false">
      <c r="A106" s="5" t="n">
        <f aca="false">A102+1</f>
        <v>2038</v>
      </c>
      <c r="B106" s="5" t="n">
        <f aca="false">B102</f>
        <v>1</v>
      </c>
      <c r="C106" s="6"/>
      <c r="D106" s="81" t="n">
        <f aca="false">'High pensions'!Q106</f>
        <v>181834336.041805</v>
      </c>
      <c r="E106" s="6"/>
      <c r="F106" s="81" t="n">
        <f aca="false">'High pensions'!I106</f>
        <v>33050542.9895488</v>
      </c>
      <c r="G106" s="81" t="n">
        <f aca="false">'High pensions'!K106</f>
        <v>5206097.10331563</v>
      </c>
      <c r="H106" s="81" t="n">
        <f aca="false">'High pensions'!V106</f>
        <v>28642410.2154663</v>
      </c>
      <c r="I106" s="81" t="n">
        <f aca="false">'High pensions'!M106</f>
        <v>161013.312473681</v>
      </c>
      <c r="J106" s="81" t="n">
        <f aca="false">'High pensions'!W106</f>
        <v>885847.738622677</v>
      </c>
      <c r="K106" s="6"/>
      <c r="L106" s="81" t="n">
        <f aca="false">'High pensions'!N106</f>
        <v>5956383.05435211</v>
      </c>
      <c r="M106" s="8"/>
      <c r="N106" s="81" t="n">
        <f aca="false">'High pensions'!L106</f>
        <v>1451068.17625241</v>
      </c>
      <c r="O106" s="6"/>
      <c r="P106" s="81" t="n">
        <f aca="false">'High pensions'!X106</f>
        <v>38891048.9558997</v>
      </c>
      <c r="Q106" s="8"/>
      <c r="R106" s="81" t="n">
        <f aca="false">'High SIPA income'!G101</f>
        <v>36935400.0925352</v>
      </c>
      <c r="S106" s="8"/>
      <c r="T106" s="81" t="n">
        <f aca="false">'High SIPA income'!J101</f>
        <v>141225703.507725</v>
      </c>
      <c r="U106" s="6"/>
      <c r="V106" s="81" t="n">
        <f aca="false">'High SIPA income'!F101</f>
        <v>130099.219302556</v>
      </c>
      <c r="W106" s="8"/>
      <c r="X106" s="81" t="n">
        <f aca="false">'High SIPA income'!M101</f>
        <v>326771.730242302</v>
      </c>
      <c r="Y106" s="6"/>
      <c r="Z106" s="6" t="n">
        <f aca="false">R106+V106-N106-L106-F106</f>
        <v>-3392494.90831556</v>
      </c>
      <c r="AA106" s="6"/>
      <c r="AB106" s="6" t="n">
        <f aca="false">T106-P106-D106</f>
        <v>-79499681.4899798</v>
      </c>
      <c r="AC106" s="50"/>
      <c r="AD106" s="6"/>
      <c r="AE106" s="6"/>
      <c r="AF106" s="6"/>
      <c r="AG106" s="6" t="n">
        <f aca="false">BF106/100*$AG$57</f>
        <v>8778805485.11393</v>
      </c>
      <c r="AH106" s="61" t="n">
        <f aca="false">(AG106-AG105)/AG105</f>
        <v>0.0127567129495674</v>
      </c>
      <c r="AI106" s="61"/>
      <c r="AJ106" s="61" t="n">
        <f aca="false">AB106/AG106</f>
        <v>-0.00905586547335922</v>
      </c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61" t="n">
        <f aca="false">AVERAGE(AH106:AH109)</f>
        <v>0.00733131939793441</v>
      </c>
      <c r="AV106" s="5"/>
      <c r="AW106" s="5" t="n">
        <f aca="false">workers_and_wage_high!C94</f>
        <v>14861685</v>
      </c>
      <c r="AX106" s="5"/>
      <c r="AY106" s="61" t="n">
        <f aca="false">(AW106-AW105)/AW105</f>
        <v>0.0077184789054733</v>
      </c>
      <c r="AZ106" s="11" t="n">
        <f aca="false">workers_and_wage_high!B94</f>
        <v>8444.0528067799</v>
      </c>
      <c r="BA106" s="61" t="n">
        <f aca="false">(AZ106-AZ105)/AZ105</f>
        <v>0.00499964439430142</v>
      </c>
      <c r="BB106" s="66"/>
      <c r="BC106" s="66"/>
      <c r="BD106" s="66"/>
      <c r="BE106" s="66"/>
      <c r="BF106" s="5" t="n">
        <f aca="false">BF105*(1+AY106)*(1+BA106)*(1-BE106)</f>
        <v>143.950817059951</v>
      </c>
      <c r="BG106" s="5"/>
      <c r="BH106" s="5"/>
      <c r="BI106" s="61" t="n">
        <f aca="false">T113/AG113</f>
        <v>0.0186661444981704</v>
      </c>
      <c r="BJ106" s="5"/>
      <c r="BK106" s="5"/>
      <c r="BL106" s="5"/>
      <c r="BM106" s="5"/>
      <c r="BN106" s="5"/>
      <c r="BO106" s="5"/>
      <c r="BP106" s="5"/>
    </row>
    <row r="107" customFormat="false" ht="13.25" hidden="false" customHeight="false" outlineLevel="0" collapsed="false">
      <c r="A107" s="7" t="n">
        <f aca="false">A103+1</f>
        <v>2038</v>
      </c>
      <c r="B107" s="7" t="n">
        <f aca="false">B103</f>
        <v>2</v>
      </c>
      <c r="C107" s="9"/>
      <c r="D107" s="82" t="n">
        <f aca="false">'High pensions'!Q107</f>
        <v>182346803.545144</v>
      </c>
      <c r="E107" s="9"/>
      <c r="F107" s="82" t="n">
        <f aca="false">'High pensions'!I107</f>
        <v>33143690.0244739</v>
      </c>
      <c r="G107" s="82" t="n">
        <f aca="false">'High pensions'!K107</f>
        <v>5342616.53940035</v>
      </c>
      <c r="H107" s="82" t="n">
        <f aca="false">'High pensions'!V107</f>
        <v>29393499.8730588</v>
      </c>
      <c r="I107" s="82" t="n">
        <f aca="false">'High pensions'!M107</f>
        <v>165235.563074239</v>
      </c>
      <c r="J107" s="82" t="n">
        <f aca="false">'High pensions'!W107</f>
        <v>909077.315661618</v>
      </c>
      <c r="K107" s="9"/>
      <c r="L107" s="82" t="n">
        <f aca="false">'High pensions'!N107</f>
        <v>4921843.33837565</v>
      </c>
      <c r="M107" s="67"/>
      <c r="N107" s="82" t="n">
        <f aca="false">'High pensions'!L107</f>
        <v>1455815.0965879</v>
      </c>
      <c r="O107" s="9"/>
      <c r="P107" s="82" t="n">
        <f aca="false">'High pensions'!X107</f>
        <v>33548933.6068209</v>
      </c>
      <c r="Q107" s="67"/>
      <c r="R107" s="82" t="n">
        <f aca="false">'High SIPA income'!G102</f>
        <v>42578827.4873303</v>
      </c>
      <c r="S107" s="67"/>
      <c r="T107" s="82" t="n">
        <f aca="false">'High SIPA income'!J102</f>
        <v>162803837.27717</v>
      </c>
      <c r="U107" s="9"/>
      <c r="V107" s="82" t="n">
        <f aca="false">'High SIPA income'!F102</f>
        <v>132093.019816346</v>
      </c>
      <c r="W107" s="67"/>
      <c r="X107" s="82" t="n">
        <f aca="false">'High SIPA income'!M102</f>
        <v>331779.582304304</v>
      </c>
      <c r="Y107" s="9"/>
      <c r="Z107" s="9" t="n">
        <f aca="false">R107+V107-N107-L107-F107</f>
        <v>3189572.04770919</v>
      </c>
      <c r="AA107" s="9"/>
      <c r="AB107" s="9" t="n">
        <f aca="false">T107-P107-D107</f>
        <v>-53091899.8747953</v>
      </c>
      <c r="AC107" s="50"/>
      <c r="AD107" s="9"/>
      <c r="AE107" s="9"/>
      <c r="AF107" s="9"/>
      <c r="AG107" s="9" t="n">
        <f aca="false">BF107/100*$AG$57</f>
        <v>8806075345.97002</v>
      </c>
      <c r="AH107" s="40" t="n">
        <f aca="false">(AG107-AG106)/AG106</f>
        <v>0.00310632931807475</v>
      </c>
      <c r="AI107" s="40"/>
      <c r="AJ107" s="40" t="n">
        <f aca="false">AB107/AG107</f>
        <v>-0.00602900813233357</v>
      </c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 t="n">
        <f aca="false">workers_and_wage_high!C95</f>
        <v>14842837</v>
      </c>
      <c r="AX107" s="7"/>
      <c r="AY107" s="40" t="n">
        <f aca="false">(AW107-AW106)/AW106</f>
        <v>-0.00126822766059165</v>
      </c>
      <c r="AZ107" s="12" t="n">
        <f aca="false">workers_and_wage_high!B95</f>
        <v>8481.03870345124</v>
      </c>
      <c r="BA107" s="40" t="n">
        <f aca="false">(AZ107-AZ106)/AZ106</f>
        <v>0.00438011195780792</v>
      </c>
      <c r="BB107" s="39"/>
      <c r="BC107" s="39"/>
      <c r="BD107" s="39"/>
      <c r="BE107" s="39"/>
      <c r="BF107" s="7" t="n">
        <f aca="false">BF106*(1+AY107)*(1+BA107)*(1-BE107)</f>
        <v>144.397975703345</v>
      </c>
      <c r="BG107" s="7"/>
      <c r="BH107" s="7"/>
      <c r="BI107" s="40" t="n">
        <f aca="false">T114/AG114</f>
        <v>0.0162673435670973</v>
      </c>
      <c r="BJ107" s="7"/>
      <c r="BK107" s="7"/>
      <c r="BL107" s="7"/>
      <c r="BM107" s="7"/>
      <c r="BN107" s="7"/>
      <c r="BO107" s="7"/>
      <c r="BP107" s="7"/>
    </row>
    <row r="108" customFormat="false" ht="13.25" hidden="false" customHeight="false" outlineLevel="0" collapsed="false">
      <c r="A108" s="7" t="n">
        <f aca="false">A104+1</f>
        <v>2038</v>
      </c>
      <c r="B108" s="7" t="n">
        <f aca="false">B104</f>
        <v>3</v>
      </c>
      <c r="C108" s="9"/>
      <c r="D108" s="82" t="n">
        <f aca="false">'High pensions'!Q108</f>
        <v>182827205.293627</v>
      </c>
      <c r="E108" s="9"/>
      <c r="F108" s="82" t="n">
        <f aca="false">'High pensions'!I108</f>
        <v>33231008.7288842</v>
      </c>
      <c r="G108" s="82" t="n">
        <f aca="false">'High pensions'!K108</f>
        <v>5437826.417174</v>
      </c>
      <c r="H108" s="82" t="n">
        <f aca="false">'High pensions'!V108</f>
        <v>29917316.529114</v>
      </c>
      <c r="I108" s="82" t="n">
        <f aca="false">'High pensions'!M108</f>
        <v>168180.198469298</v>
      </c>
      <c r="J108" s="82" t="n">
        <f aca="false">'High pensions'!W108</f>
        <v>925277.830797334</v>
      </c>
      <c r="K108" s="9"/>
      <c r="L108" s="82" t="n">
        <f aca="false">'High pensions'!N108</f>
        <v>4913697.56380624</v>
      </c>
      <c r="M108" s="67"/>
      <c r="N108" s="82" t="n">
        <f aca="false">'High pensions'!L108</f>
        <v>1459776.2565942</v>
      </c>
      <c r="O108" s="9"/>
      <c r="P108" s="82" t="n">
        <f aca="false">'High pensions'!X108</f>
        <v>33528458.2774803</v>
      </c>
      <c r="Q108" s="67"/>
      <c r="R108" s="82" t="n">
        <f aca="false">'High SIPA income'!G103</f>
        <v>37481994.705862</v>
      </c>
      <c r="S108" s="67"/>
      <c r="T108" s="82" t="n">
        <f aca="false">'High SIPA income'!J103</f>
        <v>143315655.386064</v>
      </c>
      <c r="U108" s="9"/>
      <c r="V108" s="82" t="n">
        <f aca="false">'High SIPA income'!F103</f>
        <v>133016.784628467</v>
      </c>
      <c r="W108" s="67"/>
      <c r="X108" s="82" t="n">
        <f aca="false">'High SIPA income'!M103</f>
        <v>334099.813183565</v>
      </c>
      <c r="Y108" s="9"/>
      <c r="Z108" s="9" t="n">
        <f aca="false">R108+V108-N108-L108-F108</f>
        <v>-1989471.05879408</v>
      </c>
      <c r="AA108" s="9"/>
      <c r="AB108" s="9" t="n">
        <f aca="false">T108-P108-D108</f>
        <v>-73040008.1850427</v>
      </c>
      <c r="AC108" s="50"/>
      <c r="AD108" s="9"/>
      <c r="AE108" s="9"/>
      <c r="AF108" s="9"/>
      <c r="AG108" s="9" t="n">
        <f aca="false">BF108/100*$AG$57</f>
        <v>8875196801.33757</v>
      </c>
      <c r="AH108" s="40" t="n">
        <f aca="false">(AG108-AG107)/AG107</f>
        <v>0.00784929184136382</v>
      </c>
      <c r="AI108" s="40"/>
      <c r="AJ108" s="40" t="n">
        <f aca="false">AB108/AG108</f>
        <v>-0.00822967758574491</v>
      </c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9"/>
      <c r="AV108" s="7"/>
      <c r="AW108" s="7" t="n">
        <f aca="false">workers_and_wage_high!C96</f>
        <v>14933931</v>
      </c>
      <c r="AX108" s="7"/>
      <c r="AY108" s="40" t="n">
        <f aca="false">(AW108-AW107)/AW107</f>
        <v>0.00613723643263077</v>
      </c>
      <c r="AZ108" s="12" t="n">
        <f aca="false">workers_and_wage_high!B96</f>
        <v>8495.47014248176</v>
      </c>
      <c r="BA108" s="40" t="n">
        <f aca="false">(AZ108-AZ107)/AZ107</f>
        <v>0.00170161221226946</v>
      </c>
      <c r="BB108" s="39"/>
      <c r="BC108" s="39"/>
      <c r="BD108" s="39"/>
      <c r="BE108" s="39"/>
      <c r="BF108" s="7" t="n">
        <f aca="false">BF107*(1+AY108)*(1+BA108)*(1-BE108)</f>
        <v>145.531397555943</v>
      </c>
      <c r="BG108" s="7"/>
      <c r="BH108" s="7"/>
      <c r="BI108" s="40" t="n">
        <f aca="false">T115/AG115</f>
        <v>0.0187310632307737</v>
      </c>
      <c r="BJ108" s="7"/>
      <c r="BK108" s="7"/>
      <c r="BL108" s="7"/>
      <c r="BM108" s="7"/>
      <c r="BN108" s="7"/>
      <c r="BO108" s="7"/>
      <c r="BP108" s="7"/>
    </row>
    <row r="109" customFormat="false" ht="13.25" hidden="false" customHeight="false" outlineLevel="0" collapsed="false">
      <c r="A109" s="7" t="n">
        <f aca="false">A105+1</f>
        <v>2038</v>
      </c>
      <c r="B109" s="7" t="n">
        <f aca="false">B105</f>
        <v>4</v>
      </c>
      <c r="C109" s="9"/>
      <c r="D109" s="82" t="n">
        <f aca="false">'High pensions'!Q109</f>
        <v>183896309.894471</v>
      </c>
      <c r="E109" s="9"/>
      <c r="F109" s="82" t="n">
        <f aca="false">'High pensions'!I109</f>
        <v>33425331.1453193</v>
      </c>
      <c r="G109" s="82" t="n">
        <f aca="false">'High pensions'!K109</f>
        <v>5540726.35107077</v>
      </c>
      <c r="H109" s="82" t="n">
        <f aca="false">'High pensions'!V109</f>
        <v>30483441.6050252</v>
      </c>
      <c r="I109" s="82" t="n">
        <f aca="false">'High pensions'!M109</f>
        <v>171362.670651675</v>
      </c>
      <c r="J109" s="82" t="n">
        <f aca="false">'High pensions'!W109</f>
        <v>942786.853763675</v>
      </c>
      <c r="K109" s="9"/>
      <c r="L109" s="82" t="n">
        <f aca="false">'High pensions'!N109</f>
        <v>4881787.39712171</v>
      </c>
      <c r="M109" s="67"/>
      <c r="N109" s="82" t="n">
        <f aca="false">'High pensions'!L109</f>
        <v>1468568.18407899</v>
      </c>
      <c r="O109" s="9"/>
      <c r="P109" s="82" t="n">
        <f aca="false">'High pensions'!X109</f>
        <v>33411246.8618431</v>
      </c>
      <c r="Q109" s="67"/>
      <c r="R109" s="82" t="n">
        <f aca="false">'High SIPA income'!G104</f>
        <v>43344159.1271458</v>
      </c>
      <c r="S109" s="67"/>
      <c r="T109" s="82" t="n">
        <f aca="false">'High SIPA income'!J104</f>
        <v>165730149.134598</v>
      </c>
      <c r="U109" s="9"/>
      <c r="V109" s="82" t="n">
        <f aca="false">'High SIPA income'!F104</f>
        <v>132972.166416878</v>
      </c>
      <c r="W109" s="67"/>
      <c r="X109" s="82" t="n">
        <f aca="false">'High SIPA income'!M104</f>
        <v>333987.745099842</v>
      </c>
      <c r="Y109" s="9"/>
      <c r="Z109" s="9" t="n">
        <f aca="false">R109+V109-N109-L109-F109</f>
        <v>3701444.56704264</v>
      </c>
      <c r="AA109" s="9"/>
      <c r="AB109" s="9" t="n">
        <f aca="false">T109-P109-D109</f>
        <v>-51577407.6217152</v>
      </c>
      <c r="AC109" s="50"/>
      <c r="AD109" s="9"/>
      <c r="AE109" s="9"/>
      <c r="AF109" s="9"/>
      <c r="AG109" s="9" t="n">
        <f aca="false">BF109/100*$AG$57</f>
        <v>8925012779.3816</v>
      </c>
      <c r="AH109" s="40" t="n">
        <f aca="false">(AG109-AG108)/AG108</f>
        <v>0.00561294348273173</v>
      </c>
      <c r="AI109" s="40" t="n">
        <f aca="false">(AG109-AG105)/AG105</f>
        <v>0.0296237478785063</v>
      </c>
      <c r="AJ109" s="40" t="n">
        <f aca="false">AB109/AG109</f>
        <v>-0.00577897297143018</v>
      </c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V109" s="7"/>
      <c r="AW109" s="7" t="n">
        <f aca="false">workers_and_wage_high!C97</f>
        <v>14954817</v>
      </c>
      <c r="AX109" s="7"/>
      <c r="AY109" s="40" t="n">
        <f aca="false">(AW109-AW108)/AW108</f>
        <v>0.0013985600978068</v>
      </c>
      <c r="AZ109" s="12" t="n">
        <f aca="false">workers_and_wage_high!B97</f>
        <v>8531.22330774705</v>
      </c>
      <c r="BA109" s="40" t="n">
        <f aca="false">(AZ109-AZ108)/AZ108</f>
        <v>0.0042084975481821</v>
      </c>
      <c r="BB109" s="39"/>
      <c r="BC109" s="39"/>
      <c r="BD109" s="39"/>
      <c r="BE109" s="39"/>
      <c r="BF109" s="7" t="n">
        <f aca="false">BF108*(1+AY109)*(1+BA109)*(1-BE109)</f>
        <v>146.348257065387</v>
      </c>
      <c r="BG109" s="7"/>
      <c r="BH109" s="7"/>
      <c r="BI109" s="40" t="n">
        <f aca="false">T116/AG116</f>
        <v>0.016343684524112</v>
      </c>
      <c r="BJ109" s="7"/>
      <c r="BK109" s="7"/>
      <c r="BL109" s="7"/>
      <c r="BM109" s="7"/>
      <c r="BN109" s="7"/>
      <c r="BO109" s="7"/>
      <c r="BP109" s="7"/>
    </row>
    <row r="110" customFormat="false" ht="13.25" hidden="false" customHeight="false" outlineLevel="0" collapsed="false">
      <c r="A110" s="5" t="n">
        <f aca="false">A106+1</f>
        <v>2039</v>
      </c>
      <c r="B110" s="5" t="n">
        <f aca="false">B106</f>
        <v>1</v>
      </c>
      <c r="C110" s="6"/>
      <c r="D110" s="81" t="n">
        <f aca="false">'High pensions'!Q110</f>
        <v>184620172.8642</v>
      </c>
      <c r="E110" s="6"/>
      <c r="F110" s="81" t="n">
        <f aca="false">'High pensions'!I110</f>
        <v>33556901.8085964</v>
      </c>
      <c r="G110" s="81" t="n">
        <f aca="false">'High pensions'!K110</f>
        <v>5652572.40236673</v>
      </c>
      <c r="H110" s="81" t="n">
        <f aca="false">'High pensions'!V110</f>
        <v>31098785.5793354</v>
      </c>
      <c r="I110" s="81" t="n">
        <f aca="false">'High pensions'!M110</f>
        <v>174821.826877323</v>
      </c>
      <c r="J110" s="81" t="n">
        <f aca="false">'High pensions'!W110</f>
        <v>961818.110701101</v>
      </c>
      <c r="K110" s="6"/>
      <c r="L110" s="81" t="n">
        <f aca="false">'High pensions'!N110</f>
        <v>5814752.74166222</v>
      </c>
      <c r="M110" s="8"/>
      <c r="N110" s="81" t="n">
        <f aca="false">'High pensions'!L110</f>
        <v>1472859.3990678</v>
      </c>
      <c r="O110" s="6"/>
      <c r="P110" s="81" t="n">
        <f aca="false">'High pensions'!X110</f>
        <v>38276017.4685498</v>
      </c>
      <c r="Q110" s="8"/>
      <c r="R110" s="81" t="n">
        <f aca="false">'High SIPA income'!G105</f>
        <v>38057636.0302084</v>
      </c>
      <c r="S110" s="8"/>
      <c r="T110" s="81" t="n">
        <f aca="false">'High SIPA income'!J105</f>
        <v>145516669.881515</v>
      </c>
      <c r="U110" s="6"/>
      <c r="V110" s="81" t="n">
        <f aca="false">'High SIPA income'!F105</f>
        <v>130113.488975387</v>
      </c>
      <c r="W110" s="8"/>
      <c r="X110" s="81" t="n">
        <f aca="false">'High SIPA income'!M105</f>
        <v>326807.571546393</v>
      </c>
      <c r="Y110" s="6"/>
      <c r="Z110" s="6" t="n">
        <f aca="false">R110+V110-N110-L110-F110</f>
        <v>-2656764.43014259</v>
      </c>
      <c r="AA110" s="6"/>
      <c r="AB110" s="6" t="n">
        <f aca="false">T110-P110-D110</f>
        <v>-77379520.4512347</v>
      </c>
      <c r="AC110" s="50"/>
      <c r="AD110" s="6"/>
      <c r="AE110" s="6"/>
      <c r="AF110" s="6"/>
      <c r="AG110" s="6" t="n">
        <f aca="false">BF110/100*$AG$57</f>
        <v>8978741326.70859</v>
      </c>
      <c r="AH110" s="61" t="n">
        <f aca="false">(AG110-AG109)/AG109</f>
        <v>0.00601999668293035</v>
      </c>
      <c r="AI110" s="61"/>
      <c r="AJ110" s="61" t="n">
        <f aca="false">AB110/AG110</f>
        <v>-0.00861808104673401</v>
      </c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61" t="n">
        <f aca="false">AVERAGE(AH110:AH113)</f>
        <v>0.00563854080273757</v>
      </c>
      <c r="AV110" s="5"/>
      <c r="AW110" s="5" t="n">
        <f aca="false">workers_and_wage_high!C98</f>
        <v>14977079</v>
      </c>
      <c r="AX110" s="5"/>
      <c r="AY110" s="61" t="n">
        <f aca="false">(AW110-AW109)/AW109</f>
        <v>0.00148861734650447</v>
      </c>
      <c r="AZ110" s="11" t="n">
        <f aca="false">workers_and_wage_high!B98</f>
        <v>8569.82405501624</v>
      </c>
      <c r="BA110" s="61" t="n">
        <f aca="false">(AZ110-AZ109)/AZ109</f>
        <v>0.00452464387306971</v>
      </c>
      <c r="BB110" s="66"/>
      <c r="BC110" s="66"/>
      <c r="BD110" s="66"/>
      <c r="BE110" s="66"/>
      <c r="BF110" s="5" t="n">
        <f aca="false">BF109*(1+AY110)*(1+BA110)*(1-BE110)</f>
        <v>147.229273087473</v>
      </c>
      <c r="BG110" s="5"/>
      <c r="BH110" s="5"/>
      <c r="BI110" s="61" t="n">
        <f aca="false">T117/AG117</f>
        <v>0.018766672185513</v>
      </c>
      <c r="BJ110" s="5"/>
      <c r="BK110" s="5"/>
      <c r="BL110" s="5"/>
      <c r="BM110" s="5"/>
      <c r="BN110" s="5"/>
      <c r="BO110" s="5"/>
      <c r="BP110" s="5"/>
    </row>
    <row r="111" customFormat="false" ht="13.25" hidden="false" customHeight="false" outlineLevel="0" collapsed="false">
      <c r="A111" s="7" t="n">
        <f aca="false">A107+1</f>
        <v>2039</v>
      </c>
      <c r="B111" s="7" t="n">
        <f aca="false">B107</f>
        <v>2</v>
      </c>
      <c r="C111" s="9"/>
      <c r="D111" s="82" t="n">
        <f aca="false">'High pensions'!Q111</f>
        <v>185482301.925218</v>
      </c>
      <c r="E111" s="9"/>
      <c r="F111" s="82" t="n">
        <f aca="false">'High pensions'!I111</f>
        <v>33713603.9706521</v>
      </c>
      <c r="G111" s="82" t="n">
        <f aca="false">'High pensions'!K111</f>
        <v>5734340.66796103</v>
      </c>
      <c r="H111" s="82" t="n">
        <f aca="false">'High pensions'!V111</f>
        <v>31548650.4510965</v>
      </c>
      <c r="I111" s="82" t="n">
        <f aca="false">'High pensions'!M111</f>
        <v>177350.742308073</v>
      </c>
      <c r="J111" s="82" t="n">
        <f aca="false">'High pensions'!W111</f>
        <v>975731.457250405</v>
      </c>
      <c r="K111" s="9"/>
      <c r="L111" s="82" t="n">
        <f aca="false">'High pensions'!N111</f>
        <v>4902880.79819947</v>
      </c>
      <c r="M111" s="67"/>
      <c r="N111" s="82" t="n">
        <f aca="false">'High pensions'!L111</f>
        <v>1480038.82554632</v>
      </c>
      <c r="O111" s="9"/>
      <c r="P111" s="82" t="n">
        <f aca="false">'High pensions'!X111</f>
        <v>33583808.7052763</v>
      </c>
      <c r="Q111" s="67"/>
      <c r="R111" s="82" t="n">
        <f aca="false">'High SIPA income'!G106</f>
        <v>43789211.477955</v>
      </c>
      <c r="S111" s="67"/>
      <c r="T111" s="82" t="n">
        <f aca="false">'High SIPA income'!J106</f>
        <v>167431845.371362</v>
      </c>
      <c r="U111" s="9"/>
      <c r="V111" s="82" t="n">
        <f aca="false">'High SIPA income'!F106</f>
        <v>127480.629018689</v>
      </c>
      <c r="W111" s="67"/>
      <c r="X111" s="82" t="n">
        <f aca="false">'High SIPA income'!M106</f>
        <v>320194.586409755</v>
      </c>
      <c r="Y111" s="9"/>
      <c r="Z111" s="9" t="n">
        <f aca="false">R111+V111-N111-L111-F111</f>
        <v>3820168.5125758</v>
      </c>
      <c r="AA111" s="9"/>
      <c r="AB111" s="9" t="n">
        <f aca="false">T111-P111-D111</f>
        <v>-51634265.2591325</v>
      </c>
      <c r="AC111" s="50"/>
      <c r="AD111" s="9"/>
      <c r="AE111" s="9"/>
      <c r="AF111" s="9"/>
      <c r="AG111" s="9" t="n">
        <f aca="false">BF111/100*$AG$57</f>
        <v>9012268734.25689</v>
      </c>
      <c r="AH111" s="40" t="n">
        <f aca="false">(AG111-AG110)/AG110</f>
        <v>0.00373408769986183</v>
      </c>
      <c r="AI111" s="40"/>
      <c r="AJ111" s="40" t="n">
        <f aca="false">AB111/AG111</f>
        <v>-0.00572933040299425</v>
      </c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 t="n">
        <f aca="false">workers_and_wage_high!C99</f>
        <v>15001914</v>
      </c>
      <c r="AX111" s="7"/>
      <c r="AY111" s="40" t="n">
        <f aca="false">(AW111-AW110)/AW110</f>
        <v>0.00165820050758896</v>
      </c>
      <c r="AZ111" s="12" t="n">
        <f aca="false">workers_and_wage_high!B99</f>
        <v>8587.58459247984</v>
      </c>
      <c r="BA111" s="40" t="n">
        <f aca="false">(AZ111-AZ110)/AZ110</f>
        <v>0.00207245065354713</v>
      </c>
      <c r="BB111" s="39"/>
      <c r="BC111" s="39"/>
      <c r="BD111" s="39"/>
      <c r="BE111" s="39"/>
      <c r="BF111" s="7" t="n">
        <f aca="false">BF110*(1+AY111)*(1+BA111)*(1-BE111)</f>
        <v>147.779040105169</v>
      </c>
      <c r="BG111" s="7"/>
      <c r="BH111" s="7"/>
      <c r="BI111" s="40" t="e">
        <f aca="false">T118/AG118</f>
        <v>#DIV/0!</v>
      </c>
      <c r="BJ111" s="7"/>
      <c r="BK111" s="7"/>
      <c r="BL111" s="7"/>
      <c r="BM111" s="7"/>
      <c r="BN111" s="7"/>
      <c r="BO111" s="7"/>
      <c r="BP111" s="7"/>
    </row>
    <row r="112" customFormat="false" ht="13.25" hidden="false" customHeight="false" outlineLevel="0" collapsed="false">
      <c r="A112" s="7" t="n">
        <f aca="false">A108+1</f>
        <v>2039</v>
      </c>
      <c r="B112" s="7" t="n">
        <f aca="false">B108</f>
        <v>3</v>
      </c>
      <c r="C112" s="9"/>
      <c r="D112" s="82" t="n">
        <f aca="false">'High pensions'!Q112</f>
        <v>185894203.86833</v>
      </c>
      <c r="E112" s="9"/>
      <c r="F112" s="82" t="n">
        <f aca="false">'High pensions'!I112</f>
        <v>33788472.0245888</v>
      </c>
      <c r="G112" s="82" t="n">
        <f aca="false">'High pensions'!K112</f>
        <v>5908096.46223364</v>
      </c>
      <c r="H112" s="82" t="n">
        <f aca="false">'High pensions'!V112</f>
        <v>32504603.5649369</v>
      </c>
      <c r="I112" s="82" t="n">
        <f aca="false">'High pensions'!M112</f>
        <v>182724.632852588</v>
      </c>
      <c r="J112" s="82" t="n">
        <f aca="false">'High pensions'!W112</f>
        <v>1005297.01747228</v>
      </c>
      <c r="K112" s="9"/>
      <c r="L112" s="82" t="n">
        <f aca="false">'High pensions'!N112</f>
        <v>4868105.87805203</v>
      </c>
      <c r="M112" s="67"/>
      <c r="N112" s="82" t="n">
        <f aca="false">'High pensions'!L112</f>
        <v>1484615.10266803</v>
      </c>
      <c r="O112" s="9"/>
      <c r="P112" s="82" t="n">
        <f aca="false">'High pensions'!X112</f>
        <v>33428538.8058218</v>
      </c>
      <c r="Q112" s="67"/>
      <c r="R112" s="82" t="n">
        <f aca="false">'High SIPA income'!G107</f>
        <v>38370685.5135462</v>
      </c>
      <c r="S112" s="67"/>
      <c r="T112" s="82" t="n">
        <f aca="false">'High SIPA income'!J107</f>
        <v>146713641.713588</v>
      </c>
      <c r="U112" s="9"/>
      <c r="V112" s="82" t="n">
        <f aca="false">'High SIPA income'!F107</f>
        <v>129911.717009329</v>
      </c>
      <c r="W112" s="67"/>
      <c r="X112" s="82" t="n">
        <f aca="false">'High SIPA income'!M107</f>
        <v>326300.778540127</v>
      </c>
      <c r="Y112" s="9"/>
      <c r="Z112" s="9" t="n">
        <f aca="false">R112+V112-N112-L112-F112</f>
        <v>-1640595.77475331</v>
      </c>
      <c r="AA112" s="9"/>
      <c r="AB112" s="9" t="n">
        <f aca="false">T112-P112-D112</f>
        <v>-72609100.9605644</v>
      </c>
      <c r="AC112" s="50"/>
      <c r="AD112" s="9"/>
      <c r="AE112" s="9"/>
      <c r="AF112" s="9"/>
      <c r="AG112" s="9" t="n">
        <f aca="false">BF112/100*$AG$57</f>
        <v>9047125234.59683</v>
      </c>
      <c r="AH112" s="40" t="n">
        <f aca="false">(AG112-AG111)/AG111</f>
        <v>0.00386767209986125</v>
      </c>
      <c r="AI112" s="40"/>
      <c r="AJ112" s="40" t="n">
        <f aca="false">AB112/AG112</f>
        <v>-0.00802565445683256</v>
      </c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9"/>
      <c r="AV112" s="7"/>
      <c r="AW112" s="7" t="n">
        <f aca="false">workers_and_wage_high!C100</f>
        <v>15040790</v>
      </c>
      <c r="AX112" s="7"/>
      <c r="AY112" s="40" t="n">
        <f aca="false">(AW112-AW111)/AW111</f>
        <v>0.0025914026703526</v>
      </c>
      <c r="AZ112" s="12" t="n">
        <f aca="false">workers_and_wage_high!B100</f>
        <v>8598.51633562018</v>
      </c>
      <c r="BA112" s="40" t="n">
        <f aca="false">(AZ112-AZ111)/AZ111</f>
        <v>0.00127297064996704</v>
      </c>
      <c r="BB112" s="39"/>
      <c r="BC112" s="39"/>
      <c r="BD112" s="39"/>
      <c r="BE112" s="39"/>
      <c r="BF112" s="7" t="n">
        <f aca="false">BF111*(1+AY112)*(1+BA112)*(1-BE112)</f>
        <v>148.350600975528</v>
      </c>
      <c r="BG112" s="7"/>
      <c r="BH112" s="7"/>
      <c r="BI112" s="40" t="e">
        <f aca="false">T119/AG119</f>
        <v>#DIV/0!</v>
      </c>
      <c r="BJ112" s="7"/>
      <c r="BK112" s="7"/>
      <c r="BL112" s="7"/>
      <c r="BM112" s="7"/>
      <c r="BN112" s="7"/>
      <c r="BO112" s="7"/>
      <c r="BP112" s="7"/>
    </row>
    <row r="113" customFormat="false" ht="13.25" hidden="false" customHeight="false" outlineLevel="0" collapsed="false">
      <c r="A113" s="7" t="n">
        <f aca="false">A109+1</f>
        <v>2039</v>
      </c>
      <c r="B113" s="7" t="n">
        <f aca="false">B109</f>
        <v>4</v>
      </c>
      <c r="C113" s="9"/>
      <c r="D113" s="82" t="n">
        <f aca="false">'High pensions'!Q113</f>
        <v>187632182.547025</v>
      </c>
      <c r="E113" s="9"/>
      <c r="F113" s="82" t="n">
        <f aca="false">'High pensions'!I113</f>
        <v>34104370.2222863</v>
      </c>
      <c r="G113" s="82" t="n">
        <f aca="false">'High pensions'!K113</f>
        <v>5942943.99700279</v>
      </c>
      <c r="H113" s="82" t="n">
        <f aca="false">'High pensions'!V113</f>
        <v>32696324.4195518</v>
      </c>
      <c r="I113" s="82" t="n">
        <f aca="false">'High pensions'!M113</f>
        <v>183802.39165988</v>
      </c>
      <c r="J113" s="82" t="n">
        <f aca="false">'High pensions'!W113</f>
        <v>1011226.52843975</v>
      </c>
      <c r="K113" s="9"/>
      <c r="L113" s="82" t="n">
        <f aca="false">'High pensions'!N113</f>
        <v>4862452.91373224</v>
      </c>
      <c r="M113" s="67"/>
      <c r="N113" s="82" t="n">
        <f aca="false">'High pensions'!L113</f>
        <v>1497050.36853305</v>
      </c>
      <c r="O113" s="9"/>
      <c r="P113" s="82" t="n">
        <f aca="false">'High pensions'!X113</f>
        <v>33467620.710886</v>
      </c>
      <c r="Q113" s="67"/>
      <c r="R113" s="82" t="n">
        <f aca="false">'High SIPA income'!G108</f>
        <v>44561146.7095112</v>
      </c>
      <c r="S113" s="67"/>
      <c r="T113" s="82" t="n">
        <f aca="false">'High SIPA income'!J108</f>
        <v>170383406.634155</v>
      </c>
      <c r="U113" s="9"/>
      <c r="V113" s="82" t="n">
        <f aca="false">'High SIPA income'!F108</f>
        <v>133005.537027467</v>
      </c>
      <c r="W113" s="67"/>
      <c r="X113" s="82" t="n">
        <f aca="false">'High SIPA income'!M108</f>
        <v>334071.562452628</v>
      </c>
      <c r="Y113" s="9"/>
      <c r="Z113" s="9" t="n">
        <f aca="false">R113+V113-N113-L113-F113</f>
        <v>4230278.74198712</v>
      </c>
      <c r="AA113" s="9"/>
      <c r="AB113" s="9" t="n">
        <f aca="false">T113-P113-D113</f>
        <v>-50716396.6237557</v>
      </c>
      <c r="AC113" s="50"/>
      <c r="AD113" s="9"/>
      <c r="AE113" s="9"/>
      <c r="AF113" s="9"/>
      <c r="AG113" s="9" t="n">
        <f aca="false">BF113/100*$AG$57</f>
        <v>9127937836.91409</v>
      </c>
      <c r="AH113" s="40" t="n">
        <f aca="false">(AG113-AG112)/AG112</f>
        <v>0.00893240672829685</v>
      </c>
      <c r="AI113" s="40" t="n">
        <f aca="false">(AG113-AG109)/AG109</f>
        <v>0.0227366685682826</v>
      </c>
      <c r="AJ113" s="40" t="n">
        <f aca="false">AB113/AG113</f>
        <v>-0.00555617243783746</v>
      </c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V113" s="7"/>
      <c r="AW113" s="7" t="n">
        <f aca="false">workers_and_wage_high!C101</f>
        <v>15124502</v>
      </c>
      <c r="AX113" s="7"/>
      <c r="AY113" s="40" t="n">
        <f aca="false">(AW113-AW112)/AW112</f>
        <v>0.00556566510136768</v>
      </c>
      <c r="AZ113" s="12" t="n">
        <f aca="false">workers_and_wage_high!B101</f>
        <v>8627.30508993196</v>
      </c>
      <c r="BA113" s="40" t="n">
        <f aca="false">(AZ113-AZ112)/AZ112</f>
        <v>0.00334810718362161</v>
      </c>
      <c r="BB113" s="39"/>
      <c r="BC113" s="39"/>
      <c r="BD113" s="39"/>
      <c r="BE113" s="39"/>
      <c r="BF113" s="7" t="n">
        <f aca="false">BF112*(1+AY113)*(1+BA113)*(1-BE113)</f>
        <v>149.675728881829</v>
      </c>
      <c r="BG113" s="7"/>
      <c r="BH113" s="7"/>
      <c r="BI113" s="40" t="e">
        <f aca="false">T120/AG120</f>
        <v>#DIV/0!</v>
      </c>
      <c r="BJ113" s="7"/>
      <c r="BK113" s="7"/>
      <c r="BL113" s="7"/>
      <c r="BM113" s="7"/>
      <c r="BN113" s="7"/>
      <c r="BO113" s="7"/>
      <c r="BP113" s="7"/>
    </row>
    <row r="114" customFormat="false" ht="13.25" hidden="false" customHeight="false" outlineLevel="0" collapsed="false">
      <c r="A114" s="5" t="n">
        <f aca="false">A110+1</f>
        <v>2040</v>
      </c>
      <c r="B114" s="5" t="n">
        <f aca="false">B110</f>
        <v>1</v>
      </c>
      <c r="C114" s="6"/>
      <c r="D114" s="81" t="n">
        <f aca="false">'High pensions'!Q114</f>
        <v>188001869.903552</v>
      </c>
      <c r="E114" s="6"/>
      <c r="F114" s="81" t="n">
        <f aca="false">'High pensions'!I114</f>
        <v>34171565.2754075</v>
      </c>
      <c r="G114" s="81" t="n">
        <f aca="false">'High pensions'!K114</f>
        <v>6064415.00646677</v>
      </c>
      <c r="H114" s="81" t="n">
        <f aca="false">'High pensions'!V114</f>
        <v>33364622.0738807</v>
      </c>
      <c r="I114" s="81" t="n">
        <f aca="false">'High pensions'!M114</f>
        <v>187559.227004125</v>
      </c>
      <c r="J114" s="81" t="n">
        <f aca="false">'High pensions'!W114</f>
        <v>1031895.52805815</v>
      </c>
      <c r="K114" s="6"/>
      <c r="L114" s="81" t="n">
        <f aca="false">'High pensions'!N114</f>
        <v>5854509.24895316</v>
      </c>
      <c r="M114" s="8"/>
      <c r="N114" s="81" t="n">
        <f aca="false">'High pensions'!L114</f>
        <v>1501355.77847031</v>
      </c>
      <c r="O114" s="6"/>
      <c r="P114" s="81" t="n">
        <f aca="false">'High pensions'!X114</f>
        <v>38639092.8455583</v>
      </c>
      <c r="Q114" s="8"/>
      <c r="R114" s="81" t="n">
        <f aca="false">'High SIPA income'!G109</f>
        <v>39087095.753469</v>
      </c>
      <c r="S114" s="8"/>
      <c r="T114" s="81" t="n">
        <f aca="false">'High SIPA income'!J109</f>
        <v>149452898.358426</v>
      </c>
      <c r="U114" s="6"/>
      <c r="V114" s="81" t="n">
        <f aca="false">'High SIPA income'!F109</f>
        <v>128708.516231675</v>
      </c>
      <c r="W114" s="8"/>
      <c r="X114" s="81" t="n">
        <f aca="false">'High SIPA income'!M109</f>
        <v>323278.685079071</v>
      </c>
      <c r="Y114" s="6"/>
      <c r="Z114" s="6" t="n">
        <f aca="false">R114+V114-N114-L114-F114</f>
        <v>-2311626.03313032</v>
      </c>
      <c r="AA114" s="6"/>
      <c r="AB114" s="6" t="n">
        <f aca="false">T114-P114-D114</f>
        <v>-77188064.390685</v>
      </c>
      <c r="AC114" s="50"/>
      <c r="AD114" s="6"/>
      <c r="AE114" s="6"/>
      <c r="AF114" s="6"/>
      <c r="AG114" s="6" t="n">
        <f aca="false">BF114/100*$AG$57</f>
        <v>9187295869.29685</v>
      </c>
      <c r="AH114" s="61" t="n">
        <f aca="false">(AG114-AG113)/AG113</f>
        <v>0.00650289621196922</v>
      </c>
      <c r="AI114" s="61"/>
      <c r="AJ114" s="61" t="n">
        <f aca="false">AB114/AG114</f>
        <v>-0.00840160864402341</v>
      </c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61" t="n">
        <f aca="false">AVERAGE(AH114:AH117)</f>
        <v>0.00558202026473125</v>
      </c>
      <c r="AV114" s="5"/>
      <c r="AW114" s="5" t="n">
        <f aca="false">workers_and_wage_high!C102</f>
        <v>15127468</v>
      </c>
      <c r="AX114" s="5"/>
      <c r="AY114" s="61" t="n">
        <f aca="false">(AW114-AW113)/AW113</f>
        <v>0.000196105630453155</v>
      </c>
      <c r="AZ114" s="11" t="n">
        <f aca="false">workers_and_wage_high!B102</f>
        <v>8681.7050282828</v>
      </c>
      <c r="BA114" s="61" t="n">
        <f aca="false">(AZ114-AZ113)/AZ113</f>
        <v>0.00630555402686807</v>
      </c>
      <c r="BB114" s="66"/>
      <c r="BC114" s="66"/>
      <c r="BD114" s="66"/>
      <c r="BE114" s="66"/>
      <c r="BF114" s="5" t="n">
        <f aca="false">BF113*(1+AY114)*(1+BA114)*(1-BE114)</f>
        <v>150.649054612198</v>
      </c>
      <c r="BG114" s="5"/>
      <c r="BH114" s="5"/>
      <c r="BI114" s="61" t="e">
        <f aca="false">T121/AG121</f>
        <v>#DIV/0!</v>
      </c>
      <c r="BJ114" s="5"/>
      <c r="BK114" s="5"/>
      <c r="BL114" s="5"/>
      <c r="BM114" s="5"/>
      <c r="BN114" s="5"/>
      <c r="BO114" s="5"/>
      <c r="BP114" s="5"/>
    </row>
    <row r="115" customFormat="false" ht="13.25" hidden="false" customHeight="false" outlineLevel="0" collapsed="false">
      <c r="A115" s="7" t="n">
        <f aca="false">A111+1</f>
        <v>2040</v>
      </c>
      <c r="B115" s="7" t="n">
        <f aca="false">B111</f>
        <v>2</v>
      </c>
      <c r="C115" s="9"/>
      <c r="D115" s="82" t="n">
        <f aca="false">'High pensions'!Q115</f>
        <v>189038775.485173</v>
      </c>
      <c r="E115" s="9"/>
      <c r="F115" s="82" t="n">
        <f aca="false">'High pensions'!I115</f>
        <v>34360035.1389518</v>
      </c>
      <c r="G115" s="82" t="n">
        <f aca="false">'High pensions'!K115</f>
        <v>6187369.12250921</v>
      </c>
      <c r="H115" s="82" t="n">
        <f aca="false">'High pensions'!V115</f>
        <v>34041079.343017</v>
      </c>
      <c r="I115" s="82" t="n">
        <f aca="false">'High pensions'!M115</f>
        <v>191361.931623996</v>
      </c>
      <c r="J115" s="82" t="n">
        <f aca="false">'High pensions'!W115</f>
        <v>1052816.88689743</v>
      </c>
      <c r="K115" s="9"/>
      <c r="L115" s="82" t="n">
        <f aca="false">'High pensions'!N115</f>
        <v>4773264.22797728</v>
      </c>
      <c r="M115" s="67"/>
      <c r="N115" s="82" t="n">
        <f aca="false">'High pensions'!L115</f>
        <v>1507612.49556963</v>
      </c>
      <c r="O115" s="9"/>
      <c r="P115" s="82" t="n">
        <f aca="false">'High pensions'!X115</f>
        <v>33062929.9031424</v>
      </c>
      <c r="Q115" s="67"/>
      <c r="R115" s="82" t="n">
        <f aca="false">'High SIPA income'!G110</f>
        <v>45405506.0028308</v>
      </c>
      <c r="S115" s="67"/>
      <c r="T115" s="82" t="n">
        <f aca="false">'High SIPA income'!J110</f>
        <v>173611887.574218</v>
      </c>
      <c r="U115" s="9"/>
      <c r="V115" s="82" t="n">
        <f aca="false">'High SIPA income'!F110</f>
        <v>128952.453985636</v>
      </c>
      <c r="W115" s="67"/>
      <c r="X115" s="82" t="n">
        <f aca="false">'High SIPA income'!M110</f>
        <v>323891.386387814</v>
      </c>
      <c r="Y115" s="9"/>
      <c r="Z115" s="9" t="n">
        <f aca="false">R115+V115-N115-L115-F115</f>
        <v>4893546.59431777</v>
      </c>
      <c r="AA115" s="9"/>
      <c r="AB115" s="9" t="n">
        <f aca="false">T115-P115-D115</f>
        <v>-48489817.8140971</v>
      </c>
      <c r="AC115" s="50"/>
      <c r="AD115" s="9"/>
      <c r="AE115" s="9"/>
      <c r="AF115" s="9"/>
      <c r="AG115" s="9" t="n">
        <f aca="false">BF115/100*$AG$57</f>
        <v>9268661657.65684</v>
      </c>
      <c r="AH115" s="40" t="n">
        <f aca="false">(AG115-AG114)/AG114</f>
        <v>0.00885633700248063</v>
      </c>
      <c r="AI115" s="40"/>
      <c r="AJ115" s="40" t="n">
        <f aca="false">AB115/AG115</f>
        <v>-0.00523158786080402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 t="n">
        <f aca="false">workers_and_wage_high!C103</f>
        <v>15170744</v>
      </c>
      <c r="AX115" s="7"/>
      <c r="AY115" s="40" t="n">
        <f aca="false">(AW115-AW114)/AW114</f>
        <v>0.00286075634071743</v>
      </c>
      <c r="AZ115" s="12" t="n">
        <f aca="false">workers_and_wage_high!B103</f>
        <v>8733.60840813847</v>
      </c>
      <c r="BA115" s="40" t="n">
        <f aca="false">(AZ115-AZ114)/AZ114</f>
        <v>0.0059784776937928</v>
      </c>
      <c r="BB115" s="39"/>
      <c r="BC115" s="39"/>
      <c r="BD115" s="39"/>
      <c r="BE115" s="39"/>
      <c r="BF115" s="7" t="n">
        <f aca="false">BF114*(1+AY115)*(1+BA115)*(1-BE115)</f>
        <v>151.983253408949</v>
      </c>
      <c r="BG115" s="7"/>
      <c r="BH115" s="7"/>
      <c r="BI115" s="40" t="e">
        <f aca="false">T122/AG122</f>
        <v>#DIV/0!</v>
      </c>
      <c r="BJ115" s="7"/>
      <c r="BK115" s="7"/>
      <c r="BL115" s="7"/>
      <c r="BM115" s="7"/>
      <c r="BN115" s="7"/>
      <c r="BO115" s="7"/>
      <c r="BP115" s="7"/>
    </row>
    <row r="116" customFormat="false" ht="13.25" hidden="false" customHeight="false" outlineLevel="0" collapsed="false">
      <c r="A116" s="7" t="n">
        <f aca="false">A112+1</f>
        <v>2040</v>
      </c>
      <c r="B116" s="7" t="n">
        <f aca="false">B112</f>
        <v>3</v>
      </c>
      <c r="C116" s="9"/>
      <c r="D116" s="82" t="n">
        <f aca="false">'High pensions'!Q116</f>
        <v>189365589.139176</v>
      </c>
      <c r="E116" s="9"/>
      <c r="F116" s="82" t="n">
        <f aca="false">'High pensions'!I116</f>
        <v>34419437.3891337</v>
      </c>
      <c r="G116" s="82" t="n">
        <f aca="false">'High pensions'!K116</f>
        <v>6248163.9786721</v>
      </c>
      <c r="H116" s="82" t="n">
        <f aca="false">'High pensions'!V116</f>
        <v>34375554.7042427</v>
      </c>
      <c r="I116" s="82" t="n">
        <f aca="false">'High pensions'!M116</f>
        <v>193242.184907382</v>
      </c>
      <c r="J116" s="82" t="n">
        <f aca="false">'High pensions'!W116</f>
        <v>1063161.48569822</v>
      </c>
      <c r="K116" s="9"/>
      <c r="L116" s="82" t="n">
        <f aca="false">'High pensions'!N116</f>
        <v>4781041.21775571</v>
      </c>
      <c r="M116" s="67"/>
      <c r="N116" s="82" t="n">
        <f aca="false">'High pensions'!L116</f>
        <v>1509514.91783241</v>
      </c>
      <c r="O116" s="9"/>
      <c r="P116" s="82" t="n">
        <f aca="false">'High pensions'!X116</f>
        <v>33113751.3060574</v>
      </c>
      <c r="Q116" s="67"/>
      <c r="R116" s="82" t="n">
        <f aca="false">'High SIPA income'!G111</f>
        <v>39900614.3236202</v>
      </c>
      <c r="S116" s="67"/>
      <c r="T116" s="82" t="n">
        <f aca="false">'High SIPA income'!J111</f>
        <v>152563457.120436</v>
      </c>
      <c r="U116" s="9"/>
      <c r="V116" s="82" t="n">
        <f aca="false">'High SIPA income'!F111</f>
        <v>127728.680762707</v>
      </c>
      <c r="W116" s="67"/>
      <c r="X116" s="82" t="n">
        <f aca="false">'High SIPA income'!M111</f>
        <v>320817.620875426</v>
      </c>
      <c r="Y116" s="9"/>
      <c r="Z116" s="9" t="n">
        <f aca="false">R116+V116-N116-L116-F116</f>
        <v>-681650.520338856</v>
      </c>
      <c r="AA116" s="9"/>
      <c r="AB116" s="9" t="n">
        <f aca="false">T116-P116-D116</f>
        <v>-69915883.3247975</v>
      </c>
      <c r="AC116" s="50"/>
      <c r="AD116" s="9"/>
      <c r="AE116" s="9"/>
      <c r="AF116" s="9"/>
      <c r="AG116" s="9" t="n">
        <f aca="false">BF116/100*$AG$57</f>
        <v>9334703988.89294</v>
      </c>
      <c r="AH116" s="40" t="n">
        <f aca="false">(AG116-AG115)/AG115</f>
        <v>0.00712533628644688</v>
      </c>
      <c r="AI116" s="40"/>
      <c r="AJ116" s="40" t="n">
        <f aca="false">AB116/AG116</f>
        <v>-0.00748988756451068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9"/>
      <c r="AV116" s="7"/>
      <c r="AW116" s="7" t="n">
        <f aca="false">workers_and_wage_high!C104</f>
        <v>15189333</v>
      </c>
      <c r="AX116" s="7"/>
      <c r="AY116" s="40" t="n">
        <f aca="false">(AW116-AW115)/AW115</f>
        <v>0.00122531894282838</v>
      </c>
      <c r="AZ116" s="12" t="n">
        <f aca="false">workers_and_wage_high!B104</f>
        <v>8785.07378771437</v>
      </c>
      <c r="BA116" s="40" t="n">
        <f aca="false">(AZ116-AZ115)/AZ115</f>
        <v>0.00589279678808801</v>
      </c>
      <c r="BB116" s="39"/>
      <c r="BC116" s="39"/>
      <c r="BD116" s="39"/>
      <c r="BE116" s="39"/>
      <c r="BF116" s="7" t="n">
        <f aca="false">BF115*(1+AY116)*(1+BA116)*(1-BE116)</f>
        <v>153.066185199396</v>
      </c>
      <c r="BG116" s="7"/>
      <c r="BH116" s="7"/>
      <c r="BI116" s="40" t="e">
        <f aca="false">T123/AG123</f>
        <v>#DIV/0!</v>
      </c>
      <c r="BJ116" s="7"/>
      <c r="BK116" s="7"/>
      <c r="BL116" s="7"/>
      <c r="BM116" s="7"/>
      <c r="BN116" s="7"/>
      <c r="BO116" s="7"/>
      <c r="BP116" s="7"/>
    </row>
    <row r="117" customFormat="false" ht="13.25" hidden="false" customHeight="false" outlineLevel="0" collapsed="false">
      <c r="A117" s="7" t="n">
        <f aca="false">A113+1</f>
        <v>2040</v>
      </c>
      <c r="B117" s="7" t="n">
        <f aca="false">B113</f>
        <v>4</v>
      </c>
      <c r="C117" s="9"/>
      <c r="D117" s="82" t="n">
        <f aca="false">'High pensions'!Q117</f>
        <v>191218627.047654</v>
      </c>
      <c r="E117" s="9"/>
      <c r="F117" s="82" t="n">
        <f aca="false">'High pensions'!I117</f>
        <v>34756248.9638261</v>
      </c>
      <c r="G117" s="82" t="n">
        <f aca="false">'High pensions'!K117</f>
        <v>6348489.16770928</v>
      </c>
      <c r="H117" s="82" t="n">
        <f aca="false">'High pensions'!V117</f>
        <v>34927514.293609</v>
      </c>
      <c r="I117" s="82" t="n">
        <f aca="false">'High pensions'!M117</f>
        <v>196345.025805443</v>
      </c>
      <c r="J117" s="82" t="n">
        <f aca="false">'High pensions'!W117</f>
        <v>1080232.40083327</v>
      </c>
      <c r="K117" s="9"/>
      <c r="L117" s="82" t="n">
        <f aca="false">'High pensions'!N117</f>
        <v>4904191.18696417</v>
      </c>
      <c r="M117" s="67"/>
      <c r="N117" s="82" t="n">
        <f aca="false">'High pensions'!L117</f>
        <v>1524897.27627636</v>
      </c>
      <c r="O117" s="9"/>
      <c r="P117" s="82" t="n">
        <f aca="false">'High pensions'!X117</f>
        <v>33837406.2793396</v>
      </c>
      <c r="Q117" s="67"/>
      <c r="R117" s="82" t="n">
        <f aca="false">'High SIPA income'!G112</f>
        <v>45808799.6674417</v>
      </c>
      <c r="S117" s="67"/>
      <c r="T117" s="82" t="n">
        <f aca="false">'High SIPA income'!J112</f>
        <v>175153915.855006</v>
      </c>
      <c r="U117" s="9"/>
      <c r="V117" s="82" t="n">
        <f aca="false">'High SIPA income'!F112</f>
        <v>125600.493701117</v>
      </c>
      <c r="W117" s="67"/>
      <c r="X117" s="82" t="n">
        <f aca="false">'High SIPA income'!M112</f>
        <v>315472.228550067</v>
      </c>
      <c r="Y117" s="9"/>
      <c r="Z117" s="9" t="n">
        <f aca="false">R117+V117-N117-L117-F117</f>
        <v>4749062.73407619</v>
      </c>
      <c r="AA117" s="9"/>
      <c r="AB117" s="9" t="n">
        <f aca="false">T117-P117-D117</f>
        <v>-49902117.4719879</v>
      </c>
      <c r="AC117" s="50"/>
      <c r="AD117" s="9"/>
      <c r="AE117" s="9"/>
      <c r="AF117" s="9"/>
      <c r="AG117" s="9" t="n">
        <f aca="false">BF117/100*$AG$57</f>
        <v>9333243215.60945</v>
      </c>
      <c r="AH117" s="40" t="n">
        <f aca="false">(AG117-AG116)/AG116</f>
        <v>-0.000156488441971738</v>
      </c>
      <c r="AI117" s="40" t="n">
        <f aca="false">(AG117-AG113)/AG113</f>
        <v>0.0224919781842829</v>
      </c>
      <c r="AJ117" s="40" t="n">
        <f aca="false">AB117/AG117</f>
        <v>-0.0053467070683992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V117" s="7"/>
      <c r="AW117" s="7" t="n">
        <f aca="false">workers_and_wage_high!C105</f>
        <v>15220494</v>
      </c>
      <c r="AX117" s="7"/>
      <c r="AY117" s="40" t="n">
        <f aca="false">(AW117-AW116)/AW116</f>
        <v>0.00205150548743648</v>
      </c>
      <c r="AZ117" s="12" t="n">
        <f aca="false">workers_and_wage_high!B105</f>
        <v>8765.71611050272</v>
      </c>
      <c r="BA117" s="40" t="n">
        <f aca="false">(AZ117-AZ116)/AZ116</f>
        <v>-0.00220347349144901</v>
      </c>
      <c r="BB117" s="39"/>
      <c r="BC117" s="39"/>
      <c r="BD117" s="39"/>
      <c r="BE117" s="39"/>
      <c r="BF117" s="7" t="n">
        <f aca="false">BF116*(1+AY117)*(1+BA117)*(1-BE117)</f>
        <v>153.042232110555</v>
      </c>
      <c r="BG117" s="7"/>
      <c r="BH117" s="7"/>
      <c r="BI117" s="40" t="e">
        <f aca="false">T124/AG124</f>
        <v>#DIV/0!</v>
      </c>
      <c r="BJ117" s="7"/>
      <c r="BK117" s="7"/>
      <c r="BL117" s="7"/>
      <c r="BM117" s="7"/>
      <c r="BN117" s="7"/>
      <c r="BO117" s="7"/>
      <c r="BP117" s="7"/>
    </row>
    <row r="118" customFormat="false" ht="12.8" hidden="false" customHeight="false" outlineLevel="0" collapsed="false">
      <c r="AZ118" s="0" t="n">
        <f aca="false">AZ117/AZ14*100</f>
        <v>136.499282033875</v>
      </c>
    </row>
    <row r="119" customFormat="false" ht="12.8" hidden="false" customHeight="false" outlineLevel="0" collapsed="false">
      <c r="AI119" s="32" t="n">
        <f aca="false">AVERAGE(AI29:AI117)</f>
        <v>0.0285997593541596</v>
      </c>
      <c r="BF119" s="0" t="s">
        <v>117</v>
      </c>
    </row>
    <row r="120" customFormat="false" ht="12.8" hidden="false" customHeight="false" outlineLevel="0" collapsed="false">
      <c r="AI120" s="32" t="n">
        <f aca="false">'Central scenario'!AI119</f>
        <v>0.0213988050978989</v>
      </c>
      <c r="AJ120" s="32" t="n">
        <f aca="false">AI119-AI120</f>
        <v>0.00720095425626065</v>
      </c>
    </row>
    <row r="121" customFormat="false" ht="12.8" hidden="false" customHeight="false" outlineLevel="0" collapsed="false">
      <c r="AI121" s="32" t="n">
        <f aca="false">'Low scenario'!AI119</f>
        <v>0.0150231469924929</v>
      </c>
      <c r="AJ121" s="32" t="n">
        <f aca="false">AI120-AI121</f>
        <v>0.00637565810540604</v>
      </c>
    </row>
  </sheetData>
  <mergeCells count="3">
    <mergeCell ref="AM1:AN1"/>
    <mergeCell ref="AQ1:AR1"/>
    <mergeCell ref="AS1:AT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7"/>
  <sheetViews>
    <sheetView showFormulas="false" showGridLines="true" showRowColHeaders="true" showZeros="true" rightToLeft="false" tabSelected="false" showOutlineSymbols="true" defaultGridColor="true" view="normal" topLeftCell="D4" colorId="64" zoomScale="60" zoomScaleNormal="60" zoomScalePageLayoutView="100" workbookViewId="0">
      <selection pane="topLeft" activeCell="H25" activeCellId="0" sqref="H25"/>
    </sheetView>
  </sheetViews>
  <sheetFormatPr defaultColWidth="9.30078125" defaultRowHeight="12.8" zeroHeight="false" outlineLevelRow="0" outlineLevelCol="0"/>
  <sheetData>
    <row r="1" customFormat="false" ht="12.8" hidden="false" customHeight="false" outlineLevel="0" collapsed="false">
      <c r="B1" s="0" t="s">
        <v>118</v>
      </c>
      <c r="E1" s="0" t="s">
        <v>119</v>
      </c>
      <c r="G1" s="0" t="s">
        <v>120</v>
      </c>
    </row>
    <row r="3" customFormat="false" ht="58.75" hidden="false" customHeight="true" outlineLevel="0" collapsed="false">
      <c r="B3" s="46" t="s">
        <v>121</v>
      </c>
      <c r="C3" s="46" t="s">
        <v>122</v>
      </c>
      <c r="D3" s="46" t="s">
        <v>123</v>
      </c>
      <c r="E3" s="46" t="s">
        <v>124</v>
      </c>
      <c r="F3" s="46" t="s">
        <v>125</v>
      </c>
      <c r="G3" s="46" t="s">
        <v>126</v>
      </c>
    </row>
    <row r="4" customFormat="false" ht="12.8" hidden="false" customHeight="false" outlineLevel="0" collapsed="false">
      <c r="A4" s="48"/>
      <c r="B4" s="48"/>
      <c r="C4" s="48"/>
    </row>
    <row r="5" customFormat="false" ht="12.8" hidden="false" customHeight="false" outlineLevel="0" collapsed="false">
      <c r="A5" s="48" t="n">
        <v>2014</v>
      </c>
      <c r="B5" s="52" t="n">
        <f aca="false">'Central scenario'!AL3</f>
        <v>-0.0196925047215125</v>
      </c>
      <c r="C5" s="52" t="n">
        <f aca="false">'Central scenario'!BO3</f>
        <v>-0.0196925047215125</v>
      </c>
      <c r="D5" s="32" t="n">
        <f aca="false">'Low scenario'!AL3</f>
        <v>-0.0196925047215125</v>
      </c>
      <c r="E5" s="32" t="n">
        <f aca="false">'Low scenario'!BO3</f>
        <v>-0.0196925047215125</v>
      </c>
      <c r="F5" s="32" t="n">
        <f aca="false">'High scenario'!AL3</f>
        <v>-0.0196925047215125</v>
      </c>
      <c r="G5" s="32" t="n">
        <f aca="false">'High scenario'!BO3</f>
        <v>-0.0196925047215125</v>
      </c>
    </row>
    <row r="6" customFormat="false" ht="12.8" hidden="false" customHeight="false" outlineLevel="0" collapsed="false">
      <c r="A6" s="48" t="n">
        <v>2015</v>
      </c>
      <c r="B6" s="52" t="n">
        <f aca="false">'Central scenario'!AL4</f>
        <v>-0.0329745750899216</v>
      </c>
      <c r="C6" s="52" t="n">
        <f aca="false">'Central scenario'!BO4</f>
        <v>-0.0329745750899216</v>
      </c>
      <c r="D6" s="32" t="n">
        <f aca="false">'Low scenario'!AL4</f>
        <v>-0.0329745750899216</v>
      </c>
      <c r="E6" s="32" t="n">
        <f aca="false">'Low scenario'!BO4</f>
        <v>-0.0329745750899216</v>
      </c>
      <c r="F6" s="32" t="n">
        <f aca="false">'High scenario'!AL4</f>
        <v>-0.0329745750899216</v>
      </c>
      <c r="G6" s="32" t="n">
        <f aca="false">'High scenario'!BO4</f>
        <v>-0.0329745750899216</v>
      </c>
    </row>
    <row r="7" customFormat="false" ht="12.8" hidden="false" customHeight="false" outlineLevel="0" collapsed="false">
      <c r="A7" s="48" t="n">
        <v>2016</v>
      </c>
      <c r="B7" s="52" t="n">
        <f aca="false">'Central scenario'!AL5</f>
        <v>-0.0331795977538116</v>
      </c>
      <c r="C7" s="52" t="n">
        <f aca="false">'Central scenario'!BO5</f>
        <v>-0.0331995920570141</v>
      </c>
      <c r="D7" s="32" t="n">
        <f aca="false">'Low scenario'!AL5</f>
        <v>-0.0331795977538116</v>
      </c>
      <c r="E7" s="32" t="n">
        <f aca="false">'Low scenario'!BO5</f>
        <v>-0.0331995920570141</v>
      </c>
      <c r="F7" s="32" t="n">
        <f aca="false">'High scenario'!AL5</f>
        <v>-0.0331795977538116</v>
      </c>
      <c r="G7" s="32" t="n">
        <f aca="false">'High scenario'!BO5</f>
        <v>-0.0331995920570141</v>
      </c>
    </row>
    <row r="8" customFormat="false" ht="12.8" hidden="false" customHeight="false" outlineLevel="0" collapsed="false">
      <c r="A8" s="48" t="n">
        <v>2017</v>
      </c>
      <c r="B8" s="52" t="n">
        <f aca="false">'Central scenario'!AL6</f>
        <v>-0.0366051126539165</v>
      </c>
      <c r="C8" s="52" t="n">
        <f aca="false">'Central scenario'!BO6</f>
        <v>-0.0370530841535637</v>
      </c>
      <c r="D8" s="32" t="n">
        <f aca="false">'Low scenario'!AL6</f>
        <v>-0.0366051126539165</v>
      </c>
      <c r="E8" s="32" t="n">
        <f aca="false">'Low scenario'!BO6</f>
        <v>-0.0370530841535637</v>
      </c>
      <c r="F8" s="32" t="n">
        <f aca="false">'High scenario'!AL6</f>
        <v>-0.0366051126539165</v>
      </c>
      <c r="G8" s="32" t="n">
        <f aca="false">'High scenario'!BO6</f>
        <v>-0.0370530841535637</v>
      </c>
    </row>
    <row r="9" customFormat="false" ht="12.8" hidden="false" customHeight="false" outlineLevel="0" collapsed="false">
      <c r="A9" s="48" t="n">
        <f aca="false">A8+1</f>
        <v>2018</v>
      </c>
      <c r="B9" s="52" t="n">
        <f aca="false">'Central scenario'!AL7</f>
        <v>-0.0367867634379302</v>
      </c>
      <c r="C9" s="52" t="n">
        <f aca="false">'Central scenario'!BO7</f>
        <v>-0.0376732487763681</v>
      </c>
      <c r="D9" s="32" t="n">
        <f aca="false">'Low scenario'!AL7</f>
        <v>-0.0367867634379302</v>
      </c>
      <c r="E9" s="32" t="n">
        <f aca="false">'Low scenario'!BO7</f>
        <v>-0.0376732487763681</v>
      </c>
      <c r="F9" s="32" t="n">
        <f aca="false">'High scenario'!AL7</f>
        <v>-0.0367865126300305</v>
      </c>
      <c r="G9" s="32" t="n">
        <f aca="false">'High scenario'!BO7</f>
        <v>-0.0376729979684684</v>
      </c>
    </row>
    <row r="10" customFormat="false" ht="12.8" hidden="false" customHeight="false" outlineLevel="0" collapsed="false">
      <c r="A10" s="48" t="n">
        <f aca="false">A9+1</f>
        <v>2019</v>
      </c>
      <c r="B10" s="52" t="n">
        <f aca="false">'Central scenario'!AL8</f>
        <v>-0.0376961884096758</v>
      </c>
      <c r="C10" s="52" t="n">
        <f aca="false">'Central scenario'!BO8</f>
        <v>-0.0385800679980238</v>
      </c>
      <c r="D10" s="32" t="n">
        <f aca="false">'Low scenario'!AL8</f>
        <v>-0.0377389074028458</v>
      </c>
      <c r="E10" s="32" t="n">
        <f aca="false">'Low scenario'!BO8</f>
        <v>-0.0386227869911939</v>
      </c>
      <c r="F10" s="32" t="n">
        <f aca="false">'High scenario'!AL8</f>
        <v>-0.037696040868939</v>
      </c>
      <c r="G10" s="32" t="n">
        <f aca="false">'High scenario'!BO8</f>
        <v>-0.0385799204572871</v>
      </c>
    </row>
    <row r="11" customFormat="false" ht="12.8" hidden="false" customHeight="false" outlineLevel="0" collapsed="false">
      <c r="A11" s="48" t="n">
        <f aca="false">A10+1</f>
        <v>2020</v>
      </c>
      <c r="B11" s="52" t="n">
        <f aca="false">'Central scenario'!AL9</f>
        <v>-0.0462320911620017</v>
      </c>
      <c r="C11" s="52" t="n">
        <f aca="false">'Central scenario'!BO9</f>
        <v>-0.0476115469221648</v>
      </c>
      <c r="D11" s="32" t="n">
        <f aca="false">'Low scenario'!AL9</f>
        <v>-0.0466246372692781</v>
      </c>
      <c r="E11" s="32" t="n">
        <f aca="false">'Low scenario'!BO9</f>
        <v>-0.0480084102966795</v>
      </c>
      <c r="F11" s="32" t="n">
        <f aca="false">'High scenario'!AL9</f>
        <v>-0.0461968123380259</v>
      </c>
      <c r="G11" s="32" t="n">
        <f aca="false">'High scenario'!BO9</f>
        <v>-0.0475706047832018</v>
      </c>
    </row>
    <row r="12" customFormat="false" ht="12.8" hidden="false" customHeight="false" outlineLevel="0" collapsed="false">
      <c r="A12" s="48" t="n">
        <f aca="false">A11+1</f>
        <v>2021</v>
      </c>
      <c r="B12" s="52" t="n">
        <f aca="false">'Central scenario'!AL10</f>
        <v>-0.035759855264116</v>
      </c>
      <c r="C12" s="52" t="n">
        <f aca="false">'Central scenario'!BO10</f>
        <v>-0.0372633646323233</v>
      </c>
      <c r="D12" s="32" t="n">
        <f aca="false">'Low scenario'!AL10</f>
        <v>-0.0364442535059123</v>
      </c>
      <c r="E12" s="32" t="n">
        <f aca="false">'Low scenario'!BO10</f>
        <v>-0.0379728725451535</v>
      </c>
      <c r="F12" s="32" t="n">
        <f aca="false">'High scenario'!AL10</f>
        <v>-0.0343550601258266</v>
      </c>
      <c r="G12" s="32" t="n">
        <f aca="false">'High scenario'!BO10</f>
        <v>-0.0358301135934957</v>
      </c>
    </row>
    <row r="13" customFormat="false" ht="12.8" hidden="false" customHeight="false" outlineLevel="0" collapsed="false">
      <c r="A13" s="48" t="n">
        <f aca="false">A12+1</f>
        <v>2022</v>
      </c>
      <c r="B13" s="52" t="n">
        <f aca="false">'Central scenario'!AL11</f>
        <v>-0.0390673677581465</v>
      </c>
      <c r="C13" s="52" t="n">
        <f aca="false">'Central scenario'!BO11</f>
        <v>-0.0409151161559603</v>
      </c>
      <c r="D13" s="32" t="n">
        <f aca="false">'Low scenario'!AL11</f>
        <v>-0.0400361518388693</v>
      </c>
      <c r="E13" s="32" t="n">
        <f aca="false">'Low scenario'!BO11</f>
        <v>-0.0419193691569611</v>
      </c>
      <c r="F13" s="32" t="n">
        <f aca="false">'High scenario'!AL11</f>
        <v>-0.036893322158461</v>
      </c>
      <c r="G13" s="32" t="n">
        <f aca="false">'High scenario'!BO11</f>
        <v>-0.038752383044869</v>
      </c>
    </row>
    <row r="14" customFormat="false" ht="12.8" hidden="false" customHeight="false" outlineLevel="0" collapsed="false">
      <c r="A14" s="48" t="n">
        <f aca="false">A13+1</f>
        <v>2023</v>
      </c>
      <c r="B14" s="52" t="n">
        <f aca="false">'Central scenario'!AL12</f>
        <v>-0.0417198371922572</v>
      </c>
      <c r="C14" s="52" t="n">
        <f aca="false">'Central scenario'!BO12</f>
        <v>-0.0438904769171707</v>
      </c>
      <c r="D14" s="32" t="n">
        <f aca="false">'Low scenario'!AL12</f>
        <v>-0.0434557528332204</v>
      </c>
      <c r="E14" s="32" t="n">
        <f aca="false">'Low scenario'!BO12</f>
        <v>-0.0456332037681529</v>
      </c>
      <c r="F14" s="32" t="n">
        <f aca="false">'High scenario'!AL12</f>
        <v>-0.0409031035024874</v>
      </c>
      <c r="G14" s="32" t="n">
        <f aca="false">'High scenario'!BO12</f>
        <v>-0.0431321499907243</v>
      </c>
    </row>
    <row r="15" customFormat="false" ht="12.8" hidden="false" customHeight="false" outlineLevel="0" collapsed="false">
      <c r="A15" s="58" t="n">
        <f aca="false">A14+1</f>
        <v>2024</v>
      </c>
      <c r="B15" s="59" t="n">
        <f aca="false">'Central scenario'!AL13</f>
        <v>-0.0446758170706061</v>
      </c>
      <c r="C15" s="59" t="n">
        <f aca="false">'Central scenario'!BO13</f>
        <v>-0.0472552794001756</v>
      </c>
      <c r="D15" s="32" t="n">
        <f aca="false">'Low scenario'!AL13</f>
        <v>-0.0461657782857347</v>
      </c>
      <c r="E15" s="32" t="n">
        <f aca="false">'Low scenario'!BO13</f>
        <v>-0.0488008932209811</v>
      </c>
      <c r="F15" s="32" t="n">
        <f aca="false">'High scenario'!AL13</f>
        <v>-0.0421285792450776</v>
      </c>
      <c r="G15" s="32" t="n">
        <f aca="false">'High scenario'!BO13</f>
        <v>-0.0447740202284926</v>
      </c>
    </row>
    <row r="16" customFormat="false" ht="12.8" hidden="false" customHeight="false" outlineLevel="0" collapsed="false">
      <c r="A16" s="62" t="n">
        <f aca="false">A15+1</f>
        <v>2025</v>
      </c>
      <c r="B16" s="63" t="n">
        <f aca="false">'Central scenario'!AL14</f>
        <v>-0.0455870920679028</v>
      </c>
      <c r="C16" s="63" t="n">
        <f aca="false">'Central scenario'!BO14</f>
        <v>-0.0491871085157208</v>
      </c>
      <c r="D16" s="32" t="n">
        <f aca="false">'Low scenario'!AL14</f>
        <v>-0.0474605006698574</v>
      </c>
      <c r="E16" s="32" t="n">
        <f aca="false">'Low scenario'!BO14</f>
        <v>-0.0510488198607619</v>
      </c>
      <c r="F16" s="32" t="n">
        <f aca="false">'High scenario'!AL14</f>
        <v>-0.0432628657615859</v>
      </c>
      <c r="G16" s="32" t="n">
        <f aca="false">'High scenario'!BO14</f>
        <v>-0.0469036012361635</v>
      </c>
    </row>
    <row r="17" customFormat="false" ht="12.8" hidden="false" customHeight="false" outlineLevel="0" collapsed="false">
      <c r="A17" s="68" t="n">
        <f aca="false">A16+1</f>
        <v>2026</v>
      </c>
      <c r="B17" s="69" t="n">
        <f aca="false">'Central scenario'!AL15</f>
        <v>-0.0469473427660665</v>
      </c>
      <c r="C17" s="69" t="n">
        <f aca="false">'Central scenario'!BO15</f>
        <v>-0.0517279756486415</v>
      </c>
      <c r="D17" s="32" t="n">
        <f aca="false">'Low scenario'!AL15</f>
        <v>-0.0477471157447285</v>
      </c>
      <c r="E17" s="32" t="n">
        <f aca="false">'Low scenario'!BO15</f>
        <v>-0.0522437416371398</v>
      </c>
      <c r="F17" s="32" t="n">
        <f aca="false">'High scenario'!AL15</f>
        <v>-0.044952173184315</v>
      </c>
      <c r="G17" s="32" t="n">
        <f aca="false">'High scenario'!BO15</f>
        <v>-0.0496840613884181</v>
      </c>
    </row>
    <row r="18" customFormat="false" ht="12.8" hidden="false" customHeight="false" outlineLevel="0" collapsed="false">
      <c r="A18" s="68" t="n">
        <f aca="false">A17+1</f>
        <v>2027</v>
      </c>
      <c r="B18" s="69" t="n">
        <f aca="false">'Central scenario'!AL16</f>
        <v>-0.0463588253509101</v>
      </c>
      <c r="C18" s="69" t="n">
        <f aca="false">'Central scenario'!BO16</f>
        <v>-0.052020146292434</v>
      </c>
      <c r="D18" s="32" t="n">
        <f aca="false">'Low scenario'!AL16</f>
        <v>-0.0480646678197337</v>
      </c>
      <c r="E18" s="32" t="n">
        <f aca="false">'Low scenario'!BO16</f>
        <v>-0.0534497920886467</v>
      </c>
      <c r="F18" s="32" t="n">
        <f aca="false">'High scenario'!AL16</f>
        <v>-0.0452354852665885</v>
      </c>
      <c r="G18" s="32" t="n">
        <f aca="false">'High scenario'!BO16</f>
        <v>-0.0508865190161437</v>
      </c>
    </row>
    <row r="19" customFormat="false" ht="12.8" hidden="false" customHeight="false" outlineLevel="0" collapsed="false">
      <c r="A19" s="68" t="n">
        <f aca="false">A18+1</f>
        <v>2028</v>
      </c>
      <c r="B19" s="69" t="n">
        <f aca="false">'Central scenario'!AL17</f>
        <v>-0.0446627943319024</v>
      </c>
      <c r="C19" s="69" t="n">
        <f aca="false">'Central scenario'!BO17</f>
        <v>-0.051047970615974</v>
      </c>
      <c r="D19" s="32" t="n">
        <f aca="false">'Low scenario'!AL17</f>
        <v>-0.0474772510934471</v>
      </c>
      <c r="E19" s="32" t="n">
        <f aca="false">'Low scenario'!BO17</f>
        <v>-0.053724489321253</v>
      </c>
      <c r="F19" s="32" t="n">
        <f aca="false">'High scenario'!AL17</f>
        <v>-0.043672809852346</v>
      </c>
      <c r="G19" s="32" t="n">
        <f aca="false">'High scenario'!BO17</f>
        <v>-0.0502033667103654</v>
      </c>
    </row>
    <row r="20" customFormat="false" ht="12.8" hidden="false" customHeight="false" outlineLevel="0" collapsed="false">
      <c r="A20" s="62" t="n">
        <f aca="false">A19+1</f>
        <v>2029</v>
      </c>
      <c r="B20" s="63" t="n">
        <f aca="false">'Central scenario'!AL18</f>
        <v>-0.0432440065663078</v>
      </c>
      <c r="C20" s="63" t="n">
        <f aca="false">'Central scenario'!BO18</f>
        <v>-0.0505623029545883</v>
      </c>
      <c r="D20" s="32" t="n">
        <f aca="false">'Low scenario'!AL18</f>
        <v>-0.0461790342829228</v>
      </c>
      <c r="E20" s="32" t="n">
        <f aca="false">'Low scenario'!BO18</f>
        <v>-0.05332539885593</v>
      </c>
      <c r="F20" s="32" t="n">
        <f aca="false">'High scenario'!AL18</f>
        <v>-0.0412311695537469</v>
      </c>
      <c r="G20" s="32" t="n">
        <f aca="false">'High scenario'!BO18</f>
        <v>-0.0485952127591258</v>
      </c>
    </row>
    <row r="21" customFormat="false" ht="12.8" hidden="false" customHeight="false" outlineLevel="0" collapsed="false">
      <c r="A21" s="68" t="n">
        <f aca="false">A20+1</f>
        <v>2030</v>
      </c>
      <c r="B21" s="69" t="n">
        <f aca="false">'Central scenario'!AL19</f>
        <v>-0.041423542338188</v>
      </c>
      <c r="C21" s="69" t="n">
        <f aca="false">'Central scenario'!BO19</f>
        <v>-0.0492498852599898</v>
      </c>
      <c r="D21" s="32" t="n">
        <f aca="false">'Low scenario'!AL19</f>
        <v>-0.0448564166583969</v>
      </c>
      <c r="E21" s="32" t="n">
        <f aca="false">'Low scenario'!BO19</f>
        <v>-0.052706416968403</v>
      </c>
      <c r="F21" s="32" t="n">
        <f aca="false">'High scenario'!AL19</f>
        <v>-0.0401399297107535</v>
      </c>
      <c r="G21" s="32" t="n">
        <f aca="false">'High scenario'!BO19</f>
        <v>-0.0480985872664889</v>
      </c>
    </row>
    <row r="22" customFormat="false" ht="12.8" hidden="false" customHeight="false" outlineLevel="0" collapsed="false">
      <c r="A22" s="68" t="n">
        <f aca="false">A21+1</f>
        <v>2031</v>
      </c>
      <c r="B22" s="69" t="n">
        <f aca="false">'Central scenario'!AL20</f>
        <v>-0.0402664739690906</v>
      </c>
      <c r="C22" s="69" t="n">
        <f aca="false">'Central scenario'!BO20</f>
        <v>-0.0489660382145302</v>
      </c>
      <c r="D22" s="32" t="n">
        <f aca="false">'Low scenario'!AL20</f>
        <v>-0.0444723492812223</v>
      </c>
      <c r="E22" s="32" t="n">
        <f aca="false">'Low scenario'!BO20</f>
        <v>-0.0533855200360779</v>
      </c>
      <c r="F22" s="32" t="n">
        <f aca="false">'High scenario'!AL20</f>
        <v>-0.039285326031836</v>
      </c>
      <c r="G22" s="32" t="n">
        <f aca="false">'High scenario'!BO20</f>
        <v>-0.0480974057297532</v>
      </c>
      <c r="H22" s="32" t="n">
        <f aca="false">B31-D31</f>
        <v>0.00371960011525894</v>
      </c>
      <c r="I22" s="32" t="n">
        <f aca="false">C31-E31</f>
        <v>0.0043298270484628</v>
      </c>
    </row>
    <row r="23" customFormat="false" ht="12.8" hidden="false" customHeight="false" outlineLevel="0" collapsed="false">
      <c r="A23" s="68" t="n">
        <f aca="false">A22+1</f>
        <v>2032</v>
      </c>
      <c r="B23" s="69" t="n">
        <f aca="false">'Central scenario'!AL21</f>
        <v>-0.0396661718806538</v>
      </c>
      <c r="C23" s="69" t="n">
        <f aca="false">'Central scenario'!BO21</f>
        <v>-0.0492696382053367</v>
      </c>
      <c r="D23" s="32" t="n">
        <f aca="false">'Low scenario'!AL21</f>
        <v>-0.0444087643471402</v>
      </c>
      <c r="E23" s="32" t="n">
        <f aca="false">'Low scenario'!BO21</f>
        <v>-0.0542379711615467</v>
      </c>
      <c r="F23" s="32" t="n">
        <f aca="false">'High scenario'!AL21</f>
        <v>-0.0377052656445448</v>
      </c>
      <c r="G23" s="32" t="n">
        <f aca="false">'High scenario'!BO21</f>
        <v>-0.0473023997958198</v>
      </c>
      <c r="H23" s="32" t="n">
        <f aca="false">B31-F31</f>
        <v>-0.00452995571261341</v>
      </c>
      <c r="I23" s="32" t="n">
        <f aca="false">C31-G31</f>
        <v>-0.00473630962022944</v>
      </c>
    </row>
    <row r="24" customFormat="false" ht="12.8" hidden="false" customHeight="false" outlineLevel="0" collapsed="false">
      <c r="A24" s="62" t="n">
        <f aca="false">A23+1</f>
        <v>2033</v>
      </c>
      <c r="B24" s="63" t="n">
        <f aca="false">'Central scenario'!AL22</f>
        <v>-0.0380456638157026</v>
      </c>
      <c r="C24" s="63" t="n">
        <f aca="false">'Central scenario'!BO22</f>
        <v>-0.0484545570842134</v>
      </c>
      <c r="D24" s="32" t="n">
        <f aca="false">'Low scenario'!AL22</f>
        <v>-0.0422972552162282</v>
      </c>
      <c r="E24" s="32" t="n">
        <f aca="false">'Low scenario'!BO22</f>
        <v>-0.0529748530836577</v>
      </c>
      <c r="F24" s="32" t="n">
        <f aca="false">'High scenario'!AL22</f>
        <v>-0.0358635450317467</v>
      </c>
      <c r="G24" s="32" t="n">
        <f aca="false">'High scenario'!BO22</f>
        <v>-0.0461363291698853</v>
      </c>
      <c r="H24" s="32" t="n">
        <f aca="false">H22-I22</f>
        <v>-0.00061022693320386</v>
      </c>
    </row>
    <row r="25" customFormat="false" ht="12.8" hidden="false" customHeight="false" outlineLevel="0" collapsed="false">
      <c r="A25" s="68" t="n">
        <f aca="false">A24+1</f>
        <v>2034</v>
      </c>
      <c r="B25" s="69" t="n">
        <f aca="false">'Central scenario'!AL23</f>
        <v>-0.0378053946714863</v>
      </c>
      <c r="C25" s="69" t="n">
        <f aca="false">'Central scenario'!BO23</f>
        <v>-0.0488631406203612</v>
      </c>
      <c r="D25" s="32" t="n">
        <f aca="false">'Low scenario'!AL23</f>
        <v>-0.0408829391295532</v>
      </c>
      <c r="E25" s="32" t="n">
        <f aca="false">'Low scenario'!BO23</f>
        <v>-0.0520988149002367</v>
      </c>
      <c r="F25" s="32" t="n">
        <f aca="false">'High scenario'!AL23</f>
        <v>-0.0348043600540203</v>
      </c>
      <c r="G25" s="32" t="n">
        <f aca="false">'High scenario'!BO23</f>
        <v>-0.0455027344805043</v>
      </c>
      <c r="H25" s="32" t="n">
        <f aca="false">H23-I23</f>
        <v>0.00020635390761603</v>
      </c>
    </row>
    <row r="26" customFormat="false" ht="12.8" hidden="false" customHeight="false" outlineLevel="0" collapsed="false">
      <c r="A26" s="68" t="n">
        <f aca="false">A25+1</f>
        <v>2035</v>
      </c>
      <c r="B26" s="69" t="n">
        <f aca="false">'Central scenario'!AL24</f>
        <v>-0.036569594540475</v>
      </c>
      <c r="C26" s="69" t="n">
        <f aca="false">'Central scenario'!BO24</f>
        <v>-0.0484146763279952</v>
      </c>
      <c r="D26" s="32" t="n">
        <f aca="false">'Low scenario'!AL24</f>
        <v>-0.0402043410975102</v>
      </c>
      <c r="E26" s="32" t="n">
        <f aca="false">'Low scenario'!BO24</f>
        <v>-0.0523311811694871</v>
      </c>
      <c r="F26" s="32" t="n">
        <f aca="false">'High scenario'!AL24</f>
        <v>-0.0336931345402262</v>
      </c>
      <c r="G26" s="32" t="n">
        <f aca="false">'High scenario'!BO24</f>
        <v>-0.0451472405222397</v>
      </c>
    </row>
    <row r="27" customFormat="false" ht="12.8" hidden="false" customHeight="false" outlineLevel="0" collapsed="false">
      <c r="A27" s="68" t="n">
        <f aca="false">A26+1</f>
        <v>2036</v>
      </c>
      <c r="B27" s="69" t="n">
        <f aca="false">'Central scenario'!AL25</f>
        <v>-0.0354131772550561</v>
      </c>
      <c r="C27" s="69" t="n">
        <f aca="false">'Central scenario'!BO25</f>
        <v>-0.0478891776525152</v>
      </c>
      <c r="D27" s="32" t="n">
        <f aca="false">'Low scenario'!AL25</f>
        <v>-0.0392933881085889</v>
      </c>
      <c r="E27" s="32" t="n">
        <f aca="false">'Low scenario'!BO25</f>
        <v>-0.0522488135180354</v>
      </c>
      <c r="F27" s="32" t="n">
        <f aca="false">'High scenario'!AL25</f>
        <v>-0.032170518715312</v>
      </c>
      <c r="G27" s="32" t="n">
        <f aca="false">'High scenario'!BO25</f>
        <v>-0.0444604399304369</v>
      </c>
    </row>
    <row r="28" customFormat="false" ht="12.8" hidden="false" customHeight="false" outlineLevel="0" collapsed="false">
      <c r="A28" s="62" t="n">
        <f aca="false">A27+1</f>
        <v>2037</v>
      </c>
      <c r="B28" s="63" t="n">
        <f aca="false">'Central scenario'!AL26</f>
        <v>-0.0337190938312954</v>
      </c>
      <c r="C28" s="63" t="n">
        <f aca="false">'Central scenario'!BO26</f>
        <v>-0.0470388756870867</v>
      </c>
      <c r="D28" s="32" t="n">
        <f aca="false">'Low scenario'!AL26</f>
        <v>-0.0387224735600888</v>
      </c>
      <c r="E28" s="32" t="n">
        <f aca="false">'Low scenario'!BO26</f>
        <v>-0.0523728778405425</v>
      </c>
      <c r="F28" s="32" t="n">
        <f aca="false">'High scenario'!AL26</f>
        <v>-0.0309653852013639</v>
      </c>
      <c r="G28" s="32" t="n">
        <f aca="false">'High scenario'!BO26</f>
        <v>-0.0441012735401659</v>
      </c>
    </row>
    <row r="29" customFormat="false" ht="12.8" hidden="false" customHeight="false" outlineLevel="0" collapsed="false">
      <c r="A29" s="68" t="n">
        <f aca="false">A28+1</f>
        <v>2038</v>
      </c>
      <c r="B29" s="69" t="n">
        <f aca="false">'Central scenario'!AL27</f>
        <v>-0.0326946173801239</v>
      </c>
      <c r="C29" s="69" t="n">
        <f aca="false">'Central scenario'!BO27</f>
        <v>-0.0467540449216468</v>
      </c>
      <c r="D29" s="32" t="n">
        <f aca="false">'Low scenario'!AL27</f>
        <v>-0.0376607686604036</v>
      </c>
      <c r="E29" s="32" t="n">
        <f aca="false">'Low scenario'!BO27</f>
        <v>-0.0521050979178196</v>
      </c>
      <c r="F29" s="32" t="n">
        <f aca="false">'High scenario'!AL27</f>
        <v>-0.0290754093521534</v>
      </c>
      <c r="G29" s="32" t="n">
        <f aca="false">'High scenario'!BO27</f>
        <v>-0.0428777940899673</v>
      </c>
      <c r="I29" s="32" t="n">
        <f aca="false">C31-E31</f>
        <v>0.0043298270484628</v>
      </c>
    </row>
    <row r="30" customFormat="false" ht="12.8" hidden="false" customHeight="false" outlineLevel="0" collapsed="false">
      <c r="A30" s="68" t="n">
        <f aca="false">A29+1</f>
        <v>2039</v>
      </c>
      <c r="B30" s="69" t="n">
        <f aca="false">'Central scenario'!AL28</f>
        <v>-0.0317352958581623</v>
      </c>
      <c r="C30" s="69" t="n">
        <f aca="false">'Central scenario'!BO28</f>
        <v>-0.0466261299078548</v>
      </c>
      <c r="D30" s="32" t="n">
        <f aca="false">'Low scenario'!AL28</f>
        <v>-0.0360320403033302</v>
      </c>
      <c r="E30" s="32" t="n">
        <f aca="false">'Low scenario'!BO28</f>
        <v>-0.0512963248736382</v>
      </c>
      <c r="F30" s="32" t="n">
        <f aca="false">'High scenario'!AL28</f>
        <v>-0.027908950177739</v>
      </c>
      <c r="G30" s="32" t="n">
        <f aca="false">'High scenario'!BO28</f>
        <v>-0.0424864174793165</v>
      </c>
      <c r="I30" s="32" t="n">
        <f aca="false">C31-G31</f>
        <v>-0.00473630962022944</v>
      </c>
    </row>
    <row r="31" customFormat="false" ht="12.8" hidden="false" customHeight="false" outlineLevel="0" collapsed="false">
      <c r="A31" s="68" t="n">
        <f aca="false">A30+1</f>
        <v>2040</v>
      </c>
      <c r="B31" s="69" t="n">
        <f aca="false">'Central scenario'!AL29</f>
        <v>-0.0309814709589126</v>
      </c>
      <c r="C31" s="69" t="n">
        <f aca="false">'Central scenario'!BO29</f>
        <v>-0.0463733909039091</v>
      </c>
      <c r="D31" s="32" t="n">
        <f aca="false">'Low scenario'!AL29</f>
        <v>-0.0347010710741716</v>
      </c>
      <c r="E31" s="32" t="n">
        <f aca="false">'Low scenario'!BO29</f>
        <v>-0.0507032179523719</v>
      </c>
      <c r="F31" s="32" t="n">
        <f aca="false">'High scenario'!AL29</f>
        <v>-0.0264515152462992</v>
      </c>
      <c r="G31" s="32" t="n">
        <f aca="false">'High scenario'!BO29</f>
        <v>-0.0416370812836797</v>
      </c>
    </row>
    <row r="33" customFormat="false" ht="57.85" hidden="false" customHeight="false" outlineLevel="0" collapsed="false">
      <c r="B33" s="92" t="s">
        <v>127</v>
      </c>
      <c r="C33" s="46" t="s">
        <v>0</v>
      </c>
      <c r="D33" s="46" t="s">
        <v>128</v>
      </c>
      <c r="E33" s="46" t="s">
        <v>129</v>
      </c>
      <c r="F33" s="46" t="s">
        <v>130</v>
      </c>
      <c r="G33" s="46" t="s">
        <v>131</v>
      </c>
      <c r="H33" s="46" t="s">
        <v>132</v>
      </c>
    </row>
    <row r="34" customFormat="false" ht="12.8" hidden="false" customHeight="false" outlineLevel="0" collapsed="false">
      <c r="B34" s="92"/>
    </row>
    <row r="35" customFormat="false" ht="12.8" hidden="false" customHeight="false" outlineLevel="0" collapsed="false">
      <c r="A35" s="0" t="n">
        <v>1993</v>
      </c>
      <c r="B35" s="93" t="n">
        <v>-0.0177</v>
      </c>
    </row>
    <row r="36" customFormat="false" ht="12.8" hidden="false" customHeight="false" outlineLevel="0" collapsed="false">
      <c r="A36" s="0" t="n">
        <f aca="false">A35+1</f>
        <v>1994</v>
      </c>
      <c r="B36" s="94" t="n">
        <v>-0.0266</v>
      </c>
    </row>
    <row r="37" customFormat="false" ht="12.8" hidden="false" customHeight="false" outlineLevel="0" collapsed="false">
      <c r="A37" s="0" t="n">
        <f aca="false">A36+1</f>
        <v>1995</v>
      </c>
      <c r="B37" s="93" t="n">
        <v>-0.0223</v>
      </c>
    </row>
    <row r="38" customFormat="false" ht="12.8" hidden="false" customHeight="false" outlineLevel="0" collapsed="false">
      <c r="A38" s="0" t="n">
        <f aca="false">A37+1</f>
        <v>1996</v>
      </c>
      <c r="B38" s="94" t="n">
        <v>-0.0233</v>
      </c>
    </row>
    <row r="39" customFormat="false" ht="12.8" hidden="false" customHeight="false" outlineLevel="0" collapsed="false">
      <c r="A39" s="0" t="n">
        <f aca="false">A38+1</f>
        <v>1997</v>
      </c>
      <c r="B39" s="93" t="n">
        <v>-0.0208</v>
      </c>
    </row>
    <row r="40" customFormat="false" ht="12.8" hidden="false" customHeight="false" outlineLevel="0" collapsed="false">
      <c r="A40" s="0" t="n">
        <f aca="false">A39+1</f>
        <v>1998</v>
      </c>
      <c r="B40" s="94" t="n">
        <v>-0.0271</v>
      </c>
    </row>
    <row r="41" customFormat="false" ht="12.8" hidden="false" customHeight="false" outlineLevel="0" collapsed="false">
      <c r="A41" s="0" t="n">
        <f aca="false">A40+1</f>
        <v>1999</v>
      </c>
      <c r="B41" s="93" t="n">
        <v>-0.0322</v>
      </c>
    </row>
    <row r="42" customFormat="false" ht="12.8" hidden="false" customHeight="false" outlineLevel="0" collapsed="false">
      <c r="A42" s="0" t="n">
        <f aca="false">A41+1</f>
        <v>2000</v>
      </c>
      <c r="B42" s="94" t="n">
        <v>-0.0338</v>
      </c>
    </row>
    <row r="43" customFormat="false" ht="12.8" hidden="false" customHeight="false" outlineLevel="0" collapsed="false">
      <c r="A43" s="0" t="n">
        <f aca="false">A42+1</f>
        <v>2001</v>
      </c>
      <c r="B43" s="93" t="n">
        <v>-0.0343</v>
      </c>
    </row>
    <row r="44" customFormat="false" ht="12.8" hidden="false" customHeight="false" outlineLevel="0" collapsed="false">
      <c r="A44" s="0" t="n">
        <f aca="false">A43+1</f>
        <v>2002</v>
      </c>
      <c r="B44" s="94" t="n">
        <v>-0.0297</v>
      </c>
    </row>
    <row r="45" customFormat="false" ht="12.8" hidden="false" customHeight="false" outlineLevel="0" collapsed="false">
      <c r="A45" s="0" t="n">
        <f aca="false">A44+1</f>
        <v>2003</v>
      </c>
      <c r="B45" s="93" t="n">
        <v>-0.0278</v>
      </c>
    </row>
    <row r="46" customFormat="false" ht="12.8" hidden="false" customHeight="false" outlineLevel="0" collapsed="false">
      <c r="A46" s="0" t="n">
        <f aca="false">A45+1</f>
        <v>2004</v>
      </c>
      <c r="B46" s="94" t="n">
        <v>-0.0219</v>
      </c>
    </row>
    <row r="47" customFormat="false" ht="12.8" hidden="false" customHeight="false" outlineLevel="0" collapsed="false">
      <c r="A47" s="0" t="n">
        <f aca="false">A46+1</f>
        <v>2005</v>
      </c>
      <c r="B47" s="93" t="n">
        <v>-0.0179</v>
      </c>
    </row>
    <row r="48" customFormat="false" ht="12.8" hidden="false" customHeight="false" outlineLevel="0" collapsed="false">
      <c r="A48" s="0" t="n">
        <f aca="false">A47+1</f>
        <v>2006</v>
      </c>
      <c r="B48" s="94" t="n">
        <v>-0.0165</v>
      </c>
    </row>
    <row r="49" customFormat="false" ht="12.8" hidden="false" customHeight="false" outlineLevel="0" collapsed="false">
      <c r="A49" s="0" t="n">
        <f aca="false">A48+1</f>
        <v>2007</v>
      </c>
      <c r="B49" s="93" t="n">
        <v>-0.0159</v>
      </c>
    </row>
    <row r="50" customFormat="false" ht="12.8" hidden="false" customHeight="false" outlineLevel="0" collapsed="false">
      <c r="A50" s="0" t="n">
        <f aca="false">A49+1</f>
        <v>2008</v>
      </c>
      <c r="B50" s="94" t="n">
        <v>-0.0183</v>
      </c>
    </row>
    <row r="51" customFormat="false" ht="12.8" hidden="false" customHeight="false" outlineLevel="0" collapsed="false">
      <c r="A51" s="0" t="n">
        <f aca="false">A50+1</f>
        <v>2009</v>
      </c>
      <c r="B51" s="93" t="n">
        <v>-0.0157</v>
      </c>
    </row>
    <row r="52" customFormat="false" ht="12.8" hidden="false" customHeight="false" outlineLevel="0" collapsed="false">
      <c r="A52" s="0" t="n">
        <f aca="false">A51+1</f>
        <v>2010</v>
      </c>
      <c r="B52" s="94" t="n">
        <v>-0.0158</v>
      </c>
    </row>
    <row r="53" customFormat="false" ht="12.8" hidden="false" customHeight="false" outlineLevel="0" collapsed="false">
      <c r="A53" s="0" t="n">
        <f aca="false">A52+1</f>
        <v>2011</v>
      </c>
      <c r="B53" s="93" t="n">
        <v>-0.0162</v>
      </c>
    </row>
    <row r="54" customFormat="false" ht="12.8" hidden="false" customHeight="false" outlineLevel="0" collapsed="false">
      <c r="A54" s="0" t="n">
        <f aca="false">A53+1</f>
        <v>2012</v>
      </c>
      <c r="B54" s="94" t="n">
        <v>-0.0195</v>
      </c>
    </row>
    <row r="55" customFormat="false" ht="12.8" hidden="false" customHeight="false" outlineLevel="0" collapsed="false">
      <c r="A55" s="0" t="n">
        <f aca="false">A54+1</f>
        <v>2013</v>
      </c>
      <c r="B55" s="93" t="n">
        <v>-0.0211</v>
      </c>
    </row>
    <row r="56" customFormat="false" ht="12.8" hidden="false" customHeight="false" outlineLevel="0" collapsed="false">
      <c r="A56" s="0" t="n">
        <f aca="false">A55+1</f>
        <v>2014</v>
      </c>
      <c r="B56" s="94" t="n">
        <v>-0.0217</v>
      </c>
      <c r="C56" s="52" t="n">
        <v>-0.0204610062724093</v>
      </c>
      <c r="D56" s="52"/>
      <c r="E56" s="32"/>
      <c r="F56" s="32"/>
      <c r="G56" s="32"/>
      <c r="H56" s="32"/>
    </row>
    <row r="57" customFormat="false" ht="12.8" hidden="false" customHeight="false" outlineLevel="0" collapsed="false">
      <c r="A57" s="0" t="n">
        <f aca="false">A56+1</f>
        <v>2015</v>
      </c>
      <c r="B57" s="93" t="n">
        <v>-0.0288</v>
      </c>
      <c r="C57" s="52" t="n">
        <v>-0.0330446382603628</v>
      </c>
      <c r="D57" s="52"/>
      <c r="E57" s="32"/>
      <c r="F57" s="32"/>
      <c r="G57" s="32"/>
      <c r="H57" s="32"/>
    </row>
    <row r="58" customFormat="false" ht="12.8" hidden="false" customHeight="false" outlineLevel="0" collapsed="false">
      <c r="A58" s="0" t="n">
        <f aca="false">A57+1</f>
        <v>2016</v>
      </c>
      <c r="B58" s="94" t="n">
        <v>-0.0337</v>
      </c>
      <c r="C58" s="52" t="n">
        <v>-0.0320699980328446</v>
      </c>
      <c r="D58" s="52" t="n">
        <v>-0.0321032250996477</v>
      </c>
      <c r="E58" s="32"/>
      <c r="F58" s="32"/>
      <c r="G58" s="32"/>
      <c r="H58" s="32"/>
    </row>
    <row r="59" customFormat="false" ht="12.8" hidden="false" customHeight="false" outlineLevel="0" collapsed="false">
      <c r="A59" s="0" t="n">
        <f aca="false">A58+1</f>
        <v>2017</v>
      </c>
      <c r="B59" s="93" t="n">
        <v>-0.0406</v>
      </c>
      <c r="C59" s="52" t="n">
        <v>-0.0374038527856204</v>
      </c>
      <c r="D59" s="52" t="n">
        <v>-0.0379961132519919</v>
      </c>
      <c r="E59" s="32" t="n">
        <v>-0.0376077782939136</v>
      </c>
      <c r="F59" s="32" t="n">
        <v>-0.0382000387602851</v>
      </c>
      <c r="G59" s="32" t="n">
        <v>-0.0373415222108777</v>
      </c>
      <c r="H59" s="32" t="n">
        <v>-0.0379337826772492</v>
      </c>
    </row>
    <row r="60" customFormat="false" ht="12.8" hidden="false" customHeight="false" outlineLevel="0" collapsed="false">
      <c r="A60" s="0" t="n">
        <f aca="false">A59+1</f>
        <v>2018</v>
      </c>
      <c r="C60" s="52" t="n">
        <v>-0.0373929613246554</v>
      </c>
      <c r="D60" s="52" t="n">
        <v>-0.0384525136714927</v>
      </c>
      <c r="E60" s="32" t="n">
        <v>-0.0386403639641776</v>
      </c>
      <c r="F60" s="32" t="n">
        <v>-0.0397056041299793</v>
      </c>
      <c r="G60" s="32" t="n">
        <v>-0.0363078603080157</v>
      </c>
      <c r="H60" s="32" t="n">
        <v>-0.0373615054714437</v>
      </c>
    </row>
    <row r="61" customFormat="false" ht="12.8" hidden="false" customHeight="false" outlineLevel="0" collapsed="false">
      <c r="A61" s="0" t="n">
        <f aca="false">A60+1</f>
        <v>2019</v>
      </c>
      <c r="C61" s="52" t="n">
        <v>-0.0409383594403069</v>
      </c>
      <c r="D61" s="52" t="n">
        <v>-0.04245369280166</v>
      </c>
      <c r="E61" s="32" t="n">
        <v>-0.043475443742129</v>
      </c>
      <c r="F61" s="32" t="n">
        <v>-0.0450108497150175</v>
      </c>
      <c r="G61" s="32" t="n">
        <v>-0.0387666181259384</v>
      </c>
      <c r="H61" s="32" t="n">
        <v>-0.0402618113455339</v>
      </c>
    </row>
    <row r="62" customFormat="false" ht="12.8" hidden="false" customHeight="false" outlineLevel="0" collapsed="false">
      <c r="A62" s="0" t="n">
        <f aca="false">A61+1</f>
        <v>2020</v>
      </c>
      <c r="C62" s="52" t="n">
        <v>-0.0438282105343072</v>
      </c>
      <c r="D62" s="52" t="n">
        <v>-0.0458505671389831</v>
      </c>
      <c r="E62" s="32" t="n">
        <v>-0.0474454684221555</v>
      </c>
      <c r="F62" s="32" t="n">
        <v>-0.0495102950710981</v>
      </c>
      <c r="G62" s="32" t="n">
        <v>-0.0406980206307754</v>
      </c>
      <c r="H62" s="32" t="n">
        <v>-0.0426828025034131</v>
      </c>
    </row>
    <row r="63" customFormat="false" ht="12.8" hidden="false" customHeight="false" outlineLevel="0" collapsed="false">
      <c r="A63" s="0" t="n">
        <f aca="false">A62+1</f>
        <v>2021</v>
      </c>
      <c r="C63" s="52" t="n">
        <v>-0.0448411650186807</v>
      </c>
      <c r="D63" s="52" t="n">
        <v>-0.0473273786694441</v>
      </c>
      <c r="E63" s="32" t="n">
        <v>-0.0491760423378644</v>
      </c>
      <c r="F63" s="32" t="n">
        <v>-0.0517191664308293</v>
      </c>
      <c r="G63" s="32" t="n">
        <v>-0.0402797930914584</v>
      </c>
      <c r="H63" s="32" t="n">
        <v>-0.0427137453668518</v>
      </c>
    </row>
    <row r="64" customFormat="false" ht="12.8" hidden="false" customHeight="false" outlineLevel="0" collapsed="false">
      <c r="A64" s="0" t="n">
        <f aca="false">A63+1</f>
        <v>2022</v>
      </c>
      <c r="C64" s="52" t="n">
        <v>-0.0447708650920272</v>
      </c>
      <c r="D64" s="52" t="n">
        <v>-0.0478243493010391</v>
      </c>
      <c r="E64" s="32" t="n">
        <v>-0.0506935587242372</v>
      </c>
      <c r="F64" s="32" t="n">
        <v>-0.0538113524625579</v>
      </c>
      <c r="G64" s="32" t="n">
        <v>-0.0399413969028234</v>
      </c>
      <c r="H64" s="32" t="n">
        <v>-0.042868603716032</v>
      </c>
    </row>
    <row r="65" customFormat="false" ht="12.8" hidden="false" customHeight="false" outlineLevel="0" collapsed="false">
      <c r="A65" s="0" t="n">
        <f aca="false">A64+1</f>
        <v>2023</v>
      </c>
      <c r="C65" s="52" t="n">
        <v>-0.0432474424424217</v>
      </c>
      <c r="D65" s="52" t="n">
        <v>-0.0468031617223973</v>
      </c>
      <c r="E65" s="32" t="n">
        <v>-0.0502813077901995</v>
      </c>
      <c r="F65" s="32" t="n">
        <v>-0.0538445675385018</v>
      </c>
      <c r="G65" s="32" t="n">
        <v>-0.0369823891921761</v>
      </c>
      <c r="H65" s="32" t="n">
        <v>-0.0402913649953486</v>
      </c>
    </row>
    <row r="66" customFormat="false" ht="12.8" hidden="false" customHeight="false" outlineLevel="0" collapsed="false">
      <c r="A66" s="0" t="n">
        <f aca="false">A65+1</f>
        <v>2024</v>
      </c>
      <c r="C66" s="59" t="n">
        <v>-0.0407053581128047</v>
      </c>
      <c r="D66" s="59" t="n">
        <v>-0.0448736930498427</v>
      </c>
      <c r="E66" s="32" t="n">
        <v>-0.0491978690669384</v>
      </c>
      <c r="F66" s="32" t="n">
        <v>-0.0533503083682397</v>
      </c>
      <c r="G66" s="32" t="n">
        <v>-0.034357169997021</v>
      </c>
      <c r="H66" s="32" t="n">
        <v>-0.0381781939954783</v>
      </c>
    </row>
    <row r="67" customFormat="false" ht="12.8" hidden="false" customHeight="false" outlineLevel="0" collapsed="false">
      <c r="A67" s="0" t="n">
        <f aca="false">A66+1</f>
        <v>2025</v>
      </c>
      <c r="C67" s="63" t="n">
        <v>-0.0384373888357271</v>
      </c>
      <c r="D67" s="63" t="n">
        <v>-0.0438390133565703</v>
      </c>
      <c r="E67" s="32" t="n">
        <v>-0.0483171619735341</v>
      </c>
      <c r="F67" s="32" t="n">
        <v>-0.0537956697994875</v>
      </c>
      <c r="G67" s="32" t="n">
        <v>-0.0314464623231193</v>
      </c>
      <c r="H67" s="32" t="n">
        <v>-0.0364478091859152</v>
      </c>
    </row>
    <row r="68" customFormat="false" ht="12.8" hidden="false" customHeight="false" outlineLevel="0" collapsed="false">
      <c r="A68" s="0" t="n">
        <f aca="false">A67+1</f>
        <v>2026</v>
      </c>
      <c r="C68" s="69" t="n">
        <v>-0.0358333614797038</v>
      </c>
      <c r="D68" s="69" t="n">
        <v>-0.0425189159959425</v>
      </c>
      <c r="E68" s="32" t="n">
        <v>-0.0471101721898914</v>
      </c>
      <c r="F68" s="32" t="n">
        <v>-0.0539224093496101</v>
      </c>
      <c r="G68" s="32" t="n">
        <v>-0.028543145589423</v>
      </c>
      <c r="H68" s="32" t="n">
        <v>-0.0347059854669037</v>
      </c>
    </row>
    <row r="69" customFormat="false" ht="12.8" hidden="false" customHeight="false" outlineLevel="0" collapsed="false">
      <c r="A69" s="0" t="n">
        <f aca="false">A68+1</f>
        <v>2027</v>
      </c>
      <c r="C69" s="69" t="n">
        <v>-0.0335559985720395</v>
      </c>
      <c r="D69" s="69" t="n">
        <v>-0.0416711328187213</v>
      </c>
      <c r="E69" s="32" t="n">
        <v>-0.0444999022775352</v>
      </c>
      <c r="F69" s="32" t="n">
        <v>-0.0529308403260635</v>
      </c>
      <c r="G69" s="32" t="n">
        <v>-0.0246350258213394</v>
      </c>
      <c r="H69" s="32" t="n">
        <v>-0.0320646085674623</v>
      </c>
    </row>
    <row r="70" customFormat="false" ht="12.8" hidden="false" customHeight="false" outlineLevel="0" collapsed="false">
      <c r="A70" s="0" t="n">
        <f aca="false">A69+1</f>
        <v>2028</v>
      </c>
      <c r="B70" s="48"/>
      <c r="C70" s="69" t="n">
        <v>-0.0315098585025888</v>
      </c>
      <c r="D70" s="69" t="n">
        <v>-0.0410056250740558</v>
      </c>
      <c r="E70" s="32" t="n">
        <v>-0.0427561364711711</v>
      </c>
      <c r="F70" s="32" t="n">
        <v>-0.0526627103492831</v>
      </c>
      <c r="G70" s="32" t="n">
        <v>-0.0215076695017689</v>
      </c>
      <c r="H70" s="32" t="n">
        <v>-0.030161045341475</v>
      </c>
    </row>
    <row r="71" customFormat="false" ht="12.8" hidden="false" customHeight="false" outlineLevel="0" collapsed="false">
      <c r="A71" s="0" t="n">
        <f aca="false">A70+1</f>
        <v>2029</v>
      </c>
      <c r="B71" s="52"/>
      <c r="C71" s="63" t="n">
        <v>-0.0293502546836776</v>
      </c>
      <c r="D71" s="63" t="n">
        <v>-0.0400278417992508</v>
      </c>
      <c r="E71" s="32" t="n">
        <v>-0.0419262211314313</v>
      </c>
      <c r="F71" s="32" t="n">
        <v>-0.0532050074663445</v>
      </c>
      <c r="G71" s="32" t="n">
        <v>-0.0177299347081778</v>
      </c>
      <c r="H71" s="32" t="n">
        <v>-0.0274936711441096</v>
      </c>
    </row>
    <row r="72" customFormat="false" ht="12.8" hidden="false" customHeight="false" outlineLevel="0" collapsed="false">
      <c r="A72" s="0" t="n">
        <f aca="false">A71+1</f>
        <v>2030</v>
      </c>
      <c r="B72" s="52"/>
      <c r="C72" s="69" t="n">
        <v>-0.0275110441600482</v>
      </c>
      <c r="D72" s="69" t="n">
        <v>-0.0390830751566264</v>
      </c>
      <c r="E72" s="32" t="n">
        <v>-0.0412160077772183</v>
      </c>
      <c r="F72" s="32" t="n">
        <v>-0.0537519990268602</v>
      </c>
      <c r="G72" s="32" t="n">
        <v>-0.0152009619822014</v>
      </c>
      <c r="H72" s="32" t="n">
        <v>-0.0258699201755879</v>
      </c>
    </row>
    <row r="73" customFormat="false" ht="12.8" hidden="false" customHeight="false" outlineLevel="0" collapsed="false">
      <c r="A73" s="0" t="n">
        <f aca="false">A72+1</f>
        <v>2031</v>
      </c>
      <c r="B73" s="52"/>
      <c r="C73" s="69" t="n">
        <v>-0.0250237011514879</v>
      </c>
      <c r="D73" s="69" t="n">
        <v>-0.0376364338615586</v>
      </c>
      <c r="E73" s="32" t="n">
        <v>-0.0390044038696693</v>
      </c>
      <c r="F73" s="32" t="n">
        <v>-0.0527439418247547</v>
      </c>
      <c r="G73" s="32" t="n">
        <v>-0.0127195302993086</v>
      </c>
      <c r="H73" s="32" t="n">
        <v>-0.0241512089028821</v>
      </c>
    </row>
    <row r="74" customFormat="false" ht="12.8" hidden="false" customHeight="false" outlineLevel="0" collapsed="false">
      <c r="A74" s="0" t="n">
        <f aca="false">A73+1</f>
        <v>2032</v>
      </c>
      <c r="B74" s="52"/>
      <c r="C74" s="69" t="n">
        <v>-0.0236624962419754</v>
      </c>
      <c r="D74" s="69" t="n">
        <v>-0.0373739552155568</v>
      </c>
      <c r="E74" s="32" t="n">
        <v>-0.037203827708454</v>
      </c>
      <c r="F74" s="32" t="n">
        <v>-0.0523481451309193</v>
      </c>
      <c r="G74" s="32" t="n">
        <v>-0.00997912897839578</v>
      </c>
      <c r="H74" s="32" t="n">
        <v>-0.0224162026356837</v>
      </c>
    </row>
    <row r="75" customFormat="false" ht="12.8" hidden="false" customHeight="false" outlineLevel="0" collapsed="false">
      <c r="A75" s="0" t="n">
        <f aca="false">A74+1</f>
        <v>2033</v>
      </c>
      <c r="B75" s="52"/>
      <c r="C75" s="63" t="n">
        <v>-0.0211892288381244</v>
      </c>
      <c r="D75" s="63" t="n">
        <v>-0.03583671292832</v>
      </c>
      <c r="E75" s="32" t="n">
        <v>-0.0352482069847661</v>
      </c>
      <c r="F75" s="32" t="n">
        <v>-0.0516568298564333</v>
      </c>
      <c r="G75" s="32" t="n">
        <v>-0.00716633020583441</v>
      </c>
      <c r="H75" s="32" t="n">
        <v>-0.0203870041464871</v>
      </c>
    </row>
    <row r="76" customFormat="false" ht="12.8" hidden="false" customHeight="false" outlineLevel="0" collapsed="false">
      <c r="A76" s="0" t="n">
        <f aca="false">A75+1</f>
        <v>2034</v>
      </c>
      <c r="B76" s="52"/>
      <c r="C76" s="69" t="n">
        <v>-0.0197720290629055</v>
      </c>
      <c r="D76" s="69" t="n">
        <v>-0.0353918960189126</v>
      </c>
      <c r="E76" s="32" t="n">
        <v>-0.0345458264840886</v>
      </c>
      <c r="F76" s="32" t="n">
        <v>-0.0521983980484141</v>
      </c>
      <c r="G76" s="32" t="n">
        <v>-0.00525913285479715</v>
      </c>
      <c r="H76" s="32" t="n">
        <v>-0.0192070127073764</v>
      </c>
    </row>
    <row r="77" customFormat="false" ht="12.8" hidden="false" customHeight="false" outlineLevel="0" collapsed="false">
      <c r="A77" s="0" t="n">
        <f aca="false">A76+1</f>
        <v>2035</v>
      </c>
      <c r="B77" s="52"/>
      <c r="C77" s="69" t="n">
        <v>-0.0181150845513351</v>
      </c>
      <c r="D77" s="69" t="n">
        <v>-0.0346789214741994</v>
      </c>
      <c r="E77" s="32" t="n">
        <v>-0.0334258454902035</v>
      </c>
      <c r="F77" s="32" t="n">
        <v>-0.0523619318281197</v>
      </c>
      <c r="G77" s="32" t="n">
        <v>-0.0035417840712153</v>
      </c>
      <c r="H77" s="32" t="n">
        <v>-0.0182066664363193</v>
      </c>
    </row>
    <row r="78" customFormat="false" ht="12.8" hidden="false" customHeight="false" outlineLevel="0" collapsed="false">
      <c r="A78" s="0" t="n">
        <f aca="false">A77+1</f>
        <v>2036</v>
      </c>
      <c r="B78" s="52"/>
      <c r="C78" s="69" t="n">
        <v>-0.0165379779749596</v>
      </c>
      <c r="D78" s="69" t="n">
        <v>-0.03407846173714</v>
      </c>
      <c r="E78" s="32" t="n">
        <v>-0.032063325189906</v>
      </c>
      <c r="F78" s="32" t="n">
        <v>-0.0522221045716853</v>
      </c>
      <c r="G78" s="32" t="n">
        <v>-0.00188583595423482</v>
      </c>
      <c r="H78" s="32" t="n">
        <v>-0.0173638742663802</v>
      </c>
    </row>
    <row r="79" customFormat="false" ht="12.8" hidden="false" customHeight="false" outlineLevel="0" collapsed="false">
      <c r="A79" s="0" t="n">
        <f aca="false">A78+1</f>
        <v>2037</v>
      </c>
      <c r="B79" s="52"/>
      <c r="C79" s="63" t="n">
        <v>-0.0155509752335555</v>
      </c>
      <c r="D79" s="63" t="n">
        <v>-0.034099803431488</v>
      </c>
      <c r="E79" s="32" t="n">
        <v>-0.0306064418243413</v>
      </c>
      <c r="F79" s="32" t="n">
        <v>-0.0521689157220568</v>
      </c>
      <c r="G79" s="32" t="n">
        <v>0.00017017956259122</v>
      </c>
      <c r="H79" s="32" t="n">
        <v>-0.01590415073763</v>
      </c>
    </row>
    <row r="80" customFormat="false" ht="12.8" hidden="false" customHeight="false" outlineLevel="0" collapsed="false">
      <c r="A80" s="0" t="n">
        <f aca="false">A79+1</f>
        <v>2038</v>
      </c>
      <c r="B80" s="52"/>
      <c r="C80" s="69" t="n">
        <v>-0.0145018192110957</v>
      </c>
      <c r="D80" s="69" t="n">
        <v>-0.03408777570155</v>
      </c>
      <c r="E80" s="32" t="n">
        <v>-0.0292541441802</v>
      </c>
      <c r="F80" s="32" t="n">
        <v>-0.0521679509577505</v>
      </c>
      <c r="G80" s="32" t="n">
        <v>0.00142985621154989</v>
      </c>
      <c r="H80" s="32" t="n">
        <v>-0.0153200107411763</v>
      </c>
    </row>
    <row r="81" customFormat="false" ht="12.8" hidden="false" customHeight="false" outlineLevel="0" collapsed="false">
      <c r="A81" s="0" t="n">
        <f aca="false">A80+1</f>
        <v>2039</v>
      </c>
      <c r="B81" s="59"/>
      <c r="C81" s="69" t="n">
        <v>-0.0134972399103032</v>
      </c>
      <c r="D81" s="69" t="n">
        <v>-0.0339682331787172</v>
      </c>
      <c r="E81" s="32" t="n">
        <v>-0.0277373383666853</v>
      </c>
      <c r="F81" s="32" t="n">
        <v>-0.0521665053479258</v>
      </c>
      <c r="G81" s="32" t="n">
        <v>0.00227289823088215</v>
      </c>
      <c r="H81" s="32" t="n">
        <v>-0.0152825999760684</v>
      </c>
    </row>
    <row r="82" customFormat="false" ht="12.8" hidden="false" customHeight="false" outlineLevel="0" collapsed="false">
      <c r="A82" s="0" t="n">
        <f aca="false">A81+1</f>
        <v>2040</v>
      </c>
      <c r="B82" s="63"/>
      <c r="C82" s="69" t="n">
        <v>-0.0132561175472251</v>
      </c>
      <c r="D82" s="69" t="n">
        <v>-0.0347109965182293</v>
      </c>
      <c r="E82" s="32" t="n">
        <v>-0.0276257733975593</v>
      </c>
      <c r="F82" s="32" t="n">
        <v>-0.0533668979244751</v>
      </c>
      <c r="G82" s="32" t="n">
        <v>0.00295901714450528</v>
      </c>
      <c r="H82" s="32" t="n">
        <v>-0.0154309710792054</v>
      </c>
    </row>
    <row r="83" customFormat="false" ht="12.8" hidden="false" customHeight="false" outlineLevel="0" collapsed="false">
      <c r="A83" s="68"/>
      <c r="B83" s="69"/>
      <c r="C83" s="69"/>
      <c r="D83" s="32"/>
      <c r="E83" s="32"/>
      <c r="F83" s="32"/>
      <c r="G83" s="32"/>
    </row>
    <row r="84" customFormat="false" ht="12.8" hidden="false" customHeight="false" outlineLevel="0" collapsed="false">
      <c r="A84" s="68"/>
      <c r="B84" s="69"/>
      <c r="C84" s="69"/>
      <c r="D84" s="32"/>
      <c r="E84" s="32"/>
      <c r="F84" s="32"/>
      <c r="G84" s="32"/>
    </row>
    <row r="85" customFormat="false" ht="12.8" hidden="false" customHeight="false" outlineLevel="0" collapsed="false">
      <c r="A85" s="68"/>
      <c r="B85" s="69"/>
      <c r="C85" s="69"/>
      <c r="D85" s="32"/>
      <c r="E85" s="32"/>
      <c r="F85" s="32"/>
      <c r="G85" s="32"/>
    </row>
    <row r="86" customFormat="false" ht="12.8" hidden="false" customHeight="false" outlineLevel="0" collapsed="false">
      <c r="A86" s="62"/>
      <c r="B86" s="63"/>
      <c r="C86" s="63"/>
      <c r="D86" s="32"/>
      <c r="E86" s="32"/>
      <c r="F86" s="32"/>
      <c r="G86" s="32"/>
    </row>
    <row r="87" customFormat="false" ht="12.8" hidden="false" customHeight="false" outlineLevel="0" collapsed="false">
      <c r="A87" s="68"/>
      <c r="B87" s="69"/>
      <c r="C87" s="69"/>
      <c r="D87" s="32"/>
      <c r="E87" s="32"/>
      <c r="F87" s="32"/>
      <c r="G87" s="32"/>
    </row>
    <row r="88" customFormat="false" ht="12.8" hidden="false" customHeight="false" outlineLevel="0" collapsed="false">
      <c r="A88" s="68"/>
      <c r="B88" s="69"/>
      <c r="C88" s="69"/>
      <c r="D88" s="32"/>
      <c r="E88" s="32"/>
      <c r="F88" s="32"/>
      <c r="G88" s="32"/>
    </row>
    <row r="89" customFormat="false" ht="12.8" hidden="false" customHeight="false" outlineLevel="0" collapsed="false">
      <c r="A89" s="68"/>
      <c r="B89" s="69"/>
      <c r="C89" s="69"/>
      <c r="D89" s="32"/>
      <c r="E89" s="32"/>
      <c r="F89" s="32"/>
      <c r="G89" s="32"/>
    </row>
    <row r="90" customFormat="false" ht="12.8" hidden="false" customHeight="false" outlineLevel="0" collapsed="false">
      <c r="A90" s="62"/>
      <c r="B90" s="63"/>
      <c r="C90" s="63"/>
      <c r="D90" s="32"/>
      <c r="E90" s="32"/>
      <c r="F90" s="32"/>
      <c r="G90" s="32"/>
    </row>
    <row r="91" customFormat="false" ht="12.8" hidden="false" customHeight="false" outlineLevel="0" collapsed="false">
      <c r="A91" s="68"/>
      <c r="B91" s="69"/>
      <c r="C91" s="69"/>
      <c r="D91" s="32"/>
      <c r="E91" s="32"/>
      <c r="F91" s="32"/>
      <c r="G91" s="32"/>
    </row>
    <row r="92" customFormat="false" ht="12.8" hidden="false" customHeight="false" outlineLevel="0" collapsed="false">
      <c r="A92" s="68"/>
      <c r="B92" s="69"/>
      <c r="C92" s="69"/>
      <c r="D92" s="32"/>
      <c r="E92" s="32"/>
      <c r="F92" s="32"/>
      <c r="G92" s="32"/>
    </row>
    <row r="93" customFormat="false" ht="12.8" hidden="false" customHeight="false" outlineLevel="0" collapsed="false">
      <c r="A93" s="68"/>
      <c r="B93" s="69"/>
      <c r="C93" s="69"/>
      <c r="D93" s="32"/>
      <c r="E93" s="32"/>
      <c r="F93" s="32"/>
      <c r="G93" s="32"/>
    </row>
    <row r="94" customFormat="false" ht="12.8" hidden="false" customHeight="false" outlineLevel="0" collapsed="false">
      <c r="A94" s="62"/>
      <c r="B94" s="63"/>
      <c r="C94" s="63"/>
      <c r="D94" s="32"/>
      <c r="E94" s="32"/>
      <c r="F94" s="32"/>
      <c r="G94" s="32"/>
    </row>
    <row r="95" customFormat="false" ht="12.8" hidden="false" customHeight="false" outlineLevel="0" collapsed="false">
      <c r="A95" s="68"/>
      <c r="B95" s="69"/>
      <c r="C95" s="69"/>
      <c r="D95" s="32"/>
      <c r="E95" s="32"/>
      <c r="F95" s="32"/>
      <c r="G95" s="32"/>
    </row>
    <row r="96" customFormat="false" ht="12.8" hidden="false" customHeight="false" outlineLevel="0" collapsed="false">
      <c r="A96" s="68"/>
      <c r="B96" s="69"/>
      <c r="C96" s="69"/>
      <c r="D96" s="32"/>
      <c r="E96" s="32"/>
      <c r="F96" s="32"/>
      <c r="G96" s="32"/>
    </row>
    <row r="97" customFormat="false" ht="12.8" hidden="false" customHeight="false" outlineLevel="0" collapsed="false">
      <c r="A97" s="68"/>
      <c r="B97" s="69"/>
      <c r="C97" s="69"/>
      <c r="D97" s="32"/>
      <c r="E97" s="32"/>
      <c r="F97" s="32"/>
      <c r="G97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" colorId="64" zoomScale="60" zoomScaleNormal="60" zoomScalePageLayoutView="100" workbookViewId="0">
      <pane xSplit="0" ySplit="2" topLeftCell="A888" activePane="bottomLeft" state="frozen"/>
      <selection pane="topLeft" activeCell="A1" activeCellId="0" sqref="A1"/>
      <selection pane="bottomLeft" activeCell="A929" activeCellId="0" sqref="A929"/>
    </sheetView>
  </sheetViews>
  <sheetFormatPr defaultColWidth="11.89453125" defaultRowHeight="12.8" zeroHeight="false" outlineLevelRow="0" outlineLevelCol="0"/>
  <sheetData>
    <row r="1" customFormat="false" ht="57.85" hidden="false" customHeight="false" outlineLevel="0" collapsed="false">
      <c r="A1" s="95"/>
      <c r="B1" s="96" t="s">
        <v>127</v>
      </c>
      <c r="C1" s="97" t="s">
        <v>0</v>
      </c>
      <c r="D1" s="97" t="s">
        <v>128</v>
      </c>
      <c r="E1" s="97" t="s">
        <v>129</v>
      </c>
      <c r="F1" s="97" t="s">
        <v>130</v>
      </c>
      <c r="G1" s="97" t="s">
        <v>131</v>
      </c>
      <c r="H1" s="97" t="s">
        <v>132</v>
      </c>
    </row>
    <row r="2" customFormat="false" ht="12.8" hidden="false" customHeight="false" outlineLevel="0" collapsed="false">
      <c r="A2" s="95"/>
      <c r="B2" s="96"/>
      <c r="C2" s="95"/>
      <c r="D2" s="95"/>
      <c r="E2" s="95"/>
      <c r="F2" s="95"/>
      <c r="G2" s="95"/>
      <c r="H2" s="95"/>
    </row>
    <row r="3" customFormat="false" ht="15" hidden="false" customHeight="false" outlineLevel="0" collapsed="false">
      <c r="A3" s="98" t="n">
        <v>1993</v>
      </c>
      <c r="B3" s="99" t="n">
        <v>-0.0176975770327058</v>
      </c>
      <c r="C3" s="95"/>
      <c r="D3" s="95"/>
      <c r="E3" s="95"/>
      <c r="F3" s="95"/>
      <c r="G3" s="95"/>
      <c r="H3" s="95"/>
    </row>
    <row r="4" customFormat="false" ht="15" hidden="false" customHeight="false" outlineLevel="0" collapsed="false">
      <c r="A4" s="98" t="n">
        <v>1994</v>
      </c>
      <c r="B4" s="100" t="n">
        <v>-0.0265706733334723</v>
      </c>
      <c r="C4" s="95"/>
      <c r="D4" s="95"/>
      <c r="E4" s="95"/>
      <c r="F4" s="95"/>
      <c r="G4" s="95"/>
      <c r="H4" s="95"/>
    </row>
    <row r="5" customFormat="false" ht="15" hidden="false" customHeight="false" outlineLevel="0" collapsed="false">
      <c r="A5" s="98" t="n">
        <v>1995</v>
      </c>
      <c r="B5" s="99" t="n">
        <v>-0.0223256780195043</v>
      </c>
      <c r="C5" s="95"/>
      <c r="D5" s="95"/>
      <c r="E5" s="95"/>
      <c r="F5" s="95"/>
      <c r="G5" s="95"/>
      <c r="H5" s="95"/>
    </row>
    <row r="6" customFormat="false" ht="15" hidden="false" customHeight="false" outlineLevel="0" collapsed="false">
      <c r="A6" s="98" t="n">
        <v>1996</v>
      </c>
      <c r="B6" s="100" t="n">
        <v>-0.0232748001171907</v>
      </c>
      <c r="C6" s="95"/>
      <c r="D6" s="95"/>
      <c r="E6" s="95"/>
      <c r="F6" s="95"/>
      <c r="G6" s="95"/>
      <c r="H6" s="95"/>
    </row>
    <row r="7" customFormat="false" ht="15" hidden="false" customHeight="false" outlineLevel="0" collapsed="false">
      <c r="A7" s="98" t="n">
        <v>1997</v>
      </c>
      <c r="B7" s="99" t="n">
        <v>-0.0208020897656273</v>
      </c>
      <c r="C7" s="95"/>
      <c r="D7" s="95"/>
      <c r="E7" s="95"/>
      <c r="F7" s="95"/>
      <c r="G7" s="95"/>
      <c r="H7" s="95"/>
    </row>
    <row r="8" customFormat="false" ht="15" hidden="false" customHeight="false" outlineLevel="0" collapsed="false">
      <c r="A8" s="98" t="n">
        <v>1998</v>
      </c>
      <c r="B8" s="100" t="n">
        <v>-0.0271450823041349</v>
      </c>
      <c r="C8" s="95"/>
      <c r="D8" s="95"/>
      <c r="E8" s="95"/>
      <c r="F8" s="95"/>
      <c r="G8" s="95"/>
      <c r="H8" s="95"/>
    </row>
    <row r="9" customFormat="false" ht="15" hidden="false" customHeight="false" outlineLevel="0" collapsed="false">
      <c r="A9" s="98" t="n">
        <v>1999</v>
      </c>
      <c r="B9" s="99" t="n">
        <v>-0.0321516368666459</v>
      </c>
      <c r="C9" s="95"/>
      <c r="D9" s="95"/>
      <c r="E9" s="95"/>
      <c r="F9" s="95"/>
      <c r="G9" s="95"/>
      <c r="H9" s="95"/>
    </row>
    <row r="10" customFormat="false" ht="15" hidden="false" customHeight="false" outlineLevel="0" collapsed="false">
      <c r="A10" s="98" t="n">
        <v>2000</v>
      </c>
      <c r="B10" s="100" t="n">
        <v>-0.0337754965366008</v>
      </c>
      <c r="C10" s="95"/>
      <c r="D10" s="95"/>
      <c r="E10" s="95"/>
      <c r="F10" s="95"/>
      <c r="G10" s="95"/>
      <c r="H10" s="95"/>
    </row>
    <row r="11" customFormat="false" ht="15" hidden="false" customHeight="false" outlineLevel="0" collapsed="false">
      <c r="A11" s="98" t="n">
        <v>2001</v>
      </c>
      <c r="B11" s="99" t="n">
        <v>-0.0343324976529175</v>
      </c>
      <c r="C11" s="95"/>
      <c r="D11" s="95"/>
      <c r="E11" s="95"/>
      <c r="F11" s="95"/>
      <c r="G11" s="95"/>
      <c r="H11" s="95"/>
    </row>
    <row r="12" customFormat="false" ht="15" hidden="false" customHeight="false" outlineLevel="0" collapsed="false">
      <c r="A12" s="98" t="n">
        <v>2002</v>
      </c>
      <c r="B12" s="100" t="n">
        <v>-0.0297003395722639</v>
      </c>
      <c r="C12" s="95"/>
      <c r="D12" s="95"/>
      <c r="E12" s="95"/>
      <c r="F12" s="95"/>
      <c r="G12" s="95"/>
      <c r="H12" s="95"/>
    </row>
    <row r="13" customFormat="false" ht="15" hidden="false" customHeight="false" outlineLevel="0" collapsed="false">
      <c r="A13" s="98" t="n">
        <v>2003</v>
      </c>
      <c r="B13" s="99" t="n">
        <v>-0.0277579380361316</v>
      </c>
      <c r="C13" s="95"/>
      <c r="D13" s="95"/>
      <c r="E13" s="95"/>
      <c r="F13" s="95"/>
      <c r="G13" s="95"/>
      <c r="H13" s="95"/>
    </row>
    <row r="14" customFormat="false" ht="15" hidden="false" customHeight="false" outlineLevel="0" collapsed="false">
      <c r="A14" s="98" t="n">
        <v>2004</v>
      </c>
      <c r="B14" s="100" t="n">
        <v>-0.0218853689158177</v>
      </c>
      <c r="C14" s="95"/>
      <c r="D14" s="95"/>
      <c r="E14" s="95"/>
      <c r="F14" s="95"/>
      <c r="G14" s="95"/>
      <c r="H14" s="95"/>
    </row>
    <row r="15" customFormat="false" ht="15" hidden="false" customHeight="false" outlineLevel="0" collapsed="false">
      <c r="A15" s="98" t="n">
        <v>2005</v>
      </c>
      <c r="B15" s="99" t="n">
        <v>-0.0179040572743257</v>
      </c>
      <c r="C15" s="95"/>
      <c r="D15" s="95"/>
      <c r="E15" s="95"/>
      <c r="F15" s="95"/>
      <c r="G15" s="95"/>
      <c r="H15" s="95"/>
    </row>
    <row r="16" customFormat="false" ht="15" hidden="false" customHeight="false" outlineLevel="0" collapsed="false">
      <c r="A16" s="98" t="n">
        <v>2006</v>
      </c>
      <c r="B16" s="100" t="n">
        <v>-0.0165135934957867</v>
      </c>
      <c r="C16" s="95"/>
      <c r="D16" s="95"/>
      <c r="E16" s="95"/>
      <c r="F16" s="95"/>
      <c r="G16" s="95"/>
      <c r="H16" s="95"/>
    </row>
    <row r="17" customFormat="false" ht="15" hidden="false" customHeight="false" outlineLevel="0" collapsed="false">
      <c r="A17" s="98" t="n">
        <v>2007</v>
      </c>
      <c r="B17" s="99" t="n">
        <v>-0.0158656512635353</v>
      </c>
      <c r="C17" s="95"/>
      <c r="D17" s="95"/>
      <c r="E17" s="95"/>
      <c r="F17" s="95"/>
      <c r="G17" s="95"/>
      <c r="H17" s="95"/>
    </row>
    <row r="18" customFormat="false" ht="15" hidden="false" customHeight="false" outlineLevel="0" collapsed="false">
      <c r="A18" s="98" t="n">
        <v>2008</v>
      </c>
      <c r="B18" s="100" t="n">
        <v>-0.0183013371636907</v>
      </c>
      <c r="C18" s="95"/>
      <c r="D18" s="95"/>
      <c r="E18" s="95"/>
      <c r="F18" s="95"/>
      <c r="G18" s="95"/>
      <c r="H18" s="95"/>
    </row>
    <row r="19" customFormat="false" ht="15" hidden="false" customHeight="false" outlineLevel="0" collapsed="false">
      <c r="A19" s="98" t="n">
        <v>2009</v>
      </c>
      <c r="B19" s="99" t="n">
        <v>-0.0156710909032578</v>
      </c>
      <c r="C19" s="95"/>
      <c r="D19" s="95"/>
      <c r="E19" s="95"/>
      <c r="F19" s="95"/>
      <c r="G19" s="95"/>
      <c r="H19" s="95"/>
    </row>
    <row r="20" customFormat="false" ht="15" hidden="false" customHeight="false" outlineLevel="0" collapsed="false">
      <c r="A20" s="98" t="n">
        <v>2010</v>
      </c>
      <c r="B20" s="100" t="n">
        <v>-0.0158039957303612</v>
      </c>
      <c r="C20" s="95"/>
      <c r="D20" s="95"/>
      <c r="E20" s="95"/>
      <c r="F20" s="95"/>
      <c r="G20" s="95"/>
      <c r="H20" s="95"/>
    </row>
    <row r="21" customFormat="false" ht="15" hidden="false" customHeight="false" outlineLevel="0" collapsed="false">
      <c r="A21" s="98" t="n">
        <v>2011</v>
      </c>
      <c r="B21" s="99" t="n">
        <v>-0.0158943271566621</v>
      </c>
      <c r="C21" s="95"/>
      <c r="D21" s="95"/>
      <c r="E21" s="95"/>
      <c r="F21" s="95"/>
      <c r="G21" s="95"/>
      <c r="H21" s="95"/>
    </row>
    <row r="22" customFormat="false" ht="15" hidden="false" customHeight="false" outlineLevel="0" collapsed="false">
      <c r="A22" s="98" t="n">
        <v>2012</v>
      </c>
      <c r="B22" s="100" t="n">
        <v>-0.0195335859314802</v>
      </c>
      <c r="C22" s="95"/>
      <c r="D22" s="95"/>
      <c r="E22" s="95"/>
      <c r="F22" s="95"/>
      <c r="G22" s="95"/>
      <c r="H22" s="95"/>
    </row>
    <row r="23" customFormat="false" ht="15" hidden="false" customHeight="false" outlineLevel="0" collapsed="false">
      <c r="A23" s="98" t="n">
        <v>2013</v>
      </c>
      <c r="B23" s="99" t="n">
        <v>-0.02109912849421</v>
      </c>
      <c r="C23" s="95"/>
      <c r="D23" s="95"/>
      <c r="E23" s="95"/>
      <c r="F23" s="95"/>
      <c r="G23" s="95"/>
      <c r="H23" s="95"/>
    </row>
    <row r="24" customFormat="false" ht="15" hidden="false" customHeight="false" outlineLevel="0" collapsed="false">
      <c r="A24" s="98" t="n">
        <v>2014</v>
      </c>
      <c r="B24" s="100" t="n">
        <v>-0.0217418594917814</v>
      </c>
      <c r="C24" s="101" t="n">
        <f aca="false">'Central scenario'!AL3</f>
        <v>-0.0196925047215125</v>
      </c>
      <c r="D24" s="102"/>
      <c r="E24" s="95"/>
      <c r="F24" s="95"/>
      <c r="G24" s="95"/>
      <c r="H24" s="95"/>
    </row>
    <row r="25" customFormat="false" ht="15" hidden="false" customHeight="false" outlineLevel="0" collapsed="false">
      <c r="A25" s="98" t="n">
        <v>2015</v>
      </c>
      <c r="B25" s="99" t="n">
        <v>-0.02830905931782</v>
      </c>
      <c r="C25" s="101" t="n">
        <f aca="false">'Central scenario'!AL4</f>
        <v>-0.0329745750899216</v>
      </c>
      <c r="D25" s="102"/>
      <c r="E25" s="95"/>
      <c r="F25" s="95"/>
      <c r="G25" s="95"/>
      <c r="H25" s="95"/>
    </row>
    <row r="26" customFormat="false" ht="15" hidden="false" customHeight="false" outlineLevel="0" collapsed="false">
      <c r="A26" s="98" t="n">
        <v>2016</v>
      </c>
      <c r="B26" s="100" t="n">
        <v>-0.031163226932361</v>
      </c>
      <c r="C26" s="101" t="n">
        <f aca="false">'Central scenario'!AL5</f>
        <v>-0.0331795977538116</v>
      </c>
      <c r="D26" s="101" t="n">
        <f aca="false">'Central scenario'!BO5</f>
        <v>-0.0331995920570141</v>
      </c>
      <c r="E26" s="95"/>
      <c r="F26" s="95"/>
      <c r="G26" s="95"/>
      <c r="H26" s="95"/>
    </row>
    <row r="27" customFormat="false" ht="15" hidden="false" customHeight="false" outlineLevel="0" collapsed="false">
      <c r="A27" s="98" t="n">
        <v>2017</v>
      </c>
      <c r="B27" s="99" t="n">
        <v>-0.031311152517781</v>
      </c>
      <c r="C27" s="101" t="n">
        <f aca="false">'Central scenario'!AL6</f>
        <v>-0.0366051126539165</v>
      </c>
      <c r="D27" s="101" t="n">
        <f aca="false">'Central scenario'!BO6</f>
        <v>-0.0370530841535637</v>
      </c>
      <c r="E27" s="103" t="n">
        <f aca="false">'Low scenario'!AL6</f>
        <v>-0.0366051126539165</v>
      </c>
      <c r="F27" s="103" t="n">
        <f aca="false">'Low scenario'!BO6</f>
        <v>-0.0370530841535637</v>
      </c>
      <c r="G27" s="103" t="n">
        <f aca="false">'High scenario'!AL6</f>
        <v>-0.0366051126539165</v>
      </c>
      <c r="H27" s="103" t="n">
        <f aca="false">'High scenario'!BO6</f>
        <v>-0.0370530841535637</v>
      </c>
    </row>
    <row r="28" customFormat="false" ht="15" hidden="false" customHeight="false" outlineLevel="0" collapsed="false">
      <c r="A28" s="98" t="n">
        <v>2018</v>
      </c>
      <c r="B28" s="100" t="n">
        <v>-0.033240002411513</v>
      </c>
      <c r="C28" s="101" t="n">
        <f aca="false">'Central scenario'!AL7</f>
        <v>-0.0367867634379302</v>
      </c>
      <c r="D28" s="101" t="n">
        <f aca="false">'Central scenario'!BO7</f>
        <v>-0.0376732487763681</v>
      </c>
      <c r="E28" s="103" t="n">
        <f aca="false">'Low scenario'!AL7</f>
        <v>-0.0367867634379302</v>
      </c>
      <c r="F28" s="103" t="n">
        <f aca="false">'Low scenario'!BO7</f>
        <v>-0.0376732487763681</v>
      </c>
      <c r="G28" s="103" t="n">
        <f aca="false">'High scenario'!AL7</f>
        <v>-0.0367865126300305</v>
      </c>
      <c r="H28" s="103" t="n">
        <f aca="false">'High scenario'!BO7</f>
        <v>-0.0376729979684684</v>
      </c>
    </row>
    <row r="29" customFormat="false" ht="12.8" hidden="false" customHeight="false" outlineLevel="0" collapsed="false">
      <c r="A29" s="98" t="n">
        <v>2019</v>
      </c>
      <c r="B29" s="95"/>
      <c r="C29" s="101" t="n">
        <f aca="false">'Central scenario'!AL8</f>
        <v>-0.0376961884096758</v>
      </c>
      <c r="D29" s="101" t="n">
        <f aca="false">'Central scenario'!BO8</f>
        <v>-0.0385800679980238</v>
      </c>
      <c r="E29" s="103" t="n">
        <f aca="false">'Low scenario'!AL8</f>
        <v>-0.0377389074028458</v>
      </c>
      <c r="F29" s="103" t="n">
        <f aca="false">'Low scenario'!BO8</f>
        <v>-0.0386227869911939</v>
      </c>
      <c r="G29" s="103" t="n">
        <f aca="false">'High scenario'!AL8</f>
        <v>-0.037696040868939</v>
      </c>
      <c r="H29" s="103" t="n">
        <f aca="false">'High scenario'!BO8</f>
        <v>-0.0385799204572871</v>
      </c>
    </row>
    <row r="30" customFormat="false" ht="12.8" hidden="false" customHeight="false" outlineLevel="0" collapsed="false">
      <c r="A30" s="98" t="n">
        <v>2020</v>
      </c>
      <c r="B30" s="95"/>
      <c r="C30" s="101" t="n">
        <f aca="false">'Central scenario'!AL9</f>
        <v>-0.0462320911620017</v>
      </c>
      <c r="D30" s="101" t="n">
        <f aca="false">'Central scenario'!BO9</f>
        <v>-0.0476115469221648</v>
      </c>
      <c r="E30" s="103" t="n">
        <f aca="false">'Low scenario'!AL9</f>
        <v>-0.0466246372692781</v>
      </c>
      <c r="F30" s="103" t="n">
        <f aca="false">'Low scenario'!BO9</f>
        <v>-0.0480084102966795</v>
      </c>
      <c r="G30" s="103" t="n">
        <f aca="false">'High scenario'!AL9</f>
        <v>-0.0461968123380259</v>
      </c>
      <c r="H30" s="103" t="n">
        <f aca="false">'High scenario'!BO9</f>
        <v>-0.0475706047832018</v>
      </c>
    </row>
    <row r="31" customFormat="false" ht="12.8" hidden="false" customHeight="false" outlineLevel="0" collapsed="false">
      <c r="A31" s="98" t="n">
        <v>2021</v>
      </c>
      <c r="B31" s="95"/>
      <c r="C31" s="101" t="n">
        <f aca="false">'Central scenario'!AL10</f>
        <v>-0.035759855264116</v>
      </c>
      <c r="D31" s="101" t="n">
        <f aca="false">'Central scenario'!BO10</f>
        <v>-0.0372633646323233</v>
      </c>
      <c r="E31" s="103" t="n">
        <f aca="false">'Low scenario'!AL10</f>
        <v>-0.0364442535059123</v>
      </c>
      <c r="F31" s="103" t="n">
        <f aca="false">'Low scenario'!BO10</f>
        <v>-0.0379728725451535</v>
      </c>
      <c r="G31" s="103" t="n">
        <f aca="false">'High scenario'!AL10</f>
        <v>-0.0343550601258266</v>
      </c>
      <c r="H31" s="103" t="n">
        <f aca="false">'High scenario'!BO10</f>
        <v>-0.0358301135934957</v>
      </c>
    </row>
    <row r="32" customFormat="false" ht="12.8" hidden="false" customHeight="false" outlineLevel="0" collapsed="false">
      <c r="A32" s="98" t="n">
        <v>2022</v>
      </c>
      <c r="B32" s="95"/>
      <c r="C32" s="101" t="n">
        <f aca="false">'Central scenario'!AL11</f>
        <v>-0.0390673677581465</v>
      </c>
      <c r="D32" s="101" t="n">
        <f aca="false">'Central scenario'!BO11</f>
        <v>-0.0409151161559603</v>
      </c>
      <c r="E32" s="103" t="n">
        <f aca="false">'Low scenario'!AL11</f>
        <v>-0.0400361518388693</v>
      </c>
      <c r="F32" s="103" t="n">
        <f aca="false">'Low scenario'!BO11</f>
        <v>-0.0419193691569611</v>
      </c>
      <c r="G32" s="103" t="n">
        <f aca="false">'High scenario'!AL11</f>
        <v>-0.036893322158461</v>
      </c>
      <c r="H32" s="103" t="n">
        <f aca="false">'High scenario'!BO11</f>
        <v>-0.038752383044869</v>
      </c>
    </row>
    <row r="33" customFormat="false" ht="12.8" hidden="false" customHeight="false" outlineLevel="0" collapsed="false">
      <c r="A33" s="98" t="n">
        <v>2023</v>
      </c>
      <c r="B33" s="95"/>
      <c r="C33" s="101" t="n">
        <f aca="false">'Central scenario'!AL12</f>
        <v>-0.0417198371922572</v>
      </c>
      <c r="D33" s="101" t="n">
        <f aca="false">'Central scenario'!BO12</f>
        <v>-0.0438904769171707</v>
      </c>
      <c r="E33" s="103" t="n">
        <f aca="false">'Low scenario'!AL12</f>
        <v>-0.0434557528332204</v>
      </c>
      <c r="F33" s="103" t="n">
        <f aca="false">'Low scenario'!BO12</f>
        <v>-0.0456332037681529</v>
      </c>
      <c r="G33" s="103" t="n">
        <f aca="false">'High scenario'!AL12</f>
        <v>-0.0409031035024874</v>
      </c>
      <c r="H33" s="103" t="n">
        <f aca="false">'High scenario'!BO12</f>
        <v>-0.0431321499907243</v>
      </c>
    </row>
    <row r="34" customFormat="false" ht="12.8" hidden="false" customHeight="false" outlineLevel="0" collapsed="false">
      <c r="A34" s="98" t="n">
        <v>2024</v>
      </c>
      <c r="B34" s="95"/>
      <c r="C34" s="104" t="n">
        <f aca="false">'Central scenario'!AL13</f>
        <v>-0.0446758170706061</v>
      </c>
      <c r="D34" s="104" t="n">
        <f aca="false">'Central scenario'!BO13</f>
        <v>-0.0472552794001756</v>
      </c>
      <c r="E34" s="103" t="n">
        <f aca="false">'Low scenario'!AL13</f>
        <v>-0.0461657782857347</v>
      </c>
      <c r="F34" s="103" t="n">
        <f aca="false">'Low scenario'!BO13</f>
        <v>-0.0488008932209811</v>
      </c>
      <c r="G34" s="103" t="n">
        <f aca="false">'High scenario'!AL13</f>
        <v>-0.0421285792450776</v>
      </c>
      <c r="H34" s="103" t="n">
        <f aca="false">'High scenario'!BO13</f>
        <v>-0.0447740202284926</v>
      </c>
    </row>
    <row r="35" customFormat="false" ht="12.8" hidden="false" customHeight="false" outlineLevel="0" collapsed="false">
      <c r="A35" s="98" t="n">
        <v>2025</v>
      </c>
      <c r="B35" s="95"/>
      <c r="C35" s="105" t="n">
        <f aca="false">'Central scenario'!AL14</f>
        <v>-0.0455870920679028</v>
      </c>
      <c r="D35" s="105" t="n">
        <f aca="false">'Central scenario'!BO14</f>
        <v>-0.0491871085157208</v>
      </c>
      <c r="E35" s="103" t="n">
        <f aca="false">'Low scenario'!AL14</f>
        <v>-0.0474605006698574</v>
      </c>
      <c r="F35" s="103" t="n">
        <f aca="false">'Low scenario'!BO14</f>
        <v>-0.0510488198607619</v>
      </c>
      <c r="G35" s="103" t="n">
        <f aca="false">'High scenario'!AL14</f>
        <v>-0.0432628657615859</v>
      </c>
      <c r="H35" s="103" t="n">
        <f aca="false">'High scenario'!BO14</f>
        <v>-0.0469036012361635</v>
      </c>
    </row>
    <row r="36" customFormat="false" ht="12.8" hidden="false" customHeight="false" outlineLevel="0" collapsed="false">
      <c r="A36" s="98" t="n">
        <v>2026</v>
      </c>
      <c r="B36" s="95"/>
      <c r="C36" s="106" t="n">
        <f aca="false">'Central scenario'!AL15</f>
        <v>-0.0469473427660665</v>
      </c>
      <c r="D36" s="106" t="n">
        <f aca="false">'Central scenario'!BO15</f>
        <v>-0.0517279756486415</v>
      </c>
      <c r="E36" s="103" t="n">
        <f aca="false">'Low scenario'!AL15</f>
        <v>-0.0477471157447285</v>
      </c>
      <c r="F36" s="103" t="n">
        <f aca="false">'Low scenario'!BO15</f>
        <v>-0.0522437416371398</v>
      </c>
      <c r="G36" s="103" t="n">
        <f aca="false">'High scenario'!AL15</f>
        <v>-0.044952173184315</v>
      </c>
      <c r="H36" s="103" t="n">
        <f aca="false">'High scenario'!BO15</f>
        <v>-0.0496840613884181</v>
      </c>
    </row>
    <row r="37" customFormat="false" ht="12.8" hidden="false" customHeight="false" outlineLevel="0" collapsed="false">
      <c r="A37" s="98" t="n">
        <v>2027</v>
      </c>
      <c r="B37" s="95"/>
      <c r="C37" s="106" t="n">
        <f aca="false">'Central scenario'!AL16</f>
        <v>-0.0463588253509101</v>
      </c>
      <c r="D37" s="106" t="n">
        <f aca="false">'Central scenario'!BO16</f>
        <v>-0.052020146292434</v>
      </c>
      <c r="E37" s="103" t="n">
        <f aca="false">'Low scenario'!AL16</f>
        <v>-0.0480646678197337</v>
      </c>
      <c r="F37" s="103" t="n">
        <f aca="false">'Low scenario'!BO16</f>
        <v>-0.0534497920886467</v>
      </c>
      <c r="G37" s="103" t="n">
        <f aca="false">'High scenario'!AL16</f>
        <v>-0.0452354852665885</v>
      </c>
      <c r="H37" s="103" t="n">
        <f aca="false">'High scenario'!BO16</f>
        <v>-0.0508865190161437</v>
      </c>
    </row>
    <row r="38" customFormat="false" ht="12.8" hidden="false" customHeight="false" outlineLevel="0" collapsed="false">
      <c r="A38" s="98" t="n">
        <v>2028</v>
      </c>
      <c r="B38" s="102"/>
      <c r="C38" s="106" t="n">
        <f aca="false">'Central scenario'!AL17</f>
        <v>-0.0446627943319024</v>
      </c>
      <c r="D38" s="106" t="n">
        <f aca="false">'Central scenario'!BO17</f>
        <v>-0.051047970615974</v>
      </c>
      <c r="E38" s="103" t="n">
        <f aca="false">'Low scenario'!AL17</f>
        <v>-0.0474772510934471</v>
      </c>
      <c r="F38" s="103" t="n">
        <f aca="false">'Low scenario'!BO17</f>
        <v>-0.053724489321253</v>
      </c>
      <c r="G38" s="103" t="n">
        <f aca="false">'High scenario'!AL17</f>
        <v>-0.043672809852346</v>
      </c>
      <c r="H38" s="103" t="n">
        <f aca="false">'High scenario'!BO17</f>
        <v>-0.0502033667103654</v>
      </c>
    </row>
    <row r="39" customFormat="false" ht="12.8" hidden="false" customHeight="false" outlineLevel="0" collapsed="false">
      <c r="A39" s="98" t="n">
        <v>2029</v>
      </c>
      <c r="B39" s="102"/>
      <c r="C39" s="105" t="n">
        <f aca="false">'Central scenario'!AL18</f>
        <v>-0.0432440065663078</v>
      </c>
      <c r="D39" s="105" t="n">
        <f aca="false">'Central scenario'!BO18</f>
        <v>-0.0505623029545883</v>
      </c>
      <c r="E39" s="103" t="n">
        <f aca="false">'Low scenario'!AL18</f>
        <v>-0.0461790342829228</v>
      </c>
      <c r="F39" s="103" t="n">
        <f aca="false">'Low scenario'!BO18</f>
        <v>-0.05332539885593</v>
      </c>
      <c r="G39" s="103" t="n">
        <f aca="false">'High scenario'!AL18</f>
        <v>-0.0412311695537469</v>
      </c>
      <c r="H39" s="103" t="n">
        <f aca="false">'High scenario'!BO18</f>
        <v>-0.0485952127591258</v>
      </c>
    </row>
    <row r="40" customFormat="false" ht="12.8" hidden="false" customHeight="false" outlineLevel="0" collapsed="false">
      <c r="A40" s="98" t="n">
        <v>2030</v>
      </c>
      <c r="B40" s="102"/>
      <c r="C40" s="106" t="n">
        <f aca="false">'Central scenario'!AL19</f>
        <v>-0.041423542338188</v>
      </c>
      <c r="D40" s="106" t="n">
        <f aca="false">'Central scenario'!BO19</f>
        <v>-0.0492498852599898</v>
      </c>
      <c r="E40" s="103" t="n">
        <f aca="false">'Low scenario'!AL19</f>
        <v>-0.0448564166583969</v>
      </c>
      <c r="F40" s="103" t="n">
        <f aca="false">'Low scenario'!BO19</f>
        <v>-0.052706416968403</v>
      </c>
      <c r="G40" s="103" t="n">
        <f aca="false">'High scenario'!AL19</f>
        <v>-0.0401399297107535</v>
      </c>
      <c r="H40" s="103" t="n">
        <f aca="false">'High scenario'!BO19</f>
        <v>-0.0480985872664889</v>
      </c>
    </row>
    <row r="41" customFormat="false" ht="12.8" hidden="false" customHeight="false" outlineLevel="0" collapsed="false">
      <c r="A41" s="98" t="n">
        <v>2031</v>
      </c>
      <c r="B41" s="102"/>
      <c r="C41" s="106" t="n">
        <f aca="false">'Central scenario'!AL20</f>
        <v>-0.0402664739690906</v>
      </c>
      <c r="D41" s="106" t="n">
        <f aca="false">'Central scenario'!BO20</f>
        <v>-0.0489660382145302</v>
      </c>
      <c r="E41" s="103" t="n">
        <f aca="false">'Low scenario'!AL20</f>
        <v>-0.0444723492812223</v>
      </c>
      <c r="F41" s="103" t="n">
        <f aca="false">'Low scenario'!BO20</f>
        <v>-0.0533855200360779</v>
      </c>
      <c r="G41" s="103" t="n">
        <f aca="false">'High scenario'!AL20</f>
        <v>-0.039285326031836</v>
      </c>
      <c r="H41" s="103" t="n">
        <f aca="false">'High scenario'!BO20</f>
        <v>-0.0480974057297532</v>
      </c>
    </row>
    <row r="42" customFormat="false" ht="12.8" hidden="false" customHeight="false" outlineLevel="0" collapsed="false">
      <c r="A42" s="98" t="n">
        <v>2032</v>
      </c>
      <c r="B42" s="102"/>
      <c r="C42" s="106" t="n">
        <f aca="false">'Central scenario'!AL21</f>
        <v>-0.0396661718806538</v>
      </c>
      <c r="D42" s="106" t="n">
        <f aca="false">'Central scenario'!BO21</f>
        <v>-0.0492696382053367</v>
      </c>
      <c r="E42" s="103" t="n">
        <f aca="false">'Low scenario'!AL21</f>
        <v>-0.0444087643471402</v>
      </c>
      <c r="F42" s="103" t="n">
        <f aca="false">'Low scenario'!BO21</f>
        <v>-0.0542379711615467</v>
      </c>
      <c r="G42" s="103" t="n">
        <f aca="false">'High scenario'!AL21</f>
        <v>-0.0377052656445448</v>
      </c>
      <c r="H42" s="103" t="n">
        <f aca="false">'High scenario'!BO21</f>
        <v>-0.0473023997958198</v>
      </c>
    </row>
    <row r="43" customFormat="false" ht="12.8" hidden="false" customHeight="false" outlineLevel="0" collapsed="false">
      <c r="A43" s="98" t="n">
        <v>2033</v>
      </c>
      <c r="B43" s="102"/>
      <c r="C43" s="105" t="n">
        <f aca="false">'Central scenario'!AL22</f>
        <v>-0.0380456638157026</v>
      </c>
      <c r="D43" s="105" t="n">
        <f aca="false">'Central scenario'!BO22</f>
        <v>-0.0484545570842134</v>
      </c>
      <c r="E43" s="103" t="n">
        <f aca="false">'Low scenario'!AL22</f>
        <v>-0.0422972552162282</v>
      </c>
      <c r="F43" s="103" t="n">
        <f aca="false">'Low scenario'!BO22</f>
        <v>-0.0529748530836577</v>
      </c>
      <c r="G43" s="103" t="n">
        <f aca="false">'High scenario'!AL22</f>
        <v>-0.0358635450317467</v>
      </c>
      <c r="H43" s="103" t="n">
        <f aca="false">'High scenario'!BO22</f>
        <v>-0.0461363291698853</v>
      </c>
    </row>
    <row r="44" customFormat="false" ht="12.8" hidden="false" customHeight="false" outlineLevel="0" collapsed="false">
      <c r="A44" s="98" t="n">
        <v>2034</v>
      </c>
      <c r="B44" s="102"/>
      <c r="C44" s="106" t="n">
        <f aca="false">'Central scenario'!AL23</f>
        <v>-0.0378053946714863</v>
      </c>
      <c r="D44" s="106" t="n">
        <f aca="false">'Central scenario'!BO23</f>
        <v>-0.0488631406203612</v>
      </c>
      <c r="E44" s="103" t="n">
        <f aca="false">'Low scenario'!AL23</f>
        <v>-0.0408829391295532</v>
      </c>
      <c r="F44" s="103" t="n">
        <f aca="false">'Low scenario'!BO23</f>
        <v>-0.0520988149002367</v>
      </c>
      <c r="G44" s="103" t="n">
        <f aca="false">'High scenario'!AL23</f>
        <v>-0.0348043600540203</v>
      </c>
      <c r="H44" s="103" t="n">
        <f aca="false">'High scenario'!BO23</f>
        <v>-0.0455027344805043</v>
      </c>
    </row>
    <row r="45" customFormat="false" ht="12.8" hidden="false" customHeight="false" outlineLevel="0" collapsed="false">
      <c r="A45" s="98" t="n">
        <v>2035</v>
      </c>
      <c r="B45" s="102"/>
      <c r="C45" s="106" t="n">
        <f aca="false">'Central scenario'!AL24</f>
        <v>-0.036569594540475</v>
      </c>
      <c r="D45" s="106" t="n">
        <f aca="false">'Central scenario'!BO24</f>
        <v>-0.0484146763279952</v>
      </c>
      <c r="E45" s="103" t="n">
        <f aca="false">'Low scenario'!AL24</f>
        <v>-0.0402043410975102</v>
      </c>
      <c r="F45" s="103" t="n">
        <f aca="false">'Low scenario'!BO24</f>
        <v>-0.0523311811694871</v>
      </c>
      <c r="G45" s="103" t="n">
        <f aca="false">'High scenario'!AL24</f>
        <v>-0.0336931345402262</v>
      </c>
      <c r="H45" s="103" t="n">
        <f aca="false">'High scenario'!BO24</f>
        <v>-0.0451472405222397</v>
      </c>
    </row>
    <row r="46" customFormat="false" ht="12.8" hidden="false" customHeight="false" outlineLevel="0" collapsed="false">
      <c r="A46" s="98" t="n">
        <v>2036</v>
      </c>
      <c r="B46" s="102"/>
      <c r="C46" s="106" t="n">
        <f aca="false">'Central scenario'!AL25</f>
        <v>-0.0354131772550561</v>
      </c>
      <c r="D46" s="106" t="n">
        <f aca="false">'Central scenario'!BO25</f>
        <v>-0.0478891776525152</v>
      </c>
      <c r="E46" s="103" t="n">
        <f aca="false">'Low scenario'!AL25</f>
        <v>-0.0392933881085889</v>
      </c>
      <c r="F46" s="103" t="n">
        <f aca="false">'Low scenario'!BO25</f>
        <v>-0.0522488135180354</v>
      </c>
      <c r="G46" s="103" t="n">
        <f aca="false">'High scenario'!AL25</f>
        <v>-0.032170518715312</v>
      </c>
      <c r="H46" s="103" t="n">
        <f aca="false">'High scenario'!BO25</f>
        <v>-0.0444604399304369</v>
      </c>
    </row>
    <row r="47" customFormat="false" ht="12.8" hidden="false" customHeight="false" outlineLevel="0" collapsed="false">
      <c r="A47" s="98" t="n">
        <v>2037</v>
      </c>
      <c r="B47" s="102"/>
      <c r="C47" s="105" t="n">
        <f aca="false">'Central scenario'!AL26</f>
        <v>-0.0337190938312954</v>
      </c>
      <c r="D47" s="105" t="n">
        <f aca="false">'Central scenario'!BO26</f>
        <v>-0.0470388756870867</v>
      </c>
      <c r="E47" s="103" t="n">
        <f aca="false">'Low scenario'!AL26</f>
        <v>-0.0387224735600888</v>
      </c>
      <c r="F47" s="103" t="n">
        <f aca="false">'Low scenario'!BO26</f>
        <v>-0.0523728778405425</v>
      </c>
      <c r="G47" s="103" t="n">
        <f aca="false">'High scenario'!AL26</f>
        <v>-0.0309653852013639</v>
      </c>
      <c r="H47" s="103" t="n">
        <f aca="false">'High scenario'!BO26</f>
        <v>-0.0441012735401659</v>
      </c>
    </row>
    <row r="48" customFormat="false" ht="12.8" hidden="false" customHeight="false" outlineLevel="0" collapsed="false">
      <c r="A48" s="98" t="n">
        <v>2038</v>
      </c>
      <c r="B48" s="102"/>
      <c r="C48" s="106" t="n">
        <f aca="false">'Central scenario'!AL27</f>
        <v>-0.0326946173801239</v>
      </c>
      <c r="D48" s="106" t="n">
        <f aca="false">'Central scenario'!BO27</f>
        <v>-0.0467540449216468</v>
      </c>
      <c r="E48" s="103" t="n">
        <f aca="false">'Low scenario'!AL27</f>
        <v>-0.0376607686604036</v>
      </c>
      <c r="F48" s="103" t="n">
        <f aca="false">'Low scenario'!BO27</f>
        <v>-0.0521050979178196</v>
      </c>
      <c r="G48" s="103" t="n">
        <f aca="false">'High scenario'!AL27</f>
        <v>-0.0290754093521534</v>
      </c>
      <c r="H48" s="103" t="n">
        <f aca="false">'High scenario'!BO27</f>
        <v>-0.0428777940899673</v>
      </c>
    </row>
    <row r="49" customFormat="false" ht="12.8" hidden="false" customHeight="false" outlineLevel="0" collapsed="false">
      <c r="A49" s="98" t="n">
        <v>2039</v>
      </c>
      <c r="B49" s="107"/>
      <c r="C49" s="106" t="n">
        <f aca="false">'Central scenario'!AL28</f>
        <v>-0.0317352958581623</v>
      </c>
      <c r="D49" s="106" t="n">
        <f aca="false">'Central scenario'!BO28</f>
        <v>-0.0466261299078548</v>
      </c>
      <c r="E49" s="103" t="n">
        <f aca="false">'Low scenario'!AL28</f>
        <v>-0.0360320403033302</v>
      </c>
      <c r="F49" s="103" t="n">
        <f aca="false">'Low scenario'!BO28</f>
        <v>-0.0512963248736382</v>
      </c>
      <c r="G49" s="103" t="n">
        <f aca="false">'High scenario'!AL28</f>
        <v>-0.027908950177739</v>
      </c>
      <c r="H49" s="103" t="n">
        <f aca="false">'High scenario'!BO28</f>
        <v>-0.0424864174793165</v>
      </c>
    </row>
    <row r="50" customFormat="false" ht="12.8" hidden="false" customHeight="false" outlineLevel="0" collapsed="false">
      <c r="A50" s="98" t="n">
        <v>2040</v>
      </c>
      <c r="B50" s="108"/>
      <c r="C50" s="106" t="n">
        <f aca="false">'Central scenario'!AL29</f>
        <v>-0.0309814709589126</v>
      </c>
      <c r="D50" s="106" t="n">
        <f aca="false">'Central scenario'!BO29</f>
        <v>-0.0463733909039091</v>
      </c>
      <c r="E50" s="103" t="n">
        <f aca="false">'Low scenario'!AL29</f>
        <v>-0.0347010710741716</v>
      </c>
      <c r="F50" s="103" t="n">
        <f aca="false">'Low scenario'!BO29</f>
        <v>-0.0507032179523719</v>
      </c>
      <c r="G50" s="103" t="n">
        <f aca="false">'High scenario'!AL29</f>
        <v>-0.0264515152462992</v>
      </c>
      <c r="H50" s="103" t="n">
        <f aca="false">'High scenario'!BO29</f>
        <v>-0.0416370812836797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1292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2018-03-19T16:55:05Z</dcterms:created>
  <dc:creator>Leonardo Calcagno</dc:creator>
  <dc:description/>
  <dc:language>en-US</dc:language>
  <cp:lastModifiedBy>Leonardo Calcagno</cp:lastModifiedBy>
  <cp:lastPrinted>2018-07-09T16:45:56Z</cp:lastPrinted>
  <dcterms:modified xsi:type="dcterms:W3CDTF">2021-01-19T17:03:12Z</dcterms:modified>
  <cp:revision>348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