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9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_rels/sheet9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10.xml.rels" ContentType="application/vnd.openxmlformats-package.relationships+xml"/>
  <Override PartName="/xl/worksheets/_rels/sheet3.xml.rels" ContentType="application/vnd.openxmlformats-package.relationships+xml"/>
  <Override PartName="/xl/worksheets/_rels/sheet11.xml.rels" ContentType="application/vnd.openxmlformats-package.relationships+xml"/>
  <Override PartName="/xl/worksheets/_rels/sheet4.xml.rels" ContentType="application/vnd.openxmlformats-package.relationships+xml"/>
  <Override PartName="/xl/worksheets/_rels/sheet6.xml.rels" ContentType="application/vnd.openxmlformats-package.relationships+xml"/>
  <Override PartName="/xl/worksheets/_rels/sheet8.xml.rels" ContentType="application/vnd.openxmlformats-package.relationships+xml"/>
  <Override PartName="/xl/worksheets/_rels/sheet12.xml.rels" ContentType="application/vnd.openxmlformats-package.relationships+xml"/>
  <Override PartName="/xl/worksheets/_rels/sheet13.xml.rels" ContentType="application/vnd.openxmlformats-package.relationship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comments11.xml" ContentType="application/vnd.openxmlformats-officedocument.spreadsheetml.comments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comments3.xml" ContentType="application/vnd.openxmlformats-officedocument.spreadsheetml.comments+xml"/>
  <Override PartName="/xl/media/image5.wmf" ContentType="image/x-wmf"/>
  <Override PartName="/xl/media/image6.wmf" ContentType="image/x-wmf"/>
  <Override PartName="/xl/charts/chart61.xml" ContentType="application/vnd.openxmlformats-officedocument.drawingml.chart+xml"/>
  <Override PartName="/xl/charts/chart69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drawing2.xml" ContentType="application/vnd.openxmlformats-officedocument.drawing+xml"/>
  <Override PartName="/xl/drawings/vmlDrawing2.vml" ContentType="application/vnd.openxmlformats-officedocument.vmlDrawing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4.xml.rels" ContentType="application/vnd.openxmlformats-package.relationships+xml"/>
  <Override PartName="/xl/drawings/_rels/drawing5.xml.rels" ContentType="application/vnd.openxmlformats-package.relationships+xml"/>
  <Override PartName="/xl/drawings/_rels/drawing6.xml.rels" ContentType="application/vnd.openxmlformats-package.relationships+xml"/>
  <Override PartName="/xl/drawings/_rels/drawing7.xml.rels" ContentType="application/vnd.openxmlformats-package.relationships+xml"/>
  <Override PartName="/xl/comments13.xml" ContentType="application/vnd.openxmlformats-officedocument.spreadsheetml.comments+xml"/>
  <Override PartName="/xl/comments12.xml" ContentType="application/vnd.openxmlformats-officedocument.spreadsheetml.comment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9"/>
  </bookViews>
  <sheets>
    <sheet name="GDP evolution by scenario" sheetId="1" state="visible" r:id="rId2"/>
    <sheet name="Central macro hypothesis" sheetId="2" state="visible" r:id="rId3"/>
    <sheet name="Central scenario" sheetId="3" state="visible" r:id="rId4"/>
    <sheet name="Pessimist macro hypothesis" sheetId="4" state="visible" r:id="rId5"/>
    <sheet name="Low scenario" sheetId="5" state="visible" r:id="rId6"/>
    <sheet name="Optimist macro hypothesis" sheetId="6" state="visible" r:id="rId7"/>
    <sheet name="High scenario" sheetId="7" state="visible" r:id="rId8"/>
    <sheet name="Graphiques déficit" sheetId="8" state="visible" r:id="rId9"/>
    <sheet name="Bismarckian Deficit" sheetId="9" state="visible" r:id="rId10"/>
    <sheet name="Economic result" sheetId="10" state="visible" r:id="rId11"/>
    <sheet name="High pensions" sheetId="11" state="visible" r:id="rId12"/>
    <sheet name="Low pensions" sheetId="12" state="visible" r:id="rId13"/>
    <sheet name="Central pensions" sheetId="13" state="visible" r:id="rId14"/>
    <sheet name="Central SIPA income" sheetId="14" state="visible" r:id="rId15"/>
    <sheet name="Low SIPA income" sheetId="15" state="visible" r:id="rId16"/>
    <sheet name="High SIPA income" sheetId="16" state="visible" r:id="rId17"/>
    <sheet name="workers_and_wage_central" sheetId="17" state="visible" r:id="rId18"/>
    <sheet name="workers_and_wage_high" sheetId="18" state="visible" r:id="rId19"/>
    <sheet name="workers_and_wage_low" sheetId="19" state="visible" r:id="rId20"/>
    <sheet name="central_v2_m" sheetId="20" state="visible" r:id="rId21"/>
    <sheet name="low_v2_m" sheetId="21" state="visible" r:id="rId22"/>
    <sheet name="high_v2_m" sheetId="22" state="visible" r:id="rId23"/>
    <sheet name="central_v5_m" sheetId="23" state="visible" r:id="rId24"/>
    <sheet name="low_v5_m" sheetId="24" state="visible" r:id="rId25"/>
    <sheet name="high_v5_m" sheetId="25" state="visible" r:id="rId26"/>
    <sheet name="central_SIPA_income" sheetId="26" state="visible" r:id="rId27"/>
    <sheet name="low_SIPA_income" sheetId="27" state="visible" r:id="rId28"/>
    <sheet name="high_SIPA_income" sheetId="28" state="visible" r:id="rId29"/>
    <sheet name="temporary_pension_bonus_central" sheetId="29" state="visible" r:id="rId30"/>
    <sheet name="temporary_pension_bonus_low" sheetId="30" state="visible" r:id="rId31"/>
    <sheet name="temporary_pension_bonus_high" sheetId="31" state="visible" r:id="rId32"/>
  </sheets>
  <externalReferences>
    <externalReference r:id="rId33"/>
  </externalReferenc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11.xml><?xml version="1.0" encoding="utf-8"?>
<comments xmlns="http://schemas.openxmlformats.org/spreadsheetml/2006/main" xmlns:xdr="http://schemas.openxmlformats.org/drawingml/2006/spreadsheetDrawing">
  <authors>
    <author>LC</author>
  </authors>
  <commentList>
    <comment ref="F2" authorId="0">
      <text>
        <r>
          <rPr>
            <sz val="10"/>
            <rFont val="Arial"/>
            <family val="2"/>
            <charset val="1"/>
          </rPr>
          <t xml:space="preserve"> </t>
        </r>
      </text>
    </comment>
    <comment ref="G2" authorId="0">
      <text>
        <r>
          <rPr>
            <sz val="10"/>
            <rFont val="Arial"/>
            <family val="2"/>
            <charset val="1"/>
          </rPr>
          <t xml:space="preserve"> </t>
        </r>
      </text>
    </comment>
  </commentList>
</comments>
</file>

<file path=xl/comments12.xml><?xml version="1.0" encoding="utf-8"?>
<comments xmlns="http://schemas.openxmlformats.org/spreadsheetml/2006/main" xmlns:xdr="http://schemas.openxmlformats.org/drawingml/2006/spreadsheetDrawing">
  <authors>
    <author>LC</author>
  </authors>
  <commentList>
    <comment ref="F2" authorId="0">
      <text>
        <r>
          <rPr>
            <sz val="10"/>
            <rFont val="Arial"/>
            <family val="2"/>
            <charset val="1"/>
          </rPr>
          <t xml:space="preserve">Use total pensions, post-2016 cost from period2 167 (third quarter of 2016) onwards.</t>
        </r>
      </text>
    </comment>
    <comment ref="G2" authorId="0">
      <text>
        <r>
          <rPr>
            <sz val="10"/>
            <rFont val="Arial"/>
            <family val="2"/>
            <charset val="1"/>
          </rPr>
          <t xml:space="preserve">Use total net pensions, post-2016 from period2 167 (third quarter of 2016) onwards.</t>
        </r>
      </text>
    </comment>
  </commentList>
</comments>
</file>

<file path=xl/comments13.xml><?xml version="1.0" encoding="utf-8"?>
<comments xmlns="http://schemas.openxmlformats.org/spreadsheetml/2006/main" xmlns:xdr="http://schemas.openxmlformats.org/drawingml/2006/spreadsheetDrawing">
  <authors>
    <author>LC</author>
  </authors>
  <commentList>
    <comment ref="F2" authorId="0">
      <text>
        <r>
          <rPr>
            <sz val="10"/>
            <rFont val="Arial"/>
            <family val="2"/>
            <charset val="1"/>
          </rPr>
          <t xml:space="preserve">Use total pensions, post-2016 cost from period2 167 (third quarter of 2016) onwards.</t>
        </r>
      </text>
    </comment>
    <comment ref="G2" authorId="0">
      <text>
        <r>
          <rPr>
            <sz val="10"/>
            <rFont val="Arial"/>
            <family val="2"/>
            <charset val="1"/>
          </rPr>
          <t xml:space="preserve">Use total net pensions, post-2016 from period2 167 (third quarter of 2016) onwards.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LC</author>
  </authors>
  <commentList>
    <comment ref="AQ1" authorId="0">
      <text>
        <r>
          <rPr>
            <sz val="10"/>
            <rFont val="Arial"/>
            <family val="2"/>
            <charset val="1"/>
          </rPr>
          <t xml:space="preserve">El valor de 2019 es el estimado a 30 de septiembre 2019, menos el stock de letras ANSES que había a 30 de septiembre 2019. Se saca ese stock para que no se cuenten dos veces los fondos del blanqueo disponibles.
</t>
        </r>
      </text>
    </comment>
  </commentList>
</comments>
</file>

<file path=xl/sharedStrings.xml><?xml version="1.0" encoding="utf-8"?>
<sst xmlns="http://schemas.openxmlformats.org/spreadsheetml/2006/main" count="833" uniqueCount="260">
  <si>
    <t xml:space="preserve">Central scenario</t>
  </si>
  <si>
    <t xml:space="preserve">High Scenario</t>
  </si>
  <si>
    <t xml:space="preserve">Real GDP, base 2014 = 100</t>
  </si>
  <si>
    <t xml:space="preserve">Real GDP growth</t>
  </si>
  <si>
    <t xml:space="preserve">Wage share of GDP</t>
  </si>
  <si>
    <t xml:space="preserve">PIB en pesos constantes noviembre 2014</t>
  </si>
  <si>
    <t xml:space="preserve">PIB real, base 2014=100</t>
  </si>
  <si>
    <t xml:space="preserve">Crecimiento real del PIB</t>
  </si>
  <si>
    <t xml:space="preserve">Central</t>
  </si>
  <si>
    <t xml:space="preserve">High</t>
  </si>
  <si>
    <t xml:space="preserve">Low</t>
  </si>
  <si>
    <t xml:space="preserve">PIB real</t>
  </si>
  <si>
    <t xml:space="preserve">Crecimiento mensual real promedio</t>
  </si>
  <si>
    <t xml:space="preserve">IPC</t>
  </si>
  <si>
    <t xml:space="preserve">Inflación mensual promedio</t>
  </si>
  <si>
    <t xml:space="preserve">Salarios</t>
  </si>
  <si>
    <t xml:space="preserve">Aumento salarial mensual promedio</t>
  </si>
  <si>
    <t xml:space="preserve">I 17</t>
  </si>
  <si>
    <t xml:space="preserve">II</t>
  </si>
  <si>
    <t xml:space="preserve">II 17</t>
  </si>
  <si>
    <t xml:space="preserve">III</t>
  </si>
  <si>
    <t xml:space="preserve">III 17</t>
  </si>
  <si>
    <t xml:space="preserve">IPC (eje der.)</t>
  </si>
  <si>
    <t xml:space="preserve">Salarios reales</t>
  </si>
  <si>
    <t xml:space="preserve">IV</t>
  </si>
  <si>
    <t xml:space="preserve">IV 17</t>
  </si>
  <si>
    <t xml:space="preserve">I 18</t>
  </si>
  <si>
    <t xml:space="preserve">II 18</t>
  </si>
  <si>
    <t xml:space="preserve">III 18</t>
  </si>
  <si>
    <t xml:space="preserve">IV 18</t>
  </si>
  <si>
    <t xml:space="preserve">I 19</t>
  </si>
  <si>
    <t xml:space="preserve">II 19</t>
  </si>
  <si>
    <t xml:space="preserve">III 19</t>
  </si>
  <si>
    <t xml:space="preserve">IV 19</t>
  </si>
  <si>
    <t xml:space="preserve">I 20</t>
  </si>
  <si>
    <t xml:space="preserve">II 20</t>
  </si>
  <si>
    <t xml:space="preserve">III 20</t>
  </si>
  <si>
    <t xml:space="preserve">IV 20</t>
  </si>
  <si>
    <t xml:space="preserve">I 21</t>
  </si>
  <si>
    <t xml:space="preserve">II 21</t>
  </si>
  <si>
    <t xml:space="preserve">III 21</t>
  </si>
  <si>
    <t xml:space="preserve">IV 21</t>
  </si>
  <si>
    <t xml:space="preserve">I 22</t>
  </si>
  <si>
    <t xml:space="preserve">II 22</t>
  </si>
  <si>
    <t xml:space="preserve">III 22</t>
  </si>
  <si>
    <t xml:space="preserve">IV 22</t>
  </si>
  <si>
    <t xml:space="preserve">I 23</t>
  </si>
  <si>
    <t xml:space="preserve">II 23</t>
  </si>
  <si>
    <t xml:space="preserve">III 23</t>
  </si>
  <si>
    <t xml:space="preserve">IV 23</t>
  </si>
  <si>
    <t xml:space="preserve">I 24</t>
  </si>
  <si>
    <t xml:space="preserve">II 24</t>
  </si>
  <si>
    <t xml:space="preserve">III 24</t>
  </si>
  <si>
    <t xml:space="preserve">IV 24</t>
  </si>
  <si>
    <t xml:space="preserve">Año</t>
  </si>
  <si>
    <t xml:space="preserve">PIB anual promedio</t>
  </si>
  <si>
    <t xml:space="preserve">Crecimiento PIB anual</t>
  </si>
  <si>
    <t xml:space="preserve">Crecimiento PIB IV Trim interanual</t>
  </si>
  <si>
    <t xml:space="preserve">Trimestre</t>
  </si>
  <si>
    <t xml:space="preserve">Prestaciones seguridad social, harmonizadas (sin pensión universal)</t>
  </si>
  <si>
    <t xml:space="preserve">Prestaciones seguridad social (sin pensión universal)</t>
  </si>
  <si>
    <t xml:space="preserve">Pensión universal neta</t>
  </si>
  <si>
    <t xml:space="preserve">Transferencias PAMI por pensión universal neta</t>
  </si>
  <si>
    <t xml:space="preserve">Asignaciones familiares</t>
  </si>
  <si>
    <t xml:space="preserve">Transferencias PAMI desde ANSES</t>
  </si>
  <si>
    <t xml:space="preserve">Transferencias corrientes al sector privado, harmonizadas</t>
  </si>
  <si>
    <t xml:space="preserve">Contribuciones a ANSES</t>
  </si>
  <si>
    <t xml:space="preserve">Contribuciones a ANSES, harmonizadas</t>
  </si>
  <si>
    <t xml:space="preserve">Impuesto integrado monotributo</t>
  </si>
  <si>
    <t xml:space="preserve">Impuesto integrado monotributo, harmonizado</t>
  </si>
  <si>
    <t xml:space="preserve">Déficit simulado, no harmonizado</t>
  </si>
  <si>
    <t xml:space="preserve">Déficit simulado, harmonizado (sin el impuesto integrado)</t>
  </si>
  <si>
    <t xml:space="preserve">PIB en pesos corrientes (precio de mercado)</t>
  </si>
  <si>
    <t xml:space="preserve">PIB en millones de pesos constantes de 2004</t>
  </si>
  <si>
    <t xml:space="preserve">IPC 2014 noviembre</t>
  </si>
  <si>
    <t xml:space="preserve">Déficit trimestral bismarckiano</t>
  </si>
  <si>
    <t xml:space="preserve">Deficit annual bismarckiano</t>
  </si>
  <si>
    <t xml:space="preserve">Costo reparación histórica estimado,miles de pesos de noviembre 2014</t>
  </si>
  <si>
    <t xml:space="preserve">Crecimiento anual PIB (4to trim a 4to trim)</t>
  </si>
  <si>
    <t xml:space="preserve">Fondos blanqueo disponibles (Diciembre)</t>
  </si>
  <si>
    <t xml:space="preserve">Evolución futura del FGS, financiando reparación histórica (valores Diciembre)</t>
  </si>
  <si>
    <t xml:space="preserve">Evolución futura del FGS, financiando reparación histórica (valores Diciembre) % PIB</t>
  </si>
  <si>
    <t xml:space="preserve">Crecimiento anual del PIB</t>
  </si>
  <si>
    <t xml:space="preserve">total_active</t>
  </si>
  <si>
    <t xml:space="preserve">Crecimiento población activa</t>
  </si>
  <si>
    <t xml:space="preserve">Crecimiento salarios reales simulados</t>
  </si>
  <si>
    <t xml:space="preserve">Remuneración del Trabajo Asalariado en porcentjae del Valor Agregado Bruto (VAB)</t>
  </si>
  <si>
    <t xml:space="preserve">Ingresos Brutos Mixtos en porcentaje VAB</t>
  </si>
  <si>
    <t xml:space="preserve">Remuneración del trabajo en % VAB</t>
  </si>
  <si>
    <t xml:space="preserve">Crecimiento PIB real, función de alza población, salarios y participación en el producto</t>
  </si>
  <si>
    <t xml:space="preserve">Contribuciones a SIPA en porcentaje PIB, simulado</t>
  </si>
  <si>
    <t xml:space="preserve">Contribuciones anuales en % PIB</t>
  </si>
  <si>
    <t xml:space="preserve">Asignaciones familiares + transferencias a PAMI en % PIB</t>
  </si>
  <si>
    <t xml:space="preserve">Prestaciones de seguridad social en % PIB</t>
  </si>
  <si>
    <t xml:space="preserve">Costo de la pensión universal en % del PIB</t>
  </si>
  <si>
    <t xml:space="preserve">Déficit incluyendo el costo de la pensión unviersal</t>
  </si>
  <si>
    <t xml:space="preserve">Medidas EPH</t>
  </si>
  <si>
    <t xml:space="preserve">Simuladas</t>
  </si>
  <si>
    <t xml:space="preserve">Simulado</t>
  </si>
  <si>
    <t xml:space="preserve">A escala</t>
  </si>
  <si>
    <t xml:space="preserve">Medido EPH</t>
  </si>
  <si>
    <t xml:space="preserve">Crecimiento</t>
  </si>
  <si>
    <t xml:space="preserve">Sin financiar</t>
  </si>
  <si>
    <t xml:space="preserve">Financiando</t>
  </si>
  <si>
    <t xml:space="preserve">Hay que relajar la hipótesis de que no cambia reparto capital trabajo PBI: momento en que suben salarios, pero no sube linearmente el PBI en consecuencia. Quizás también hacer proyecciones de salarios menos optimistas, o postergar el crecimiento esperado para 2020. </t>
  </si>
  <si>
    <t xml:space="preserve">158 vs 160</t>
  </si>
  <si>
    <t xml:space="preserve">Pesimista</t>
  </si>
  <si>
    <t xml:space="preserve">Pesimista, 20% menos que central</t>
  </si>
  <si>
    <t xml:space="preserve">Prestaciones seguridad social, harmonizadas</t>
  </si>
  <si>
    <t xml:space="preserve">Prestaciones seguridad social</t>
  </si>
  <si>
    <t xml:space="preserve">Optimista</t>
  </si>
  <si>
    <t xml:space="preserve">Optimista, 20% más que central, 10% más para 2020</t>
  </si>
  <si>
    <t xml:space="preserve">Déficit incluyendo el costo de la pensión universal</t>
  </si>
  <si>
    <t xml:space="preserve">197 vs 208!</t>
  </si>
  <si>
    <t xml:space="preserve">CENTRAL</t>
  </si>
  <si>
    <t xml:space="preserve">LOW</t>
  </si>
  <si>
    <t xml:space="preserve">HIGH</t>
  </si>
  <si>
    <t xml:space="preserve">Central scenario, ANSES bismarckian deficit</t>
  </si>
  <si>
    <t xml:space="preserve">Central scenario, bismarckian deficit including universal pension</t>
  </si>
  <si>
    <t xml:space="preserve">Low scenario, ANSES bismarckian deficit</t>
  </si>
  <si>
    <t xml:space="preserve">Low scenario, bismarckian deficit including universal pension</t>
  </si>
  <si>
    <t xml:space="preserve">High scenario, ANSES bismarckian deficit</t>
  </si>
  <si>
    <t xml:space="preserve">High scenario, bismarckian deficit including universal pension</t>
  </si>
  <si>
    <t xml:space="preserve">Historical values</t>
  </si>
  <si>
    <t xml:space="preserve">Central scenario, including universal pension</t>
  </si>
  <si>
    <t xml:space="preserve">Low scenario</t>
  </si>
  <si>
    <t xml:space="preserve">Low scenario, including universal pension</t>
  </si>
  <si>
    <t xml:space="preserve">High scenario</t>
  </si>
  <si>
    <t xml:space="preserve">High scenario, including universal pension</t>
  </si>
  <si>
    <t xml:space="preserve">Valores Históricos</t>
  </si>
  <si>
    <t xml:space="preserve">Escenario central</t>
  </si>
  <si>
    <t xml:space="preserve">Escenario pesimista</t>
  </si>
  <si>
    <t xml:space="preserve">Escenario optimista</t>
  </si>
  <si>
    <t xml:space="preserve">Central scenario, including universal pension and without coparticipation</t>
  </si>
  <si>
    <t xml:space="preserve">Low scenario, including universal pension and without coparticipation</t>
  </si>
  <si>
    <t xml:space="preserve">High scenario, including universal pension and without coparticipation</t>
  </si>
  <si>
    <t xml:space="preserve">Table from ANSES measured economic result, found in \Git_MISSAR_model\MISSAR\Excel_files_for_MISSAR</t>
  </si>
  <si>
    <t xml:space="preserve">Non contributive income</t>
  </si>
  <si>
    <t xml:space="preserve">Non contributive expenses</t>
  </si>
  <si>
    <t xml:space="preserve">Ingresos fiscales y coparticipación</t>
  </si>
  <si>
    <t xml:space="preserve">Gastos figurativos + sentencias</t>
  </si>
  <si>
    <t xml:space="preserve">Ganancias ANSES</t>
  </si>
  <si>
    <t xml:space="preserve">Componente impositivo del monotributo a ANSES</t>
  </si>
  <si>
    <t xml:space="preserve">IVA ANSES</t>
  </si>
  <si>
    <t xml:space="preserve">Líquidos totales</t>
  </si>
  <si>
    <t xml:space="preserve">Adicional cigarrillos</t>
  </si>
  <si>
    <t xml:space="preserve">Cheque</t>
  </si>
  <si>
    <t xml:space="preserve">15 % coparticipación</t>
  </si>
  <si>
    <t xml:space="preserve">Líquidos que van a ANSES</t>
  </si>
  <si>
    <t xml:space="preserve">Gastos operativos</t>
  </si>
  <si>
    <t xml:space="preserve">Comisiones por recaudación (fuente: ANSES transparencia ISSFinanciero)</t>
  </si>
  <si>
    <t xml:space="preserve">ISS</t>
  </si>
  <si>
    <t xml:space="preserve">Otras dependencias (Min. Desarrollo social) no financiados por rentas generales + gastos capital</t>
  </si>
  <si>
    <t xml:space="preserve">Sentencias ANSES</t>
  </si>
  <si>
    <t xml:space="preserve">PNC</t>
  </si>
  <si>
    <t xml:space="preserve">Transferencias a gobiernos provinciales</t>
  </si>
  <si>
    <t xml:space="preserve">Devolución coparticipación a provincias</t>
  </si>
  <si>
    <t xml:space="preserve">Also, from 01/01/2018 ganancias stops funding ANSES, and instead comes the check tax. 33% of it can be deducted from the ganancias income tax, but this represents a stable proportion of the GDP. Law 27430 however allows the government to fully eliminate the check tax by 20% shares each year, a tax reduction that was stopped in 2018 as asked by the IMF</t>
  </si>
  <si>
    <t xml:space="preserve">Average non-contributive income and expense</t>
  </si>
  <si>
    <t xml:space="preserve">New taxes: dollar tax and export tariffs increase</t>
  </si>
  <si>
    <t xml:space="preserve">Family benefits</t>
  </si>
  <si>
    <t xml:space="preserve">Pensions</t>
  </si>
  <si>
    <t xml:space="preserve">Social security contributions</t>
  </si>
  <si>
    <t xml:space="preserve">Fiscal income net of non-simulated expenses</t>
  </si>
  <si>
    <t xml:space="preserve">Economic result</t>
  </si>
  <si>
    <t xml:space="preserve">Jubilaciones y pensiones</t>
  </si>
  <si>
    <t xml:space="preserve">Aportes y contribuciones</t>
  </si>
  <si>
    <t xml:space="preserve">Ingresos fiscales netos de gastos (figurativos y no simulados)</t>
  </si>
  <si>
    <t xml:space="preserve">Resultado económico</t>
  </si>
  <si>
    <t xml:space="preserve">total pensions, pre-2016, cost</t>
  </si>
  <si>
    <t xml:space="preserve">total net pensions, pre-2016</t>
  </si>
  <si>
    <t xml:space="preserve">total universal pensions, cost</t>
  </si>
  <si>
    <t xml:space="preserve">total net universal pensions</t>
  </si>
  <si>
    <t xml:space="preserve">Sum of columns from v5_m.xlsx file, except total family benefits</t>
  </si>
  <si>
    <t xml:space="preserve">total pensions, post-2016, cost</t>
  </si>
  <si>
    <t xml:space="preserve">total net pensions, post-2016</t>
  </si>
  <si>
    <t xml:space="preserve">Copy here</t>
  </si>
  <si>
    <t xml:space="preserve">Thousands of constant November 2014 pesos</t>
  </si>
  <si>
    <t xml:space="preserve">Year</t>
  </si>
  <si>
    <t xml:space="preserve">Quarter</t>
  </si>
  <si>
    <t xml:space="preserve">Period2</t>
  </si>
  <si>
    <t xml:space="preserve">Total retirement benefits cost (including universal pension)</t>
  </si>
  <si>
    <t xml:space="preserve">Retirement benefits paid by ANSES net of PAMI transfer (with universal pension)</t>
  </si>
  <si>
    <t xml:space="preserve">Total retirement benefits cost (excluding universal pension, with transfers to PAMI)</t>
  </si>
  <si>
    <t xml:space="preserve">Total retirement benefits (excluding universal pension and transfers to PAMI)</t>
  </si>
  <si>
    <t xml:space="preserve">Universal pension's cost (including transfers to PAMI)</t>
  </si>
  <si>
    <t xml:space="preserve">Universal pensions net of transfers to PAMI</t>
  </si>
  <si>
    <t xml:space="preserve">Healthcare transfers to the PAMI by ANSES</t>
  </si>
  <si>
    <t xml:space="preserve">Healtchare transfers to the PAMI by universal pension</t>
  </si>
  <si>
    <t xml:space="preserve">Total family benefits</t>
  </si>
  <si>
    <t xml:space="preserve">Social security benefits, source: seguimiento físico financiero</t>
  </si>
  <si>
    <t xml:space="preserve">Coefficient to scale computed retirement benefits to actual social security benefits paid by ANSES</t>
  </si>
  <si>
    <t xml:space="preserve">Social security payments by ANSES, to scale</t>
  </si>
  <si>
    <t xml:space="preserve">Family benefits, source: seguimiento físico financiero</t>
  </si>
  <si>
    <t xml:space="preserve">Transfers to the PAMI (3.62% of social security benefits. 3.62% is current health transfers by ANSES in the Cuenta de Inversión divided by social security benefits in the Cuenta de Inversión).</t>
  </si>
  <si>
    <t xml:space="preserve">Current transfers to the private sector as depicted in the seguimiento físico financiero</t>
  </si>
  <si>
    <t xml:space="preserve">Coefficient to scale computed family benefits</t>
  </si>
  <si>
    <t xml:space="preserve">Net universal pension , to scale</t>
  </si>
  <si>
    <t xml:space="preserve">PAMI transfers due to the universal pension, to scale</t>
  </si>
  <si>
    <t xml:space="preserve">Current transfers by ANSES to the private sector (including PAMI contributions), to scale</t>
  </si>
  <si>
    <t xml:space="preserve">Family benefits up to scale</t>
  </si>
  <si>
    <t xml:space="preserve">PAMI transfers up to scale, excluding universal pension</t>
  </si>
  <si>
    <t xml:space="preserve">Measured values (EPH)</t>
  </si>
  <si>
    <t xml:space="preserve">Average (2014-2015)</t>
  </si>
  <si>
    <t xml:space="preserve">Simulated values</t>
  </si>
  <si>
    <t xml:space="preserve">Decreto 807 2016: los nuevos indices de actualización son de aplicación para las nuevas jubilaciones a partir de agosto 2016. Ergo, se aplica el cálculo de jubilaciones con índice ₂ a partir del tercer trimestre 2016, período 55</t>
  </si>
  <si>
    <t xml:space="preserve">Total_SIPA_income</t>
  </si>
  <si>
    <t xml:space="preserve">Monotributo_integrated_tax</t>
  </si>
  <si>
    <t xml:space="preserve">THOUSANDS OF NOVEMBER 2014 PESOS</t>
  </si>
  <si>
    <t xml:space="preserve">period2</t>
  </si>
  <si>
    <t xml:space="preserve">Total contributions + integrated tax for ANSES</t>
  </si>
  <si>
    <t xml:space="preserve">Total monotributo integrated tax</t>
  </si>
  <si>
    <t xml:space="preserve">Total social security contributions</t>
  </si>
  <si>
    <t xml:space="preserve">Total social security contributions for ANSES, AFIP data</t>
  </si>
  <si>
    <t xml:space="preserve">Coefficient to scale computed social security contributions to actual social security contributions given to ANSES, AFIP data</t>
  </si>
  <si>
    <t xml:space="preserve">Simulated social security contributions for ANSES, to scale</t>
  </si>
  <si>
    <t xml:space="preserve">Monotributo integrated tax, AFIP data</t>
  </si>
  <si>
    <t xml:space="preserve">Coefficient to scale computed monotributo integrated tax to actual monotributo integrated tax, AFIP data</t>
  </si>
  <si>
    <t xml:space="preserve">Monotributo integrated tax, to scale</t>
  </si>
  <si>
    <t xml:space="preserve">Measured data  (EPH)</t>
  </si>
  <si>
    <t xml:space="preserve">average?</t>
  </si>
  <si>
    <t xml:space="preserve">Simulated data</t>
  </si>
  <si>
    <t xml:space="preserve">Period</t>
  </si>
  <si>
    <t xml:space="preserve">Mean_real_labour_income</t>
  </si>
  <si>
    <t xml:space="preserve">Total_workers</t>
  </si>
  <si>
    <t xml:space="preserve">period</t>
  </si>
  <si>
    <t xml:space="preserve">Total_pensions_pre-2016_cost</t>
  </si>
  <si>
    <t xml:space="preserve">Total_net_pensions_pre-2016</t>
  </si>
  <si>
    <t xml:space="preserve">Total_pensions_post-2016_cost</t>
  </si>
  <si>
    <t xml:space="preserve">Total_net_pensions_post-2016</t>
  </si>
  <si>
    <t xml:space="preserve">Total_retirement_benefits_pre-2016</t>
  </si>
  <si>
    <t xml:space="preserve">Total_survivors_pensions_pre-2016</t>
  </si>
  <si>
    <t xml:space="preserve">Total_retirement_benefits_post-2016</t>
  </si>
  <si>
    <t xml:space="preserve">Total_survivors_pensions_post-2016</t>
  </si>
  <si>
    <t xml:space="preserve">Total_universal_pensions_cost</t>
  </si>
  <si>
    <t xml:space="preserve">Total_net_universal_pensions</t>
  </si>
  <si>
    <t xml:space="preserve">Total_thirteenth_month_of_pension_pre-2016_cost</t>
  </si>
  <si>
    <t xml:space="preserve">Total_net_thirteenth_month_of_pension_pre-2016</t>
  </si>
  <si>
    <t xml:space="preserve">Total_thirteenth_month_of_pension_post-2016_cost</t>
  </si>
  <si>
    <t xml:space="preserve">Total_net_thirteenth_month_of_pension_post-2016</t>
  </si>
  <si>
    <t xml:space="preserve">Total_thirteenth_month_of_universal_pension_cost</t>
  </si>
  <si>
    <t xml:space="preserve">Total_net_thirteenth_month_of_universal_pension</t>
  </si>
  <si>
    <t xml:space="preserve">Total_family_benefits</t>
  </si>
  <si>
    <t xml:space="preserve">Total_contributive_child_benefits</t>
  </si>
  <si>
    <t xml:space="preserve">Total_auh</t>
  </si>
  <si>
    <t xml:space="preserve">Total_spouse_benefit</t>
  </si>
  <si>
    <t xml:space="preserve">Total_school_aid</t>
  </si>
  <si>
    <t xml:space="preserve">Total_wedding_benefit</t>
  </si>
  <si>
    <t xml:space="preserve">Total_prenatal_benefit</t>
  </si>
  <si>
    <t xml:space="preserve">Total_pregnancy_benefit</t>
  </si>
  <si>
    <t xml:space="preserve">Total_birth_benefit</t>
  </si>
  <si>
    <t xml:space="preserve">Total_wage-earners_SIPA_contributions</t>
  </si>
  <si>
    <t xml:space="preserve">Total_taxable_income</t>
  </si>
  <si>
    <t xml:space="preserve">Total_gross_wages</t>
  </si>
  <si>
    <t xml:space="preserve">Total_SAC</t>
  </si>
  <si>
    <t xml:space="preserve">Total_autonomous_workers_SIPA_contributions</t>
  </si>
  <si>
    <t xml:space="preserve">Total_Monotributo_SIPA_contributions</t>
  </si>
  <si>
    <t xml:space="preserve">All_pensions</t>
  </si>
  <si>
    <t xml:space="preserve">Contributory_pensions</t>
  </si>
  <si>
    <t xml:space="preserve">Moratorium_and_PUAM</t>
  </si>
</sst>
</file>

<file path=xl/styles.xml><?xml version="1.0" encoding="utf-8"?>
<styleSheet xmlns="http://schemas.openxmlformats.org/spreadsheetml/2006/main">
  <numFmts count="11">
    <numFmt numFmtId="164" formatCode="General"/>
    <numFmt numFmtId="165" formatCode="#,##0.00\ [$€-C0A];[RED]\-#,##0.00\ [$€-C0A]"/>
    <numFmt numFmtId="166" formatCode="#,##0"/>
    <numFmt numFmtId="167" formatCode="0.00%"/>
    <numFmt numFmtId="168" formatCode="0.00"/>
    <numFmt numFmtId="169" formatCode="0%"/>
    <numFmt numFmtId="170" formatCode="0"/>
    <numFmt numFmtId="171" formatCode="#,##0.00"/>
    <numFmt numFmtId="172" formatCode="General"/>
    <numFmt numFmtId="173" formatCode="0.00000"/>
    <numFmt numFmtId="174" formatCode="* #,##0.00&quot;    &quot;;\-* #,##0.00&quot;    &quot;;* \-#&quot;    &quot;;@\ "/>
  </numFmts>
  <fonts count="2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sz val="16"/>
      <name val="Arial"/>
      <family val="2"/>
      <charset val="1"/>
    </font>
    <font>
      <b val="true"/>
      <i val="true"/>
      <u val="single"/>
      <sz val="10"/>
      <name val="Arial"/>
      <family val="2"/>
      <charset val="1"/>
    </font>
    <font>
      <sz val="10"/>
      <name val="Arial"/>
      <family val="2"/>
    </font>
    <font>
      <sz val="11"/>
      <color rgb="FF000000"/>
      <name val="Calibri"/>
      <family val="2"/>
      <charset val="1"/>
    </font>
    <font>
      <b val="true"/>
      <sz val="10"/>
      <name val="Calibri"/>
      <family val="2"/>
      <charset val="1"/>
    </font>
    <font>
      <sz val="1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b val="true"/>
      <sz val="10"/>
      <color rgb="FFFF0000"/>
      <name val="Calibri"/>
      <family val="2"/>
      <charset val="1"/>
    </font>
    <font>
      <b val="true"/>
      <sz val="10"/>
      <name val="Arial"/>
      <family val="2"/>
      <charset val="1"/>
    </font>
    <font>
      <sz val="10"/>
      <name val="Arial"/>
      <family val="0"/>
      <charset val="1"/>
    </font>
    <font>
      <sz val="8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000000"/>
      <name val="Calibri"/>
      <family val="2"/>
    </font>
    <font>
      <sz val="10"/>
      <color rgb="FF000000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b val="true"/>
      <sz val="12"/>
      <name val="Arial"/>
      <family val="2"/>
      <charset val="1"/>
    </font>
    <font>
      <sz val="20"/>
      <color rgb="FF000000"/>
      <name val="Calibri"/>
      <family val="2"/>
    </font>
    <font>
      <sz val="16"/>
      <color rgb="FF333333"/>
      <name val="Arial"/>
      <family val="2"/>
    </font>
    <font>
      <sz val="16"/>
      <name val="Arial"/>
      <family val="2"/>
    </font>
    <font>
      <sz val="20"/>
      <color rgb="FF000000"/>
      <name val="Arial"/>
      <family val="2"/>
    </font>
    <font>
      <sz val="20"/>
      <name val="Arial"/>
      <family val="2"/>
    </font>
    <font>
      <b val="true"/>
      <i val="true"/>
      <sz val="10"/>
      <name val="Arial"/>
      <family val="2"/>
      <charset val="1"/>
    </font>
  </fonts>
  <fills count="1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FFD320"/>
        <bgColor rgb="FFFFFF00"/>
      </patternFill>
    </fill>
    <fill>
      <patternFill patternType="solid">
        <fgColor rgb="FFDDDDDD"/>
        <bgColor rgb="FFD9D9D9"/>
      </patternFill>
    </fill>
    <fill>
      <patternFill patternType="solid">
        <fgColor rgb="FFFFFFFF"/>
        <bgColor rgb="FFF2F2F2"/>
      </patternFill>
    </fill>
    <fill>
      <patternFill patternType="solid">
        <fgColor rgb="FF66CCFF"/>
        <bgColor rgb="FF83CAFF"/>
      </patternFill>
    </fill>
    <fill>
      <patternFill patternType="solid">
        <fgColor rgb="FFF2F2F2"/>
        <bgColor rgb="FFEEEEEE"/>
      </patternFill>
    </fill>
    <fill>
      <patternFill patternType="solid">
        <fgColor rgb="FFEEEEEE"/>
        <bgColor rgb="FFF2F2F2"/>
      </patternFill>
    </fill>
    <fill>
      <patternFill patternType="solid">
        <fgColor rgb="FF99CCFF"/>
        <bgColor rgb="FF83CAFF"/>
      </patternFill>
    </fill>
    <fill>
      <patternFill patternType="solid">
        <fgColor rgb="FFCCFFFF"/>
        <bgColor rgb="FFCFE7F5"/>
      </patternFill>
    </fill>
    <fill>
      <patternFill patternType="solid">
        <fgColor rgb="FF33CCCC"/>
        <bgColor rgb="FF66CCFF"/>
      </patternFill>
    </fill>
    <fill>
      <patternFill patternType="solid">
        <fgColor rgb="FFFF8080"/>
        <bgColor rgb="FFFF9999"/>
      </patternFill>
    </fill>
    <fill>
      <patternFill patternType="solid">
        <fgColor rgb="FFFF00FF"/>
        <bgColor rgb="FFFF00FF"/>
      </patternFill>
    </fill>
    <fill>
      <patternFill patternType="solid">
        <fgColor rgb="FF3366FF"/>
        <bgColor rgb="FF3465A4"/>
      </patternFill>
    </fill>
    <fill>
      <patternFill patternType="solid">
        <fgColor rgb="FF99FF33"/>
        <bgColor rgb="FFFFFF00"/>
      </patternFill>
    </fill>
    <fill>
      <patternFill patternType="solid">
        <fgColor rgb="FFFF9999"/>
        <bgColor rgb="FFFF8080"/>
      </patternFill>
    </fill>
    <fill>
      <patternFill patternType="solid">
        <fgColor rgb="FF99FFFF"/>
        <bgColor rgb="FFCCFFFF"/>
      </patternFill>
    </fill>
    <fill>
      <patternFill patternType="solid">
        <fgColor rgb="FFCFE7F5"/>
        <bgColor rgb="FFDDDDDD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thin"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 style="thin"/>
      <top style="hair"/>
      <bottom/>
      <diagonal/>
    </border>
    <border diagonalUp="false" diagonalDown="false">
      <left style="hair"/>
      <right style="thin"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thin"/>
      <right style="thin"/>
      <top/>
      <bottom/>
      <diagonal/>
    </border>
  </borders>
  <cellStyleXfs count="25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74" fontId="13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9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center" vertical="bottom" textRotation="9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5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6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4" borderId="4" xfId="0" applyFont="true" applyBorder="true" applyAlignment="true" applyProtection="false">
      <alignment horizontal="justify" vertical="center" textRotation="0" wrapText="false" indent="0" shrinkToFit="false"/>
      <protection locked="true" hidden="false"/>
    </xf>
    <xf numFmtId="170" fontId="8" fillId="7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9" fillId="7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9" fillId="7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8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9" fillId="5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9" fillId="5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0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1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1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1" fillId="7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1" fillId="7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1" fillId="7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0" xfId="0" applyFont="true" applyBorder="false" applyAlignment="true" applyProtection="false">
      <alignment horizontal="justify" vertical="center" textRotation="0" wrapText="false" indent="0" shrinkToFit="false"/>
      <protection locked="true" hidden="false"/>
    </xf>
    <xf numFmtId="164" fontId="7" fillId="4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6" fontId="0" fillId="3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12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3" borderId="0" xfId="0" applyFont="true" applyBorder="true" applyAlignment="true" applyProtection="false">
      <alignment horizontal="justify" vertical="bottom" textRotation="0" wrapText="false" indent="0" shrinkToFit="false"/>
      <protection locked="true" hidden="false"/>
    </xf>
    <xf numFmtId="164" fontId="12" fillId="3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12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2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2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2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12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2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4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12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2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5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3" fillId="0" borderId="0" xfId="19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9" fontId="0" fillId="4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2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4" borderId="0" xfId="0" applyFont="false" applyBorder="false" applyAlignment="true" applyProtection="false">
      <alignment horizontal="right" vertical="bottom" textRotation="0" wrapText="true" indent="0" shrinkToFit="false"/>
      <protection locked="true" hidden="false"/>
    </xf>
    <xf numFmtId="166" fontId="0" fillId="5" borderId="0" xfId="0" applyFont="false" applyBorder="false" applyAlignment="true" applyProtection="false">
      <alignment horizontal="right" vertical="bottom" textRotation="0" wrapText="true" indent="0" shrinkToFit="false"/>
      <protection locked="true" hidden="false"/>
    </xf>
    <xf numFmtId="170" fontId="0" fillId="5" borderId="0" xfId="0" applyFont="false" applyBorder="false" applyAlignment="true" applyProtection="false">
      <alignment horizontal="right" vertical="bottom" textRotation="0" wrapText="true" indent="0" shrinkToFit="false"/>
      <protection locked="true" hidden="false"/>
    </xf>
    <xf numFmtId="173" fontId="9" fillId="7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9" fillId="7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9" fillId="5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9" fillId="5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11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1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11" fillId="7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13" fillId="0" borderId="0" xfId="15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9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5" fillId="10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5" fillId="5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8" fillId="9" borderId="9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8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7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7" fontId="19" fillId="10" borderId="10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9" fillId="5" borderId="10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8" fillId="2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18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7" fontId="17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7" fontId="18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7" fontId="18" fillId="4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7" fontId="18" fillId="5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18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8" fillId="4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7" fontId="18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2" borderId="0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1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5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3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4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4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4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13" borderId="4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6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13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14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6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1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2" fillId="1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2" fillId="1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7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0" fillId="17" borderId="0" xfId="0" applyFont="fals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25" fillId="1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1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7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12" fillId="17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0" fillId="1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0" fillId="6" borderId="0" xfId="0" applyFont="fals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12" fillId="6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6" fontId="0" fillId="6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2" fillId="1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1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1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2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2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25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2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7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2" fillId="17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17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17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1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1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1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NCLAS,REZONES Y SUS PARTES,DE FUNDICION,DE HIERRO O DE ACERO 2 2" xfId="20"/>
    <cellStyle name="Heading1" xfId="21"/>
    <cellStyle name="Normal 2" xfId="22"/>
    <cellStyle name="Result" xfId="23"/>
    <cellStyle name="Result2" xfId="24"/>
  </cellStyles>
  <colors>
    <indexedColors>
      <rgbColor rgb="FF000000"/>
      <rgbColor rgb="FFFFFFFF"/>
      <rgbColor rgb="FFFF0000"/>
      <rgbColor rgb="FF00CC33"/>
      <rgbColor rgb="FF0000FF"/>
      <rgbColor rgb="FFFFFF00"/>
      <rgbColor rgb="FFFF00FF"/>
      <rgbColor rgb="FF99FFFF"/>
      <rgbColor rgb="FF7E0021"/>
      <rgbColor rgb="FF008000"/>
      <rgbColor rgb="FF000080"/>
      <rgbColor rgb="FF548235"/>
      <rgbColor rgb="FF800080"/>
      <rgbColor rgb="FF008080"/>
      <rgbColor rgb="FFB3B3B3"/>
      <rgbColor rgb="FF808080"/>
      <rgbColor rgb="FF83CA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C5000B"/>
      <rgbColor rgb="FF008080"/>
      <rgbColor rgb="FF0000FF"/>
      <rgbColor rgb="FF66CCFF"/>
      <rgbColor rgb="FFCFE7F5"/>
      <rgbColor rgb="FFEEEEEE"/>
      <rgbColor rgb="FFF2F2F2"/>
      <rgbColor rgb="FF99CCFF"/>
      <rgbColor rgb="FFFF9999"/>
      <rgbColor rgb="FFDDDDDD"/>
      <rgbColor rgb="FFCCCC99"/>
      <rgbColor rgb="FF3366FF"/>
      <rgbColor rgb="FF33CCCC"/>
      <rgbColor rgb="FF99FF33"/>
      <rgbColor rgb="FFFFD320"/>
      <rgbColor rgb="FFFF950E"/>
      <rgbColor rgb="FFFF420E"/>
      <rgbColor rgb="FF3465A4"/>
      <rgbColor rgb="FF969696"/>
      <rgbColor rgb="FF004586"/>
      <rgbColor rgb="FF579D1C"/>
      <rgbColor rgb="FF003300"/>
      <rgbColor rgb="FF314004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worksheet" Target="worksheets/sheet30.xml"/><Relationship Id="rId32" Type="http://schemas.openxmlformats.org/officeDocument/2006/relationships/worksheet" Target="worksheets/sheet31.xml"/><Relationship Id="rId33" Type="http://schemas.openxmlformats.org/officeDocument/2006/relationships/externalLink" Target="externalLinks/externalLink1.xml"/><Relationship Id="rId34" Type="http://schemas.openxmlformats.org/officeDocument/2006/relationships/sharedStrings" Target="sharedStrings.xml"/>
</Relationships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'GDP evolution by scenario'!$F$6</c:f>
              <c:strCache>
                <c:ptCount val="1"/>
                <c:pt idx="0">
                  <c:v>PIB real, base 2014=100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'GDP evolution by scenario'!$D$7:$D$114</c:f>
              <c:strCache>
                <c:ptCount val="108"/>
                <c:pt idx="0">
                  <c:v>2014</c:v>
                </c:pt>
                <c:pt idx="1">
                  <c:v>2014</c:v>
                </c:pt>
                <c:pt idx="2">
                  <c:v>2014</c:v>
                </c:pt>
                <c:pt idx="3">
                  <c:v>2014</c:v>
                </c:pt>
                <c:pt idx="4">
                  <c:v>2015</c:v>
                </c:pt>
                <c:pt idx="5">
                  <c:v>2015</c:v>
                </c:pt>
                <c:pt idx="6">
                  <c:v>2015</c:v>
                </c:pt>
                <c:pt idx="7">
                  <c:v>2015</c:v>
                </c:pt>
                <c:pt idx="8">
                  <c:v>2016</c:v>
                </c:pt>
                <c:pt idx="9">
                  <c:v>2016</c:v>
                </c:pt>
                <c:pt idx="10">
                  <c:v>2016</c:v>
                </c:pt>
                <c:pt idx="11">
                  <c:v>2016</c:v>
                </c:pt>
                <c:pt idx="12">
                  <c:v>2017</c:v>
                </c:pt>
                <c:pt idx="13">
                  <c:v>2017</c:v>
                </c:pt>
                <c:pt idx="14">
                  <c:v>2017</c:v>
                </c:pt>
                <c:pt idx="15">
                  <c:v>2017</c:v>
                </c:pt>
                <c:pt idx="16">
                  <c:v>2018</c:v>
                </c:pt>
                <c:pt idx="17">
                  <c:v>2018</c:v>
                </c:pt>
                <c:pt idx="18">
                  <c:v>2018</c:v>
                </c:pt>
                <c:pt idx="19">
                  <c:v>2018</c:v>
                </c:pt>
                <c:pt idx="20">
                  <c:v>2019</c:v>
                </c:pt>
                <c:pt idx="21">
                  <c:v>2019</c:v>
                </c:pt>
                <c:pt idx="22">
                  <c:v>2019</c:v>
                </c:pt>
                <c:pt idx="23">
                  <c:v>2019</c:v>
                </c:pt>
                <c:pt idx="24">
                  <c:v>2020</c:v>
                </c:pt>
                <c:pt idx="25">
                  <c:v>2020</c:v>
                </c:pt>
                <c:pt idx="26">
                  <c:v>2020</c:v>
                </c:pt>
                <c:pt idx="27">
                  <c:v>2020</c:v>
                </c:pt>
                <c:pt idx="28">
                  <c:v>2021</c:v>
                </c:pt>
                <c:pt idx="29">
                  <c:v>2021</c:v>
                </c:pt>
                <c:pt idx="30">
                  <c:v>2021</c:v>
                </c:pt>
                <c:pt idx="31">
                  <c:v>2021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2024</c:v>
                </c:pt>
                <c:pt idx="41">
                  <c:v>2024</c:v>
                </c:pt>
                <c:pt idx="42">
                  <c:v>2024</c:v>
                </c:pt>
                <c:pt idx="43">
                  <c:v>2024</c:v>
                </c:pt>
                <c:pt idx="44">
                  <c:v>2025</c:v>
                </c:pt>
                <c:pt idx="45">
                  <c:v>2025</c:v>
                </c:pt>
                <c:pt idx="46">
                  <c:v>2025</c:v>
                </c:pt>
                <c:pt idx="47">
                  <c:v>2025</c:v>
                </c:pt>
                <c:pt idx="48">
                  <c:v>2026</c:v>
                </c:pt>
                <c:pt idx="49">
                  <c:v>2026</c:v>
                </c:pt>
                <c:pt idx="50">
                  <c:v>2026</c:v>
                </c:pt>
                <c:pt idx="51">
                  <c:v>2026</c:v>
                </c:pt>
                <c:pt idx="52">
                  <c:v>2027</c:v>
                </c:pt>
                <c:pt idx="53">
                  <c:v>2027</c:v>
                </c:pt>
                <c:pt idx="54">
                  <c:v>2027</c:v>
                </c:pt>
                <c:pt idx="55">
                  <c:v>2027</c:v>
                </c:pt>
                <c:pt idx="56">
                  <c:v>2028</c:v>
                </c:pt>
                <c:pt idx="57">
                  <c:v>2028</c:v>
                </c:pt>
                <c:pt idx="58">
                  <c:v>2028</c:v>
                </c:pt>
                <c:pt idx="59">
                  <c:v>2028</c:v>
                </c:pt>
                <c:pt idx="60">
                  <c:v>2029</c:v>
                </c:pt>
                <c:pt idx="61">
                  <c:v>2029</c:v>
                </c:pt>
                <c:pt idx="62">
                  <c:v>2029</c:v>
                </c:pt>
                <c:pt idx="63">
                  <c:v>2029</c:v>
                </c:pt>
                <c:pt idx="64">
                  <c:v>2030</c:v>
                </c:pt>
                <c:pt idx="65">
                  <c:v>2030</c:v>
                </c:pt>
                <c:pt idx="66">
                  <c:v>2030</c:v>
                </c:pt>
                <c:pt idx="67">
                  <c:v>2030</c:v>
                </c:pt>
                <c:pt idx="68">
                  <c:v>2031</c:v>
                </c:pt>
                <c:pt idx="69">
                  <c:v>2031</c:v>
                </c:pt>
                <c:pt idx="70">
                  <c:v>2031</c:v>
                </c:pt>
                <c:pt idx="71">
                  <c:v>2031</c:v>
                </c:pt>
                <c:pt idx="72">
                  <c:v>2032</c:v>
                </c:pt>
                <c:pt idx="73">
                  <c:v>2032</c:v>
                </c:pt>
                <c:pt idx="74">
                  <c:v>2032</c:v>
                </c:pt>
                <c:pt idx="75">
                  <c:v>2032</c:v>
                </c:pt>
                <c:pt idx="76">
                  <c:v>2033</c:v>
                </c:pt>
                <c:pt idx="77">
                  <c:v>2033</c:v>
                </c:pt>
                <c:pt idx="78">
                  <c:v>2033</c:v>
                </c:pt>
                <c:pt idx="79">
                  <c:v>2033</c:v>
                </c:pt>
                <c:pt idx="80">
                  <c:v>2034</c:v>
                </c:pt>
                <c:pt idx="81">
                  <c:v>2034</c:v>
                </c:pt>
                <c:pt idx="82">
                  <c:v>2034</c:v>
                </c:pt>
                <c:pt idx="83">
                  <c:v>2034</c:v>
                </c:pt>
                <c:pt idx="84">
                  <c:v>2035</c:v>
                </c:pt>
                <c:pt idx="85">
                  <c:v>2035</c:v>
                </c:pt>
                <c:pt idx="86">
                  <c:v>2035</c:v>
                </c:pt>
                <c:pt idx="87">
                  <c:v>2035</c:v>
                </c:pt>
                <c:pt idx="88">
                  <c:v>2036</c:v>
                </c:pt>
                <c:pt idx="89">
                  <c:v>2036</c:v>
                </c:pt>
                <c:pt idx="90">
                  <c:v>2036</c:v>
                </c:pt>
                <c:pt idx="91">
                  <c:v>2036</c:v>
                </c:pt>
                <c:pt idx="92">
                  <c:v>2037</c:v>
                </c:pt>
                <c:pt idx="93">
                  <c:v>2037</c:v>
                </c:pt>
                <c:pt idx="94">
                  <c:v>2037</c:v>
                </c:pt>
                <c:pt idx="95">
                  <c:v>2037</c:v>
                </c:pt>
                <c:pt idx="96">
                  <c:v>2038</c:v>
                </c:pt>
                <c:pt idx="97">
                  <c:v>2038</c:v>
                </c:pt>
                <c:pt idx="98">
                  <c:v>2038</c:v>
                </c:pt>
                <c:pt idx="99">
                  <c:v>2038</c:v>
                </c:pt>
                <c:pt idx="100">
                  <c:v>2039</c:v>
                </c:pt>
                <c:pt idx="101">
                  <c:v>2039</c:v>
                </c:pt>
                <c:pt idx="102">
                  <c:v>2039</c:v>
                </c:pt>
                <c:pt idx="103">
                  <c:v>2039</c:v>
                </c:pt>
                <c:pt idx="104">
                  <c:v>2040</c:v>
                </c:pt>
                <c:pt idx="105">
                  <c:v>2040</c:v>
                </c:pt>
                <c:pt idx="106">
                  <c:v>2040</c:v>
                </c:pt>
                <c:pt idx="107">
                  <c:v>2040</c:v>
                </c:pt>
              </c:strCache>
            </c:strRef>
          </c:cat>
          <c:val>
            <c:numRef>
              <c:f>'GDP evolution by scenario'!$F$7:$F$114</c:f>
              <c:numCache>
                <c:formatCode>General</c:formatCode>
                <c:ptCount val="108"/>
                <c:pt idx="0">
                  <c:v>95.5517968971135</c:v>
                </c:pt>
                <c:pt idx="1">
                  <c:v>108.297069734706</c:v>
                </c:pt>
                <c:pt idx="2">
                  <c:v>98.3730386805929</c:v>
                </c:pt>
                <c:pt idx="3">
                  <c:v>97.7780946875875</c:v>
                </c:pt>
                <c:pt idx="4">
                  <c:v>101.320812129523</c:v>
                </c:pt>
                <c:pt idx="5">
                  <c:v>103.624494552282</c:v>
                </c:pt>
                <c:pt idx="6">
                  <c:v>103.552390712943</c:v>
                </c:pt>
                <c:pt idx="7">
                  <c:v>102.426941961511</c:v>
                </c:pt>
                <c:pt idx="8">
                  <c:v>101.574812975605</c:v>
                </c:pt>
                <c:pt idx="9">
                  <c:v>99.8005185448702</c:v>
                </c:pt>
                <c:pt idx="10">
                  <c:v>100.159590770044</c:v>
                </c:pt>
                <c:pt idx="11">
                  <c:v>100.84113735372</c:v>
                </c:pt>
                <c:pt idx="12">
                  <c:v>101.892517403618</c:v>
                </c:pt>
                <c:pt idx="13">
                  <c:v>102.632826285816</c:v>
                </c:pt>
                <c:pt idx="14">
                  <c:v>103.995020582637</c:v>
                </c:pt>
                <c:pt idx="15">
                  <c:v>105.196676575226</c:v>
                </c:pt>
                <c:pt idx="16">
                  <c:v>105.073839147018</c:v>
                </c:pt>
                <c:pt idx="17">
                  <c:v>99.7295637217999</c:v>
                </c:pt>
                <c:pt idx="18">
                  <c:v>99.6630162204772</c:v>
                </c:pt>
                <c:pt idx="19">
                  <c:v>98.6373238852105</c:v>
                </c:pt>
                <c:pt idx="20">
                  <c:v>98.7735795699829</c:v>
                </c:pt>
                <c:pt idx="21">
                  <c:v>98.4011159101486</c:v>
                </c:pt>
                <c:pt idx="22">
                  <c:v>99.2039412325065</c:v>
                </c:pt>
                <c:pt idx="23">
                  <c:v>98.3082407076738</c:v>
                </c:pt>
                <c:pt idx="24">
                  <c:v>93.5459387714709</c:v>
                </c:pt>
                <c:pt idx="25">
                  <c:v>78.4468550169711</c:v>
                </c:pt>
                <c:pt idx="26">
                  <c:v>86.4170542419057</c:v>
                </c:pt>
                <c:pt idx="27">
                  <c:v>88.3418787116555</c:v>
                </c:pt>
                <c:pt idx="28">
                  <c:v>90.7395606083266</c:v>
                </c:pt>
                <c:pt idx="29">
                  <c:v>90.9983518196866</c:v>
                </c:pt>
                <c:pt idx="30">
                  <c:v>91.60207749642</c:v>
                </c:pt>
                <c:pt idx="31">
                  <c:v>92.48308178838</c:v>
                </c:pt>
                <c:pt idx="32">
                  <c:v>93.4617474265766</c:v>
                </c:pt>
                <c:pt idx="33">
                  <c:v>94.6382858924738</c:v>
                </c:pt>
                <c:pt idx="34">
                  <c:v>96.1821813712411</c:v>
                </c:pt>
                <c:pt idx="35">
                  <c:v>98.0028952495982</c:v>
                </c:pt>
                <c:pt idx="36">
                  <c:v>98.1348347979056</c:v>
                </c:pt>
                <c:pt idx="37">
                  <c:v>98.4238173281731</c:v>
                </c:pt>
                <c:pt idx="38">
                  <c:v>99.0676468123782</c:v>
                </c:pt>
                <c:pt idx="39">
                  <c:v>100.038789849329</c:v>
                </c:pt>
                <c:pt idx="40">
                  <c:v>101.569554015832</c:v>
                </c:pt>
                <c:pt idx="41">
                  <c:v>101.868650934659</c:v>
                </c:pt>
                <c:pt idx="42">
                  <c:v>102.535014450811</c:v>
                </c:pt>
                <c:pt idx="43">
                  <c:v>103.540147494056</c:v>
                </c:pt>
                <c:pt idx="44">
                  <c:v>104.133945144718</c:v>
                </c:pt>
                <c:pt idx="45">
                  <c:v>104.855793942536</c:v>
                </c:pt>
                <c:pt idx="46">
                  <c:v>106.060490112732</c:v>
                </c:pt>
                <c:pt idx="47">
                  <c:v>107.162632577657</c:v>
                </c:pt>
                <c:pt idx="48">
                  <c:v>108.853450141297</c:v>
                </c:pt>
                <c:pt idx="49">
                  <c:v>109.192664086741</c:v>
                </c:pt>
                <c:pt idx="50">
                  <c:v>109.761264349014</c:v>
                </c:pt>
                <c:pt idx="51">
                  <c:v>110.411083598271</c:v>
                </c:pt>
                <c:pt idx="52">
                  <c:v>111.297891644213</c:v>
                </c:pt>
                <c:pt idx="53">
                  <c:v>111.841191570885</c:v>
                </c:pt>
                <c:pt idx="54">
                  <c:v>112.696217668657</c:v>
                </c:pt>
                <c:pt idx="55">
                  <c:v>114.026888469065</c:v>
                </c:pt>
                <c:pt idx="56">
                  <c:v>114.635982438999</c:v>
                </c:pt>
                <c:pt idx="57">
                  <c:v>115.924216962194</c:v>
                </c:pt>
                <c:pt idx="58">
                  <c:v>117.132778595473</c:v>
                </c:pt>
                <c:pt idx="59">
                  <c:v>117.835760173542</c:v>
                </c:pt>
                <c:pt idx="60">
                  <c:v>118.172232424516</c:v>
                </c:pt>
                <c:pt idx="61">
                  <c:v>118.950462575146</c:v>
                </c:pt>
                <c:pt idx="62">
                  <c:v>119.290602756984</c:v>
                </c:pt>
                <c:pt idx="63">
                  <c:v>120.268563817618</c:v>
                </c:pt>
                <c:pt idx="64">
                  <c:v>121.544891669041</c:v>
                </c:pt>
                <c:pt idx="65">
                  <c:v>122.173946500521</c:v>
                </c:pt>
                <c:pt idx="66">
                  <c:v>123.182692154736</c:v>
                </c:pt>
                <c:pt idx="67">
                  <c:v>124.04353452305</c:v>
                </c:pt>
                <c:pt idx="68">
                  <c:v>124.45826513691</c:v>
                </c:pt>
                <c:pt idx="69">
                  <c:v>124.927537956</c:v>
                </c:pt>
                <c:pt idx="70">
                  <c:v>124.942943841946</c:v>
                </c:pt>
                <c:pt idx="71">
                  <c:v>125.93467482061</c:v>
                </c:pt>
                <c:pt idx="72">
                  <c:v>126.408739303136</c:v>
                </c:pt>
                <c:pt idx="73">
                  <c:v>127.243589924943</c:v>
                </c:pt>
                <c:pt idx="74">
                  <c:v>127.72936522871</c:v>
                </c:pt>
                <c:pt idx="75">
                  <c:v>128.742470147503</c:v>
                </c:pt>
                <c:pt idx="76">
                  <c:v>129.799767459728</c:v>
                </c:pt>
                <c:pt idx="77">
                  <c:v>130.625892173811</c:v>
                </c:pt>
                <c:pt idx="78">
                  <c:v>131.367186554235</c:v>
                </c:pt>
                <c:pt idx="79">
                  <c:v>132.337204024474</c:v>
                </c:pt>
                <c:pt idx="80">
                  <c:v>133.245346416856</c:v>
                </c:pt>
                <c:pt idx="81">
                  <c:v>133.881699744723</c:v>
                </c:pt>
                <c:pt idx="82">
                  <c:v>134.11747464911</c:v>
                </c:pt>
                <c:pt idx="83">
                  <c:v>135.064769698051</c:v>
                </c:pt>
                <c:pt idx="84">
                  <c:v>135.395046476917</c:v>
                </c:pt>
                <c:pt idx="85">
                  <c:v>136.555150132858</c:v>
                </c:pt>
                <c:pt idx="86">
                  <c:v>136.472718441014</c:v>
                </c:pt>
                <c:pt idx="87">
                  <c:v>136.968460616145</c:v>
                </c:pt>
                <c:pt idx="88">
                  <c:v>138.444175658197</c:v>
                </c:pt>
                <c:pt idx="89">
                  <c:v>138.687312779762</c:v>
                </c:pt>
                <c:pt idx="90">
                  <c:v>139.088612849284</c:v>
                </c:pt>
                <c:pt idx="91">
                  <c:v>140.595308710653</c:v>
                </c:pt>
                <c:pt idx="92">
                  <c:v>141.005879231878</c:v>
                </c:pt>
                <c:pt idx="93">
                  <c:v>142.147066055351</c:v>
                </c:pt>
                <c:pt idx="94">
                  <c:v>143.209775492515</c:v>
                </c:pt>
                <c:pt idx="95">
                  <c:v>143.863744236078</c:v>
                </c:pt>
                <c:pt idx="96">
                  <c:v>145.01227945251</c:v>
                </c:pt>
                <c:pt idx="97">
                  <c:v>145.623499024225</c:v>
                </c:pt>
                <c:pt idx="98">
                  <c:v>146.330389655968</c:v>
                </c:pt>
                <c:pt idx="99">
                  <c:v>146.664369172752</c:v>
                </c:pt>
                <c:pt idx="100">
                  <c:v>148.039787779076</c:v>
                </c:pt>
                <c:pt idx="101">
                  <c:v>148.918757787092</c:v>
                </c:pt>
                <c:pt idx="102">
                  <c:v>149.613723417049</c:v>
                </c:pt>
                <c:pt idx="103">
                  <c:v>149.958793049268</c:v>
                </c:pt>
                <c:pt idx="104">
                  <c:v>150.317227018147</c:v>
                </c:pt>
                <c:pt idx="105">
                  <c:v>151.567393931248</c:v>
                </c:pt>
                <c:pt idx="106">
                  <c:v>152.494992059327</c:v>
                </c:pt>
                <c:pt idx="107">
                  <c:v>152.954270500661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40226945"/>
        <c:axId val="88425398"/>
      </c:lineChart>
      <c:lineChart>
        <c:grouping val="standard"/>
        <c:varyColors val="0"/>
        <c:ser>
          <c:idx val="1"/>
          <c:order val="1"/>
          <c:tx>
            <c:strRef>
              <c:f>'GDP evolution by scenario'!$G$6</c:f>
              <c:strCache>
                <c:ptCount val="1"/>
                <c:pt idx="0">
                  <c:v>Crecimiento real del PIB</c:v>
                </c:pt>
              </c:strCache>
            </c:strRef>
          </c:tx>
          <c:spPr>
            <a:solidFill>
              <a:srgbClr val="00cc33"/>
            </a:solidFill>
            <a:ln w="28800">
              <a:solidFill>
                <a:srgbClr val="00cc33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'GDP evolution by scenario'!$D$7:$D$114</c:f>
              <c:strCache>
                <c:ptCount val="108"/>
                <c:pt idx="0">
                  <c:v>2014</c:v>
                </c:pt>
                <c:pt idx="1">
                  <c:v>2014</c:v>
                </c:pt>
                <c:pt idx="2">
                  <c:v>2014</c:v>
                </c:pt>
                <c:pt idx="3">
                  <c:v>2014</c:v>
                </c:pt>
                <c:pt idx="4">
                  <c:v>2015</c:v>
                </c:pt>
                <c:pt idx="5">
                  <c:v>2015</c:v>
                </c:pt>
                <c:pt idx="6">
                  <c:v>2015</c:v>
                </c:pt>
                <c:pt idx="7">
                  <c:v>2015</c:v>
                </c:pt>
                <c:pt idx="8">
                  <c:v>2016</c:v>
                </c:pt>
                <c:pt idx="9">
                  <c:v>2016</c:v>
                </c:pt>
                <c:pt idx="10">
                  <c:v>2016</c:v>
                </c:pt>
                <c:pt idx="11">
                  <c:v>2016</c:v>
                </c:pt>
                <c:pt idx="12">
                  <c:v>2017</c:v>
                </c:pt>
                <c:pt idx="13">
                  <c:v>2017</c:v>
                </c:pt>
                <c:pt idx="14">
                  <c:v>2017</c:v>
                </c:pt>
                <c:pt idx="15">
                  <c:v>2017</c:v>
                </c:pt>
                <c:pt idx="16">
                  <c:v>2018</c:v>
                </c:pt>
                <c:pt idx="17">
                  <c:v>2018</c:v>
                </c:pt>
                <c:pt idx="18">
                  <c:v>2018</c:v>
                </c:pt>
                <c:pt idx="19">
                  <c:v>2018</c:v>
                </c:pt>
                <c:pt idx="20">
                  <c:v>2019</c:v>
                </c:pt>
                <c:pt idx="21">
                  <c:v>2019</c:v>
                </c:pt>
                <c:pt idx="22">
                  <c:v>2019</c:v>
                </c:pt>
                <c:pt idx="23">
                  <c:v>2019</c:v>
                </c:pt>
                <c:pt idx="24">
                  <c:v>2020</c:v>
                </c:pt>
                <c:pt idx="25">
                  <c:v>2020</c:v>
                </c:pt>
                <c:pt idx="26">
                  <c:v>2020</c:v>
                </c:pt>
                <c:pt idx="27">
                  <c:v>2020</c:v>
                </c:pt>
                <c:pt idx="28">
                  <c:v>2021</c:v>
                </c:pt>
                <c:pt idx="29">
                  <c:v>2021</c:v>
                </c:pt>
                <c:pt idx="30">
                  <c:v>2021</c:v>
                </c:pt>
                <c:pt idx="31">
                  <c:v>2021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2024</c:v>
                </c:pt>
                <c:pt idx="41">
                  <c:v>2024</c:v>
                </c:pt>
                <c:pt idx="42">
                  <c:v>2024</c:v>
                </c:pt>
                <c:pt idx="43">
                  <c:v>2024</c:v>
                </c:pt>
                <c:pt idx="44">
                  <c:v>2025</c:v>
                </c:pt>
                <c:pt idx="45">
                  <c:v>2025</c:v>
                </c:pt>
                <c:pt idx="46">
                  <c:v>2025</c:v>
                </c:pt>
                <c:pt idx="47">
                  <c:v>2025</c:v>
                </c:pt>
                <c:pt idx="48">
                  <c:v>2026</c:v>
                </c:pt>
                <c:pt idx="49">
                  <c:v>2026</c:v>
                </c:pt>
                <c:pt idx="50">
                  <c:v>2026</c:v>
                </c:pt>
                <c:pt idx="51">
                  <c:v>2026</c:v>
                </c:pt>
                <c:pt idx="52">
                  <c:v>2027</c:v>
                </c:pt>
                <c:pt idx="53">
                  <c:v>2027</c:v>
                </c:pt>
                <c:pt idx="54">
                  <c:v>2027</c:v>
                </c:pt>
                <c:pt idx="55">
                  <c:v>2027</c:v>
                </c:pt>
                <c:pt idx="56">
                  <c:v>2028</c:v>
                </c:pt>
                <c:pt idx="57">
                  <c:v>2028</c:v>
                </c:pt>
                <c:pt idx="58">
                  <c:v>2028</c:v>
                </c:pt>
                <c:pt idx="59">
                  <c:v>2028</c:v>
                </c:pt>
                <c:pt idx="60">
                  <c:v>2029</c:v>
                </c:pt>
                <c:pt idx="61">
                  <c:v>2029</c:v>
                </c:pt>
                <c:pt idx="62">
                  <c:v>2029</c:v>
                </c:pt>
                <c:pt idx="63">
                  <c:v>2029</c:v>
                </c:pt>
                <c:pt idx="64">
                  <c:v>2030</c:v>
                </c:pt>
                <c:pt idx="65">
                  <c:v>2030</c:v>
                </c:pt>
                <c:pt idx="66">
                  <c:v>2030</c:v>
                </c:pt>
                <c:pt idx="67">
                  <c:v>2030</c:v>
                </c:pt>
                <c:pt idx="68">
                  <c:v>2031</c:v>
                </c:pt>
                <c:pt idx="69">
                  <c:v>2031</c:v>
                </c:pt>
                <c:pt idx="70">
                  <c:v>2031</c:v>
                </c:pt>
                <c:pt idx="71">
                  <c:v>2031</c:v>
                </c:pt>
                <c:pt idx="72">
                  <c:v>2032</c:v>
                </c:pt>
                <c:pt idx="73">
                  <c:v>2032</c:v>
                </c:pt>
                <c:pt idx="74">
                  <c:v>2032</c:v>
                </c:pt>
                <c:pt idx="75">
                  <c:v>2032</c:v>
                </c:pt>
                <c:pt idx="76">
                  <c:v>2033</c:v>
                </c:pt>
                <c:pt idx="77">
                  <c:v>2033</c:v>
                </c:pt>
                <c:pt idx="78">
                  <c:v>2033</c:v>
                </c:pt>
                <c:pt idx="79">
                  <c:v>2033</c:v>
                </c:pt>
                <c:pt idx="80">
                  <c:v>2034</c:v>
                </c:pt>
                <c:pt idx="81">
                  <c:v>2034</c:v>
                </c:pt>
                <c:pt idx="82">
                  <c:v>2034</c:v>
                </c:pt>
                <c:pt idx="83">
                  <c:v>2034</c:v>
                </c:pt>
                <c:pt idx="84">
                  <c:v>2035</c:v>
                </c:pt>
                <c:pt idx="85">
                  <c:v>2035</c:v>
                </c:pt>
                <c:pt idx="86">
                  <c:v>2035</c:v>
                </c:pt>
                <c:pt idx="87">
                  <c:v>2035</c:v>
                </c:pt>
                <c:pt idx="88">
                  <c:v>2036</c:v>
                </c:pt>
                <c:pt idx="89">
                  <c:v>2036</c:v>
                </c:pt>
                <c:pt idx="90">
                  <c:v>2036</c:v>
                </c:pt>
                <c:pt idx="91">
                  <c:v>2036</c:v>
                </c:pt>
                <c:pt idx="92">
                  <c:v>2037</c:v>
                </c:pt>
                <c:pt idx="93">
                  <c:v>2037</c:v>
                </c:pt>
                <c:pt idx="94">
                  <c:v>2037</c:v>
                </c:pt>
                <c:pt idx="95">
                  <c:v>2037</c:v>
                </c:pt>
                <c:pt idx="96">
                  <c:v>2038</c:v>
                </c:pt>
                <c:pt idx="97">
                  <c:v>2038</c:v>
                </c:pt>
                <c:pt idx="98">
                  <c:v>2038</c:v>
                </c:pt>
                <c:pt idx="99">
                  <c:v>2038</c:v>
                </c:pt>
                <c:pt idx="100">
                  <c:v>2039</c:v>
                </c:pt>
                <c:pt idx="101">
                  <c:v>2039</c:v>
                </c:pt>
                <c:pt idx="102">
                  <c:v>2039</c:v>
                </c:pt>
                <c:pt idx="103">
                  <c:v>2039</c:v>
                </c:pt>
                <c:pt idx="104">
                  <c:v>2040</c:v>
                </c:pt>
                <c:pt idx="105">
                  <c:v>2040</c:v>
                </c:pt>
                <c:pt idx="106">
                  <c:v>2040</c:v>
                </c:pt>
                <c:pt idx="107">
                  <c:v>2040</c:v>
                </c:pt>
              </c:strCache>
            </c:strRef>
          </c:cat>
          <c:val>
            <c:numRef>
              <c:f>'GDP evolution by scenario'!$G$7:$G$114</c:f>
              <c:numCache>
                <c:formatCode>General</c:formatCode>
                <c:ptCount val="108"/>
                <c:pt idx="6">
                  <c:v>0.0273115983906476</c:v>
                </c:pt>
                <c:pt idx="10">
                  <c:v>-0.02080327849265</c:v>
                </c:pt>
                <c:pt idx="14">
                  <c:v>0.0281850297283734</c:v>
                </c:pt>
                <c:pt idx="18">
                  <c:v>-0.0256535187698732</c:v>
                </c:pt>
                <c:pt idx="22">
                  <c:v>-0.0208801473588046</c:v>
                </c:pt>
                <c:pt idx="26">
                  <c:v>-0.121451087990598</c:v>
                </c:pt>
                <c:pt idx="30">
                  <c:v>0.0549999999999999</c:v>
                </c:pt>
                <c:pt idx="34">
                  <c:v>0.044999999999999</c:v>
                </c:pt>
                <c:pt idx="38">
                  <c:v>0.035000000000001</c:v>
                </c:pt>
                <c:pt idx="42">
                  <c:v>0.034999999999999</c:v>
                </c:pt>
                <c:pt idx="46">
                  <c:v>0.0310111852479045</c:v>
                </c:pt>
                <c:pt idx="50">
                  <c:v>0.0379088413609472</c:v>
                </c:pt>
                <c:pt idx="54">
                  <c:v>0.0265705993300611</c:v>
                </c:pt>
                <c:pt idx="58">
                  <c:v>0.0348252180071573</c:v>
                </c:pt>
                <c:pt idx="62">
                  <c:v>0.0239579697010608</c:v>
                </c:pt>
                <c:pt idx="66">
                  <c:v>0.0299218502377645</c:v>
                </c:pt>
                <c:pt idx="70">
                  <c:v>0.0189804472543524</c:v>
                </c:pt>
                <c:pt idx="74">
                  <c:v>0.0197111010319762</c:v>
                </c:pt>
                <c:pt idx="78">
                  <c:v>0.0274558364017539</c:v>
                </c:pt>
                <c:pt idx="82">
                  <c:v>0.0232370578476866</c:v>
                </c:pt>
                <c:pt idx="86">
                  <c:v>0.0169344169846057</c:v>
                </c:pt>
                <c:pt idx="90">
                  <c:v>0.0209464887797166</c:v>
                </c:pt>
                <c:pt idx="94">
                  <c:v>0.0240852799278259</c:v>
                </c:pt>
                <c:pt idx="98">
                  <c:v>0.0235065769689602</c:v>
                </c:pt>
                <c:pt idx="102">
                  <c:v>0.0221039234625899</c:v>
                </c:pt>
                <c:pt idx="106">
                  <c:v>0.0181094031215947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94922782"/>
        <c:axId val="60913248"/>
      </c:lineChart>
      <c:catAx>
        <c:axId val="4022694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 rot="-5400000"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88425398"/>
        <c:crosses val="autoZero"/>
        <c:auto val="1"/>
        <c:lblAlgn val="ctr"/>
        <c:lblOffset val="100"/>
      </c:catAx>
      <c:valAx>
        <c:axId val="88425398"/>
        <c:scaling>
          <c:orientation val="minMax"/>
          <c:max val="180"/>
          <c:min val="8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40226945"/>
        <c:crossesAt val="1"/>
        <c:crossBetween val="midCat"/>
      </c:valAx>
      <c:catAx>
        <c:axId val="94922782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60913248"/>
        <c:auto val="1"/>
        <c:lblAlgn val="ctr"/>
        <c:lblOffset val="100"/>
      </c:catAx>
      <c:valAx>
        <c:axId val="60913248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94922782"/>
        <c:crosses val="max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'GDP evolution by scenario'!$L$6</c:f>
              <c:strCache>
                <c:ptCount val="1"/>
                <c:pt idx="0">
                  <c:v>PIB real, base 2014=100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'GDP evolution by scenario'!$D$7:$D$114</c:f>
              <c:strCache>
                <c:ptCount val="108"/>
                <c:pt idx="0">
                  <c:v>2014</c:v>
                </c:pt>
                <c:pt idx="1">
                  <c:v>2014</c:v>
                </c:pt>
                <c:pt idx="2">
                  <c:v>2014</c:v>
                </c:pt>
                <c:pt idx="3">
                  <c:v>2014</c:v>
                </c:pt>
                <c:pt idx="4">
                  <c:v>2015</c:v>
                </c:pt>
                <c:pt idx="5">
                  <c:v>2015</c:v>
                </c:pt>
                <c:pt idx="6">
                  <c:v>2015</c:v>
                </c:pt>
                <c:pt idx="7">
                  <c:v>2015</c:v>
                </c:pt>
                <c:pt idx="8">
                  <c:v>2016</c:v>
                </c:pt>
                <c:pt idx="9">
                  <c:v>2016</c:v>
                </c:pt>
                <c:pt idx="10">
                  <c:v>2016</c:v>
                </c:pt>
                <c:pt idx="11">
                  <c:v>2016</c:v>
                </c:pt>
                <c:pt idx="12">
                  <c:v>2017</c:v>
                </c:pt>
                <c:pt idx="13">
                  <c:v>2017</c:v>
                </c:pt>
                <c:pt idx="14">
                  <c:v>2017</c:v>
                </c:pt>
                <c:pt idx="15">
                  <c:v>2017</c:v>
                </c:pt>
                <c:pt idx="16">
                  <c:v>2018</c:v>
                </c:pt>
                <c:pt idx="17">
                  <c:v>2018</c:v>
                </c:pt>
                <c:pt idx="18">
                  <c:v>2018</c:v>
                </c:pt>
                <c:pt idx="19">
                  <c:v>2018</c:v>
                </c:pt>
                <c:pt idx="20">
                  <c:v>2019</c:v>
                </c:pt>
                <c:pt idx="21">
                  <c:v>2019</c:v>
                </c:pt>
                <c:pt idx="22">
                  <c:v>2019</c:v>
                </c:pt>
                <c:pt idx="23">
                  <c:v>2019</c:v>
                </c:pt>
                <c:pt idx="24">
                  <c:v>2020</c:v>
                </c:pt>
                <c:pt idx="25">
                  <c:v>2020</c:v>
                </c:pt>
                <c:pt idx="26">
                  <c:v>2020</c:v>
                </c:pt>
                <c:pt idx="27">
                  <c:v>2020</c:v>
                </c:pt>
                <c:pt idx="28">
                  <c:v>2021</c:v>
                </c:pt>
                <c:pt idx="29">
                  <c:v>2021</c:v>
                </c:pt>
                <c:pt idx="30">
                  <c:v>2021</c:v>
                </c:pt>
                <c:pt idx="31">
                  <c:v>2021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2024</c:v>
                </c:pt>
                <c:pt idx="41">
                  <c:v>2024</c:v>
                </c:pt>
                <c:pt idx="42">
                  <c:v>2024</c:v>
                </c:pt>
                <c:pt idx="43">
                  <c:v>2024</c:v>
                </c:pt>
                <c:pt idx="44">
                  <c:v>2025</c:v>
                </c:pt>
                <c:pt idx="45">
                  <c:v>2025</c:v>
                </c:pt>
                <c:pt idx="46">
                  <c:v>2025</c:v>
                </c:pt>
                <c:pt idx="47">
                  <c:v>2025</c:v>
                </c:pt>
                <c:pt idx="48">
                  <c:v>2026</c:v>
                </c:pt>
                <c:pt idx="49">
                  <c:v>2026</c:v>
                </c:pt>
                <c:pt idx="50">
                  <c:v>2026</c:v>
                </c:pt>
                <c:pt idx="51">
                  <c:v>2026</c:v>
                </c:pt>
                <c:pt idx="52">
                  <c:v>2027</c:v>
                </c:pt>
                <c:pt idx="53">
                  <c:v>2027</c:v>
                </c:pt>
                <c:pt idx="54">
                  <c:v>2027</c:v>
                </c:pt>
                <c:pt idx="55">
                  <c:v>2027</c:v>
                </c:pt>
                <c:pt idx="56">
                  <c:v>2028</c:v>
                </c:pt>
                <c:pt idx="57">
                  <c:v>2028</c:v>
                </c:pt>
                <c:pt idx="58">
                  <c:v>2028</c:v>
                </c:pt>
                <c:pt idx="59">
                  <c:v>2028</c:v>
                </c:pt>
                <c:pt idx="60">
                  <c:v>2029</c:v>
                </c:pt>
                <c:pt idx="61">
                  <c:v>2029</c:v>
                </c:pt>
                <c:pt idx="62">
                  <c:v>2029</c:v>
                </c:pt>
                <c:pt idx="63">
                  <c:v>2029</c:v>
                </c:pt>
                <c:pt idx="64">
                  <c:v>2030</c:v>
                </c:pt>
                <c:pt idx="65">
                  <c:v>2030</c:v>
                </c:pt>
                <c:pt idx="66">
                  <c:v>2030</c:v>
                </c:pt>
                <c:pt idx="67">
                  <c:v>2030</c:v>
                </c:pt>
                <c:pt idx="68">
                  <c:v>2031</c:v>
                </c:pt>
                <c:pt idx="69">
                  <c:v>2031</c:v>
                </c:pt>
                <c:pt idx="70">
                  <c:v>2031</c:v>
                </c:pt>
                <c:pt idx="71">
                  <c:v>2031</c:v>
                </c:pt>
                <c:pt idx="72">
                  <c:v>2032</c:v>
                </c:pt>
                <c:pt idx="73">
                  <c:v>2032</c:v>
                </c:pt>
                <c:pt idx="74">
                  <c:v>2032</c:v>
                </c:pt>
                <c:pt idx="75">
                  <c:v>2032</c:v>
                </c:pt>
                <c:pt idx="76">
                  <c:v>2033</c:v>
                </c:pt>
                <c:pt idx="77">
                  <c:v>2033</c:v>
                </c:pt>
                <c:pt idx="78">
                  <c:v>2033</c:v>
                </c:pt>
                <c:pt idx="79">
                  <c:v>2033</c:v>
                </c:pt>
                <c:pt idx="80">
                  <c:v>2034</c:v>
                </c:pt>
                <c:pt idx="81">
                  <c:v>2034</c:v>
                </c:pt>
                <c:pt idx="82">
                  <c:v>2034</c:v>
                </c:pt>
                <c:pt idx="83">
                  <c:v>2034</c:v>
                </c:pt>
                <c:pt idx="84">
                  <c:v>2035</c:v>
                </c:pt>
                <c:pt idx="85">
                  <c:v>2035</c:v>
                </c:pt>
                <c:pt idx="86">
                  <c:v>2035</c:v>
                </c:pt>
                <c:pt idx="87">
                  <c:v>2035</c:v>
                </c:pt>
                <c:pt idx="88">
                  <c:v>2036</c:v>
                </c:pt>
                <c:pt idx="89">
                  <c:v>2036</c:v>
                </c:pt>
                <c:pt idx="90">
                  <c:v>2036</c:v>
                </c:pt>
                <c:pt idx="91">
                  <c:v>2036</c:v>
                </c:pt>
                <c:pt idx="92">
                  <c:v>2037</c:v>
                </c:pt>
                <c:pt idx="93">
                  <c:v>2037</c:v>
                </c:pt>
                <c:pt idx="94">
                  <c:v>2037</c:v>
                </c:pt>
                <c:pt idx="95">
                  <c:v>2037</c:v>
                </c:pt>
                <c:pt idx="96">
                  <c:v>2038</c:v>
                </c:pt>
                <c:pt idx="97">
                  <c:v>2038</c:v>
                </c:pt>
                <c:pt idx="98">
                  <c:v>2038</c:v>
                </c:pt>
                <c:pt idx="99">
                  <c:v>2038</c:v>
                </c:pt>
                <c:pt idx="100">
                  <c:v>2039</c:v>
                </c:pt>
                <c:pt idx="101">
                  <c:v>2039</c:v>
                </c:pt>
                <c:pt idx="102">
                  <c:v>2039</c:v>
                </c:pt>
                <c:pt idx="103">
                  <c:v>2039</c:v>
                </c:pt>
                <c:pt idx="104">
                  <c:v>2040</c:v>
                </c:pt>
                <c:pt idx="105">
                  <c:v>2040</c:v>
                </c:pt>
                <c:pt idx="106">
                  <c:v>2040</c:v>
                </c:pt>
                <c:pt idx="107">
                  <c:v>2040</c:v>
                </c:pt>
              </c:strCache>
            </c:strRef>
          </c:cat>
          <c:val>
            <c:numRef>
              <c:f>'GDP evolution by scenario'!$L$7:$L$114</c:f>
              <c:numCache>
                <c:formatCode>General</c:formatCode>
                <c:ptCount val="108"/>
                <c:pt idx="0">
                  <c:v>95.5517968971135</c:v>
                </c:pt>
                <c:pt idx="1">
                  <c:v>108.297069734706</c:v>
                </c:pt>
                <c:pt idx="2">
                  <c:v>98.3730386805929</c:v>
                </c:pt>
                <c:pt idx="3">
                  <c:v>97.7780946875875</c:v>
                </c:pt>
                <c:pt idx="4">
                  <c:v>101.320812129523</c:v>
                </c:pt>
                <c:pt idx="5">
                  <c:v>103.624494552282</c:v>
                </c:pt>
                <c:pt idx="6">
                  <c:v>103.552390712943</c:v>
                </c:pt>
                <c:pt idx="7">
                  <c:v>102.426941961511</c:v>
                </c:pt>
                <c:pt idx="8">
                  <c:v>101.574812975605</c:v>
                </c:pt>
                <c:pt idx="9">
                  <c:v>99.8005185448702</c:v>
                </c:pt>
                <c:pt idx="10">
                  <c:v>100.159590770044</c:v>
                </c:pt>
                <c:pt idx="11">
                  <c:v>100.84113735372</c:v>
                </c:pt>
                <c:pt idx="12">
                  <c:v>101.892517403618</c:v>
                </c:pt>
                <c:pt idx="13">
                  <c:v>102.632826285816</c:v>
                </c:pt>
                <c:pt idx="14">
                  <c:v>103.995020582637</c:v>
                </c:pt>
                <c:pt idx="15">
                  <c:v>105.196676575226</c:v>
                </c:pt>
                <c:pt idx="16">
                  <c:v>105.073839147018</c:v>
                </c:pt>
                <c:pt idx="17">
                  <c:v>99.7295637217999</c:v>
                </c:pt>
                <c:pt idx="18">
                  <c:v>99.6630162204772</c:v>
                </c:pt>
                <c:pt idx="19">
                  <c:v>98.6373238852105</c:v>
                </c:pt>
                <c:pt idx="20">
                  <c:v>98.7735795699829</c:v>
                </c:pt>
                <c:pt idx="21">
                  <c:v>98.4011159101486</c:v>
                </c:pt>
                <c:pt idx="22">
                  <c:v>99.2039412325065</c:v>
                </c:pt>
                <c:pt idx="23">
                  <c:v>98.3082407076738</c:v>
                </c:pt>
                <c:pt idx="24">
                  <c:v>93.5459387714709</c:v>
                </c:pt>
                <c:pt idx="25">
                  <c:v>78.4468550169711</c:v>
                </c:pt>
                <c:pt idx="26">
                  <c:v>86.4170542419057</c:v>
                </c:pt>
                <c:pt idx="27">
                  <c:v>88.3418787116555</c:v>
                </c:pt>
                <c:pt idx="28">
                  <c:v>90.7395606083266</c:v>
                </c:pt>
                <c:pt idx="29">
                  <c:v>91.7828203698565</c:v>
                </c:pt>
                <c:pt idx="30">
                  <c:v>93.7625038524676</c:v>
                </c:pt>
                <c:pt idx="31">
                  <c:v>91.2719455158723</c:v>
                </c:pt>
                <c:pt idx="32">
                  <c:v>93.4617474265766</c:v>
                </c:pt>
                <c:pt idx="33">
                  <c:v>95.4541331846506</c:v>
                </c:pt>
                <c:pt idx="34">
                  <c:v>98.4506290450909</c:v>
                </c:pt>
                <c:pt idx="35">
                  <c:v>98.568162207531</c:v>
                </c:pt>
                <c:pt idx="36">
                  <c:v>98.1348347979056</c:v>
                </c:pt>
                <c:pt idx="37">
                  <c:v>99.2722985120363</c:v>
                </c:pt>
                <c:pt idx="38">
                  <c:v>101.158021343831</c:v>
                </c:pt>
                <c:pt idx="39">
                  <c:v>102.806904084631</c:v>
                </c:pt>
                <c:pt idx="40">
                  <c:v>101.569554015832</c:v>
                </c:pt>
                <c:pt idx="41">
                  <c:v>102.746828959958</c:v>
                </c:pt>
                <c:pt idx="42">
                  <c:v>104.698552090865</c:v>
                </c:pt>
                <c:pt idx="43">
                  <c:v>108.412006021284</c:v>
                </c:pt>
                <c:pt idx="44">
                  <c:v>109.633370398597</c:v>
                </c:pt>
                <c:pt idx="45">
                  <c:v>110.721073546889</c:v>
                </c:pt>
                <c:pt idx="46">
                  <c:v>111.832511698915</c:v>
                </c:pt>
                <c:pt idx="47">
                  <c:v>113.458737716131</c:v>
                </c:pt>
                <c:pt idx="48">
                  <c:v>115.144000350125</c:v>
                </c:pt>
                <c:pt idx="49">
                  <c:v>116.059029725741</c:v>
                </c:pt>
                <c:pt idx="50">
                  <c:v>117.006810641457</c:v>
                </c:pt>
                <c:pt idx="51">
                  <c:v>118.574388106141</c:v>
                </c:pt>
                <c:pt idx="52">
                  <c:v>119.675813317045</c:v>
                </c:pt>
                <c:pt idx="53">
                  <c:v>120.771995484244</c:v>
                </c:pt>
                <c:pt idx="54">
                  <c:v>122.322181050344</c:v>
                </c:pt>
                <c:pt idx="55">
                  <c:v>122.926961554094</c:v>
                </c:pt>
                <c:pt idx="56">
                  <c:v>124.036202418967</c:v>
                </c:pt>
                <c:pt idx="57">
                  <c:v>125.209762715502</c:v>
                </c:pt>
                <c:pt idx="58">
                  <c:v>126.219338994089</c:v>
                </c:pt>
                <c:pt idx="59">
                  <c:v>126.684373023808</c:v>
                </c:pt>
                <c:pt idx="60">
                  <c:v>128.541867372781</c:v>
                </c:pt>
                <c:pt idx="61">
                  <c:v>129.294969987473</c:v>
                </c:pt>
                <c:pt idx="62">
                  <c:v>130.477561880758</c:v>
                </c:pt>
                <c:pt idx="63">
                  <c:v>131.443534409111</c:v>
                </c:pt>
                <c:pt idx="64">
                  <c:v>132.45824413741</c:v>
                </c:pt>
                <c:pt idx="65">
                  <c:v>133.202922326725</c:v>
                </c:pt>
                <c:pt idx="66">
                  <c:v>134.42506832288</c:v>
                </c:pt>
                <c:pt idx="67">
                  <c:v>135.519855411123</c:v>
                </c:pt>
                <c:pt idx="68">
                  <c:v>136.520020131747</c:v>
                </c:pt>
                <c:pt idx="69">
                  <c:v>137.69651893169</c:v>
                </c:pt>
                <c:pt idx="70">
                  <c:v>139.00414013026</c:v>
                </c:pt>
                <c:pt idx="71">
                  <c:v>140.06510713382</c:v>
                </c:pt>
                <c:pt idx="72">
                  <c:v>140.238029130134</c:v>
                </c:pt>
                <c:pt idx="73">
                  <c:v>141.32272520041</c:v>
                </c:pt>
                <c:pt idx="74">
                  <c:v>142.264670901102</c:v>
                </c:pt>
                <c:pt idx="75">
                  <c:v>144.091489502738</c:v>
                </c:pt>
                <c:pt idx="76">
                  <c:v>144.865015529878</c:v>
                </c:pt>
                <c:pt idx="77">
                  <c:v>146.18754104534</c:v>
                </c:pt>
                <c:pt idx="78">
                  <c:v>147.204123368083</c:v>
                </c:pt>
                <c:pt idx="79">
                  <c:v>147.996424157165</c:v>
                </c:pt>
                <c:pt idx="80">
                  <c:v>148.549311913869</c:v>
                </c:pt>
                <c:pt idx="81">
                  <c:v>149.048815134131</c:v>
                </c:pt>
                <c:pt idx="82">
                  <c:v>150.065796926078</c:v>
                </c:pt>
                <c:pt idx="83">
                  <c:v>151.316334776543</c:v>
                </c:pt>
                <c:pt idx="84">
                  <c:v>152.524686467297</c:v>
                </c:pt>
                <c:pt idx="85">
                  <c:v>154.189242351374</c:v>
                </c:pt>
                <c:pt idx="86">
                  <c:v>155.612628678991</c:v>
                </c:pt>
                <c:pt idx="87">
                  <c:v>156.440111012968</c:v>
                </c:pt>
                <c:pt idx="88">
                  <c:v>156.636606433581</c:v>
                </c:pt>
                <c:pt idx="89">
                  <c:v>157.921541951219</c:v>
                </c:pt>
                <c:pt idx="90">
                  <c:v>158.584339512908</c:v>
                </c:pt>
                <c:pt idx="91">
                  <c:v>159.687126168046</c:v>
                </c:pt>
                <c:pt idx="92">
                  <c:v>161.218688266822</c:v>
                </c:pt>
                <c:pt idx="93">
                  <c:v>162.630666076143</c:v>
                </c:pt>
                <c:pt idx="94">
                  <c:v>163.336487261071</c:v>
                </c:pt>
                <c:pt idx="95">
                  <c:v>164.287624255165</c:v>
                </c:pt>
                <c:pt idx="96">
                  <c:v>165.518921478209</c:v>
                </c:pt>
                <c:pt idx="97">
                  <c:v>166.599815810641</c:v>
                </c:pt>
                <c:pt idx="98">
                  <c:v>167.66849354098</c:v>
                </c:pt>
                <c:pt idx="99">
                  <c:v>168.839714146913</c:v>
                </c:pt>
                <c:pt idx="100">
                  <c:v>170.022387073469</c:v>
                </c:pt>
                <c:pt idx="101">
                  <c:v>171.051781760041</c:v>
                </c:pt>
                <c:pt idx="102">
                  <c:v>172.824652994632</c:v>
                </c:pt>
                <c:pt idx="103">
                  <c:v>173.775558290824</c:v>
                </c:pt>
                <c:pt idx="104">
                  <c:v>174.394442386023</c:v>
                </c:pt>
                <c:pt idx="105">
                  <c:v>175.70943247168</c:v>
                </c:pt>
                <c:pt idx="106">
                  <c:v>175.894374920676</c:v>
                </c:pt>
                <c:pt idx="107">
                  <c:v>176.875232241323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64701133"/>
        <c:axId val="76517872"/>
      </c:lineChart>
      <c:lineChart>
        <c:grouping val="standard"/>
        <c:varyColors val="0"/>
        <c:ser>
          <c:idx val="1"/>
          <c:order val="1"/>
          <c:tx>
            <c:strRef>
              <c:f>'GDP evolution by scenario'!$M$6</c:f>
              <c:strCache>
                <c:ptCount val="1"/>
                <c:pt idx="0">
                  <c:v>Crecimiento real del PIB</c:v>
                </c:pt>
              </c:strCache>
            </c:strRef>
          </c:tx>
          <c:spPr>
            <a:solidFill>
              <a:srgbClr val="00cc33"/>
            </a:solidFill>
            <a:ln w="28800">
              <a:solidFill>
                <a:srgbClr val="00cc33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'GDP evolution by scenario'!$D$7:$D$114</c:f>
              <c:strCache>
                <c:ptCount val="108"/>
                <c:pt idx="0">
                  <c:v>2014</c:v>
                </c:pt>
                <c:pt idx="1">
                  <c:v>2014</c:v>
                </c:pt>
                <c:pt idx="2">
                  <c:v>2014</c:v>
                </c:pt>
                <c:pt idx="3">
                  <c:v>2014</c:v>
                </c:pt>
                <c:pt idx="4">
                  <c:v>2015</c:v>
                </c:pt>
                <c:pt idx="5">
                  <c:v>2015</c:v>
                </c:pt>
                <c:pt idx="6">
                  <c:v>2015</c:v>
                </c:pt>
                <c:pt idx="7">
                  <c:v>2015</c:v>
                </c:pt>
                <c:pt idx="8">
                  <c:v>2016</c:v>
                </c:pt>
                <c:pt idx="9">
                  <c:v>2016</c:v>
                </c:pt>
                <c:pt idx="10">
                  <c:v>2016</c:v>
                </c:pt>
                <c:pt idx="11">
                  <c:v>2016</c:v>
                </c:pt>
                <c:pt idx="12">
                  <c:v>2017</c:v>
                </c:pt>
                <c:pt idx="13">
                  <c:v>2017</c:v>
                </c:pt>
                <c:pt idx="14">
                  <c:v>2017</c:v>
                </c:pt>
                <c:pt idx="15">
                  <c:v>2017</c:v>
                </c:pt>
                <c:pt idx="16">
                  <c:v>2018</c:v>
                </c:pt>
                <c:pt idx="17">
                  <c:v>2018</c:v>
                </c:pt>
                <c:pt idx="18">
                  <c:v>2018</c:v>
                </c:pt>
                <c:pt idx="19">
                  <c:v>2018</c:v>
                </c:pt>
                <c:pt idx="20">
                  <c:v>2019</c:v>
                </c:pt>
                <c:pt idx="21">
                  <c:v>2019</c:v>
                </c:pt>
                <c:pt idx="22">
                  <c:v>2019</c:v>
                </c:pt>
                <c:pt idx="23">
                  <c:v>2019</c:v>
                </c:pt>
                <c:pt idx="24">
                  <c:v>2020</c:v>
                </c:pt>
                <c:pt idx="25">
                  <c:v>2020</c:v>
                </c:pt>
                <c:pt idx="26">
                  <c:v>2020</c:v>
                </c:pt>
                <c:pt idx="27">
                  <c:v>2020</c:v>
                </c:pt>
                <c:pt idx="28">
                  <c:v>2021</c:v>
                </c:pt>
                <c:pt idx="29">
                  <c:v>2021</c:v>
                </c:pt>
                <c:pt idx="30">
                  <c:v>2021</c:v>
                </c:pt>
                <c:pt idx="31">
                  <c:v>2021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2024</c:v>
                </c:pt>
                <c:pt idx="41">
                  <c:v>2024</c:v>
                </c:pt>
                <c:pt idx="42">
                  <c:v>2024</c:v>
                </c:pt>
                <c:pt idx="43">
                  <c:v>2024</c:v>
                </c:pt>
                <c:pt idx="44">
                  <c:v>2025</c:v>
                </c:pt>
                <c:pt idx="45">
                  <c:v>2025</c:v>
                </c:pt>
                <c:pt idx="46">
                  <c:v>2025</c:v>
                </c:pt>
                <c:pt idx="47">
                  <c:v>2025</c:v>
                </c:pt>
                <c:pt idx="48">
                  <c:v>2026</c:v>
                </c:pt>
                <c:pt idx="49">
                  <c:v>2026</c:v>
                </c:pt>
                <c:pt idx="50">
                  <c:v>2026</c:v>
                </c:pt>
                <c:pt idx="51">
                  <c:v>2026</c:v>
                </c:pt>
                <c:pt idx="52">
                  <c:v>2027</c:v>
                </c:pt>
                <c:pt idx="53">
                  <c:v>2027</c:v>
                </c:pt>
                <c:pt idx="54">
                  <c:v>2027</c:v>
                </c:pt>
                <c:pt idx="55">
                  <c:v>2027</c:v>
                </c:pt>
                <c:pt idx="56">
                  <c:v>2028</c:v>
                </c:pt>
                <c:pt idx="57">
                  <c:v>2028</c:v>
                </c:pt>
                <c:pt idx="58">
                  <c:v>2028</c:v>
                </c:pt>
                <c:pt idx="59">
                  <c:v>2028</c:v>
                </c:pt>
                <c:pt idx="60">
                  <c:v>2029</c:v>
                </c:pt>
                <c:pt idx="61">
                  <c:v>2029</c:v>
                </c:pt>
                <c:pt idx="62">
                  <c:v>2029</c:v>
                </c:pt>
                <c:pt idx="63">
                  <c:v>2029</c:v>
                </c:pt>
                <c:pt idx="64">
                  <c:v>2030</c:v>
                </c:pt>
                <c:pt idx="65">
                  <c:v>2030</c:v>
                </c:pt>
                <c:pt idx="66">
                  <c:v>2030</c:v>
                </c:pt>
                <c:pt idx="67">
                  <c:v>2030</c:v>
                </c:pt>
                <c:pt idx="68">
                  <c:v>2031</c:v>
                </c:pt>
                <c:pt idx="69">
                  <c:v>2031</c:v>
                </c:pt>
                <c:pt idx="70">
                  <c:v>2031</c:v>
                </c:pt>
                <c:pt idx="71">
                  <c:v>2031</c:v>
                </c:pt>
                <c:pt idx="72">
                  <c:v>2032</c:v>
                </c:pt>
                <c:pt idx="73">
                  <c:v>2032</c:v>
                </c:pt>
                <c:pt idx="74">
                  <c:v>2032</c:v>
                </c:pt>
                <c:pt idx="75">
                  <c:v>2032</c:v>
                </c:pt>
                <c:pt idx="76">
                  <c:v>2033</c:v>
                </c:pt>
                <c:pt idx="77">
                  <c:v>2033</c:v>
                </c:pt>
                <c:pt idx="78">
                  <c:v>2033</c:v>
                </c:pt>
                <c:pt idx="79">
                  <c:v>2033</c:v>
                </c:pt>
                <c:pt idx="80">
                  <c:v>2034</c:v>
                </c:pt>
                <c:pt idx="81">
                  <c:v>2034</c:v>
                </c:pt>
                <c:pt idx="82">
                  <c:v>2034</c:v>
                </c:pt>
                <c:pt idx="83">
                  <c:v>2034</c:v>
                </c:pt>
                <c:pt idx="84">
                  <c:v>2035</c:v>
                </c:pt>
                <c:pt idx="85">
                  <c:v>2035</c:v>
                </c:pt>
                <c:pt idx="86">
                  <c:v>2035</c:v>
                </c:pt>
                <c:pt idx="87">
                  <c:v>2035</c:v>
                </c:pt>
                <c:pt idx="88">
                  <c:v>2036</c:v>
                </c:pt>
                <c:pt idx="89">
                  <c:v>2036</c:v>
                </c:pt>
                <c:pt idx="90">
                  <c:v>2036</c:v>
                </c:pt>
                <c:pt idx="91">
                  <c:v>2036</c:v>
                </c:pt>
                <c:pt idx="92">
                  <c:v>2037</c:v>
                </c:pt>
                <c:pt idx="93">
                  <c:v>2037</c:v>
                </c:pt>
                <c:pt idx="94">
                  <c:v>2037</c:v>
                </c:pt>
                <c:pt idx="95">
                  <c:v>2037</c:v>
                </c:pt>
                <c:pt idx="96">
                  <c:v>2038</c:v>
                </c:pt>
                <c:pt idx="97">
                  <c:v>2038</c:v>
                </c:pt>
                <c:pt idx="98">
                  <c:v>2038</c:v>
                </c:pt>
                <c:pt idx="99">
                  <c:v>2038</c:v>
                </c:pt>
                <c:pt idx="100">
                  <c:v>2039</c:v>
                </c:pt>
                <c:pt idx="101">
                  <c:v>2039</c:v>
                </c:pt>
                <c:pt idx="102">
                  <c:v>2039</c:v>
                </c:pt>
                <c:pt idx="103">
                  <c:v>2039</c:v>
                </c:pt>
                <c:pt idx="104">
                  <c:v>2040</c:v>
                </c:pt>
                <c:pt idx="105">
                  <c:v>2040</c:v>
                </c:pt>
                <c:pt idx="106">
                  <c:v>2040</c:v>
                </c:pt>
                <c:pt idx="107">
                  <c:v>2040</c:v>
                </c:pt>
              </c:strCache>
            </c:strRef>
          </c:cat>
          <c:val>
            <c:numRef>
              <c:f>'GDP evolution by scenario'!$M$7:$M$114</c:f>
              <c:numCache>
                <c:formatCode>General</c:formatCode>
                <c:ptCount val="108"/>
                <c:pt idx="6">
                  <c:v>0.0273115983906476</c:v>
                </c:pt>
                <c:pt idx="10">
                  <c:v>-0.02080327849265</c:v>
                </c:pt>
                <c:pt idx="14">
                  <c:v>0.0281850297283734</c:v>
                </c:pt>
                <c:pt idx="18">
                  <c:v>-0.0256535187698732</c:v>
                </c:pt>
                <c:pt idx="22">
                  <c:v>-0.0208801473588046</c:v>
                </c:pt>
                <c:pt idx="26">
                  <c:v>-0.121451087990598</c:v>
                </c:pt>
                <c:pt idx="30">
                  <c:v>0.0599999999999992</c:v>
                </c:pt>
                <c:pt idx="34">
                  <c:v>0.05</c:v>
                </c:pt>
                <c:pt idx="38">
                  <c:v>0.0400000000000016</c:v>
                </c:pt>
                <c:pt idx="42">
                  <c:v>0.0399999999999978</c:v>
                </c:pt>
                <c:pt idx="46">
                  <c:v>0.0676016555113721</c:v>
                </c:pt>
                <c:pt idx="50">
                  <c:v>0.0474335010477285</c:v>
                </c:pt>
                <c:pt idx="54">
                  <c:v>0.0405170556638821</c:v>
                </c:pt>
                <c:pt idx="58">
                  <c:v>0.0338744678117091</c:v>
                </c:pt>
                <c:pt idx="62">
                  <c:v>0.0350657528998353</c:v>
                </c:pt>
                <c:pt idx="66">
                  <c:v>0.0304914182583396</c:v>
                </c:pt>
                <c:pt idx="70">
                  <c:v>0.0330087660557381</c:v>
                </c:pt>
                <c:pt idx="74">
                  <c:v>0.0264440706203246</c:v>
                </c:pt>
                <c:pt idx="78">
                  <c:v>0.0322867463362266</c:v>
                </c:pt>
                <c:pt idx="82">
                  <c:v>0.0217093172916891</c:v>
                </c:pt>
                <c:pt idx="86">
                  <c:v>0.0330334922911841</c:v>
                </c:pt>
                <c:pt idx="90">
                  <c:v>0.0227273805632946</c:v>
                </c:pt>
                <c:pt idx="94">
                  <c:v>0.0294610924948124</c:v>
                </c:pt>
                <c:pt idx="98">
                  <c:v>0.026330280535553</c:v>
                </c:pt>
                <c:pt idx="102">
                  <c:v>0.0284873879004162</c:v>
                </c:pt>
                <c:pt idx="106">
                  <c:v>0.022102178502138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43225835"/>
        <c:axId val="70187540"/>
      </c:lineChart>
      <c:catAx>
        <c:axId val="6470113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 rot="-5400000"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76517872"/>
        <c:crosses val="autoZero"/>
        <c:auto val="1"/>
        <c:lblAlgn val="ctr"/>
        <c:lblOffset val="100"/>
      </c:catAx>
      <c:valAx>
        <c:axId val="76517872"/>
        <c:scaling>
          <c:orientation val="minMax"/>
          <c:max val="180"/>
          <c:min val="8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64701133"/>
        <c:crossesAt val="1"/>
        <c:crossBetween val="midCat"/>
      </c:valAx>
      <c:catAx>
        <c:axId val="43225835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70187540"/>
        <c:auto val="1"/>
        <c:lblAlgn val="ctr"/>
        <c:lblOffset val="100"/>
      </c:catAx>
      <c:valAx>
        <c:axId val="70187540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43225835"/>
        <c:crosses val="max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'GDP evolution by scenario'!$Q$6</c:f>
              <c:strCache>
                <c:ptCount val="1"/>
                <c:pt idx="0">
                  <c:v>PIB real, base 2014=100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'GDP evolution by scenario'!$D$7:$D$114</c:f>
              <c:strCache>
                <c:ptCount val="108"/>
                <c:pt idx="0">
                  <c:v>2014</c:v>
                </c:pt>
                <c:pt idx="1">
                  <c:v>2014</c:v>
                </c:pt>
                <c:pt idx="2">
                  <c:v>2014</c:v>
                </c:pt>
                <c:pt idx="3">
                  <c:v>2014</c:v>
                </c:pt>
                <c:pt idx="4">
                  <c:v>2015</c:v>
                </c:pt>
                <c:pt idx="5">
                  <c:v>2015</c:v>
                </c:pt>
                <c:pt idx="6">
                  <c:v>2015</c:v>
                </c:pt>
                <c:pt idx="7">
                  <c:v>2015</c:v>
                </c:pt>
                <c:pt idx="8">
                  <c:v>2016</c:v>
                </c:pt>
                <c:pt idx="9">
                  <c:v>2016</c:v>
                </c:pt>
                <c:pt idx="10">
                  <c:v>2016</c:v>
                </c:pt>
                <c:pt idx="11">
                  <c:v>2016</c:v>
                </c:pt>
                <c:pt idx="12">
                  <c:v>2017</c:v>
                </c:pt>
                <c:pt idx="13">
                  <c:v>2017</c:v>
                </c:pt>
                <c:pt idx="14">
                  <c:v>2017</c:v>
                </c:pt>
                <c:pt idx="15">
                  <c:v>2017</c:v>
                </c:pt>
                <c:pt idx="16">
                  <c:v>2018</c:v>
                </c:pt>
                <c:pt idx="17">
                  <c:v>2018</c:v>
                </c:pt>
                <c:pt idx="18">
                  <c:v>2018</c:v>
                </c:pt>
                <c:pt idx="19">
                  <c:v>2018</c:v>
                </c:pt>
                <c:pt idx="20">
                  <c:v>2019</c:v>
                </c:pt>
                <c:pt idx="21">
                  <c:v>2019</c:v>
                </c:pt>
                <c:pt idx="22">
                  <c:v>2019</c:v>
                </c:pt>
                <c:pt idx="23">
                  <c:v>2019</c:v>
                </c:pt>
                <c:pt idx="24">
                  <c:v>2020</c:v>
                </c:pt>
                <c:pt idx="25">
                  <c:v>2020</c:v>
                </c:pt>
                <c:pt idx="26">
                  <c:v>2020</c:v>
                </c:pt>
                <c:pt idx="27">
                  <c:v>2020</c:v>
                </c:pt>
                <c:pt idx="28">
                  <c:v>2021</c:v>
                </c:pt>
                <c:pt idx="29">
                  <c:v>2021</c:v>
                </c:pt>
                <c:pt idx="30">
                  <c:v>2021</c:v>
                </c:pt>
                <c:pt idx="31">
                  <c:v>2021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2024</c:v>
                </c:pt>
                <c:pt idx="41">
                  <c:v>2024</c:v>
                </c:pt>
                <c:pt idx="42">
                  <c:v>2024</c:v>
                </c:pt>
                <c:pt idx="43">
                  <c:v>2024</c:v>
                </c:pt>
                <c:pt idx="44">
                  <c:v>2025</c:v>
                </c:pt>
                <c:pt idx="45">
                  <c:v>2025</c:v>
                </c:pt>
                <c:pt idx="46">
                  <c:v>2025</c:v>
                </c:pt>
                <c:pt idx="47">
                  <c:v>2025</c:v>
                </c:pt>
                <c:pt idx="48">
                  <c:v>2026</c:v>
                </c:pt>
                <c:pt idx="49">
                  <c:v>2026</c:v>
                </c:pt>
                <c:pt idx="50">
                  <c:v>2026</c:v>
                </c:pt>
                <c:pt idx="51">
                  <c:v>2026</c:v>
                </c:pt>
                <c:pt idx="52">
                  <c:v>2027</c:v>
                </c:pt>
                <c:pt idx="53">
                  <c:v>2027</c:v>
                </c:pt>
                <c:pt idx="54">
                  <c:v>2027</c:v>
                </c:pt>
                <c:pt idx="55">
                  <c:v>2027</c:v>
                </c:pt>
                <c:pt idx="56">
                  <c:v>2028</c:v>
                </c:pt>
                <c:pt idx="57">
                  <c:v>2028</c:v>
                </c:pt>
                <c:pt idx="58">
                  <c:v>2028</c:v>
                </c:pt>
                <c:pt idx="59">
                  <c:v>2028</c:v>
                </c:pt>
                <c:pt idx="60">
                  <c:v>2029</c:v>
                </c:pt>
                <c:pt idx="61">
                  <c:v>2029</c:v>
                </c:pt>
                <c:pt idx="62">
                  <c:v>2029</c:v>
                </c:pt>
                <c:pt idx="63">
                  <c:v>2029</c:v>
                </c:pt>
                <c:pt idx="64">
                  <c:v>2030</c:v>
                </c:pt>
                <c:pt idx="65">
                  <c:v>2030</c:v>
                </c:pt>
                <c:pt idx="66">
                  <c:v>2030</c:v>
                </c:pt>
                <c:pt idx="67">
                  <c:v>2030</c:v>
                </c:pt>
                <c:pt idx="68">
                  <c:v>2031</c:v>
                </c:pt>
                <c:pt idx="69">
                  <c:v>2031</c:v>
                </c:pt>
                <c:pt idx="70">
                  <c:v>2031</c:v>
                </c:pt>
                <c:pt idx="71">
                  <c:v>2031</c:v>
                </c:pt>
                <c:pt idx="72">
                  <c:v>2032</c:v>
                </c:pt>
                <c:pt idx="73">
                  <c:v>2032</c:v>
                </c:pt>
                <c:pt idx="74">
                  <c:v>2032</c:v>
                </c:pt>
                <c:pt idx="75">
                  <c:v>2032</c:v>
                </c:pt>
                <c:pt idx="76">
                  <c:v>2033</c:v>
                </c:pt>
                <c:pt idx="77">
                  <c:v>2033</c:v>
                </c:pt>
                <c:pt idx="78">
                  <c:v>2033</c:v>
                </c:pt>
                <c:pt idx="79">
                  <c:v>2033</c:v>
                </c:pt>
                <c:pt idx="80">
                  <c:v>2034</c:v>
                </c:pt>
                <c:pt idx="81">
                  <c:v>2034</c:v>
                </c:pt>
                <c:pt idx="82">
                  <c:v>2034</c:v>
                </c:pt>
                <c:pt idx="83">
                  <c:v>2034</c:v>
                </c:pt>
                <c:pt idx="84">
                  <c:v>2035</c:v>
                </c:pt>
                <c:pt idx="85">
                  <c:v>2035</c:v>
                </c:pt>
                <c:pt idx="86">
                  <c:v>2035</c:v>
                </c:pt>
                <c:pt idx="87">
                  <c:v>2035</c:v>
                </c:pt>
                <c:pt idx="88">
                  <c:v>2036</c:v>
                </c:pt>
                <c:pt idx="89">
                  <c:v>2036</c:v>
                </c:pt>
                <c:pt idx="90">
                  <c:v>2036</c:v>
                </c:pt>
                <c:pt idx="91">
                  <c:v>2036</c:v>
                </c:pt>
                <c:pt idx="92">
                  <c:v>2037</c:v>
                </c:pt>
                <c:pt idx="93">
                  <c:v>2037</c:v>
                </c:pt>
                <c:pt idx="94">
                  <c:v>2037</c:v>
                </c:pt>
                <c:pt idx="95">
                  <c:v>2037</c:v>
                </c:pt>
                <c:pt idx="96">
                  <c:v>2038</c:v>
                </c:pt>
                <c:pt idx="97">
                  <c:v>2038</c:v>
                </c:pt>
                <c:pt idx="98">
                  <c:v>2038</c:v>
                </c:pt>
                <c:pt idx="99">
                  <c:v>2038</c:v>
                </c:pt>
                <c:pt idx="100">
                  <c:v>2039</c:v>
                </c:pt>
                <c:pt idx="101">
                  <c:v>2039</c:v>
                </c:pt>
                <c:pt idx="102">
                  <c:v>2039</c:v>
                </c:pt>
                <c:pt idx="103">
                  <c:v>2039</c:v>
                </c:pt>
                <c:pt idx="104">
                  <c:v>2040</c:v>
                </c:pt>
                <c:pt idx="105">
                  <c:v>2040</c:v>
                </c:pt>
                <c:pt idx="106">
                  <c:v>2040</c:v>
                </c:pt>
                <c:pt idx="107">
                  <c:v>2040</c:v>
                </c:pt>
              </c:strCache>
            </c:strRef>
          </c:cat>
          <c:val>
            <c:numRef>
              <c:f>'GDP evolution by scenario'!$Q$7:$Q$114</c:f>
              <c:numCache>
                <c:formatCode>General</c:formatCode>
                <c:ptCount val="108"/>
                <c:pt idx="0">
                  <c:v>95.5517968971135</c:v>
                </c:pt>
                <c:pt idx="1">
                  <c:v>108.297069734706</c:v>
                </c:pt>
                <c:pt idx="2">
                  <c:v>98.3730386805929</c:v>
                </c:pt>
                <c:pt idx="3">
                  <c:v>97.7780946875875</c:v>
                </c:pt>
                <c:pt idx="4">
                  <c:v>101.320812129523</c:v>
                </c:pt>
                <c:pt idx="5">
                  <c:v>103.624494552282</c:v>
                </c:pt>
                <c:pt idx="6">
                  <c:v>103.552390712943</c:v>
                </c:pt>
                <c:pt idx="7">
                  <c:v>102.426941961511</c:v>
                </c:pt>
                <c:pt idx="8">
                  <c:v>101.574812975605</c:v>
                </c:pt>
                <c:pt idx="9">
                  <c:v>99.8005185448702</c:v>
                </c:pt>
                <c:pt idx="10">
                  <c:v>100.159590770044</c:v>
                </c:pt>
                <c:pt idx="11">
                  <c:v>100.84113735372</c:v>
                </c:pt>
                <c:pt idx="12">
                  <c:v>101.892517403618</c:v>
                </c:pt>
                <c:pt idx="13">
                  <c:v>102.632826285816</c:v>
                </c:pt>
                <c:pt idx="14">
                  <c:v>103.995020582637</c:v>
                </c:pt>
                <c:pt idx="15">
                  <c:v>105.196676575226</c:v>
                </c:pt>
                <c:pt idx="16">
                  <c:v>105.073839147018</c:v>
                </c:pt>
                <c:pt idx="17">
                  <c:v>99.7295637217999</c:v>
                </c:pt>
                <c:pt idx="18">
                  <c:v>99.6630162204772</c:v>
                </c:pt>
                <c:pt idx="19">
                  <c:v>98.6373238852105</c:v>
                </c:pt>
                <c:pt idx="20">
                  <c:v>98.7735795699829</c:v>
                </c:pt>
                <c:pt idx="21">
                  <c:v>98.4011159101486</c:v>
                </c:pt>
                <c:pt idx="22">
                  <c:v>99.2039412325065</c:v>
                </c:pt>
                <c:pt idx="23">
                  <c:v>98.3082407076738</c:v>
                </c:pt>
                <c:pt idx="24">
                  <c:v>93.5459387714709</c:v>
                </c:pt>
                <c:pt idx="25">
                  <c:v>78.4468550169711</c:v>
                </c:pt>
                <c:pt idx="26">
                  <c:v>86.4170542419057</c:v>
                </c:pt>
                <c:pt idx="27">
                  <c:v>88.3418787116555</c:v>
                </c:pt>
                <c:pt idx="28">
                  <c:v>89.8041012206124</c:v>
                </c:pt>
                <c:pt idx="29">
                  <c:v>90.6061175446018</c:v>
                </c:pt>
                <c:pt idx="30">
                  <c:v>91.3860348608152</c:v>
                </c:pt>
                <c:pt idx="31">
                  <c:v>92.2930594530741</c:v>
                </c:pt>
                <c:pt idx="32">
                  <c:v>93.3962652694369</c:v>
                </c:pt>
                <c:pt idx="33">
                  <c:v>94.6833928341088</c:v>
                </c:pt>
                <c:pt idx="34">
                  <c:v>94.9500902203869</c:v>
                </c:pt>
                <c:pt idx="35">
                  <c:v>95.6231372783348</c:v>
                </c:pt>
                <c:pt idx="36">
                  <c:v>96.4783420233282</c:v>
                </c:pt>
                <c:pt idx="37">
                  <c:v>97.618578011966</c:v>
                </c:pt>
                <c:pt idx="38">
                  <c:v>97.7985929269986</c:v>
                </c:pt>
                <c:pt idx="39">
                  <c:v>98.1169592080429</c:v>
                </c:pt>
                <c:pt idx="40">
                  <c:v>99.1797355999809</c:v>
                </c:pt>
                <c:pt idx="41">
                  <c:v>100.059042462265</c:v>
                </c:pt>
                <c:pt idx="42">
                  <c:v>100.732550714809</c:v>
                </c:pt>
                <c:pt idx="43">
                  <c:v>101.74151755839</c:v>
                </c:pt>
                <c:pt idx="44">
                  <c:v>102.781934579661</c:v>
                </c:pt>
                <c:pt idx="45">
                  <c:v>103.616256765462</c:v>
                </c:pt>
                <c:pt idx="46">
                  <c:v>104.283754836004</c:v>
                </c:pt>
                <c:pt idx="47">
                  <c:v>104.94781613156</c:v>
                </c:pt>
                <c:pt idx="48">
                  <c:v>105.519280629499</c:v>
                </c:pt>
                <c:pt idx="49">
                  <c:v>106.266021849529</c:v>
                </c:pt>
                <c:pt idx="50">
                  <c:v>107.228977453947</c:v>
                </c:pt>
                <c:pt idx="51">
                  <c:v>107.778853582322</c:v>
                </c:pt>
                <c:pt idx="52">
                  <c:v>108.637151500209</c:v>
                </c:pt>
                <c:pt idx="53">
                  <c:v>109.51411629114</c:v>
                </c:pt>
                <c:pt idx="54">
                  <c:v>110.345327079694</c:v>
                </c:pt>
                <c:pt idx="55">
                  <c:v>111.829524333395</c:v>
                </c:pt>
                <c:pt idx="56">
                  <c:v>112.835285446976</c:v>
                </c:pt>
                <c:pt idx="57">
                  <c:v>112.961632518595</c:v>
                </c:pt>
                <c:pt idx="58">
                  <c:v>113.622027433853</c:v>
                </c:pt>
                <c:pt idx="59">
                  <c:v>113.802103060783</c:v>
                </c:pt>
                <c:pt idx="60">
                  <c:v>113.819838495171</c:v>
                </c:pt>
                <c:pt idx="61">
                  <c:v>114.521766935975</c:v>
                </c:pt>
                <c:pt idx="62">
                  <c:v>114.618779123649</c:v>
                </c:pt>
                <c:pt idx="63">
                  <c:v>115.223723134506</c:v>
                </c:pt>
                <c:pt idx="64">
                  <c:v>115.691744598102</c:v>
                </c:pt>
                <c:pt idx="65">
                  <c:v>115.881383238783</c:v>
                </c:pt>
                <c:pt idx="66">
                  <c:v>116.376898536179</c:v>
                </c:pt>
                <c:pt idx="67">
                  <c:v>117.53142601456</c:v>
                </c:pt>
                <c:pt idx="68">
                  <c:v>117.755561431902</c:v>
                </c:pt>
                <c:pt idx="69">
                  <c:v>118.452308457465</c:v>
                </c:pt>
                <c:pt idx="70">
                  <c:v>118.722561600605</c:v>
                </c:pt>
                <c:pt idx="71">
                  <c:v>119.196497310169</c:v>
                </c:pt>
                <c:pt idx="72">
                  <c:v>119.819087187592</c:v>
                </c:pt>
                <c:pt idx="73">
                  <c:v>119.443485857598</c:v>
                </c:pt>
                <c:pt idx="74">
                  <c:v>119.506345164627</c:v>
                </c:pt>
                <c:pt idx="75">
                  <c:v>120.174900163069</c:v>
                </c:pt>
                <c:pt idx="76">
                  <c:v>120.166607537324</c:v>
                </c:pt>
                <c:pt idx="77">
                  <c:v>120.254304770526</c:v>
                </c:pt>
                <c:pt idx="78">
                  <c:v>120.820347368044</c:v>
                </c:pt>
                <c:pt idx="79">
                  <c:v>121.805848035228</c:v>
                </c:pt>
                <c:pt idx="80">
                  <c:v>122.706956823473</c:v>
                </c:pt>
                <c:pt idx="81">
                  <c:v>123.185556537268</c:v>
                </c:pt>
                <c:pt idx="82">
                  <c:v>123.356297024987</c:v>
                </c:pt>
                <c:pt idx="83">
                  <c:v>123.545099514017</c:v>
                </c:pt>
                <c:pt idx="84">
                  <c:v>124.074317902201</c:v>
                </c:pt>
                <c:pt idx="85">
                  <c:v>124.316186658468</c:v>
                </c:pt>
                <c:pt idx="86">
                  <c:v>124.307579168652</c:v>
                </c:pt>
                <c:pt idx="87">
                  <c:v>124.676974128348</c:v>
                </c:pt>
                <c:pt idx="88">
                  <c:v>124.729675721817</c:v>
                </c:pt>
                <c:pt idx="89">
                  <c:v>124.797359793328</c:v>
                </c:pt>
                <c:pt idx="90">
                  <c:v>125.211372118613</c:v>
                </c:pt>
                <c:pt idx="91">
                  <c:v>124.77242718399</c:v>
                </c:pt>
                <c:pt idx="92">
                  <c:v>125.729433256581</c:v>
                </c:pt>
                <c:pt idx="93">
                  <c:v>125.835241847667</c:v>
                </c:pt>
                <c:pt idx="94">
                  <c:v>126.567492028331</c:v>
                </c:pt>
                <c:pt idx="95">
                  <c:v>126.777365129613</c:v>
                </c:pt>
                <c:pt idx="96">
                  <c:v>127.069950009272</c:v>
                </c:pt>
                <c:pt idx="97">
                  <c:v>127.876563303461</c:v>
                </c:pt>
                <c:pt idx="98">
                  <c:v>128.30973928762</c:v>
                </c:pt>
                <c:pt idx="99">
                  <c:v>128.435683785473</c:v>
                </c:pt>
                <c:pt idx="100">
                  <c:v>128.417210679556</c:v>
                </c:pt>
                <c:pt idx="101">
                  <c:v>128.966617595077</c:v>
                </c:pt>
                <c:pt idx="102">
                  <c:v>129.695596286667</c:v>
                </c:pt>
                <c:pt idx="103">
                  <c:v>130.294573219579</c:v>
                </c:pt>
                <c:pt idx="104">
                  <c:v>130.060309135975</c:v>
                </c:pt>
                <c:pt idx="105">
                  <c:v>130.053387191703</c:v>
                </c:pt>
                <c:pt idx="106">
                  <c:v>129.825769575062</c:v>
                </c:pt>
                <c:pt idx="107">
                  <c:v>129.999279884746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51310323"/>
        <c:axId val="72001953"/>
      </c:lineChart>
      <c:lineChart>
        <c:grouping val="standard"/>
        <c:varyColors val="0"/>
        <c:ser>
          <c:idx val="1"/>
          <c:order val="1"/>
          <c:tx>
            <c:strRef>
              <c:f>'GDP evolution by scenario'!$R$6</c:f>
              <c:strCache>
                <c:ptCount val="1"/>
                <c:pt idx="0">
                  <c:v>Crecimiento real del PIB</c:v>
                </c:pt>
              </c:strCache>
            </c:strRef>
          </c:tx>
          <c:spPr>
            <a:solidFill>
              <a:srgbClr val="00cc33"/>
            </a:solidFill>
            <a:ln w="28800">
              <a:solidFill>
                <a:srgbClr val="00cc33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'GDP evolution by scenario'!$D$7:$D$114</c:f>
              <c:strCache>
                <c:ptCount val="108"/>
                <c:pt idx="0">
                  <c:v>2014</c:v>
                </c:pt>
                <c:pt idx="1">
                  <c:v>2014</c:v>
                </c:pt>
                <c:pt idx="2">
                  <c:v>2014</c:v>
                </c:pt>
                <c:pt idx="3">
                  <c:v>2014</c:v>
                </c:pt>
                <c:pt idx="4">
                  <c:v>2015</c:v>
                </c:pt>
                <c:pt idx="5">
                  <c:v>2015</c:v>
                </c:pt>
                <c:pt idx="6">
                  <c:v>2015</c:v>
                </c:pt>
                <c:pt idx="7">
                  <c:v>2015</c:v>
                </c:pt>
                <c:pt idx="8">
                  <c:v>2016</c:v>
                </c:pt>
                <c:pt idx="9">
                  <c:v>2016</c:v>
                </c:pt>
                <c:pt idx="10">
                  <c:v>2016</c:v>
                </c:pt>
                <c:pt idx="11">
                  <c:v>2016</c:v>
                </c:pt>
                <c:pt idx="12">
                  <c:v>2017</c:v>
                </c:pt>
                <c:pt idx="13">
                  <c:v>2017</c:v>
                </c:pt>
                <c:pt idx="14">
                  <c:v>2017</c:v>
                </c:pt>
                <c:pt idx="15">
                  <c:v>2017</c:v>
                </c:pt>
                <c:pt idx="16">
                  <c:v>2018</c:v>
                </c:pt>
                <c:pt idx="17">
                  <c:v>2018</c:v>
                </c:pt>
                <c:pt idx="18">
                  <c:v>2018</c:v>
                </c:pt>
                <c:pt idx="19">
                  <c:v>2018</c:v>
                </c:pt>
                <c:pt idx="20">
                  <c:v>2019</c:v>
                </c:pt>
                <c:pt idx="21">
                  <c:v>2019</c:v>
                </c:pt>
                <c:pt idx="22">
                  <c:v>2019</c:v>
                </c:pt>
                <c:pt idx="23">
                  <c:v>2019</c:v>
                </c:pt>
                <c:pt idx="24">
                  <c:v>2020</c:v>
                </c:pt>
                <c:pt idx="25">
                  <c:v>2020</c:v>
                </c:pt>
                <c:pt idx="26">
                  <c:v>2020</c:v>
                </c:pt>
                <c:pt idx="27">
                  <c:v>2020</c:v>
                </c:pt>
                <c:pt idx="28">
                  <c:v>2021</c:v>
                </c:pt>
                <c:pt idx="29">
                  <c:v>2021</c:v>
                </c:pt>
                <c:pt idx="30">
                  <c:v>2021</c:v>
                </c:pt>
                <c:pt idx="31">
                  <c:v>2021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2024</c:v>
                </c:pt>
                <c:pt idx="41">
                  <c:v>2024</c:v>
                </c:pt>
                <c:pt idx="42">
                  <c:v>2024</c:v>
                </c:pt>
                <c:pt idx="43">
                  <c:v>2024</c:v>
                </c:pt>
                <c:pt idx="44">
                  <c:v>2025</c:v>
                </c:pt>
                <c:pt idx="45">
                  <c:v>2025</c:v>
                </c:pt>
                <c:pt idx="46">
                  <c:v>2025</c:v>
                </c:pt>
                <c:pt idx="47">
                  <c:v>2025</c:v>
                </c:pt>
                <c:pt idx="48">
                  <c:v>2026</c:v>
                </c:pt>
                <c:pt idx="49">
                  <c:v>2026</c:v>
                </c:pt>
                <c:pt idx="50">
                  <c:v>2026</c:v>
                </c:pt>
                <c:pt idx="51">
                  <c:v>2026</c:v>
                </c:pt>
                <c:pt idx="52">
                  <c:v>2027</c:v>
                </c:pt>
                <c:pt idx="53">
                  <c:v>2027</c:v>
                </c:pt>
                <c:pt idx="54">
                  <c:v>2027</c:v>
                </c:pt>
                <c:pt idx="55">
                  <c:v>2027</c:v>
                </c:pt>
                <c:pt idx="56">
                  <c:v>2028</c:v>
                </c:pt>
                <c:pt idx="57">
                  <c:v>2028</c:v>
                </c:pt>
                <c:pt idx="58">
                  <c:v>2028</c:v>
                </c:pt>
                <c:pt idx="59">
                  <c:v>2028</c:v>
                </c:pt>
                <c:pt idx="60">
                  <c:v>2029</c:v>
                </c:pt>
                <c:pt idx="61">
                  <c:v>2029</c:v>
                </c:pt>
                <c:pt idx="62">
                  <c:v>2029</c:v>
                </c:pt>
                <c:pt idx="63">
                  <c:v>2029</c:v>
                </c:pt>
                <c:pt idx="64">
                  <c:v>2030</c:v>
                </c:pt>
                <c:pt idx="65">
                  <c:v>2030</c:v>
                </c:pt>
                <c:pt idx="66">
                  <c:v>2030</c:v>
                </c:pt>
                <c:pt idx="67">
                  <c:v>2030</c:v>
                </c:pt>
                <c:pt idx="68">
                  <c:v>2031</c:v>
                </c:pt>
                <c:pt idx="69">
                  <c:v>2031</c:v>
                </c:pt>
                <c:pt idx="70">
                  <c:v>2031</c:v>
                </c:pt>
                <c:pt idx="71">
                  <c:v>2031</c:v>
                </c:pt>
                <c:pt idx="72">
                  <c:v>2032</c:v>
                </c:pt>
                <c:pt idx="73">
                  <c:v>2032</c:v>
                </c:pt>
                <c:pt idx="74">
                  <c:v>2032</c:v>
                </c:pt>
                <c:pt idx="75">
                  <c:v>2032</c:v>
                </c:pt>
                <c:pt idx="76">
                  <c:v>2033</c:v>
                </c:pt>
                <c:pt idx="77">
                  <c:v>2033</c:v>
                </c:pt>
                <c:pt idx="78">
                  <c:v>2033</c:v>
                </c:pt>
                <c:pt idx="79">
                  <c:v>2033</c:v>
                </c:pt>
                <c:pt idx="80">
                  <c:v>2034</c:v>
                </c:pt>
                <c:pt idx="81">
                  <c:v>2034</c:v>
                </c:pt>
                <c:pt idx="82">
                  <c:v>2034</c:v>
                </c:pt>
                <c:pt idx="83">
                  <c:v>2034</c:v>
                </c:pt>
                <c:pt idx="84">
                  <c:v>2035</c:v>
                </c:pt>
                <c:pt idx="85">
                  <c:v>2035</c:v>
                </c:pt>
                <c:pt idx="86">
                  <c:v>2035</c:v>
                </c:pt>
                <c:pt idx="87">
                  <c:v>2035</c:v>
                </c:pt>
                <c:pt idx="88">
                  <c:v>2036</c:v>
                </c:pt>
                <c:pt idx="89">
                  <c:v>2036</c:v>
                </c:pt>
                <c:pt idx="90">
                  <c:v>2036</c:v>
                </c:pt>
                <c:pt idx="91">
                  <c:v>2036</c:v>
                </c:pt>
                <c:pt idx="92">
                  <c:v>2037</c:v>
                </c:pt>
                <c:pt idx="93">
                  <c:v>2037</c:v>
                </c:pt>
                <c:pt idx="94">
                  <c:v>2037</c:v>
                </c:pt>
                <c:pt idx="95">
                  <c:v>2037</c:v>
                </c:pt>
                <c:pt idx="96">
                  <c:v>2038</c:v>
                </c:pt>
                <c:pt idx="97">
                  <c:v>2038</c:v>
                </c:pt>
                <c:pt idx="98">
                  <c:v>2038</c:v>
                </c:pt>
                <c:pt idx="99">
                  <c:v>2038</c:v>
                </c:pt>
                <c:pt idx="100">
                  <c:v>2039</c:v>
                </c:pt>
                <c:pt idx="101">
                  <c:v>2039</c:v>
                </c:pt>
                <c:pt idx="102">
                  <c:v>2039</c:v>
                </c:pt>
                <c:pt idx="103">
                  <c:v>2039</c:v>
                </c:pt>
                <c:pt idx="104">
                  <c:v>2040</c:v>
                </c:pt>
                <c:pt idx="105">
                  <c:v>2040</c:v>
                </c:pt>
                <c:pt idx="106">
                  <c:v>2040</c:v>
                </c:pt>
                <c:pt idx="107">
                  <c:v>2040</c:v>
                </c:pt>
              </c:strCache>
            </c:strRef>
          </c:cat>
          <c:val>
            <c:numRef>
              <c:f>'GDP evolution by scenario'!$R$7:$R$114</c:f>
              <c:numCache>
                <c:formatCode>General</c:formatCode>
                <c:ptCount val="108"/>
                <c:pt idx="6">
                  <c:v>0.0273115983906476</c:v>
                </c:pt>
                <c:pt idx="10">
                  <c:v>-0.02080327849265</c:v>
                </c:pt>
                <c:pt idx="14">
                  <c:v>0.0281850297283734</c:v>
                </c:pt>
                <c:pt idx="18">
                  <c:v>-0.0256535187698732</c:v>
                </c:pt>
                <c:pt idx="22">
                  <c:v>-0.0208801473588046</c:v>
                </c:pt>
                <c:pt idx="26">
                  <c:v>-0.121451087990598</c:v>
                </c:pt>
                <c:pt idx="30">
                  <c:v>0.0500000000000005</c:v>
                </c:pt>
                <c:pt idx="34">
                  <c:v>0.0399999999999998</c:v>
                </c:pt>
                <c:pt idx="38">
                  <c:v>0.0300000000000002</c:v>
                </c:pt>
                <c:pt idx="42">
                  <c:v>0.0299999999999987</c:v>
                </c:pt>
                <c:pt idx="46">
                  <c:v>0.0346439405764518</c:v>
                </c:pt>
                <c:pt idx="50">
                  <c:v>0.0268589312288252</c:v>
                </c:pt>
                <c:pt idx="54">
                  <c:v>0.0317085365869771</c:v>
                </c:pt>
                <c:pt idx="58">
                  <c:v>0.0292849519784735</c:v>
                </c:pt>
                <c:pt idx="62">
                  <c:v>0.0109506371029218</c:v>
                </c:pt>
                <c:pt idx="66">
                  <c:v>0.0159266647966587</c:v>
                </c:pt>
                <c:pt idx="70">
                  <c:v>0.018573192053456</c:v>
                </c:pt>
                <c:pt idx="74">
                  <c:v>0.010159493756102</c:v>
                </c:pt>
                <c:pt idx="78">
                  <c:v>0.00856737091247339</c:v>
                </c:pt>
                <c:pt idx="82">
                  <c:v>0.020177746710476</c:v>
                </c:pt>
                <c:pt idx="86">
                  <c:v>0.0092962755137409</c:v>
                </c:pt>
                <c:pt idx="90">
                  <c:v>0.00429409743480003</c:v>
                </c:pt>
                <c:pt idx="94">
                  <c:v>0.0108079686528013</c:v>
                </c:pt>
                <c:pt idx="98">
                  <c:v>0.0134329096407546</c:v>
                </c:pt>
                <c:pt idx="102">
                  <c:v>0.0111044575671575</c:v>
                </c:pt>
                <c:pt idx="106">
                  <c:v>0.00495724179724411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6919330"/>
        <c:axId val="85399079"/>
      </c:lineChart>
      <c:catAx>
        <c:axId val="5131032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 rot="-5400000"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72001953"/>
        <c:crosses val="autoZero"/>
        <c:auto val="1"/>
        <c:lblAlgn val="ctr"/>
        <c:lblOffset val="100"/>
      </c:catAx>
      <c:valAx>
        <c:axId val="72001953"/>
        <c:scaling>
          <c:orientation val="minMax"/>
          <c:max val="180"/>
          <c:min val="8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51310323"/>
        <c:crossesAt val="1"/>
        <c:crossBetween val="midCat"/>
      </c:valAx>
      <c:catAx>
        <c:axId val="6919330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85399079"/>
        <c:auto val="1"/>
        <c:lblAlgn val="ctr"/>
        <c:lblOffset val="100"/>
      </c:catAx>
      <c:valAx>
        <c:axId val="85399079"/>
        <c:scaling>
          <c:orientation val="minMax"/>
          <c:max val="0.15"/>
        </c:scaling>
        <c:delete val="0"/>
        <c:axPos val="r"/>
        <c:numFmt formatCode="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6919330"/>
        <c:crosses val="max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'Central macro hypothesis'!$J$6</c:f>
              <c:strCache>
                <c:ptCount val="1"/>
                <c:pt idx="0">
                  <c:v>PIB real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'Central macro hypothesis'!$I$7:$I$35</c:f>
              <c:strCache>
                <c:ptCount val="29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</c:strCache>
            </c:strRef>
          </c:cat>
          <c:val>
            <c:numRef>
              <c:f>'Central macro hypothesis'!$J$7:$J$35</c:f>
              <c:numCache>
                <c:formatCode>General</c:formatCode>
                <c:ptCount val="29"/>
                <c:pt idx="0">
                  <c:v>112.411648685373</c:v>
                </c:pt>
                <c:pt idx="1">
                  <c:v>112.389133683942</c:v>
                </c:pt>
                <c:pt idx="2">
                  <c:v>106.686294233359</c:v>
                </c:pt>
                <c:pt idx="3">
                  <c:v>106.438100070074</c:v>
                </c:pt>
                <c:pt idx="4">
                  <c:v>105.510498132588</c:v>
                </c:pt>
                <c:pt idx="5">
                  <c:v>105.6463859011</c:v>
                </c:pt>
                <c:pt idx="6">
                  <c:v>105.020674901826</c:v>
                </c:pt>
                <c:pt idx="7">
                  <c:v>106.002232672487</c:v>
                </c:pt>
                <c:pt idx="8">
                  <c:v>105.031889863202</c:v>
                </c:pt>
                <c:pt idx="9">
                  <c:v>100</c:v>
                </c:pt>
                <c:pt idx="10">
                  <c:v>83.8591776908816</c:v>
                </c:pt>
                <c:pt idx="11">
                  <c:v>92.379268813603</c:v>
                </c:pt>
                <c:pt idx="12">
                  <c:v>94.4368936501574</c:v>
                </c:pt>
                <c:pt idx="13">
                  <c:v>96.9999999999998</c:v>
                </c:pt>
                <c:pt idx="14">
                  <c:v>97.2766461214228</c:v>
                </c:pt>
                <c:pt idx="15">
                  <c:v>97.9220249424191</c:v>
                </c:pt>
                <c:pt idx="16">
                  <c:v>98.8638127993054</c:v>
                </c:pt>
                <c:pt idx="17">
                  <c:v>99.9099999999999</c:v>
                </c:pt>
                <c:pt idx="18">
                  <c:v>101.167711966279</c:v>
                </c:pt>
                <c:pt idx="19">
                  <c:v>102.81812618954</c:v>
                </c:pt>
                <c:pt idx="20">
                  <c:v>104.764457481169</c:v>
                </c:pt>
                <c:pt idx="21">
                  <c:v>104.9055</c:v>
                </c:pt>
                <c:pt idx="22">
                  <c:v>105.214420444931</c:v>
                </c:pt>
                <c:pt idx="23">
                  <c:v>105.902669975226</c:v>
                </c:pt>
                <c:pt idx="24">
                  <c:v>106.940815564126</c:v>
                </c:pt>
                <c:pt idx="25">
                  <c:v>108.5771925</c:v>
                </c:pt>
                <c:pt idx="26">
                  <c:v>108.896925160503</c:v>
                </c:pt>
                <c:pt idx="27">
                  <c:v>109.609263424359</c:v>
                </c:pt>
                <c:pt idx="28">
                  <c:v>110.683744108871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'Central macro hypothesis'!$L$6</c:f>
              <c:strCache>
                <c:ptCount val="1"/>
                <c:pt idx="0">
                  <c:v>Salarios reales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'Central macro hypothesis'!$I$7:$I$35</c:f>
              <c:strCache>
                <c:ptCount val="29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</c:strCache>
            </c:strRef>
          </c:cat>
          <c:val>
            <c:numRef>
              <c:f>'Central macro hypothesis'!$L$7:$L$35</c:f>
              <c:numCache>
                <c:formatCode>General</c:formatCode>
                <c:ptCount val="29"/>
                <c:pt idx="0">
                  <c:v>113.229417908673</c:v>
                </c:pt>
                <c:pt idx="1">
                  <c:v>113.308327170346</c:v>
                </c:pt>
                <c:pt idx="2">
                  <c:v>109.814331102239</c:v>
                </c:pt>
                <c:pt idx="3">
                  <c:v>102.495285733016</c:v>
                </c:pt>
                <c:pt idx="4">
                  <c:v>100.127865229095</c:v>
                </c:pt>
                <c:pt idx="5">
                  <c:v>101.432778172836</c:v>
                </c:pt>
                <c:pt idx="6">
                  <c:v>99.0580793711657</c:v>
                </c:pt>
                <c:pt idx="7">
                  <c:v>96.3189676339795</c:v>
                </c:pt>
                <c:pt idx="8">
                  <c:v>93.9655435739438</c:v>
                </c:pt>
                <c:pt idx="9">
                  <c:v>100</c:v>
                </c:pt>
                <c:pt idx="10">
                  <c:v>97.3841916645558</c:v>
                </c:pt>
                <c:pt idx="11">
                  <c:v>98.9389247815913</c:v>
                </c:pt>
                <c:pt idx="12">
                  <c:v>99.6828233682139</c:v>
                </c:pt>
                <c:pt idx="13">
                  <c:v>101.185554390842</c:v>
                </c:pt>
                <c:pt idx="14">
                  <c:v>102.710939271479</c:v>
                </c:pt>
                <c:pt idx="15">
                  <c:v>104.259319519863</c:v>
                </c:pt>
                <c:pt idx="16">
                  <c:v>105.83104179404</c:v>
                </c:pt>
                <c:pt idx="17">
                  <c:v>106.626760593139</c:v>
                </c:pt>
                <c:pt idx="18">
                  <c:v>107.428462215392</c:v>
                </c:pt>
                <c:pt idx="19">
                  <c:v>108.236191644244</c:v>
                </c:pt>
                <c:pt idx="20">
                  <c:v>109.049994201359</c:v>
                </c:pt>
                <c:pt idx="21">
                  <c:v>109.521044434574</c:v>
                </c:pt>
                <c:pt idx="22">
                  <c:v>109.992094667789</c:v>
                </c:pt>
                <c:pt idx="23">
                  <c:v>110.463144901005</c:v>
                </c:pt>
                <c:pt idx="24">
                  <c:v>110.934195134219</c:v>
                </c:pt>
                <c:pt idx="25">
                  <c:v>111.405245367434</c:v>
                </c:pt>
                <c:pt idx="26">
                  <c:v>111.87629560065</c:v>
                </c:pt>
                <c:pt idx="27">
                  <c:v>112.347345833865</c:v>
                </c:pt>
                <c:pt idx="28">
                  <c:v>112.81839606708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66135816"/>
        <c:axId val="15564527"/>
      </c:lineChart>
      <c:lineChart>
        <c:grouping val="standard"/>
        <c:varyColors val="0"/>
        <c:ser>
          <c:idx val="2"/>
          <c:order val="2"/>
          <c:tx>
            <c:strRef>
              <c:f>'Central macro hypothesis'!$K$6</c:f>
              <c:strCache>
                <c:ptCount val="1"/>
                <c:pt idx="0">
                  <c:v>IPC (eje der.)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12"/>
            <c:spPr>
              <a:solidFill>
                <a:srgbClr val="ff420e"/>
              </a:solidFill>
            </c:spPr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'Central macro hypothesis'!$I$7:$I$35</c:f>
              <c:strCache>
                <c:ptCount val="29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</c:strCache>
            </c:strRef>
          </c:cat>
          <c:val>
            <c:numRef>
              <c:f>'Central macro hypothesis'!$K$7:$K$35</c:f>
              <c:numCache>
                <c:formatCode>General</c:formatCode>
                <c:ptCount val="29"/>
                <c:pt idx="0">
                  <c:v>40.842738458165</c:v>
                </c:pt>
                <c:pt idx="1">
                  <c:v>43.562345463858</c:v>
                </c:pt>
                <c:pt idx="2">
                  <c:v>47.3914544683957</c:v>
                </c:pt>
                <c:pt idx="3">
                  <c:v>54.0787068628366</c:v>
                </c:pt>
                <c:pt idx="4">
                  <c:v>60.3025021968474</c:v>
                </c:pt>
                <c:pt idx="5">
                  <c:v>67.4050364668476</c:v>
                </c:pt>
                <c:pt idx="6">
                  <c:v>73.8130887919058</c:v>
                </c:pt>
                <c:pt idx="7">
                  <c:v>83.0335311723228</c:v>
                </c:pt>
                <c:pt idx="8">
                  <c:v>92.7647876053627</c:v>
                </c:pt>
                <c:pt idx="9">
                  <c:v>100</c:v>
                </c:pt>
                <c:pt idx="10">
                  <c:v>105.374642245252</c:v>
                </c:pt>
                <c:pt idx="11">
                  <c:v>113.732761645746</c:v>
                </c:pt>
                <c:pt idx="12">
                  <c:v>122.449519639079</c:v>
                </c:pt>
                <c:pt idx="13">
                  <c:v>131.327109812912</c:v>
                </c:pt>
                <c:pt idx="14">
                  <c:v>140.204699986745</c:v>
                </c:pt>
                <c:pt idx="15">
                  <c:v>149.082290160578</c:v>
                </c:pt>
                <c:pt idx="16">
                  <c:v>157.959880334412</c:v>
                </c:pt>
                <c:pt idx="17">
                  <c:v>167.437473154477</c:v>
                </c:pt>
                <c:pt idx="18">
                  <c:v>176.915065974541</c:v>
                </c:pt>
                <c:pt idx="19">
                  <c:v>186.392658794606</c:v>
                </c:pt>
                <c:pt idx="20">
                  <c:v>195.870251614671</c:v>
                </c:pt>
                <c:pt idx="21">
                  <c:v>205.663764195404</c:v>
                </c:pt>
                <c:pt idx="22">
                  <c:v>215.457276776138</c:v>
                </c:pt>
                <c:pt idx="23">
                  <c:v>225.250789356871</c:v>
                </c:pt>
                <c:pt idx="24">
                  <c:v>235.044301937605</c:v>
                </c:pt>
                <c:pt idx="25">
                  <c:v>243.858463260265</c:v>
                </c:pt>
                <c:pt idx="26">
                  <c:v>252.672624582925</c:v>
                </c:pt>
                <c:pt idx="27">
                  <c:v>261.486785905585</c:v>
                </c:pt>
                <c:pt idx="28">
                  <c:v>270.300947228246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58827465"/>
        <c:axId val="33706832"/>
      </c:lineChart>
      <c:catAx>
        <c:axId val="66135816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 rot="-5400000"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15564527"/>
        <c:crosses val="autoZero"/>
        <c:auto val="1"/>
        <c:lblAlgn val="ctr"/>
        <c:lblOffset val="100"/>
      </c:catAx>
      <c:valAx>
        <c:axId val="15564527"/>
        <c:scaling>
          <c:orientation val="minMax"/>
          <c:min val="8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66135816"/>
        <c:crossesAt val="1"/>
        <c:crossBetween val="midCat"/>
      </c:valAx>
      <c:catAx>
        <c:axId val="58827465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33706832"/>
        <c:auto val="1"/>
        <c:lblAlgn val="ctr"/>
        <c:lblOffset val="100"/>
      </c:catAx>
      <c:valAx>
        <c:axId val="33706832"/>
        <c:scaling>
          <c:orientation val="minMax"/>
          <c:max val="390"/>
          <c:min val="40"/>
        </c:scaling>
        <c:delete val="0"/>
        <c:axPos val="r"/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58827465"/>
        <c:crosses val="max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'Pessimist macro hypothesis'!$J$6</c:f>
              <c:strCache>
                <c:ptCount val="1"/>
                <c:pt idx="0">
                  <c:v>PIB real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'Pessimist macro hypothesis'!$I$7:$I$35</c:f>
              <c:strCache>
                <c:ptCount val="29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</c:strCache>
            </c:strRef>
          </c:cat>
          <c:val>
            <c:numRef>
              <c:f>'Pessimist macro hypothesis'!$J$7:$J$35</c:f>
              <c:numCache>
                <c:formatCode>General</c:formatCode>
                <c:ptCount val="29"/>
                <c:pt idx="0">
                  <c:v>112.411648685373</c:v>
                </c:pt>
                <c:pt idx="1">
                  <c:v>112.389133683942</c:v>
                </c:pt>
                <c:pt idx="2">
                  <c:v>106.686294233359</c:v>
                </c:pt>
                <c:pt idx="3">
                  <c:v>106.438100070074</c:v>
                </c:pt>
                <c:pt idx="4">
                  <c:v>105.510498132588</c:v>
                </c:pt>
                <c:pt idx="5">
                  <c:v>105.6463859011</c:v>
                </c:pt>
                <c:pt idx="6">
                  <c:v>105.020674901826</c:v>
                </c:pt>
                <c:pt idx="7">
                  <c:v>106.002232672487</c:v>
                </c:pt>
                <c:pt idx="8">
                  <c:v>105.031889863202</c:v>
                </c:pt>
                <c:pt idx="9">
                  <c:v>100</c:v>
                </c:pt>
                <c:pt idx="10">
                  <c:v>83.8591776908816</c:v>
                </c:pt>
                <c:pt idx="11">
                  <c:v>92.379268813603</c:v>
                </c:pt>
                <c:pt idx="12">
                  <c:v>94.4368936501574</c:v>
                </c:pt>
                <c:pt idx="13">
                  <c:v>96.0000000000003</c:v>
                </c:pt>
                <c:pt idx="14">
                  <c:v>96.8573502329684</c:v>
                </c:pt>
                <c:pt idx="15">
                  <c:v>97.6910767703851</c:v>
                </c:pt>
                <c:pt idx="16">
                  <c:v>98.6606801590204</c:v>
                </c:pt>
                <c:pt idx="17">
                  <c:v>99.8400000000003</c:v>
                </c:pt>
                <c:pt idx="18">
                  <c:v>101.215930993452</c:v>
                </c:pt>
                <c:pt idx="19">
                  <c:v>101.50102876443</c:v>
                </c:pt>
                <c:pt idx="20">
                  <c:v>102.220511690987</c:v>
                </c:pt>
                <c:pt idx="21">
                  <c:v>103.13472</c:v>
                </c:pt>
                <c:pt idx="22">
                  <c:v>104.353624854249</c:v>
                </c:pt>
                <c:pt idx="23">
                  <c:v>104.546059627363</c:v>
                </c:pt>
                <c:pt idx="24">
                  <c:v>104.886391110723</c:v>
                </c:pt>
                <c:pt idx="25">
                  <c:v>106.02249216</c:v>
                </c:pt>
                <c:pt idx="26">
                  <c:v>106.962465475605</c:v>
                </c:pt>
                <c:pt idx="27">
                  <c:v>107.682441416184</c:v>
                </c:pt>
                <c:pt idx="28">
                  <c:v>108.761020408316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'Pessimist macro hypothesis'!$L$6</c:f>
              <c:strCache>
                <c:ptCount val="1"/>
                <c:pt idx="0">
                  <c:v>Salarios reales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'Pessimist macro hypothesis'!$I$7:$I$35</c:f>
              <c:strCache>
                <c:ptCount val="29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</c:strCache>
            </c:strRef>
          </c:cat>
          <c:val>
            <c:numRef>
              <c:f>'Pessimist macro hypothesis'!$L$7:$L$35</c:f>
              <c:numCache>
                <c:formatCode>General</c:formatCode>
                <c:ptCount val="29"/>
                <c:pt idx="0">
                  <c:v>113.229417908673</c:v>
                </c:pt>
                <c:pt idx="1">
                  <c:v>113.308327170346</c:v>
                </c:pt>
                <c:pt idx="2">
                  <c:v>109.814331102239</c:v>
                </c:pt>
                <c:pt idx="3">
                  <c:v>102.495285733016</c:v>
                </c:pt>
                <c:pt idx="4">
                  <c:v>100.127865229095</c:v>
                </c:pt>
                <c:pt idx="5">
                  <c:v>101.432778172836</c:v>
                </c:pt>
                <c:pt idx="6">
                  <c:v>99.0580793711657</c:v>
                </c:pt>
                <c:pt idx="7">
                  <c:v>96.3189676339795</c:v>
                </c:pt>
                <c:pt idx="8">
                  <c:v>93.9655435739438</c:v>
                </c:pt>
                <c:pt idx="9">
                  <c:v>100</c:v>
                </c:pt>
                <c:pt idx="10">
                  <c:v>97.3841916645558</c:v>
                </c:pt>
                <c:pt idx="11">
                  <c:v>98.9389247815917</c:v>
                </c:pt>
                <c:pt idx="12">
                  <c:v>98.9389247815913</c:v>
                </c:pt>
                <c:pt idx="13">
                  <c:v>99.6828233682135</c:v>
                </c:pt>
                <c:pt idx="14">
                  <c:v>100.432315153957</c:v>
                </c:pt>
                <c:pt idx="15">
                  <c:v>101.187442192777</c:v>
                </c:pt>
                <c:pt idx="16">
                  <c:v>101.948246854817</c:v>
                </c:pt>
                <c:pt idx="17">
                  <c:v>102.25439754207</c:v>
                </c:pt>
                <c:pt idx="18">
                  <c:v>102.561467600144</c:v>
                </c:pt>
                <c:pt idx="19">
                  <c:v>102.869459789908</c:v>
                </c:pt>
                <c:pt idx="20">
                  <c:v>103.178376880526</c:v>
                </c:pt>
                <c:pt idx="21">
                  <c:v>103.649427113741</c:v>
                </c:pt>
                <c:pt idx="22">
                  <c:v>104.120477346956</c:v>
                </c:pt>
                <c:pt idx="23">
                  <c:v>104.591527580171</c:v>
                </c:pt>
                <c:pt idx="24">
                  <c:v>105.062577813386</c:v>
                </c:pt>
                <c:pt idx="25">
                  <c:v>105.533628046602</c:v>
                </c:pt>
                <c:pt idx="26">
                  <c:v>106.004678279817</c:v>
                </c:pt>
                <c:pt idx="27">
                  <c:v>106.475728513032</c:v>
                </c:pt>
                <c:pt idx="28">
                  <c:v>106.946778746246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94318394"/>
        <c:axId val="60036244"/>
      </c:lineChart>
      <c:lineChart>
        <c:grouping val="standard"/>
        <c:varyColors val="0"/>
        <c:ser>
          <c:idx val="2"/>
          <c:order val="2"/>
          <c:tx>
            <c:strRef>
              <c:f>'Pessimist macro hypothesis'!$K$6</c:f>
              <c:strCache>
                <c:ptCount val="1"/>
                <c:pt idx="0">
                  <c:v>IPC (eje der.)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12"/>
            <c:spPr>
              <a:solidFill>
                <a:srgbClr val="ff420e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'Pessimist macro hypothesis'!$I$7:$I$35</c:f>
              <c:strCache>
                <c:ptCount val="29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</c:strCache>
            </c:strRef>
          </c:cat>
          <c:val>
            <c:numRef>
              <c:f>'Pessimist macro hypothesis'!$K$7:$K$35</c:f>
              <c:numCache>
                <c:formatCode>General</c:formatCode>
                <c:ptCount val="29"/>
                <c:pt idx="0">
                  <c:v>40.842738458165</c:v>
                </c:pt>
                <c:pt idx="1">
                  <c:v>43.562345463858</c:v>
                </c:pt>
                <c:pt idx="2">
                  <c:v>47.3914544683957</c:v>
                </c:pt>
                <c:pt idx="3">
                  <c:v>54.0787068628366</c:v>
                </c:pt>
                <c:pt idx="4">
                  <c:v>60.3025021968474</c:v>
                </c:pt>
                <c:pt idx="5">
                  <c:v>67.4050364668476</c:v>
                </c:pt>
                <c:pt idx="6">
                  <c:v>73.8130887919058</c:v>
                </c:pt>
                <c:pt idx="7">
                  <c:v>83.0335311723228</c:v>
                </c:pt>
                <c:pt idx="8">
                  <c:v>92.7647876053627</c:v>
                </c:pt>
                <c:pt idx="9">
                  <c:v>100</c:v>
                </c:pt>
                <c:pt idx="10">
                  <c:v>105.374642245252</c:v>
                </c:pt>
                <c:pt idx="11">
                  <c:v>114.394639987039</c:v>
                </c:pt>
                <c:pt idx="12">
                  <c:v>124.304815391186</c:v>
                </c:pt>
                <c:pt idx="13">
                  <c:v>134.249200622481</c:v>
                </c:pt>
                <c:pt idx="14">
                  <c:v>144.193585853776</c:v>
                </c:pt>
                <c:pt idx="15">
                  <c:v>154.13797108507</c:v>
                </c:pt>
                <c:pt idx="16">
                  <c:v>164.082356316365</c:v>
                </c:pt>
                <c:pt idx="17">
                  <c:v>175.15791536772</c:v>
                </c:pt>
                <c:pt idx="18">
                  <c:v>186.233474419075</c:v>
                </c:pt>
                <c:pt idx="19">
                  <c:v>197.30903347043</c:v>
                </c:pt>
                <c:pt idx="20">
                  <c:v>208.384592521785</c:v>
                </c:pt>
                <c:pt idx="21">
                  <c:v>220.366706591787</c:v>
                </c:pt>
                <c:pt idx="22">
                  <c:v>232.34882066179</c:v>
                </c:pt>
                <c:pt idx="23">
                  <c:v>244.330934731792</c:v>
                </c:pt>
                <c:pt idx="24">
                  <c:v>256.313048801795</c:v>
                </c:pt>
                <c:pt idx="25">
                  <c:v>267.847135997875</c:v>
                </c:pt>
                <c:pt idx="26">
                  <c:v>279.381223193957</c:v>
                </c:pt>
                <c:pt idx="27">
                  <c:v>290.915310390037</c:v>
                </c:pt>
                <c:pt idx="28">
                  <c:v>302.449397586118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30503124"/>
        <c:axId val="27573308"/>
      </c:lineChart>
      <c:catAx>
        <c:axId val="94318394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 rot="-5400000"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60036244"/>
        <c:crosses val="autoZero"/>
        <c:auto val="1"/>
        <c:lblAlgn val="ctr"/>
        <c:lblOffset val="100"/>
      </c:catAx>
      <c:valAx>
        <c:axId val="60036244"/>
        <c:scaling>
          <c:orientation val="minMax"/>
          <c:min val="8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94318394"/>
        <c:crossesAt val="1"/>
        <c:crossBetween val="midCat"/>
      </c:valAx>
      <c:catAx>
        <c:axId val="30503124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27573308"/>
        <c:auto val="1"/>
        <c:lblAlgn val="ctr"/>
        <c:lblOffset val="100"/>
      </c:catAx>
      <c:valAx>
        <c:axId val="27573308"/>
        <c:scaling>
          <c:orientation val="minMax"/>
          <c:min val="40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30503124"/>
        <c:crosses val="max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'Optimist macro hypothesis'!$J$6</c:f>
              <c:strCache>
                <c:ptCount val="1"/>
                <c:pt idx="0">
                  <c:v>PIB real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'Optimist macro hypothesis'!$I$7:$I$35</c:f>
              <c:strCache>
                <c:ptCount val="29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</c:strCache>
            </c:strRef>
          </c:cat>
          <c:val>
            <c:numRef>
              <c:f>'Optimist macro hypothesis'!$J$7:$J$35</c:f>
              <c:numCache>
                <c:formatCode>General</c:formatCode>
                <c:ptCount val="29"/>
                <c:pt idx="0">
                  <c:v>112.411648685373</c:v>
                </c:pt>
                <c:pt idx="1">
                  <c:v>112.389133683942</c:v>
                </c:pt>
                <c:pt idx="2">
                  <c:v>106.686294233359</c:v>
                </c:pt>
                <c:pt idx="3">
                  <c:v>106.438100070074</c:v>
                </c:pt>
                <c:pt idx="4">
                  <c:v>105.510498132588</c:v>
                </c:pt>
                <c:pt idx="5">
                  <c:v>105.6463859011</c:v>
                </c:pt>
                <c:pt idx="6">
                  <c:v>105.020674901826</c:v>
                </c:pt>
                <c:pt idx="7">
                  <c:v>106.002232672487</c:v>
                </c:pt>
                <c:pt idx="8">
                  <c:v>105.031889863202</c:v>
                </c:pt>
                <c:pt idx="9">
                  <c:v>100</c:v>
                </c:pt>
                <c:pt idx="10">
                  <c:v>83.8591776908816</c:v>
                </c:pt>
                <c:pt idx="11">
                  <c:v>92.379268813603</c:v>
                </c:pt>
                <c:pt idx="12">
                  <c:v>94.4368936501574</c:v>
                </c:pt>
                <c:pt idx="13">
                  <c:v>96.9999999999998</c:v>
                </c:pt>
                <c:pt idx="14">
                  <c:v>98.1152378983317</c:v>
                </c:pt>
                <c:pt idx="15">
                  <c:v>100.231506662759</c:v>
                </c:pt>
                <c:pt idx="16">
                  <c:v>97.5691160028294</c:v>
                </c:pt>
                <c:pt idx="17">
                  <c:v>99.9099999999999</c:v>
                </c:pt>
                <c:pt idx="18">
                  <c:v>102.039847414265</c:v>
                </c:pt>
                <c:pt idx="19">
                  <c:v>105.243081995897</c:v>
                </c:pt>
                <c:pt idx="20">
                  <c:v>105.368724181954</c:v>
                </c:pt>
                <c:pt idx="21">
                  <c:v>104.9055</c:v>
                </c:pt>
                <c:pt idx="22">
                  <c:v>106.121441310835</c:v>
                </c:pt>
                <c:pt idx="23">
                  <c:v>108.137266750784</c:v>
                </c:pt>
                <c:pt idx="24">
                  <c:v>109.899911674182</c:v>
                </c:pt>
                <c:pt idx="25">
                  <c:v>108.5771925</c:v>
                </c:pt>
                <c:pt idx="26">
                  <c:v>109.835691756714</c:v>
                </c:pt>
                <c:pt idx="27">
                  <c:v>111.922071087062</c:v>
                </c:pt>
                <c:pt idx="28">
                  <c:v>115.891729181457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'Optimist macro hypothesis'!$L$6</c:f>
              <c:strCache>
                <c:ptCount val="1"/>
                <c:pt idx="0">
                  <c:v>Salarios reales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'Optimist macro hypothesis'!$I$7:$I$35</c:f>
              <c:strCache>
                <c:ptCount val="29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</c:strCache>
            </c:strRef>
          </c:cat>
          <c:val>
            <c:numRef>
              <c:f>'Optimist macro hypothesis'!$L$7:$L$35</c:f>
              <c:numCache>
                <c:formatCode>General</c:formatCode>
                <c:ptCount val="29"/>
                <c:pt idx="0">
                  <c:v>113.229417908673</c:v>
                </c:pt>
                <c:pt idx="1">
                  <c:v>113.308327170346</c:v>
                </c:pt>
                <c:pt idx="2">
                  <c:v>109.814331102239</c:v>
                </c:pt>
                <c:pt idx="3">
                  <c:v>102.495285733016</c:v>
                </c:pt>
                <c:pt idx="4">
                  <c:v>100.127865229095</c:v>
                </c:pt>
                <c:pt idx="5">
                  <c:v>101.432778172836</c:v>
                </c:pt>
                <c:pt idx="6">
                  <c:v>99.0580793711657</c:v>
                </c:pt>
                <c:pt idx="7">
                  <c:v>96.3189676339795</c:v>
                </c:pt>
                <c:pt idx="8">
                  <c:v>93.9655435739438</c:v>
                </c:pt>
                <c:pt idx="9">
                  <c:v>100</c:v>
                </c:pt>
                <c:pt idx="10">
                  <c:v>97.3841916645558</c:v>
                </c:pt>
                <c:pt idx="11">
                  <c:v>98.9389247815915</c:v>
                </c:pt>
                <c:pt idx="12">
                  <c:v>100.430441440039</c:v>
                </c:pt>
                <c:pt idx="13">
                  <c:v>102.707116378525</c:v>
                </c:pt>
                <c:pt idx="14">
                  <c:v>105.035401652497</c:v>
                </c:pt>
                <c:pt idx="15">
                  <c:v>107.416467225517</c:v>
                </c:pt>
                <c:pt idx="16">
                  <c:v>109.851509583257</c:v>
                </c:pt>
                <c:pt idx="17">
                  <c:v>111.507534821664</c:v>
                </c:pt>
                <c:pt idx="18">
                  <c:v>113.188524847541</c:v>
                </c:pt>
                <c:pt idx="19">
                  <c:v>114.039562837309</c:v>
                </c:pt>
                <c:pt idx="20">
                  <c:v>114.89699958226</c:v>
                </c:pt>
                <c:pt idx="21">
                  <c:v>115.296868898226</c:v>
                </c:pt>
                <c:pt idx="22">
                  <c:v>115.696738214192</c:v>
                </c:pt>
                <c:pt idx="23">
                  <c:v>116.096607530158</c:v>
                </c:pt>
                <c:pt idx="24">
                  <c:v>116.496476846123</c:v>
                </c:pt>
                <c:pt idx="25">
                  <c:v>116.896346162089</c:v>
                </c:pt>
                <c:pt idx="26">
                  <c:v>117.296215478054</c:v>
                </c:pt>
                <c:pt idx="27">
                  <c:v>117.69608479402</c:v>
                </c:pt>
                <c:pt idx="28">
                  <c:v>118.095954109985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31304805"/>
        <c:axId val="57191986"/>
      </c:lineChart>
      <c:lineChart>
        <c:grouping val="standard"/>
        <c:varyColors val="0"/>
        <c:ser>
          <c:idx val="2"/>
          <c:order val="2"/>
          <c:tx>
            <c:strRef>
              <c:f>'Optimist macro hypothesis'!$K$6</c:f>
              <c:strCache>
                <c:ptCount val="1"/>
                <c:pt idx="0">
                  <c:v>IPC (eje der.)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12"/>
            <c:spPr>
              <a:solidFill>
                <a:srgbClr val="ff420e"/>
              </a:solidFill>
            </c:spPr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'Optimist macro hypothesis'!$I$7:$I$35</c:f>
              <c:strCache>
                <c:ptCount val="29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</c:strCache>
            </c:strRef>
          </c:cat>
          <c:val>
            <c:numRef>
              <c:f>'Optimist macro hypothesis'!$K$7:$K$35</c:f>
              <c:numCache>
                <c:formatCode>General</c:formatCode>
                <c:ptCount val="29"/>
                <c:pt idx="0">
                  <c:v>40.842738458165</c:v>
                </c:pt>
                <c:pt idx="1">
                  <c:v>43.562345463858</c:v>
                </c:pt>
                <c:pt idx="2">
                  <c:v>47.3914544683957</c:v>
                </c:pt>
                <c:pt idx="3">
                  <c:v>54.0787068628366</c:v>
                </c:pt>
                <c:pt idx="4">
                  <c:v>60.3025021968474</c:v>
                </c:pt>
                <c:pt idx="5">
                  <c:v>67.4050364668476</c:v>
                </c:pt>
                <c:pt idx="6">
                  <c:v>73.8130887919058</c:v>
                </c:pt>
                <c:pt idx="7">
                  <c:v>83.0335311723228</c:v>
                </c:pt>
                <c:pt idx="8">
                  <c:v>92.7647876053627</c:v>
                </c:pt>
                <c:pt idx="9">
                  <c:v>100</c:v>
                </c:pt>
                <c:pt idx="10">
                  <c:v>105.374642245252</c:v>
                </c:pt>
                <c:pt idx="11">
                  <c:v>113.181196361333</c:v>
                </c:pt>
                <c:pt idx="12">
                  <c:v>120.594223886972</c:v>
                </c:pt>
                <c:pt idx="13">
                  <c:v>128.432848439625</c:v>
                </c:pt>
                <c:pt idx="14">
                  <c:v>136.271472992278</c:v>
                </c:pt>
                <c:pt idx="15">
                  <c:v>144.110097544931</c:v>
                </c:pt>
                <c:pt idx="16">
                  <c:v>151.948722097584</c:v>
                </c:pt>
                <c:pt idx="17">
                  <c:v>159.926030007708</c:v>
                </c:pt>
                <c:pt idx="18">
                  <c:v>167.903337917831</c:v>
                </c:pt>
                <c:pt idx="19">
                  <c:v>175.880645827954</c:v>
                </c:pt>
                <c:pt idx="20">
                  <c:v>183.857953738077</c:v>
                </c:pt>
                <c:pt idx="21">
                  <c:v>191.671916771946</c:v>
                </c:pt>
                <c:pt idx="22">
                  <c:v>199.485879805814</c:v>
                </c:pt>
                <c:pt idx="23">
                  <c:v>207.299842839681</c:v>
                </c:pt>
                <c:pt idx="24">
                  <c:v>215.11380587355</c:v>
                </c:pt>
                <c:pt idx="25">
                  <c:v>221.567220049757</c:v>
                </c:pt>
                <c:pt idx="26">
                  <c:v>228.020634225963</c:v>
                </c:pt>
                <c:pt idx="27">
                  <c:v>234.474048402169</c:v>
                </c:pt>
                <c:pt idx="28">
                  <c:v>240.927462578376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43233914"/>
        <c:axId val="2170138"/>
      </c:lineChart>
      <c:catAx>
        <c:axId val="31304805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 rot="-5400000"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57191986"/>
        <c:crosses val="autoZero"/>
        <c:auto val="1"/>
        <c:lblAlgn val="ctr"/>
        <c:lblOffset val="100"/>
      </c:catAx>
      <c:valAx>
        <c:axId val="57191986"/>
        <c:scaling>
          <c:orientation val="minMax"/>
          <c:max val="140"/>
          <c:min val="8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31304805"/>
        <c:crossesAt val="1"/>
        <c:crossBetween val="midCat"/>
      </c:valAx>
      <c:catAx>
        <c:axId val="43233914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2170138"/>
        <c:auto val="1"/>
        <c:lblAlgn val="ctr"/>
        <c:lblOffset val="100"/>
      </c:catAx>
      <c:valAx>
        <c:axId val="2170138"/>
        <c:scaling>
          <c:orientation val="minMax"/>
          <c:max val="390"/>
          <c:min val="40"/>
        </c:scaling>
        <c:delete val="0"/>
        <c:axPos val="r"/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43233914"/>
        <c:crosses val="max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'Graphiques déficit'!$B$3:$B$4</c:f>
              <c:strCache>
                <c:ptCount val="1"/>
                <c:pt idx="0">
                  <c:v>Central scenario, ANSES bismarckian deficit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5"/>
            <c:spPr>
              <a:solidFill>
                <a:srgbClr val="004586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'Graphiques déficit'!$A$5:$A$31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'Graphiques déficit'!$B$5:$B$31</c:f>
              <c:numCache>
                <c:formatCode>General</c:formatCode>
                <c:ptCount val="27"/>
                <c:pt idx="0">
                  <c:v>-0.0196925047215125</c:v>
                </c:pt>
                <c:pt idx="1">
                  <c:v>-0.0329216410935525</c:v>
                </c:pt>
                <c:pt idx="2">
                  <c:v>-0.0328035834082181</c:v>
                </c:pt>
                <c:pt idx="3">
                  <c:v>-0.0364606376304176</c:v>
                </c:pt>
                <c:pt idx="4">
                  <c:v>0.183556021759364</c:v>
                </c:pt>
                <c:pt idx="5">
                  <c:v>-0.0376907704962474</c:v>
                </c:pt>
                <c:pt idx="6">
                  <c:v>0.269932524530913</c:v>
                </c:pt>
                <c:pt idx="7">
                  <c:v>-0.0368373410323259</c:v>
                </c:pt>
                <c:pt idx="8">
                  <c:v>-0.0403813567954013</c:v>
                </c:pt>
                <c:pt idx="9">
                  <c:v>-0.0428432326227358</c:v>
                </c:pt>
                <c:pt idx="10">
                  <c:v>0.853334530715591</c:v>
                </c:pt>
                <c:pt idx="11">
                  <c:v>-0.0508571610535307</c:v>
                </c:pt>
                <c:pt idx="12">
                  <c:v>-0.053394950167106</c:v>
                </c:pt>
                <c:pt idx="13">
                  <c:v>-0.05319499219303</c:v>
                </c:pt>
                <c:pt idx="14">
                  <c:v>-0.0509570070215885</c:v>
                </c:pt>
                <c:pt idx="15">
                  <c:v>-0.050369954746476</c:v>
                </c:pt>
                <c:pt idx="16">
                  <c:v>-0.0484711164996719</c:v>
                </c:pt>
                <c:pt idx="17">
                  <c:v>-0.0474349754708913</c:v>
                </c:pt>
                <c:pt idx="18">
                  <c:v>-0.0458834299043777</c:v>
                </c:pt>
                <c:pt idx="19">
                  <c:v>-0.042104550624925</c:v>
                </c:pt>
                <c:pt idx="20">
                  <c:v>-0.0403070125061584</c:v>
                </c:pt>
                <c:pt idx="21">
                  <c:v>-0.0391968069121341</c:v>
                </c:pt>
                <c:pt idx="22">
                  <c:v>-0.0378259070715837</c:v>
                </c:pt>
                <c:pt idx="23">
                  <c:v>-0.0367874704096033</c:v>
                </c:pt>
                <c:pt idx="24">
                  <c:v>-0.0344559018073392</c:v>
                </c:pt>
                <c:pt idx="25">
                  <c:v>-0.0331358267115371</c:v>
                </c:pt>
                <c:pt idx="26">
                  <c:v>-0.0322095291245267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'Graphiques déficit'!$C$3:$C$4</c:f>
              <c:strCache>
                <c:ptCount val="1"/>
                <c:pt idx="0">
                  <c:v>Central scenario, bismarckian deficit including universal pension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square"/>
            <c:size val="5"/>
            <c:spPr>
              <a:solidFill>
                <a:srgbClr val="ff420e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'Graphiques déficit'!$A$5:$A$31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'Graphiques déficit'!$C$5:$C$31</c:f>
              <c:numCache>
                <c:formatCode>General</c:formatCode>
                <c:ptCount val="27"/>
                <c:pt idx="0">
                  <c:v>-0.0196925047215125</c:v>
                </c:pt>
                <c:pt idx="1">
                  <c:v>-0.0329216410935525</c:v>
                </c:pt>
                <c:pt idx="2">
                  <c:v>-0.0328435514213561</c:v>
                </c:pt>
                <c:pt idx="3">
                  <c:v>-0.0369966710524054</c:v>
                </c:pt>
                <c:pt idx="4">
                  <c:v>-0.0373861329595968</c:v>
                </c:pt>
                <c:pt idx="5">
                  <c:v>-0.0386158795946962</c:v>
                </c:pt>
                <c:pt idx="6">
                  <c:v>-0.0484603985836752</c:v>
                </c:pt>
                <c:pt idx="7">
                  <c:v>-0.0387270003758979</c:v>
                </c:pt>
                <c:pt idx="8">
                  <c:v>-0.0427480714937184</c:v>
                </c:pt>
                <c:pt idx="9">
                  <c:v>-0.0455671704187063</c:v>
                </c:pt>
                <c:pt idx="10">
                  <c:v>-0.050164294144583</c:v>
                </c:pt>
                <c:pt idx="11">
                  <c:v>-0.0553866769933849</c:v>
                </c:pt>
                <c:pt idx="12">
                  <c:v>-0.0595577570833042</c:v>
                </c:pt>
                <c:pt idx="13">
                  <c:v>-0.0606807763851686</c:v>
                </c:pt>
                <c:pt idx="14">
                  <c:v>-0.0598511156894801</c:v>
                </c:pt>
                <c:pt idx="15">
                  <c:v>-0.0604497388938452</c:v>
                </c:pt>
                <c:pt idx="16">
                  <c:v>-0.0594851115199262</c:v>
                </c:pt>
                <c:pt idx="17">
                  <c:v>-0.059441551249848</c:v>
                </c:pt>
                <c:pt idx="18">
                  <c:v>-0.059290098988549</c:v>
                </c:pt>
                <c:pt idx="19">
                  <c:v>-0.0564574731896866</c:v>
                </c:pt>
                <c:pt idx="20">
                  <c:v>-0.0553836577033192</c:v>
                </c:pt>
                <c:pt idx="21">
                  <c:v>-0.0552264286279767</c:v>
                </c:pt>
                <c:pt idx="22">
                  <c:v>-0.0546100941088102</c:v>
                </c:pt>
                <c:pt idx="23">
                  <c:v>-0.054398084798534</c:v>
                </c:pt>
                <c:pt idx="24">
                  <c:v>-0.0525869619314167</c:v>
                </c:pt>
                <c:pt idx="25">
                  <c:v>-0.0522149982481401</c:v>
                </c:pt>
                <c:pt idx="26">
                  <c:v>-0.0517593157466207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'Graphiques déficit'!$D$3:$D$4</c:f>
              <c:strCache>
                <c:ptCount val="1"/>
                <c:pt idx="0">
                  <c:v>Low scenario, ANSES bismarckian deficit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square"/>
            <c:size val="5"/>
            <c:spPr>
              <a:solidFill>
                <a:srgbClr val="ffd320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'Graphiques déficit'!$A$5:$A$31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'Graphiques déficit'!$D$5:$D$31</c:f>
              <c:numCache>
                <c:formatCode>General</c:formatCode>
                <c:ptCount val="27"/>
                <c:pt idx="0">
                  <c:v>-0.0196925047215125</c:v>
                </c:pt>
                <c:pt idx="1">
                  <c:v>-0.0328930718673194</c:v>
                </c:pt>
                <c:pt idx="2">
                  <c:v>-0.0327968849329026</c:v>
                </c:pt>
                <c:pt idx="3">
                  <c:v>-0.0365372181621095</c:v>
                </c:pt>
                <c:pt idx="4">
                  <c:v>-0.0368373483724276</c:v>
                </c:pt>
                <c:pt idx="5">
                  <c:v>-0.0378595109211102</c:v>
                </c:pt>
                <c:pt idx="6">
                  <c:v>-0.0466026987213428</c:v>
                </c:pt>
                <c:pt idx="7">
                  <c:v>-0.0384819235218304</c:v>
                </c:pt>
                <c:pt idx="8">
                  <c:v>-0.0394856268463968</c:v>
                </c:pt>
                <c:pt idx="9">
                  <c:v>-0.0417963281365541</c:v>
                </c:pt>
                <c:pt idx="10">
                  <c:v>-0.0463378231849205</c:v>
                </c:pt>
                <c:pt idx="11">
                  <c:v>-0.0496624759345077</c:v>
                </c:pt>
                <c:pt idx="12">
                  <c:v>-0.0550301350768226</c:v>
                </c:pt>
                <c:pt idx="13">
                  <c:v>-0.055454011080372</c:v>
                </c:pt>
                <c:pt idx="14">
                  <c:v>-0.0541131660869417</c:v>
                </c:pt>
                <c:pt idx="15">
                  <c:v>-0.0544012415518929</c:v>
                </c:pt>
                <c:pt idx="16">
                  <c:v>-0.0534075020341889</c:v>
                </c:pt>
                <c:pt idx="17">
                  <c:v>-0.0513595653008811</c:v>
                </c:pt>
                <c:pt idx="18">
                  <c:v>-0.0505190702635519</c:v>
                </c:pt>
                <c:pt idx="19">
                  <c:v>-0.0501198064909279</c:v>
                </c:pt>
                <c:pt idx="20">
                  <c:v>-0.0478727771611881</c:v>
                </c:pt>
                <c:pt idx="21">
                  <c:v>-0.0466728133413824</c:v>
                </c:pt>
                <c:pt idx="22">
                  <c:v>-0.0466772812581748</c:v>
                </c:pt>
                <c:pt idx="23">
                  <c:v>-0.0453015118384574</c:v>
                </c:pt>
                <c:pt idx="24">
                  <c:v>-0.043698866937234</c:v>
                </c:pt>
                <c:pt idx="25">
                  <c:v>-0.0429701878849147</c:v>
                </c:pt>
                <c:pt idx="26">
                  <c:v>-0.042313041866414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'Graphiques déficit'!$E$3:$E$4</c:f>
              <c:strCache>
                <c:ptCount val="1"/>
                <c:pt idx="0">
                  <c:v>Low scenario, bismarckian deficit including universal pension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square"/>
            <c:size val="5"/>
            <c:spPr>
              <a:solidFill>
                <a:srgbClr val="579d1c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'Graphiques déficit'!$A$5:$A$31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'Graphiques déficit'!$E$5:$E$31</c:f>
              <c:numCache>
                <c:formatCode>General</c:formatCode>
                <c:ptCount val="27"/>
                <c:pt idx="0">
                  <c:v>-0.0196925047215125</c:v>
                </c:pt>
                <c:pt idx="1">
                  <c:v>-0.0328930718673194</c:v>
                </c:pt>
                <c:pt idx="2">
                  <c:v>-0.0328368529053519</c:v>
                </c:pt>
                <c:pt idx="3">
                  <c:v>-0.0370800402140634</c:v>
                </c:pt>
                <c:pt idx="4">
                  <c:v>-0.0377885224575695</c:v>
                </c:pt>
                <c:pt idx="5">
                  <c:v>-0.0387246759545038</c:v>
                </c:pt>
                <c:pt idx="6">
                  <c:v>-0.0479727542943235</c:v>
                </c:pt>
                <c:pt idx="7">
                  <c:v>-0.0401941403991634</c:v>
                </c:pt>
                <c:pt idx="8">
                  <c:v>-0.0415837233035988</c:v>
                </c:pt>
                <c:pt idx="9">
                  <c:v>-0.0442923194407899</c:v>
                </c:pt>
                <c:pt idx="10">
                  <c:v>-0.04933298014567</c:v>
                </c:pt>
                <c:pt idx="11">
                  <c:v>-0.0538846028307831</c:v>
                </c:pt>
                <c:pt idx="12">
                  <c:v>-0.0609352180270265</c:v>
                </c:pt>
                <c:pt idx="13">
                  <c:v>-0.0626376733575839</c:v>
                </c:pt>
                <c:pt idx="14">
                  <c:v>-0.0622638076720916</c:v>
                </c:pt>
                <c:pt idx="15">
                  <c:v>-0.0637485269660773</c:v>
                </c:pt>
                <c:pt idx="16">
                  <c:v>-0.0636184048356162</c:v>
                </c:pt>
                <c:pt idx="17">
                  <c:v>-0.0623414181775487</c:v>
                </c:pt>
                <c:pt idx="18">
                  <c:v>-0.062450731422322</c:v>
                </c:pt>
                <c:pt idx="19">
                  <c:v>-0.0630744435790523</c:v>
                </c:pt>
                <c:pt idx="20">
                  <c:v>-0.0618383791541315</c:v>
                </c:pt>
                <c:pt idx="21">
                  <c:v>-0.0617225791320617</c:v>
                </c:pt>
                <c:pt idx="22">
                  <c:v>-0.0627536976445452</c:v>
                </c:pt>
                <c:pt idx="23">
                  <c:v>-0.0624763980496405</c:v>
                </c:pt>
                <c:pt idx="24">
                  <c:v>-0.0616307521193328</c:v>
                </c:pt>
                <c:pt idx="25">
                  <c:v>-0.0618179350491841</c:v>
                </c:pt>
                <c:pt idx="26">
                  <c:v>-0.0621708508908356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'Graphiques déficit'!$F$3:$F$4</c:f>
              <c:strCache>
                <c:ptCount val="1"/>
                <c:pt idx="0">
                  <c:v>High scenario, ANSES bismarckian deficit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square"/>
            <c:size val="5"/>
            <c:spPr>
              <a:solidFill>
                <a:srgbClr val="7e0021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'Graphiques déficit'!$A$5:$A$31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'Graphiques déficit'!$F$5:$F$31</c:f>
              <c:numCache>
                <c:formatCode>General</c:formatCode>
                <c:ptCount val="27"/>
                <c:pt idx="0">
                  <c:v>-0.0196925047215125</c:v>
                </c:pt>
                <c:pt idx="1">
                  <c:v>-0.0328930718673194</c:v>
                </c:pt>
                <c:pt idx="2">
                  <c:v>-0.0327968849329026</c:v>
                </c:pt>
                <c:pt idx="3">
                  <c:v>-0.0365372181621095</c:v>
                </c:pt>
                <c:pt idx="4">
                  <c:v>-0.0368373483724276</c:v>
                </c:pt>
                <c:pt idx="5">
                  <c:v>-0.0378593662635754</c:v>
                </c:pt>
                <c:pt idx="6">
                  <c:v>-0.0472709302147546</c:v>
                </c:pt>
                <c:pt idx="7">
                  <c:v>-0.0409040039792974</c:v>
                </c:pt>
                <c:pt idx="8">
                  <c:v>-0.0426046834420754</c:v>
                </c:pt>
                <c:pt idx="9">
                  <c:v>-0.043141023894952</c:v>
                </c:pt>
                <c:pt idx="10">
                  <c:v>-0.0469852009876514</c:v>
                </c:pt>
                <c:pt idx="11">
                  <c:v>-0.0487277584700473</c:v>
                </c:pt>
                <c:pt idx="12">
                  <c:v>-0.0511928678924905</c:v>
                </c:pt>
                <c:pt idx="13">
                  <c:v>-0.0499541106395853</c:v>
                </c:pt>
                <c:pt idx="14">
                  <c:v>-0.0484625551786024</c:v>
                </c:pt>
                <c:pt idx="15">
                  <c:v>-0.0458654722937764</c:v>
                </c:pt>
                <c:pt idx="16">
                  <c:v>-0.043467743232549</c:v>
                </c:pt>
                <c:pt idx="17">
                  <c:v>-0.0415673296989754</c:v>
                </c:pt>
                <c:pt idx="18">
                  <c:v>-0.0401847192391394</c:v>
                </c:pt>
                <c:pt idx="19">
                  <c:v>-0.0373612514309279</c:v>
                </c:pt>
                <c:pt idx="20">
                  <c:v>-0.0365122304356062</c:v>
                </c:pt>
                <c:pt idx="21">
                  <c:v>-0.0340455777308497</c:v>
                </c:pt>
                <c:pt idx="22">
                  <c:v>-0.0324707227859429</c:v>
                </c:pt>
                <c:pt idx="23">
                  <c:v>-0.029372852346267</c:v>
                </c:pt>
                <c:pt idx="24">
                  <c:v>-0.0270176550605245</c:v>
                </c:pt>
                <c:pt idx="25">
                  <c:v>-0.0261254510728081</c:v>
                </c:pt>
                <c:pt idx="26">
                  <c:v>-0.0255010858093571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'Graphiques déficit'!$G$3:$G$4</c:f>
              <c:strCache>
                <c:ptCount val="1"/>
                <c:pt idx="0">
                  <c:v>High scenario, bismarckian deficit including universal pension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square"/>
            <c:size val="5"/>
            <c:spPr>
              <a:solidFill>
                <a:srgbClr val="83caff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'Graphiques déficit'!$A$5:$A$31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'Graphiques déficit'!$G$5:$G$31</c:f>
              <c:numCache>
                <c:formatCode>General</c:formatCode>
                <c:ptCount val="27"/>
                <c:pt idx="0">
                  <c:v>-0.0196925047215125</c:v>
                </c:pt>
                <c:pt idx="1">
                  <c:v>-0.0328930718673194</c:v>
                </c:pt>
                <c:pt idx="2">
                  <c:v>-0.0328368529053519</c:v>
                </c:pt>
                <c:pt idx="3">
                  <c:v>-0.0370800402140634</c:v>
                </c:pt>
                <c:pt idx="4">
                  <c:v>-0.0377885224575695</c:v>
                </c:pt>
                <c:pt idx="5">
                  <c:v>-0.038724531296969</c:v>
                </c:pt>
                <c:pt idx="6">
                  <c:v>-0.048652765156163</c:v>
                </c:pt>
                <c:pt idx="7">
                  <c:v>-0.0427090774134468</c:v>
                </c:pt>
                <c:pt idx="8">
                  <c:v>-0.0448663810946941</c:v>
                </c:pt>
                <c:pt idx="9">
                  <c:v>-0.0458074535083644</c:v>
                </c:pt>
                <c:pt idx="10">
                  <c:v>-0.0501009004079208</c:v>
                </c:pt>
                <c:pt idx="11">
                  <c:v>-0.0529119577447462</c:v>
                </c:pt>
                <c:pt idx="12">
                  <c:v>-0.0569162743085314</c:v>
                </c:pt>
                <c:pt idx="13">
                  <c:v>-0.0567231959574093</c:v>
                </c:pt>
                <c:pt idx="14">
                  <c:v>-0.0564741392542331</c:v>
                </c:pt>
                <c:pt idx="15">
                  <c:v>-0.0551584817063178</c:v>
                </c:pt>
                <c:pt idx="16">
                  <c:v>-0.053848801904531</c:v>
                </c:pt>
                <c:pt idx="17">
                  <c:v>-0.0530724551581446</c:v>
                </c:pt>
                <c:pt idx="18">
                  <c:v>-0.0528468314049417</c:v>
                </c:pt>
                <c:pt idx="19">
                  <c:v>-0.0506268816451394</c:v>
                </c:pt>
                <c:pt idx="20">
                  <c:v>-0.0505468570836458</c:v>
                </c:pt>
                <c:pt idx="21">
                  <c:v>-0.0488061503222135</c:v>
                </c:pt>
                <c:pt idx="22">
                  <c:v>-0.0482394029121773</c:v>
                </c:pt>
                <c:pt idx="23">
                  <c:v>-0.0461117711492957</c:v>
                </c:pt>
                <c:pt idx="24">
                  <c:v>-0.0444372069690301</c:v>
                </c:pt>
                <c:pt idx="25">
                  <c:v>-0.044147995404841</c:v>
                </c:pt>
                <c:pt idx="26">
                  <c:v>-0.0444692984329358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51694451"/>
        <c:axId val="57759250"/>
      </c:lineChart>
      <c:catAx>
        <c:axId val="516944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7759250"/>
        <c:crosses val="autoZero"/>
        <c:auto val="1"/>
        <c:lblAlgn val="ctr"/>
        <c:lblOffset val="100"/>
      </c:catAx>
      <c:valAx>
        <c:axId val="57759250"/>
        <c:scaling>
          <c:orientation val="minMax"/>
        </c:scaling>
        <c:delete val="0"/>
        <c:axPos val="l"/>
        <c:majorGridlines>
          <c:spPr>
            <a:ln w="9360">
              <a:solidFill>
                <a:srgbClr val="b3b3b3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169445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zero"/>
  </c:chart>
  <c:spPr>
    <a:solidFill>
      <a:srgbClr val="ffffff"/>
    </a:solidFill>
    <a:ln w="9360">
      <a:noFill/>
    </a:ln>
  </c:spPr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'Bismarckian Deficit'!$B$1</c:f>
              <c:strCache>
                <c:ptCount val="1"/>
                <c:pt idx="0">
                  <c:v>Historical values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Deficit'!$B$2:$B$50</c:f>
              <c:numCache>
                <c:formatCode>General</c:formatCode>
                <c:ptCount val="49"/>
                <c:pt idx="1">
                  <c:v>-0.0176975770327058</c:v>
                </c:pt>
                <c:pt idx="2">
                  <c:v>-0.0265706733334723</c:v>
                </c:pt>
                <c:pt idx="3">
                  <c:v>-0.0223256780195043</c:v>
                </c:pt>
                <c:pt idx="4">
                  <c:v>-0.0232748001171907</c:v>
                </c:pt>
                <c:pt idx="5">
                  <c:v>-0.0208020897656273</c:v>
                </c:pt>
                <c:pt idx="6">
                  <c:v>-0.0271450823041349</c:v>
                </c:pt>
                <c:pt idx="7">
                  <c:v>-0.0321516368666459</c:v>
                </c:pt>
                <c:pt idx="8">
                  <c:v>-0.0337754965366008</c:v>
                </c:pt>
                <c:pt idx="9">
                  <c:v>-0.0343324976529175</c:v>
                </c:pt>
                <c:pt idx="10">
                  <c:v>-0.0297003395722639</c:v>
                </c:pt>
                <c:pt idx="11">
                  <c:v>-0.0277579380361316</c:v>
                </c:pt>
                <c:pt idx="12">
                  <c:v>-0.0218853689158177</c:v>
                </c:pt>
                <c:pt idx="13">
                  <c:v>-0.0179040572743257</c:v>
                </c:pt>
                <c:pt idx="14">
                  <c:v>-0.0165135934957867</c:v>
                </c:pt>
                <c:pt idx="15">
                  <c:v>-0.0158656512635353</c:v>
                </c:pt>
                <c:pt idx="16">
                  <c:v>-0.0183013371636907</c:v>
                </c:pt>
                <c:pt idx="17">
                  <c:v>-0.0156710909032578</c:v>
                </c:pt>
                <c:pt idx="18">
                  <c:v>-0.0158039957303612</c:v>
                </c:pt>
                <c:pt idx="19">
                  <c:v>-0.0158943271566621</c:v>
                </c:pt>
                <c:pt idx="20">
                  <c:v>-0.0195335859314802</c:v>
                </c:pt>
                <c:pt idx="21">
                  <c:v>-0.02109912849421</c:v>
                </c:pt>
                <c:pt idx="22">
                  <c:v>-0.0217418594917814</c:v>
                </c:pt>
                <c:pt idx="23">
                  <c:v>-0.02830905931782</c:v>
                </c:pt>
                <c:pt idx="24">
                  <c:v>-0.031163226932361</c:v>
                </c:pt>
                <c:pt idx="25">
                  <c:v>-0.031311152517781</c:v>
                </c:pt>
                <c:pt idx="26">
                  <c:v>-0.033240002411513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'Bismarckian Deficit'!$C$1</c:f>
              <c:strCache>
                <c:ptCount val="1"/>
                <c:pt idx="0">
                  <c:v>Central scenario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Deficit'!$C$2:$C$50</c:f>
              <c:numCache>
                <c:formatCode>General</c:formatCode>
                <c:ptCount val="49"/>
                <c:pt idx="22">
                  <c:v>-0.0196925047215125</c:v>
                </c:pt>
                <c:pt idx="23">
                  <c:v>-0.0329216410935525</c:v>
                </c:pt>
                <c:pt idx="24">
                  <c:v>-0.0328035834082181</c:v>
                </c:pt>
                <c:pt idx="25">
                  <c:v>-0.0364606376304176</c:v>
                </c:pt>
                <c:pt idx="26">
                  <c:v>0.183556021759364</c:v>
                </c:pt>
                <c:pt idx="27">
                  <c:v>-0.0376907704962474</c:v>
                </c:pt>
                <c:pt idx="28">
                  <c:v>0.269932524530913</c:v>
                </c:pt>
                <c:pt idx="29">
                  <c:v>-0.0368373410323259</c:v>
                </c:pt>
                <c:pt idx="30">
                  <c:v>-0.0403813567954013</c:v>
                </c:pt>
                <c:pt idx="31">
                  <c:v>-0.0428432326227358</c:v>
                </c:pt>
                <c:pt idx="32">
                  <c:v>0.853334530715591</c:v>
                </c:pt>
                <c:pt idx="33">
                  <c:v>-0.0508571610535307</c:v>
                </c:pt>
                <c:pt idx="34">
                  <c:v>-0.053394950167106</c:v>
                </c:pt>
                <c:pt idx="35">
                  <c:v>-0.05319499219303</c:v>
                </c:pt>
                <c:pt idx="36">
                  <c:v>-0.0509570070215885</c:v>
                </c:pt>
                <c:pt idx="37">
                  <c:v>-0.050369954746476</c:v>
                </c:pt>
                <c:pt idx="38">
                  <c:v>-0.0484711164996719</c:v>
                </c:pt>
                <c:pt idx="39">
                  <c:v>-0.0474349754708913</c:v>
                </c:pt>
                <c:pt idx="40">
                  <c:v>-0.0458834299043777</c:v>
                </c:pt>
                <c:pt idx="41">
                  <c:v>-0.042104550624925</c:v>
                </c:pt>
                <c:pt idx="42">
                  <c:v>-0.0403070125061584</c:v>
                </c:pt>
                <c:pt idx="43">
                  <c:v>-0.0391968069121341</c:v>
                </c:pt>
                <c:pt idx="44">
                  <c:v>-0.0378259070715837</c:v>
                </c:pt>
                <c:pt idx="45">
                  <c:v>-0.0367874704096033</c:v>
                </c:pt>
                <c:pt idx="46">
                  <c:v>-0.0344559018073392</c:v>
                </c:pt>
                <c:pt idx="47">
                  <c:v>-0.0331358267115371</c:v>
                </c:pt>
                <c:pt idx="48">
                  <c:v>-0.0322095291245267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'Bismarckian Deficit'!$D$1</c:f>
              <c:strCache>
                <c:ptCount val="1"/>
                <c:pt idx="0">
                  <c:v>Central scenario, including universal pension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Deficit'!$D$2:$D$50</c:f>
              <c:numCache>
                <c:formatCode>General</c:formatCode>
                <c:ptCount val="49"/>
                <c:pt idx="24">
                  <c:v>-0.0328435514213561</c:v>
                </c:pt>
                <c:pt idx="25">
                  <c:v>-0.0369966710524054</c:v>
                </c:pt>
                <c:pt idx="26">
                  <c:v>-0.0373861329595968</c:v>
                </c:pt>
                <c:pt idx="27">
                  <c:v>-0.0386158795946962</c:v>
                </c:pt>
                <c:pt idx="28">
                  <c:v>-0.0484603985836752</c:v>
                </c:pt>
                <c:pt idx="29">
                  <c:v>-0.0387270003758979</c:v>
                </c:pt>
                <c:pt idx="30">
                  <c:v>-0.0427480714937184</c:v>
                </c:pt>
                <c:pt idx="31">
                  <c:v>-0.0455671704187063</c:v>
                </c:pt>
                <c:pt idx="32">
                  <c:v>-0.050164294144583</c:v>
                </c:pt>
                <c:pt idx="33">
                  <c:v>-0.0553866769933849</c:v>
                </c:pt>
                <c:pt idx="34">
                  <c:v>-0.0595577570833042</c:v>
                </c:pt>
                <c:pt idx="35">
                  <c:v>-0.0606807763851686</c:v>
                </c:pt>
                <c:pt idx="36">
                  <c:v>-0.0598511156894801</c:v>
                </c:pt>
                <c:pt idx="37">
                  <c:v>-0.0604497388938452</c:v>
                </c:pt>
                <c:pt idx="38">
                  <c:v>-0.0594851115199262</c:v>
                </c:pt>
                <c:pt idx="39">
                  <c:v>-0.059441551249848</c:v>
                </c:pt>
                <c:pt idx="40">
                  <c:v>-0.059290098988549</c:v>
                </c:pt>
                <c:pt idx="41">
                  <c:v>-0.0564574731896866</c:v>
                </c:pt>
                <c:pt idx="42">
                  <c:v>-0.0553836577033192</c:v>
                </c:pt>
                <c:pt idx="43">
                  <c:v>-0.0552264286279767</c:v>
                </c:pt>
                <c:pt idx="44">
                  <c:v>-0.0546100941088102</c:v>
                </c:pt>
                <c:pt idx="45">
                  <c:v>-0.054398084798534</c:v>
                </c:pt>
                <c:pt idx="46">
                  <c:v>-0.0525869619314167</c:v>
                </c:pt>
                <c:pt idx="47">
                  <c:v>-0.0522149982481401</c:v>
                </c:pt>
                <c:pt idx="48">
                  <c:v>-0.0517593157466207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'Bismarckian Deficit'!$E$1</c:f>
              <c:strCache>
                <c:ptCount val="1"/>
                <c:pt idx="0">
                  <c:v>Low scenario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Deficit'!$E$2:$E$50</c:f>
              <c:numCache>
                <c:formatCode>General</c:formatCode>
                <c:ptCount val="49"/>
                <c:pt idx="25">
                  <c:v>-0.0365372181621095</c:v>
                </c:pt>
                <c:pt idx="26">
                  <c:v>-0.0368373483724276</c:v>
                </c:pt>
                <c:pt idx="27">
                  <c:v>-0.0378595109211102</c:v>
                </c:pt>
                <c:pt idx="28">
                  <c:v>-0.0466026987213428</c:v>
                </c:pt>
                <c:pt idx="29">
                  <c:v>-0.0384819235218304</c:v>
                </c:pt>
                <c:pt idx="30">
                  <c:v>-0.0394856268463968</c:v>
                </c:pt>
                <c:pt idx="31">
                  <c:v>-0.0417963281365541</c:v>
                </c:pt>
                <c:pt idx="32">
                  <c:v>-0.0463378231849205</c:v>
                </c:pt>
                <c:pt idx="33">
                  <c:v>-0.0496624759345077</c:v>
                </c:pt>
                <c:pt idx="34">
                  <c:v>-0.0550301350768226</c:v>
                </c:pt>
                <c:pt idx="35">
                  <c:v>-0.055454011080372</c:v>
                </c:pt>
                <c:pt idx="36">
                  <c:v>-0.0541131660869417</c:v>
                </c:pt>
                <c:pt idx="37">
                  <c:v>-0.0544012415518929</c:v>
                </c:pt>
                <c:pt idx="38">
                  <c:v>-0.0534075020341889</c:v>
                </c:pt>
                <c:pt idx="39">
                  <c:v>-0.0513595653008811</c:v>
                </c:pt>
                <c:pt idx="40">
                  <c:v>-0.0505190702635519</c:v>
                </c:pt>
                <c:pt idx="41">
                  <c:v>-0.0501198064909279</c:v>
                </c:pt>
                <c:pt idx="42">
                  <c:v>-0.0478727771611881</c:v>
                </c:pt>
                <c:pt idx="43">
                  <c:v>-0.0466728133413824</c:v>
                </c:pt>
                <c:pt idx="44">
                  <c:v>-0.0466772812581748</c:v>
                </c:pt>
                <c:pt idx="45">
                  <c:v>-0.0453015118384574</c:v>
                </c:pt>
                <c:pt idx="46">
                  <c:v>-0.043698866937234</c:v>
                </c:pt>
                <c:pt idx="47">
                  <c:v>-0.0429701878849147</c:v>
                </c:pt>
                <c:pt idx="48">
                  <c:v>-0.042313041866414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'Bismarckian Deficit'!$F$1</c:f>
              <c:strCache>
                <c:ptCount val="1"/>
                <c:pt idx="0">
                  <c:v>Low scenario, including universal pension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Deficit'!$F$2:$F$50</c:f>
              <c:numCache>
                <c:formatCode>General</c:formatCode>
                <c:ptCount val="49"/>
                <c:pt idx="25">
                  <c:v>-0.0370800402140634</c:v>
                </c:pt>
                <c:pt idx="26">
                  <c:v>-0.0377885224575695</c:v>
                </c:pt>
                <c:pt idx="27">
                  <c:v>-0.0387246759545038</c:v>
                </c:pt>
                <c:pt idx="28">
                  <c:v>-0.0479727542943235</c:v>
                </c:pt>
                <c:pt idx="29">
                  <c:v>-0.0401941403991634</c:v>
                </c:pt>
                <c:pt idx="30">
                  <c:v>-0.0415837233035988</c:v>
                </c:pt>
                <c:pt idx="31">
                  <c:v>-0.0442923194407899</c:v>
                </c:pt>
                <c:pt idx="32">
                  <c:v>-0.04933298014567</c:v>
                </c:pt>
                <c:pt idx="33">
                  <c:v>-0.0538846028307831</c:v>
                </c:pt>
                <c:pt idx="34">
                  <c:v>-0.0609352180270265</c:v>
                </c:pt>
                <c:pt idx="35">
                  <c:v>-0.0626376733575839</c:v>
                </c:pt>
                <c:pt idx="36">
                  <c:v>-0.0622638076720916</c:v>
                </c:pt>
                <c:pt idx="37">
                  <c:v>-0.0637485269660773</c:v>
                </c:pt>
                <c:pt idx="38">
                  <c:v>-0.0636184048356162</c:v>
                </c:pt>
                <c:pt idx="39">
                  <c:v>-0.0623414181775487</c:v>
                </c:pt>
                <c:pt idx="40">
                  <c:v>-0.062450731422322</c:v>
                </c:pt>
                <c:pt idx="41">
                  <c:v>-0.0630744435790523</c:v>
                </c:pt>
                <c:pt idx="42">
                  <c:v>-0.0618383791541315</c:v>
                </c:pt>
                <c:pt idx="43">
                  <c:v>-0.0617225791320617</c:v>
                </c:pt>
                <c:pt idx="44">
                  <c:v>-0.0627536976445452</c:v>
                </c:pt>
                <c:pt idx="45">
                  <c:v>-0.0624763980496405</c:v>
                </c:pt>
                <c:pt idx="46">
                  <c:v>-0.0616307521193328</c:v>
                </c:pt>
                <c:pt idx="47">
                  <c:v>-0.0618179350491841</c:v>
                </c:pt>
                <c:pt idx="48">
                  <c:v>-0.0621708508908356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'Bismarckian Deficit'!$G$1</c:f>
              <c:strCache>
                <c:ptCount val="1"/>
                <c:pt idx="0">
                  <c:v>High scenario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Deficit'!$G$2:$G$50</c:f>
              <c:numCache>
                <c:formatCode>General</c:formatCode>
                <c:ptCount val="49"/>
                <c:pt idx="25">
                  <c:v>-0.0365372181621095</c:v>
                </c:pt>
                <c:pt idx="26">
                  <c:v>-0.0368373483724276</c:v>
                </c:pt>
                <c:pt idx="27">
                  <c:v>-0.0378593662635754</c:v>
                </c:pt>
                <c:pt idx="28">
                  <c:v>-0.0472709302147546</c:v>
                </c:pt>
                <c:pt idx="29">
                  <c:v>-0.0409040039792974</c:v>
                </c:pt>
                <c:pt idx="30">
                  <c:v>-0.0426046834420754</c:v>
                </c:pt>
                <c:pt idx="31">
                  <c:v>-0.043141023894952</c:v>
                </c:pt>
                <c:pt idx="32">
                  <c:v>-0.0469852009876514</c:v>
                </c:pt>
                <c:pt idx="33">
                  <c:v>-0.0487277584700473</c:v>
                </c:pt>
                <c:pt idx="34">
                  <c:v>-0.0511928678924905</c:v>
                </c:pt>
                <c:pt idx="35">
                  <c:v>-0.0499541106395853</c:v>
                </c:pt>
                <c:pt idx="36">
                  <c:v>-0.0484625551786024</c:v>
                </c:pt>
                <c:pt idx="37">
                  <c:v>-0.0458654722937764</c:v>
                </c:pt>
                <c:pt idx="38">
                  <c:v>-0.043467743232549</c:v>
                </c:pt>
                <c:pt idx="39">
                  <c:v>-0.0415673296989754</c:v>
                </c:pt>
                <c:pt idx="40">
                  <c:v>-0.0401847192391394</c:v>
                </c:pt>
                <c:pt idx="41">
                  <c:v>-0.0373612514309279</c:v>
                </c:pt>
                <c:pt idx="42">
                  <c:v>-0.0365122304356062</c:v>
                </c:pt>
                <c:pt idx="43">
                  <c:v>-0.0340455777308497</c:v>
                </c:pt>
                <c:pt idx="44">
                  <c:v>-0.0324707227859429</c:v>
                </c:pt>
                <c:pt idx="45">
                  <c:v>-0.029372852346267</c:v>
                </c:pt>
                <c:pt idx="46">
                  <c:v>-0.0270176550605245</c:v>
                </c:pt>
                <c:pt idx="47">
                  <c:v>-0.0261254510728081</c:v>
                </c:pt>
                <c:pt idx="48">
                  <c:v>-0.0255010858093571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'Bismarckian Deficit'!$H$1</c:f>
              <c:strCache>
                <c:ptCount val="1"/>
                <c:pt idx="0">
                  <c:v>High scenario, including universal pension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Deficit'!$H$2:$H$50</c:f>
              <c:numCache>
                <c:formatCode>General</c:formatCode>
                <c:ptCount val="49"/>
                <c:pt idx="25">
                  <c:v>-0.0370800402140634</c:v>
                </c:pt>
                <c:pt idx="26">
                  <c:v>-0.0377885224575695</c:v>
                </c:pt>
                <c:pt idx="27">
                  <c:v>-0.038724531296969</c:v>
                </c:pt>
                <c:pt idx="28">
                  <c:v>-0.048652765156163</c:v>
                </c:pt>
                <c:pt idx="29">
                  <c:v>-0.0427090774134468</c:v>
                </c:pt>
                <c:pt idx="30">
                  <c:v>-0.0448663810946941</c:v>
                </c:pt>
                <c:pt idx="31">
                  <c:v>-0.0458074535083644</c:v>
                </c:pt>
                <c:pt idx="32">
                  <c:v>-0.0501009004079208</c:v>
                </c:pt>
                <c:pt idx="33">
                  <c:v>-0.0529119577447462</c:v>
                </c:pt>
                <c:pt idx="34">
                  <c:v>-0.0569162743085314</c:v>
                </c:pt>
                <c:pt idx="35">
                  <c:v>-0.0567231959574093</c:v>
                </c:pt>
                <c:pt idx="36">
                  <c:v>-0.0564741392542331</c:v>
                </c:pt>
                <c:pt idx="37">
                  <c:v>-0.0551584817063178</c:v>
                </c:pt>
                <c:pt idx="38">
                  <c:v>-0.053848801904531</c:v>
                </c:pt>
                <c:pt idx="39">
                  <c:v>-0.0530724551581446</c:v>
                </c:pt>
                <c:pt idx="40">
                  <c:v>-0.0528468314049417</c:v>
                </c:pt>
                <c:pt idx="41">
                  <c:v>-0.0506268816451394</c:v>
                </c:pt>
                <c:pt idx="42">
                  <c:v>-0.0505468570836458</c:v>
                </c:pt>
                <c:pt idx="43">
                  <c:v>-0.0488061503222135</c:v>
                </c:pt>
                <c:pt idx="44">
                  <c:v>-0.0482394029121773</c:v>
                </c:pt>
                <c:pt idx="45">
                  <c:v>-0.0461117711492957</c:v>
                </c:pt>
                <c:pt idx="46">
                  <c:v>-0.0444372069690301</c:v>
                </c:pt>
                <c:pt idx="47">
                  <c:v>-0.044147995404841</c:v>
                </c:pt>
                <c:pt idx="48">
                  <c:v>-0.0444692984329358</c:v>
                </c:pt>
              </c:numCache>
            </c:numRef>
          </c:yVal>
          <c:smooth val="0"/>
        </c:ser>
        <c:axId val="81149743"/>
        <c:axId val="40750588"/>
      </c:scatterChart>
      <c:valAx>
        <c:axId val="81149743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40750588"/>
        <c:crosses val="autoZero"/>
        <c:crossBetween val="midCat"/>
      </c:valAx>
      <c:valAx>
        <c:axId val="4075058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81149743"/>
        <c:crosses val="autoZero"/>
        <c:crossBetween val="midCat"/>
      </c:valAx>
      <c:spPr>
        <a:solidFill>
          <a:srgbClr val="d9d9d9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2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0"/>
    <c:dispBlanksAs val="span"/>
  </c:chart>
  <c:spPr>
    <a:solidFill>
      <a:srgbClr val="ffffff"/>
    </a:solidFill>
    <a:ln w="9360">
      <a:noFill/>
    </a:ln>
  </c:spPr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'Economic result'!$B$1</c:f>
              <c:strCache>
                <c:ptCount val="1"/>
                <c:pt idx="0">
                  <c:v>Valores Históricos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result'!$B$2:$B$50</c:f>
              <c:numCache>
                <c:formatCode>General</c:formatCode>
                <c:ptCount val="49"/>
                <c:pt idx="2">
                  <c:v>-0.000446069275463893</c:v>
                </c:pt>
                <c:pt idx="3">
                  <c:v>-0.0130853294610615</c:v>
                </c:pt>
                <c:pt idx="4">
                  <c:v>-0.00637934959758819</c:v>
                </c:pt>
                <c:pt idx="5">
                  <c:v>-0.00528730473079139</c:v>
                </c:pt>
                <c:pt idx="6">
                  <c:v>-0.00315594528811225</c:v>
                </c:pt>
                <c:pt idx="7">
                  <c:v>-0.00266006212398561</c:v>
                </c:pt>
                <c:pt idx="8">
                  <c:v>-0.0077596880146275</c:v>
                </c:pt>
                <c:pt idx="9">
                  <c:v>-0.00673854445377408</c:v>
                </c:pt>
                <c:pt idx="10">
                  <c:v>-0.0101649287372602</c:v>
                </c:pt>
                <c:pt idx="11">
                  <c:v>-0.0114398617982835</c:v>
                </c:pt>
                <c:pt idx="12">
                  <c:v>-0.00492707399415027</c:v>
                </c:pt>
                <c:pt idx="13">
                  <c:v>0.00382133245719463</c:v>
                </c:pt>
                <c:pt idx="14">
                  <c:v>0.00757769102751198</c:v>
                </c:pt>
                <c:pt idx="15">
                  <c:v>0.00917791831736937</c:v>
                </c:pt>
                <c:pt idx="16">
                  <c:v>0.0108470293692913</c:v>
                </c:pt>
                <c:pt idx="17">
                  <c:v>0.00473047402209589</c:v>
                </c:pt>
                <c:pt idx="18">
                  <c:v>0.00347884656778641</c:v>
                </c:pt>
                <c:pt idx="19">
                  <c:v>0.00411235591593429</c:v>
                </c:pt>
                <c:pt idx="20">
                  <c:v>0.00326307905881009</c:v>
                </c:pt>
                <c:pt idx="21">
                  <c:v>0.00105161751029002</c:v>
                </c:pt>
                <c:pt idx="22">
                  <c:v>-0.000951668558161176</c:v>
                </c:pt>
                <c:pt idx="23">
                  <c:v>-0.00129286375596846</c:v>
                </c:pt>
                <c:pt idx="24">
                  <c:v>-0.00750733306177321</c:v>
                </c:pt>
                <c:pt idx="25">
                  <c:v>-0.0203467996958489</c:v>
                </c:pt>
                <c:pt idx="26">
                  <c:v>-0.0241047020081896</c:v>
                </c:pt>
                <c:pt idx="27">
                  <c:v>-0.0182717978002125</c:v>
                </c:pt>
                <c:pt idx="28">
                  <c:v>-0.0261904790563603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'Economic result'!$C$1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result'!$C$2:$C$50</c:f>
              <c:numCache>
                <c:formatCode>General</c:formatCode>
                <c:ptCount val="49"/>
                <c:pt idx="23">
                  <c:v>0.00115825366281497</c:v>
                </c:pt>
                <c:pt idx="24">
                  <c:v>-0.0116798793026904</c:v>
                </c:pt>
                <c:pt idx="25">
                  <c:v>-0.0153880468414187</c:v>
                </c:pt>
                <c:pt idx="26">
                  <c:v>-0.0180786792574688</c:v>
                </c:pt>
                <c:pt idx="27">
                  <c:v>0.2109792823874</c:v>
                </c:pt>
                <c:pt idx="28">
                  <c:v>-0.0139610824904614</c:v>
                </c:pt>
                <c:pt idx="29">
                  <c:v>0.293662212536699</c:v>
                </c:pt>
                <c:pt idx="30">
                  <c:v>-0.0131076530265399</c:v>
                </c:pt>
                <c:pt idx="31">
                  <c:v>-0.0166516687896153</c:v>
                </c:pt>
                <c:pt idx="32">
                  <c:v>-0.0191135446169498</c:v>
                </c:pt>
                <c:pt idx="33">
                  <c:v>0.877064218721377</c:v>
                </c:pt>
                <c:pt idx="34">
                  <c:v>-0.0271274730477447</c:v>
                </c:pt>
                <c:pt idx="35">
                  <c:v>-0.02966526216132</c:v>
                </c:pt>
                <c:pt idx="36">
                  <c:v>-0.0294653041872439</c:v>
                </c:pt>
                <c:pt idx="37">
                  <c:v>-0.0272273190158025</c:v>
                </c:pt>
                <c:pt idx="38">
                  <c:v>-0.02664026674069</c:v>
                </c:pt>
                <c:pt idx="39">
                  <c:v>-0.0247414284938859</c:v>
                </c:pt>
                <c:pt idx="40">
                  <c:v>-0.0237052874651053</c:v>
                </c:pt>
                <c:pt idx="41">
                  <c:v>-0.0221537418985917</c:v>
                </c:pt>
                <c:pt idx="42">
                  <c:v>-0.018374862619139</c:v>
                </c:pt>
                <c:pt idx="43">
                  <c:v>-0.0165773245003724</c:v>
                </c:pt>
                <c:pt idx="44">
                  <c:v>-0.0154671189063481</c:v>
                </c:pt>
                <c:pt idx="45">
                  <c:v>-0.0140962190657977</c:v>
                </c:pt>
                <c:pt idx="46">
                  <c:v>-0.0130577824038173</c:v>
                </c:pt>
                <c:pt idx="47">
                  <c:v>-0.0107262138015532</c:v>
                </c:pt>
                <c:pt idx="48">
                  <c:v>-0.00940613870575105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'Economic result'!$D$1</c:f>
              <c:strCache>
                <c:ptCount val="1"/>
                <c:pt idx="0">
                  <c:v>Escenario central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result'!$D$2:$D$50</c:f>
              <c:numCache>
                <c:formatCode>General</c:formatCode>
                <c:ptCount val="49"/>
                <c:pt idx="23">
                  <c:v>0.00115825366281497</c:v>
                </c:pt>
                <c:pt idx="24">
                  <c:v>-0.0116798793026904</c:v>
                </c:pt>
                <c:pt idx="25">
                  <c:v>-0.0192320924759413</c:v>
                </c:pt>
                <c:pt idx="26">
                  <c:v>-0.0259402129350343</c:v>
                </c:pt>
                <c:pt idx="27">
                  <c:v>-0.0215058662016328</c:v>
                </c:pt>
                <c:pt idx="28">
                  <c:v>-0.0273279196340258</c:v>
                </c:pt>
                <c:pt idx="29">
                  <c:v>-0.0327828706342838</c:v>
                </c:pt>
                <c:pt idx="30">
                  <c:v>-0.0230494724265065</c:v>
                </c:pt>
                <c:pt idx="31">
                  <c:v>-0.027070543544327</c:v>
                </c:pt>
                <c:pt idx="32">
                  <c:v>-0.0298896424693149</c:v>
                </c:pt>
                <c:pt idx="33">
                  <c:v>-0.0344867661951916</c:v>
                </c:pt>
                <c:pt idx="34">
                  <c:v>-0.0397091490439935</c:v>
                </c:pt>
                <c:pt idx="35">
                  <c:v>-0.0438802291339128</c:v>
                </c:pt>
                <c:pt idx="36">
                  <c:v>-0.0450032484357772</c:v>
                </c:pt>
                <c:pt idx="37">
                  <c:v>-0.0441735877400887</c:v>
                </c:pt>
                <c:pt idx="38">
                  <c:v>-0.0447722109444538</c:v>
                </c:pt>
                <c:pt idx="39">
                  <c:v>-0.0438075835705348</c:v>
                </c:pt>
                <c:pt idx="40">
                  <c:v>-0.0437640233004566</c:v>
                </c:pt>
                <c:pt idx="41">
                  <c:v>-0.0436125710391576</c:v>
                </c:pt>
                <c:pt idx="42">
                  <c:v>-0.0407799452402952</c:v>
                </c:pt>
                <c:pt idx="43">
                  <c:v>-0.0397061297539278</c:v>
                </c:pt>
                <c:pt idx="44">
                  <c:v>-0.0395489006785853</c:v>
                </c:pt>
                <c:pt idx="45">
                  <c:v>-0.0389325661594188</c:v>
                </c:pt>
                <c:pt idx="46">
                  <c:v>-0.0387205568491426</c:v>
                </c:pt>
                <c:pt idx="47">
                  <c:v>-0.0369094339820252</c:v>
                </c:pt>
                <c:pt idx="48">
                  <c:v>-0.0365374702987487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'Economic result'!$E$1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result'!$E$2:$E$50</c:f>
              <c:numCache>
                <c:formatCode>General</c:formatCode>
                <c:ptCount val="49"/>
                <c:pt idx="28">
                  <c:v>-0.0141298229153242</c:v>
                </c:pt>
                <c:pt idx="29">
                  <c:v>-0.0228730107155568</c:v>
                </c:pt>
                <c:pt idx="30">
                  <c:v>-0.0147522355160444</c:v>
                </c:pt>
                <c:pt idx="31">
                  <c:v>-0.0157559388406108</c:v>
                </c:pt>
                <c:pt idx="32">
                  <c:v>-0.0180666401307681</c:v>
                </c:pt>
                <c:pt idx="33">
                  <c:v>-0.0226081351791345</c:v>
                </c:pt>
                <c:pt idx="34">
                  <c:v>-0.0259327879287217</c:v>
                </c:pt>
                <c:pt idx="35">
                  <c:v>-0.0313004470710366</c:v>
                </c:pt>
                <c:pt idx="36">
                  <c:v>-0.031724323074586</c:v>
                </c:pt>
                <c:pt idx="37">
                  <c:v>-0.0303834780811557</c:v>
                </c:pt>
                <c:pt idx="38">
                  <c:v>-0.0306715535461068</c:v>
                </c:pt>
                <c:pt idx="39">
                  <c:v>-0.0296778140284029</c:v>
                </c:pt>
                <c:pt idx="40">
                  <c:v>-0.0276298772950951</c:v>
                </c:pt>
                <c:pt idx="41">
                  <c:v>-0.0267893822577659</c:v>
                </c:pt>
                <c:pt idx="42">
                  <c:v>-0.0263901184851419</c:v>
                </c:pt>
                <c:pt idx="43">
                  <c:v>-0.0241430891554021</c:v>
                </c:pt>
                <c:pt idx="44">
                  <c:v>-0.0229431253355964</c:v>
                </c:pt>
                <c:pt idx="45">
                  <c:v>-0.0229475932523888</c:v>
                </c:pt>
                <c:pt idx="46">
                  <c:v>-0.0215718238326713</c:v>
                </c:pt>
                <c:pt idx="47">
                  <c:v>-0.019969178931448</c:v>
                </c:pt>
                <c:pt idx="48">
                  <c:v>-0.0192404998791287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'Economic result'!$F$1</c:f>
              <c:strCache>
                <c:ptCount val="1"/>
                <c:pt idx="0">
                  <c:v>Escenario pesimista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result'!$F$2:$F$50</c:f>
              <c:numCache>
                <c:formatCode>General</c:formatCode>
                <c:ptCount val="49"/>
                <c:pt idx="28">
                  <c:v>-0.0274367159938334</c:v>
                </c:pt>
                <c:pt idx="29">
                  <c:v>-0.0322952263449321</c:v>
                </c:pt>
                <c:pt idx="30">
                  <c:v>-0.024516612449772</c:v>
                </c:pt>
                <c:pt idx="31">
                  <c:v>-0.0259061953542074</c:v>
                </c:pt>
                <c:pt idx="32">
                  <c:v>-0.0286147914913984</c:v>
                </c:pt>
                <c:pt idx="33">
                  <c:v>-0.0336554521962786</c:v>
                </c:pt>
                <c:pt idx="34">
                  <c:v>-0.0382070748813917</c:v>
                </c:pt>
                <c:pt idx="35">
                  <c:v>-0.0452576900776351</c:v>
                </c:pt>
                <c:pt idx="36">
                  <c:v>-0.0469601454081925</c:v>
                </c:pt>
                <c:pt idx="37">
                  <c:v>-0.0465862797227002</c:v>
                </c:pt>
                <c:pt idx="38">
                  <c:v>-0.0480709990166859</c:v>
                </c:pt>
                <c:pt idx="39">
                  <c:v>-0.0479408768862248</c:v>
                </c:pt>
                <c:pt idx="40">
                  <c:v>-0.0466638902281573</c:v>
                </c:pt>
                <c:pt idx="41">
                  <c:v>-0.0467732034729306</c:v>
                </c:pt>
                <c:pt idx="42">
                  <c:v>-0.0473969156296609</c:v>
                </c:pt>
                <c:pt idx="43">
                  <c:v>-0.0461608512047401</c:v>
                </c:pt>
                <c:pt idx="44">
                  <c:v>-0.0460450511826703</c:v>
                </c:pt>
                <c:pt idx="45">
                  <c:v>-0.0470761696951538</c:v>
                </c:pt>
                <c:pt idx="46">
                  <c:v>-0.0467988701002491</c:v>
                </c:pt>
                <c:pt idx="47">
                  <c:v>-0.0459532241699414</c:v>
                </c:pt>
                <c:pt idx="48">
                  <c:v>-0.0461404070997927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'Economic result'!$G$1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result'!$G$2:$G$50</c:f>
              <c:numCache>
                <c:formatCode>General</c:formatCode>
                <c:ptCount val="49"/>
                <c:pt idx="28">
                  <c:v>-0.0141296782577894</c:v>
                </c:pt>
                <c:pt idx="29">
                  <c:v>-0.0235412422089686</c:v>
                </c:pt>
                <c:pt idx="30">
                  <c:v>-0.0171743159735114</c:v>
                </c:pt>
                <c:pt idx="31">
                  <c:v>-0.0188749954362894</c:v>
                </c:pt>
                <c:pt idx="32">
                  <c:v>-0.019411335889166</c:v>
                </c:pt>
                <c:pt idx="33">
                  <c:v>-0.0232555129818654</c:v>
                </c:pt>
                <c:pt idx="34">
                  <c:v>-0.0249980704642613</c:v>
                </c:pt>
                <c:pt idx="35">
                  <c:v>-0.0274631798867045</c:v>
                </c:pt>
                <c:pt idx="36">
                  <c:v>-0.0262244226337992</c:v>
                </c:pt>
                <c:pt idx="37">
                  <c:v>-0.0247328671728164</c:v>
                </c:pt>
                <c:pt idx="38">
                  <c:v>-0.0221357842879904</c:v>
                </c:pt>
                <c:pt idx="39">
                  <c:v>-0.019738055226763</c:v>
                </c:pt>
                <c:pt idx="40">
                  <c:v>-0.0178376416931894</c:v>
                </c:pt>
                <c:pt idx="41">
                  <c:v>-0.0164550312333534</c:v>
                </c:pt>
                <c:pt idx="42">
                  <c:v>-0.0136315634251419</c:v>
                </c:pt>
                <c:pt idx="43">
                  <c:v>-0.0127825424298202</c:v>
                </c:pt>
                <c:pt idx="44">
                  <c:v>-0.0103158897250637</c:v>
                </c:pt>
                <c:pt idx="45">
                  <c:v>-0.00874103478015686</c:v>
                </c:pt>
                <c:pt idx="46">
                  <c:v>-0.00564316434048098</c:v>
                </c:pt>
                <c:pt idx="47">
                  <c:v>-0.00328796705473847</c:v>
                </c:pt>
                <c:pt idx="48">
                  <c:v>-0.00239576306702206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'Economic result'!$H$1</c:f>
              <c:strCache>
                <c:ptCount val="1"/>
                <c:pt idx="0">
                  <c:v>Escenario optimista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result'!$H$2:$H$50</c:f>
              <c:numCache>
                <c:formatCode>General</c:formatCode>
                <c:ptCount val="49"/>
                <c:pt idx="28">
                  <c:v>-0.0274365713362986</c:v>
                </c:pt>
                <c:pt idx="29">
                  <c:v>-0.0329752372067716</c:v>
                </c:pt>
                <c:pt idx="30">
                  <c:v>-0.0270315494640554</c:v>
                </c:pt>
                <c:pt idx="31">
                  <c:v>-0.0291888531453027</c:v>
                </c:pt>
                <c:pt idx="32">
                  <c:v>-0.030129925558973</c:v>
                </c:pt>
                <c:pt idx="33">
                  <c:v>-0.0344233724585294</c:v>
                </c:pt>
                <c:pt idx="34">
                  <c:v>-0.0372344297953547</c:v>
                </c:pt>
                <c:pt idx="35">
                  <c:v>-0.04123874635914</c:v>
                </c:pt>
                <c:pt idx="36">
                  <c:v>-0.0410456680080179</c:v>
                </c:pt>
                <c:pt idx="37">
                  <c:v>-0.0407966113048417</c:v>
                </c:pt>
                <c:pt idx="38">
                  <c:v>-0.0394809537569264</c:v>
                </c:pt>
                <c:pt idx="39">
                  <c:v>-0.0381712739551396</c:v>
                </c:pt>
                <c:pt idx="40">
                  <c:v>-0.0373949272087532</c:v>
                </c:pt>
                <c:pt idx="41">
                  <c:v>-0.0371693034555503</c:v>
                </c:pt>
                <c:pt idx="42">
                  <c:v>-0.034949353695748</c:v>
                </c:pt>
                <c:pt idx="43">
                  <c:v>-0.0348693291342544</c:v>
                </c:pt>
                <c:pt idx="44">
                  <c:v>-0.0331286223728221</c:v>
                </c:pt>
                <c:pt idx="45">
                  <c:v>-0.0325618749627859</c:v>
                </c:pt>
                <c:pt idx="46">
                  <c:v>-0.0304342431999043</c:v>
                </c:pt>
                <c:pt idx="47">
                  <c:v>-0.0287596790196387</c:v>
                </c:pt>
                <c:pt idx="48">
                  <c:v>-0.0284704674554496</c:v>
                </c:pt>
              </c:numCache>
            </c:numRef>
          </c:yVal>
          <c:smooth val="0"/>
        </c:ser>
        <c:axId val="79223462"/>
        <c:axId val="68088506"/>
      </c:scatterChart>
      <c:valAx>
        <c:axId val="7922346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68088506"/>
        <c:crosses val="autoZero"/>
        <c:crossBetween val="midCat"/>
      </c:valAx>
      <c:valAx>
        <c:axId val="6808850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79223462"/>
        <c:crosses val="autoZero"/>
        <c:crossBetween val="midCat"/>
      </c:valAx>
      <c:spPr>
        <a:solidFill>
          <a:srgbClr val="d9d9d9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2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0"/>
    <c:dispBlanksAs val="span"/>
  </c:chart>
  <c:spPr>
    <a:solidFill>
      <a:srgbClr val="ffffff"/>
    </a:solidFill>
    <a:ln w="9360">
      <a:noFill/>
    </a:ln>
  </c:spPr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stacked"/>
        <c:varyColors val="0"/>
        <c:ser>
          <c:idx val="0"/>
          <c:order val="0"/>
          <c:tx>
            <c:strRef>
              <c:f>'Economic result'!$C$146</c:f>
              <c:strCache>
                <c:ptCount val="1"/>
                <c:pt idx="0">
                  <c:v>1.21%</c:v>
                </c:pt>
              </c:strCache>
            </c:strRef>
          </c:tx>
          <c:spPr>
            <a:solidFill>
              <a:srgbClr val="dddddd"/>
            </a:solidFill>
            <a:ln>
              <a:noFill/>
            </a:ln>
          </c:spPr>
          <c:invertIfNegative val="0"/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result'!$B$147:$B$173</c:f>
              <c:strCache>
                <c:ptCount val="27"/>
                <c:pt idx="0">
                  <c:v/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  <c:pt idx="13">
                  <c:v>2026</c:v>
                </c:pt>
                <c:pt idx="14">
                  <c:v>2027</c:v>
                </c:pt>
                <c:pt idx="15">
                  <c:v>2028</c:v>
                </c:pt>
                <c:pt idx="16">
                  <c:v>2029</c:v>
                </c:pt>
                <c:pt idx="17">
                  <c:v>2030</c:v>
                </c:pt>
                <c:pt idx="18">
                  <c:v>2031</c:v>
                </c:pt>
                <c:pt idx="19">
                  <c:v>2032</c:v>
                </c:pt>
                <c:pt idx="20">
                  <c:v>2033</c:v>
                </c:pt>
                <c:pt idx="21">
                  <c:v>2034</c:v>
                </c:pt>
                <c:pt idx="22">
                  <c:v>2035</c:v>
                </c:pt>
                <c:pt idx="23">
                  <c:v>2036</c:v>
                </c:pt>
                <c:pt idx="24">
                  <c:v>2037</c:v>
                </c:pt>
                <c:pt idx="25">
                  <c:v>2038</c:v>
                </c:pt>
                <c:pt idx="26">
                  <c:v>2039</c:v>
                </c:pt>
              </c:strCache>
            </c:strRef>
          </c:cat>
          <c:val>
            <c:numRef>
              <c:f>'Economic result'!$C$147:$C$173</c:f>
              <c:numCache>
                <c:formatCode>General</c:formatCode>
                <c:ptCount val="27"/>
                <c:pt idx="1">
                  <c:v>-0.0100080003976103</c:v>
                </c:pt>
                <c:pt idx="2">
                  <c:v>-0.010744637904485</c:v>
                </c:pt>
                <c:pt idx="3">
                  <c:v>-0.0120903606926447</c:v>
                </c:pt>
                <c:pt idx="4">
                  <c:v>-0.015494333490427</c:v>
                </c:pt>
                <c:pt idx="5">
                  <c:v>-0.0142742804057839</c:v>
                </c:pt>
                <c:pt idx="6">
                  <c:v>-0.0136932281575828</c:v>
                </c:pt>
                <c:pt idx="7">
                  <c:v>-0.0151317369039279</c:v>
                </c:pt>
                <c:pt idx="8">
                  <c:v>-0.0138848844650324</c:v>
                </c:pt>
                <c:pt idx="9">
                  <c:v>-0.0147390797735675</c:v>
                </c:pt>
                <c:pt idx="10">
                  <c:v>-0.0149258910801603</c:v>
                </c:pt>
                <c:pt idx="11">
                  <c:v>-0.0156833958309253</c:v>
                </c:pt>
                <c:pt idx="12">
                  <c:v>-0.0164199350405048</c:v>
                </c:pt>
                <c:pt idx="13">
                  <c:v>-0.0169056519652008</c:v>
                </c:pt>
                <c:pt idx="14">
                  <c:v>-0.0166073185833994</c:v>
                </c:pt>
                <c:pt idx="15">
                  <c:v>-0.0160096796120717</c:v>
                </c:pt>
                <c:pt idx="16">
                  <c:v>-0.015891311130809</c:v>
                </c:pt>
                <c:pt idx="17">
                  <c:v>-0.01540417430394</c:v>
                </c:pt>
                <c:pt idx="18">
                  <c:v>-0.0152245996803021</c:v>
                </c:pt>
                <c:pt idx="19">
                  <c:v>-0.0148665044627245</c:v>
                </c:pt>
                <c:pt idx="20">
                  <c:v>-0.0142160599829852</c:v>
                </c:pt>
                <c:pt idx="21">
                  <c:v>-0.0137609904868256</c:v>
                </c:pt>
                <c:pt idx="22">
                  <c:v>-0.013370587470565</c:v>
                </c:pt>
                <c:pt idx="23">
                  <c:v>-0.0130752577652852</c:v>
                </c:pt>
                <c:pt idx="24">
                  <c:v>-0.0128808238307514</c:v>
                </c:pt>
                <c:pt idx="25">
                  <c:v>-0.0124824624158781</c:v>
                </c:pt>
                <c:pt idx="26">
                  <c:v>-0.0122808003786236</c:v>
                </c:pt>
              </c:numCache>
            </c:numRef>
          </c:val>
        </c:ser>
        <c:ser>
          <c:idx val="1"/>
          <c:order val="1"/>
          <c:tx>
            <c:strRef>
              <c:f>'Economic result'!$D$146</c:f>
              <c:strCache>
                <c:ptCount val="1"/>
                <c:pt idx="0">
                  <c:v>11.22%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'Economic result'!$B$147:$B$173</c:f>
              <c:strCache>
                <c:ptCount val="27"/>
                <c:pt idx="0">
                  <c:v/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  <c:pt idx="13">
                  <c:v>2026</c:v>
                </c:pt>
                <c:pt idx="14">
                  <c:v>2027</c:v>
                </c:pt>
                <c:pt idx="15">
                  <c:v>2028</c:v>
                </c:pt>
                <c:pt idx="16">
                  <c:v>2029</c:v>
                </c:pt>
                <c:pt idx="17">
                  <c:v>2030</c:v>
                </c:pt>
                <c:pt idx="18">
                  <c:v>2031</c:v>
                </c:pt>
                <c:pt idx="19">
                  <c:v>2032</c:v>
                </c:pt>
                <c:pt idx="20">
                  <c:v>2033</c:v>
                </c:pt>
                <c:pt idx="21">
                  <c:v>2034</c:v>
                </c:pt>
                <c:pt idx="22">
                  <c:v>2035</c:v>
                </c:pt>
                <c:pt idx="23">
                  <c:v>2036</c:v>
                </c:pt>
                <c:pt idx="24">
                  <c:v>2037</c:v>
                </c:pt>
                <c:pt idx="25">
                  <c:v>2038</c:v>
                </c:pt>
                <c:pt idx="26">
                  <c:v>2039</c:v>
                </c:pt>
              </c:strCache>
            </c:strRef>
          </c:cat>
          <c:val>
            <c:numRef>
              <c:f>'Economic result'!$D$147:$D$173</c:f>
              <c:numCache>
                <c:formatCode>General</c:formatCode>
                <c:ptCount val="27"/>
                <c:pt idx="1">
                  <c:v>-0.0636642641339578</c:v>
                </c:pt>
                <c:pt idx="2">
                  <c:v>-0.0829479967246273</c:v>
                </c:pt>
                <c:pt idx="3">
                  <c:v>-0.0821171892770421</c:v>
                </c:pt>
                <c:pt idx="4">
                  <c:v>-0.0847541207579926</c:v>
                </c:pt>
                <c:pt idx="5">
                  <c:v>-0.0818388025464135</c:v>
                </c:pt>
                <c:pt idx="6">
                  <c:v>-0.0766020867294599</c:v>
                </c:pt>
                <c:pt idx="7">
                  <c:v>-0.0937099016613384</c:v>
                </c:pt>
                <c:pt idx="8">
                  <c:v>-0.08670467691458</c:v>
                </c:pt>
                <c:pt idx="9">
                  <c:v>-0.0922768277910517</c:v>
                </c:pt>
                <c:pt idx="10">
                  <c:v>-0.0961322685204443</c:v>
                </c:pt>
                <c:pt idx="11">
                  <c:v>-0.101028638790927</c:v>
                </c:pt>
                <c:pt idx="12">
                  <c:v>-0.106554974585486</c:v>
                </c:pt>
                <c:pt idx="13">
                  <c:v>-0.1109880023824</c:v>
                </c:pt>
                <c:pt idx="14">
                  <c:v>-0.112898523831163</c:v>
                </c:pt>
                <c:pt idx="15">
                  <c:v>-0.112781063206585</c:v>
                </c:pt>
                <c:pt idx="16">
                  <c:v>-0.113771290081006</c:v>
                </c:pt>
                <c:pt idx="17">
                  <c:v>-0.113563878630944</c:v>
                </c:pt>
                <c:pt idx="18">
                  <c:v>-0.114201965979411</c:v>
                </c:pt>
                <c:pt idx="19">
                  <c:v>-0.114659107763087</c:v>
                </c:pt>
                <c:pt idx="20">
                  <c:v>-0.113064722624804</c:v>
                </c:pt>
                <c:pt idx="21">
                  <c:v>-0.112625663607906</c:v>
                </c:pt>
                <c:pt idx="22">
                  <c:v>-0.113220780375631</c:v>
                </c:pt>
                <c:pt idx="23">
                  <c:v>-0.112989151679516</c:v>
                </c:pt>
                <c:pt idx="24">
                  <c:v>-0.113118377353496</c:v>
                </c:pt>
                <c:pt idx="25">
                  <c:v>-0.112217908273574</c:v>
                </c:pt>
                <c:pt idx="26">
                  <c:v>-0.112246336646333</c:v>
                </c:pt>
              </c:numCache>
            </c:numRef>
          </c:val>
        </c:ser>
        <c:ser>
          <c:idx val="2"/>
          <c:order val="2"/>
          <c:tx>
            <c:strRef>
              <c:f>'Economic result'!$E$146</c:f>
              <c:strCache>
                <c:ptCount val="1"/>
                <c:pt idx="0">
                  <c:v>7.26%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'Economic result'!$B$147:$B$173</c:f>
              <c:strCache>
                <c:ptCount val="27"/>
                <c:pt idx="0">
                  <c:v/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  <c:pt idx="13">
                  <c:v>2026</c:v>
                </c:pt>
                <c:pt idx="14">
                  <c:v>2027</c:v>
                </c:pt>
                <c:pt idx="15">
                  <c:v>2028</c:v>
                </c:pt>
                <c:pt idx="16">
                  <c:v>2029</c:v>
                </c:pt>
                <c:pt idx="17">
                  <c:v>2030</c:v>
                </c:pt>
                <c:pt idx="18">
                  <c:v>2031</c:v>
                </c:pt>
                <c:pt idx="19">
                  <c:v>2032</c:v>
                </c:pt>
                <c:pt idx="20">
                  <c:v>2033</c:v>
                </c:pt>
                <c:pt idx="21">
                  <c:v>2034</c:v>
                </c:pt>
                <c:pt idx="22">
                  <c:v>2035</c:v>
                </c:pt>
                <c:pt idx="23">
                  <c:v>2036</c:v>
                </c:pt>
                <c:pt idx="24">
                  <c:v>2037</c:v>
                </c:pt>
                <c:pt idx="25">
                  <c:v>2038</c:v>
                </c:pt>
                <c:pt idx="26">
                  <c:v>2039</c:v>
                </c:pt>
              </c:strCache>
            </c:strRef>
          </c:cat>
          <c:val>
            <c:numRef>
              <c:f>'Economic result'!$E$147:$E$173</c:f>
              <c:numCache>
                <c:formatCode>General</c:formatCode>
                <c:ptCount val="27"/>
                <c:pt idx="1">
                  <c:v>0.0539797598100557</c:v>
                </c:pt>
                <c:pt idx="2">
                  <c:v>0.0607709935355598</c:v>
                </c:pt>
                <c:pt idx="3">
                  <c:v>0.0613639985483307</c:v>
                </c:pt>
                <c:pt idx="4">
                  <c:v>0.0632517831960142</c:v>
                </c:pt>
                <c:pt idx="5">
                  <c:v>0.0587269499926007</c:v>
                </c:pt>
                <c:pt idx="6">
                  <c:v>0.0516794352923465</c:v>
                </c:pt>
                <c:pt idx="7">
                  <c:v>0.0603812399815912</c:v>
                </c:pt>
                <c:pt idx="8">
                  <c:v>0.0618625610037145</c:v>
                </c:pt>
                <c:pt idx="9">
                  <c:v>0.0642678360709007</c:v>
                </c:pt>
                <c:pt idx="10">
                  <c:v>0.0654909891818982</c:v>
                </c:pt>
                <c:pt idx="11">
                  <c:v>0.0665477404772695</c:v>
                </c:pt>
                <c:pt idx="12">
                  <c:v>0.0675882326326061</c:v>
                </c:pt>
                <c:pt idx="13">
                  <c:v>0.068335897264297</c:v>
                </c:pt>
                <c:pt idx="14">
                  <c:v>0.0688250660293938</c:v>
                </c:pt>
                <c:pt idx="15">
                  <c:v>0.0689396271291764</c:v>
                </c:pt>
                <c:pt idx="16">
                  <c:v>0.0692128623179698</c:v>
                </c:pt>
                <c:pt idx="17">
                  <c:v>0.0694829414149579</c:v>
                </c:pt>
                <c:pt idx="18">
                  <c:v>0.0699850144098653</c:v>
                </c:pt>
                <c:pt idx="19">
                  <c:v>0.0702355132372627</c:v>
                </c:pt>
                <c:pt idx="20">
                  <c:v>0.0708233094181026</c:v>
                </c:pt>
                <c:pt idx="21">
                  <c:v>0.071002996391412</c:v>
                </c:pt>
                <c:pt idx="22">
                  <c:v>0.071364939218219</c:v>
                </c:pt>
                <c:pt idx="23">
                  <c:v>0.0714543153359906</c:v>
                </c:pt>
                <c:pt idx="24">
                  <c:v>0.0716011163857138</c:v>
                </c:pt>
                <c:pt idx="25">
                  <c:v>0.0721134087580356</c:v>
                </c:pt>
                <c:pt idx="26">
                  <c:v>0.0723121387768168</c:v>
                </c:pt>
              </c:numCache>
            </c:numRef>
          </c:val>
        </c:ser>
        <c:ser>
          <c:idx val="3"/>
          <c:order val="3"/>
          <c:tx>
            <c:strRef>
              <c:f>'Economic result'!$F$146</c:f>
              <c:strCache>
                <c:ptCount val="1"/>
                <c:pt idx="0">
                  <c:v>1.57%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'Economic result'!$B$147:$B$173</c:f>
              <c:strCache>
                <c:ptCount val="27"/>
                <c:pt idx="0">
                  <c:v/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  <c:pt idx="13">
                  <c:v>2026</c:v>
                </c:pt>
                <c:pt idx="14">
                  <c:v>2027</c:v>
                </c:pt>
                <c:pt idx="15">
                  <c:v>2028</c:v>
                </c:pt>
                <c:pt idx="16">
                  <c:v>2029</c:v>
                </c:pt>
                <c:pt idx="17">
                  <c:v>2030</c:v>
                </c:pt>
                <c:pt idx="18">
                  <c:v>2031</c:v>
                </c:pt>
                <c:pt idx="19">
                  <c:v>2032</c:v>
                </c:pt>
                <c:pt idx="20">
                  <c:v>2033</c:v>
                </c:pt>
                <c:pt idx="21">
                  <c:v>2034</c:v>
                </c:pt>
                <c:pt idx="22">
                  <c:v>2035</c:v>
                </c:pt>
                <c:pt idx="23">
                  <c:v>2036</c:v>
                </c:pt>
                <c:pt idx="24">
                  <c:v>2037</c:v>
                </c:pt>
                <c:pt idx="25">
                  <c:v>2038</c:v>
                </c:pt>
                <c:pt idx="26">
                  <c:v>2039</c:v>
                </c:pt>
              </c:strCache>
            </c:strRef>
          </c:cat>
          <c:val>
            <c:numRef>
              <c:f>'Economic result'!$F$147:$F$173</c:f>
              <c:numCache>
                <c:formatCode>General</c:formatCode>
                <c:ptCount val="27"/>
                <c:pt idx="1">
                  <c:v>0.0208507583843275</c:v>
                </c:pt>
                <c:pt idx="2">
                  <c:v>0.0212417617908622</c:v>
                </c:pt>
                <c:pt idx="3">
                  <c:v>0.0136114589454148</c:v>
                </c:pt>
                <c:pt idx="4">
                  <c:v>0.0110564581173711</c:v>
                </c:pt>
                <c:pt idx="5">
                  <c:v>0.015880266757964</c:v>
                </c:pt>
                <c:pt idx="6">
                  <c:v>0.0112879599606704</c:v>
                </c:pt>
                <c:pt idx="7">
                  <c:v>0.0156775279493914</c:v>
                </c:pt>
                <c:pt idx="8">
                  <c:v>0.0156775279493914</c:v>
                </c:pt>
                <c:pt idx="9">
                  <c:v>0.0156775279493914</c:v>
                </c:pt>
                <c:pt idx="10">
                  <c:v>0.0156775279493914</c:v>
                </c:pt>
                <c:pt idx="11">
                  <c:v>0.0156775279493914</c:v>
                </c:pt>
                <c:pt idx="12">
                  <c:v>0.0156775279493914</c:v>
                </c:pt>
                <c:pt idx="13">
                  <c:v>0.0156775279493914</c:v>
                </c:pt>
                <c:pt idx="14">
                  <c:v>0.0156775279493914</c:v>
                </c:pt>
                <c:pt idx="15">
                  <c:v>0.0156775279493914</c:v>
                </c:pt>
                <c:pt idx="16">
                  <c:v>0.0156775279493914</c:v>
                </c:pt>
                <c:pt idx="17">
                  <c:v>0.0156775279493914</c:v>
                </c:pt>
                <c:pt idx="18">
                  <c:v>0.0156775279493914</c:v>
                </c:pt>
                <c:pt idx="19">
                  <c:v>0.0156775279493914</c:v>
                </c:pt>
                <c:pt idx="20">
                  <c:v>0.0156775279493914</c:v>
                </c:pt>
                <c:pt idx="21">
                  <c:v>0.0156775279493914</c:v>
                </c:pt>
                <c:pt idx="22">
                  <c:v>0.0156775279493914</c:v>
                </c:pt>
                <c:pt idx="23">
                  <c:v>0.0156775279493914</c:v>
                </c:pt>
                <c:pt idx="24">
                  <c:v>0.0156775279493914</c:v>
                </c:pt>
                <c:pt idx="25">
                  <c:v>0.0156775279493914</c:v>
                </c:pt>
                <c:pt idx="26">
                  <c:v>0.0156775279493914</c:v>
                </c:pt>
              </c:numCache>
            </c:numRef>
          </c:val>
        </c:ser>
        <c:gapWidth val="100"/>
        <c:overlap val="100"/>
        <c:axId val="38351476"/>
        <c:axId val="43185657"/>
      </c:barChart>
      <c:lineChart>
        <c:grouping val="stacked"/>
        <c:varyColors val="0"/>
        <c:ser>
          <c:idx val="4"/>
          <c:order val="4"/>
          <c:tx>
            <c:strRef>
              <c:f>'Economic result'!$G$146</c:f>
              <c:strCache>
                <c:ptCount val="1"/>
                <c:pt idx="0">
                  <c:v>-3.61%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'Economic result'!$B$147:$B$173</c:f>
              <c:strCache>
                <c:ptCount val="27"/>
                <c:pt idx="0">
                  <c:v/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  <c:pt idx="13">
                  <c:v>2026</c:v>
                </c:pt>
                <c:pt idx="14">
                  <c:v>2027</c:v>
                </c:pt>
                <c:pt idx="15">
                  <c:v>2028</c:v>
                </c:pt>
                <c:pt idx="16">
                  <c:v>2029</c:v>
                </c:pt>
                <c:pt idx="17">
                  <c:v>2030</c:v>
                </c:pt>
                <c:pt idx="18">
                  <c:v>2031</c:v>
                </c:pt>
                <c:pt idx="19">
                  <c:v>2032</c:v>
                </c:pt>
                <c:pt idx="20">
                  <c:v>2033</c:v>
                </c:pt>
                <c:pt idx="21">
                  <c:v>2034</c:v>
                </c:pt>
                <c:pt idx="22">
                  <c:v>2035</c:v>
                </c:pt>
                <c:pt idx="23">
                  <c:v>2036</c:v>
                </c:pt>
                <c:pt idx="24">
                  <c:v>2037</c:v>
                </c:pt>
                <c:pt idx="25">
                  <c:v>2038</c:v>
                </c:pt>
                <c:pt idx="26">
                  <c:v>2039</c:v>
                </c:pt>
              </c:strCache>
            </c:strRef>
          </c:cat>
          <c:val>
            <c:numRef>
              <c:f>'Economic result'!$G$147:$G$173</c:f>
              <c:numCache>
                <c:formatCode>General</c:formatCode>
                <c:ptCount val="27"/>
                <c:pt idx="1">
                  <c:v>0.00115825366281497</c:v>
                </c:pt>
                <c:pt idx="2">
                  <c:v>-0.0116798793026903</c:v>
                </c:pt>
                <c:pt idx="3">
                  <c:v>-0.0192320924759413</c:v>
                </c:pt>
                <c:pt idx="4">
                  <c:v>-0.0259402129350343</c:v>
                </c:pt>
                <c:pt idx="5">
                  <c:v>-0.0215058662016328</c:v>
                </c:pt>
                <c:pt idx="6">
                  <c:v>-0.0273279196340258</c:v>
                </c:pt>
                <c:pt idx="7">
                  <c:v>-0.0327828706342837</c:v>
                </c:pt>
                <c:pt idx="8">
                  <c:v>-0.0230494724265065</c:v>
                </c:pt>
                <c:pt idx="9">
                  <c:v>-0.027070543544327</c:v>
                </c:pt>
                <c:pt idx="10">
                  <c:v>-0.0298896424693149</c:v>
                </c:pt>
                <c:pt idx="11">
                  <c:v>-0.0344867661951917</c:v>
                </c:pt>
                <c:pt idx="12">
                  <c:v>-0.0397091490439935</c:v>
                </c:pt>
                <c:pt idx="13">
                  <c:v>-0.0438802291339128</c:v>
                </c:pt>
                <c:pt idx="14">
                  <c:v>-0.0450032484357772</c:v>
                </c:pt>
                <c:pt idx="15">
                  <c:v>-0.0441735877400887</c:v>
                </c:pt>
                <c:pt idx="16">
                  <c:v>-0.0447722109444539</c:v>
                </c:pt>
                <c:pt idx="17">
                  <c:v>-0.0438075835705348</c:v>
                </c:pt>
                <c:pt idx="18">
                  <c:v>-0.0437640233004566</c:v>
                </c:pt>
                <c:pt idx="19">
                  <c:v>-0.0436125710391576</c:v>
                </c:pt>
                <c:pt idx="20">
                  <c:v>-0.0407799452402952</c:v>
                </c:pt>
                <c:pt idx="21">
                  <c:v>-0.0397061297539277</c:v>
                </c:pt>
                <c:pt idx="22">
                  <c:v>-0.0395489006785853</c:v>
                </c:pt>
                <c:pt idx="23">
                  <c:v>-0.0389325661594188</c:v>
                </c:pt>
                <c:pt idx="24">
                  <c:v>-0.0387205568491426</c:v>
                </c:pt>
                <c:pt idx="25">
                  <c:v>-0.0369094339820252</c:v>
                </c:pt>
                <c:pt idx="26">
                  <c:v>-0.0365374702987487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38351476"/>
        <c:axId val="43185657"/>
      </c:lineChart>
      <c:catAx>
        <c:axId val="383514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43185657"/>
        <c:crosses val="autoZero"/>
        <c:auto val="1"/>
        <c:lblAlgn val="ctr"/>
        <c:lblOffset val="100"/>
      </c:catAx>
      <c:valAx>
        <c:axId val="4318565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38351476"/>
        <c:crossesAt val="1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'Economic result'!$B$1</c:f>
              <c:strCache>
                <c:ptCount val="1"/>
                <c:pt idx="0">
                  <c:v>Valores Históricos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result'!$B$2:$B$50</c:f>
              <c:numCache>
                <c:formatCode>General</c:formatCode>
                <c:ptCount val="49"/>
                <c:pt idx="2">
                  <c:v>-0.000446069275463893</c:v>
                </c:pt>
                <c:pt idx="3">
                  <c:v>-0.0130853294610615</c:v>
                </c:pt>
                <c:pt idx="4">
                  <c:v>-0.00637934959758819</c:v>
                </c:pt>
                <c:pt idx="5">
                  <c:v>-0.00528730473079139</c:v>
                </c:pt>
                <c:pt idx="6">
                  <c:v>-0.00315594528811225</c:v>
                </c:pt>
                <c:pt idx="7">
                  <c:v>-0.00266006212398561</c:v>
                </c:pt>
                <c:pt idx="8">
                  <c:v>-0.0077596880146275</c:v>
                </c:pt>
                <c:pt idx="9">
                  <c:v>-0.00673854445377408</c:v>
                </c:pt>
                <c:pt idx="10">
                  <c:v>-0.0101649287372602</c:v>
                </c:pt>
                <c:pt idx="11">
                  <c:v>-0.0114398617982835</c:v>
                </c:pt>
                <c:pt idx="12">
                  <c:v>-0.00492707399415027</c:v>
                </c:pt>
                <c:pt idx="13">
                  <c:v>0.00382133245719463</c:v>
                </c:pt>
                <c:pt idx="14">
                  <c:v>0.00757769102751198</c:v>
                </c:pt>
                <c:pt idx="15">
                  <c:v>0.00917791831736937</c:v>
                </c:pt>
                <c:pt idx="16">
                  <c:v>0.0108470293692913</c:v>
                </c:pt>
                <c:pt idx="17">
                  <c:v>0.00473047402209589</c:v>
                </c:pt>
                <c:pt idx="18">
                  <c:v>0.00347884656778641</c:v>
                </c:pt>
                <c:pt idx="19">
                  <c:v>0.00411235591593429</c:v>
                </c:pt>
                <c:pt idx="20">
                  <c:v>0.00326307905881009</c:v>
                </c:pt>
                <c:pt idx="21">
                  <c:v>0.00105161751029002</c:v>
                </c:pt>
                <c:pt idx="22">
                  <c:v>-0.000951668558161176</c:v>
                </c:pt>
                <c:pt idx="23">
                  <c:v>-0.00129286375596846</c:v>
                </c:pt>
                <c:pt idx="24">
                  <c:v>-0.00750733306177321</c:v>
                </c:pt>
                <c:pt idx="25">
                  <c:v>-0.0203467996958489</c:v>
                </c:pt>
                <c:pt idx="26">
                  <c:v>-0.0241047020081896</c:v>
                </c:pt>
                <c:pt idx="27">
                  <c:v>-0.0182717978002125</c:v>
                </c:pt>
                <c:pt idx="28">
                  <c:v>-0.0261904790563603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'Economic result'!$D$1</c:f>
              <c:strCache>
                <c:ptCount val="1"/>
                <c:pt idx="0">
                  <c:v>Escenario central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result'!$D$2:$D$50</c:f>
              <c:numCache>
                <c:formatCode>General</c:formatCode>
                <c:ptCount val="49"/>
                <c:pt idx="23">
                  <c:v>0.00115825366281497</c:v>
                </c:pt>
                <c:pt idx="24">
                  <c:v>-0.0116798793026904</c:v>
                </c:pt>
                <c:pt idx="25">
                  <c:v>-0.0192320924759413</c:v>
                </c:pt>
                <c:pt idx="26">
                  <c:v>-0.0259402129350343</c:v>
                </c:pt>
                <c:pt idx="27">
                  <c:v>-0.0215058662016328</c:v>
                </c:pt>
                <c:pt idx="28">
                  <c:v>-0.0273279196340258</c:v>
                </c:pt>
                <c:pt idx="29">
                  <c:v>-0.0327828706342838</c:v>
                </c:pt>
                <c:pt idx="30">
                  <c:v>-0.0230494724265065</c:v>
                </c:pt>
                <c:pt idx="31">
                  <c:v>-0.027070543544327</c:v>
                </c:pt>
                <c:pt idx="32">
                  <c:v>-0.0298896424693149</c:v>
                </c:pt>
                <c:pt idx="33">
                  <c:v>-0.0344867661951916</c:v>
                </c:pt>
                <c:pt idx="34">
                  <c:v>-0.0397091490439935</c:v>
                </c:pt>
                <c:pt idx="35">
                  <c:v>-0.0438802291339128</c:v>
                </c:pt>
                <c:pt idx="36">
                  <c:v>-0.0450032484357772</c:v>
                </c:pt>
                <c:pt idx="37">
                  <c:v>-0.0441735877400887</c:v>
                </c:pt>
                <c:pt idx="38">
                  <c:v>-0.0447722109444538</c:v>
                </c:pt>
                <c:pt idx="39">
                  <c:v>-0.0438075835705348</c:v>
                </c:pt>
                <c:pt idx="40">
                  <c:v>-0.0437640233004566</c:v>
                </c:pt>
                <c:pt idx="41">
                  <c:v>-0.0436125710391576</c:v>
                </c:pt>
                <c:pt idx="42">
                  <c:v>-0.0407799452402952</c:v>
                </c:pt>
                <c:pt idx="43">
                  <c:v>-0.0397061297539278</c:v>
                </c:pt>
                <c:pt idx="44">
                  <c:v>-0.0395489006785853</c:v>
                </c:pt>
                <c:pt idx="45">
                  <c:v>-0.0389325661594188</c:v>
                </c:pt>
                <c:pt idx="46">
                  <c:v>-0.0387205568491426</c:v>
                </c:pt>
                <c:pt idx="47">
                  <c:v>-0.0369094339820252</c:v>
                </c:pt>
                <c:pt idx="48">
                  <c:v>-0.0365374702987487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'Economic result'!$F$1</c:f>
              <c:strCache>
                <c:ptCount val="1"/>
                <c:pt idx="0">
                  <c:v>Escenario pesimista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result'!$F$2:$F$50</c:f>
              <c:numCache>
                <c:formatCode>General</c:formatCode>
                <c:ptCount val="49"/>
                <c:pt idx="28">
                  <c:v>-0.0274367159938334</c:v>
                </c:pt>
                <c:pt idx="29">
                  <c:v>-0.0322952263449321</c:v>
                </c:pt>
                <c:pt idx="30">
                  <c:v>-0.024516612449772</c:v>
                </c:pt>
                <c:pt idx="31">
                  <c:v>-0.0259061953542074</c:v>
                </c:pt>
                <c:pt idx="32">
                  <c:v>-0.0286147914913984</c:v>
                </c:pt>
                <c:pt idx="33">
                  <c:v>-0.0336554521962786</c:v>
                </c:pt>
                <c:pt idx="34">
                  <c:v>-0.0382070748813917</c:v>
                </c:pt>
                <c:pt idx="35">
                  <c:v>-0.0452576900776351</c:v>
                </c:pt>
                <c:pt idx="36">
                  <c:v>-0.0469601454081925</c:v>
                </c:pt>
                <c:pt idx="37">
                  <c:v>-0.0465862797227002</c:v>
                </c:pt>
                <c:pt idx="38">
                  <c:v>-0.0480709990166859</c:v>
                </c:pt>
                <c:pt idx="39">
                  <c:v>-0.0479408768862248</c:v>
                </c:pt>
                <c:pt idx="40">
                  <c:v>-0.0466638902281573</c:v>
                </c:pt>
                <c:pt idx="41">
                  <c:v>-0.0467732034729306</c:v>
                </c:pt>
                <c:pt idx="42">
                  <c:v>-0.0473969156296609</c:v>
                </c:pt>
                <c:pt idx="43">
                  <c:v>-0.0461608512047401</c:v>
                </c:pt>
                <c:pt idx="44">
                  <c:v>-0.0460450511826703</c:v>
                </c:pt>
                <c:pt idx="45">
                  <c:v>-0.0470761696951538</c:v>
                </c:pt>
                <c:pt idx="46">
                  <c:v>-0.0467988701002491</c:v>
                </c:pt>
                <c:pt idx="47">
                  <c:v>-0.0459532241699414</c:v>
                </c:pt>
                <c:pt idx="48">
                  <c:v>-0.0461404070997927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'Economic result'!$H$1</c:f>
              <c:strCache>
                <c:ptCount val="1"/>
                <c:pt idx="0">
                  <c:v>Escenario optimista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result'!$H$2:$H$50</c:f>
              <c:numCache>
                <c:formatCode>General</c:formatCode>
                <c:ptCount val="49"/>
                <c:pt idx="28">
                  <c:v>-0.0274365713362986</c:v>
                </c:pt>
                <c:pt idx="29">
                  <c:v>-0.0329752372067716</c:v>
                </c:pt>
                <c:pt idx="30">
                  <c:v>-0.0270315494640554</c:v>
                </c:pt>
                <c:pt idx="31">
                  <c:v>-0.0291888531453027</c:v>
                </c:pt>
                <c:pt idx="32">
                  <c:v>-0.030129925558973</c:v>
                </c:pt>
                <c:pt idx="33">
                  <c:v>-0.0344233724585294</c:v>
                </c:pt>
                <c:pt idx="34">
                  <c:v>-0.0372344297953547</c:v>
                </c:pt>
                <c:pt idx="35">
                  <c:v>-0.04123874635914</c:v>
                </c:pt>
                <c:pt idx="36">
                  <c:v>-0.0410456680080179</c:v>
                </c:pt>
                <c:pt idx="37">
                  <c:v>-0.0407966113048417</c:v>
                </c:pt>
                <c:pt idx="38">
                  <c:v>-0.0394809537569264</c:v>
                </c:pt>
                <c:pt idx="39">
                  <c:v>-0.0381712739551396</c:v>
                </c:pt>
                <c:pt idx="40">
                  <c:v>-0.0373949272087532</c:v>
                </c:pt>
                <c:pt idx="41">
                  <c:v>-0.0371693034555503</c:v>
                </c:pt>
                <c:pt idx="42">
                  <c:v>-0.034949353695748</c:v>
                </c:pt>
                <c:pt idx="43">
                  <c:v>-0.0348693291342544</c:v>
                </c:pt>
                <c:pt idx="44">
                  <c:v>-0.0331286223728221</c:v>
                </c:pt>
                <c:pt idx="45">
                  <c:v>-0.0325618749627859</c:v>
                </c:pt>
                <c:pt idx="46">
                  <c:v>-0.0304342431999043</c:v>
                </c:pt>
                <c:pt idx="47">
                  <c:v>-0.0287596790196387</c:v>
                </c:pt>
                <c:pt idx="48">
                  <c:v>-0.0284704674554496</c:v>
                </c:pt>
              </c:numCache>
            </c:numRef>
          </c:yVal>
          <c:smooth val="0"/>
        </c:ser>
        <c:axId val="41423908"/>
        <c:axId val="34258650"/>
      </c:scatterChart>
      <c:valAx>
        <c:axId val="414239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34258650"/>
        <c:crosses val="autoZero"/>
        <c:crossBetween val="midCat"/>
      </c:valAx>
      <c:valAx>
        <c:axId val="3425865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41423908"/>
        <c:crosses val="autoZero"/>
        <c:crossBetween val="midCat"/>
      </c:valAx>
      <c:spPr>
        <a:solidFill>
          <a:srgbClr val="d9d9d9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2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0"/>
    <c:dispBlanksAs val="span"/>
  </c:chart>
  <c:spPr>
    <a:solidFill>
      <a:srgbClr val="ffffff"/>
    </a:solidFill>
    <a:ln w="9360">
      <a:noFill/>
    </a:ln>
  </c:spPr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stacked"/>
        <c:varyColors val="0"/>
        <c:ser>
          <c:idx val="0"/>
          <c:order val="0"/>
          <c:tx>
            <c:strRef>
              <c:f>'Economic result'!$C$147</c:f>
              <c:strCache>
                <c:ptCount val="1"/>
                <c:pt idx="0">
                  <c:v>Asignaciones familiares</c:v>
                </c:pt>
              </c:strCache>
            </c:strRef>
          </c:tx>
          <c:spPr>
            <a:solidFill>
              <a:srgbClr val="cccc99">
                <a:alpha val="70000"/>
              </a:srgbClr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result'!$B$148:$B$174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'Economic result'!$C$148:$C$174</c:f>
              <c:numCache>
                <c:formatCode>General</c:formatCode>
                <c:ptCount val="27"/>
                <c:pt idx="0">
                  <c:v>-0.0100080003976103</c:v>
                </c:pt>
                <c:pt idx="1">
                  <c:v>-0.010744637904485</c:v>
                </c:pt>
                <c:pt idx="2">
                  <c:v>-0.0120903606926447</c:v>
                </c:pt>
                <c:pt idx="3">
                  <c:v>-0.015494333490427</c:v>
                </c:pt>
                <c:pt idx="4">
                  <c:v>-0.0142742804057839</c:v>
                </c:pt>
                <c:pt idx="5">
                  <c:v>-0.0136932281575828</c:v>
                </c:pt>
                <c:pt idx="6">
                  <c:v>-0.0151317369039279</c:v>
                </c:pt>
                <c:pt idx="7">
                  <c:v>-0.0138848844650324</c:v>
                </c:pt>
                <c:pt idx="8">
                  <c:v>-0.0147390797735675</c:v>
                </c:pt>
                <c:pt idx="9">
                  <c:v>-0.0149258910801603</c:v>
                </c:pt>
                <c:pt idx="10">
                  <c:v>-0.0156833958309253</c:v>
                </c:pt>
                <c:pt idx="11">
                  <c:v>-0.0164199350405048</c:v>
                </c:pt>
                <c:pt idx="12">
                  <c:v>-0.0169056519652008</c:v>
                </c:pt>
                <c:pt idx="13">
                  <c:v>-0.0166073185833994</c:v>
                </c:pt>
                <c:pt idx="14">
                  <c:v>-0.0160096796120717</c:v>
                </c:pt>
                <c:pt idx="15">
                  <c:v>-0.015891311130809</c:v>
                </c:pt>
                <c:pt idx="16">
                  <c:v>-0.01540417430394</c:v>
                </c:pt>
                <c:pt idx="17">
                  <c:v>-0.0152245996803021</c:v>
                </c:pt>
                <c:pt idx="18">
                  <c:v>-0.0148665044627245</c:v>
                </c:pt>
                <c:pt idx="19">
                  <c:v>-0.0142160599829852</c:v>
                </c:pt>
                <c:pt idx="20">
                  <c:v>-0.0137609904868256</c:v>
                </c:pt>
                <c:pt idx="21">
                  <c:v>-0.013370587470565</c:v>
                </c:pt>
                <c:pt idx="22">
                  <c:v>-0.0130752577652852</c:v>
                </c:pt>
                <c:pt idx="23">
                  <c:v>-0.0128808238307514</c:v>
                </c:pt>
                <c:pt idx="24">
                  <c:v>-0.0124824624158781</c:v>
                </c:pt>
                <c:pt idx="25">
                  <c:v>-0.0122808003786236</c:v>
                </c:pt>
                <c:pt idx="26">
                  <c:v>-0.0120895854452755</c:v>
                </c:pt>
              </c:numCache>
            </c:numRef>
          </c:val>
        </c:ser>
        <c:ser>
          <c:idx val="1"/>
          <c:order val="1"/>
          <c:tx>
            <c:strRef>
              <c:f>'Economic result'!$D$147</c:f>
              <c:strCache>
                <c:ptCount val="1"/>
                <c:pt idx="0">
                  <c:v>Jubilaciones y pensiones</c:v>
                </c:pt>
              </c:strCache>
            </c:strRef>
          </c:tx>
          <c:spPr>
            <a:solidFill>
              <a:srgbClr val="ff950e">
                <a:alpha val="70000"/>
              </a:srgbClr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result'!$B$148:$B$174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'Economic result'!$D$148:$D$174</c:f>
              <c:numCache>
                <c:formatCode>General</c:formatCode>
                <c:ptCount val="27"/>
                <c:pt idx="0">
                  <c:v>-0.0636642641339578</c:v>
                </c:pt>
                <c:pt idx="1">
                  <c:v>-0.0829479967246273</c:v>
                </c:pt>
                <c:pt idx="2">
                  <c:v>-0.0821171892770421</c:v>
                </c:pt>
                <c:pt idx="3">
                  <c:v>-0.0847541207579926</c:v>
                </c:pt>
                <c:pt idx="4">
                  <c:v>-0.0818388025464135</c:v>
                </c:pt>
                <c:pt idx="5">
                  <c:v>-0.0766020867294599</c:v>
                </c:pt>
                <c:pt idx="6">
                  <c:v>-0.0937099016613384</c:v>
                </c:pt>
                <c:pt idx="7">
                  <c:v>-0.08670467691458</c:v>
                </c:pt>
                <c:pt idx="8">
                  <c:v>-0.0922768277910517</c:v>
                </c:pt>
                <c:pt idx="9">
                  <c:v>-0.0961322685204443</c:v>
                </c:pt>
                <c:pt idx="10">
                  <c:v>-0.101028638790927</c:v>
                </c:pt>
                <c:pt idx="11">
                  <c:v>-0.106554974585486</c:v>
                </c:pt>
                <c:pt idx="12">
                  <c:v>-0.1109880023824</c:v>
                </c:pt>
                <c:pt idx="13">
                  <c:v>-0.112898523831163</c:v>
                </c:pt>
                <c:pt idx="14">
                  <c:v>-0.112781063206585</c:v>
                </c:pt>
                <c:pt idx="15">
                  <c:v>-0.113771290081006</c:v>
                </c:pt>
                <c:pt idx="16">
                  <c:v>-0.113563878630944</c:v>
                </c:pt>
                <c:pt idx="17">
                  <c:v>-0.114201965979411</c:v>
                </c:pt>
                <c:pt idx="18">
                  <c:v>-0.114659107763087</c:v>
                </c:pt>
                <c:pt idx="19">
                  <c:v>-0.113064722624804</c:v>
                </c:pt>
                <c:pt idx="20">
                  <c:v>-0.112625663607906</c:v>
                </c:pt>
                <c:pt idx="21">
                  <c:v>-0.113220780375631</c:v>
                </c:pt>
                <c:pt idx="22">
                  <c:v>-0.112989151679516</c:v>
                </c:pt>
                <c:pt idx="23">
                  <c:v>-0.113118377353496</c:v>
                </c:pt>
                <c:pt idx="24">
                  <c:v>-0.112217908273574</c:v>
                </c:pt>
                <c:pt idx="25">
                  <c:v>-0.112246336646333</c:v>
                </c:pt>
                <c:pt idx="26">
                  <c:v>-0.112232144944724</c:v>
                </c:pt>
              </c:numCache>
            </c:numRef>
          </c:val>
        </c:ser>
        <c:ser>
          <c:idx val="2"/>
          <c:order val="2"/>
          <c:tx>
            <c:strRef>
              <c:f>'Economic result'!$E$147</c:f>
              <c:strCache>
                <c:ptCount val="1"/>
                <c:pt idx="0">
                  <c:v>Aportes y contribuciones</c:v>
                </c:pt>
              </c:strCache>
            </c:strRef>
          </c:tx>
          <c:spPr>
            <a:solidFill>
              <a:srgbClr val="579d1c">
                <a:alpha val="70000"/>
              </a:srgbClr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result'!$B$148:$B$174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'Economic result'!$E$148:$E$174</c:f>
              <c:numCache>
                <c:formatCode>General</c:formatCode>
                <c:ptCount val="27"/>
                <c:pt idx="0">
                  <c:v>0.0539797598100557</c:v>
                </c:pt>
                <c:pt idx="1">
                  <c:v>0.0607709935355598</c:v>
                </c:pt>
                <c:pt idx="2">
                  <c:v>0.0613639985483307</c:v>
                </c:pt>
                <c:pt idx="3">
                  <c:v>0.0632517831960142</c:v>
                </c:pt>
                <c:pt idx="4">
                  <c:v>0.0587269499926007</c:v>
                </c:pt>
                <c:pt idx="5">
                  <c:v>0.0516794352923465</c:v>
                </c:pt>
                <c:pt idx="6">
                  <c:v>0.0603812399815912</c:v>
                </c:pt>
                <c:pt idx="7">
                  <c:v>0.0618625610037145</c:v>
                </c:pt>
                <c:pt idx="8">
                  <c:v>0.0642678360709007</c:v>
                </c:pt>
                <c:pt idx="9">
                  <c:v>0.0654909891818982</c:v>
                </c:pt>
                <c:pt idx="10">
                  <c:v>0.0665477404772695</c:v>
                </c:pt>
                <c:pt idx="11">
                  <c:v>0.0675882326326061</c:v>
                </c:pt>
                <c:pt idx="12">
                  <c:v>0.068335897264297</c:v>
                </c:pt>
                <c:pt idx="13">
                  <c:v>0.0688250660293938</c:v>
                </c:pt>
                <c:pt idx="14">
                  <c:v>0.0689396271291764</c:v>
                </c:pt>
                <c:pt idx="15">
                  <c:v>0.0692128623179698</c:v>
                </c:pt>
                <c:pt idx="16">
                  <c:v>0.0694829414149579</c:v>
                </c:pt>
                <c:pt idx="17">
                  <c:v>0.0699850144098653</c:v>
                </c:pt>
                <c:pt idx="18">
                  <c:v>0.0702355132372627</c:v>
                </c:pt>
                <c:pt idx="19">
                  <c:v>0.0708233094181026</c:v>
                </c:pt>
                <c:pt idx="20">
                  <c:v>0.071002996391412</c:v>
                </c:pt>
                <c:pt idx="21">
                  <c:v>0.071364939218219</c:v>
                </c:pt>
                <c:pt idx="22">
                  <c:v>0.0714543153359906</c:v>
                </c:pt>
                <c:pt idx="23">
                  <c:v>0.0716011163857138</c:v>
                </c:pt>
                <c:pt idx="24">
                  <c:v>0.0721134087580356</c:v>
                </c:pt>
                <c:pt idx="25">
                  <c:v>0.0723121387768168</c:v>
                </c:pt>
                <c:pt idx="26">
                  <c:v>0.0725624146433786</c:v>
                </c:pt>
              </c:numCache>
            </c:numRef>
          </c:val>
        </c:ser>
        <c:ser>
          <c:idx val="3"/>
          <c:order val="3"/>
          <c:tx>
            <c:strRef>
              <c:f>'Economic result'!$F$147</c:f>
              <c:strCache>
                <c:ptCount val="1"/>
                <c:pt idx="0">
                  <c:v>Ingresos fiscales netos de gastos (figurativos y no simulados)</c:v>
                </c:pt>
              </c:strCache>
            </c:strRef>
          </c:tx>
          <c:spPr>
            <a:solidFill>
              <a:srgbClr val="3465a4">
                <a:alpha val="70000"/>
              </a:srgbClr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result'!$B$148:$B$174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'Economic result'!$F$148:$F$174</c:f>
              <c:numCache>
                <c:formatCode>General</c:formatCode>
                <c:ptCount val="27"/>
                <c:pt idx="0">
                  <c:v>0.0208507583843275</c:v>
                </c:pt>
                <c:pt idx="1">
                  <c:v>0.0212417617908622</c:v>
                </c:pt>
                <c:pt idx="2">
                  <c:v>0.0136114589454148</c:v>
                </c:pt>
                <c:pt idx="3">
                  <c:v>0.0110564581173711</c:v>
                </c:pt>
                <c:pt idx="4">
                  <c:v>0.015880266757964</c:v>
                </c:pt>
                <c:pt idx="5">
                  <c:v>0.0112879599606704</c:v>
                </c:pt>
                <c:pt idx="6">
                  <c:v>0.0156775279493914</c:v>
                </c:pt>
                <c:pt idx="7">
                  <c:v>0.0156775279493914</c:v>
                </c:pt>
                <c:pt idx="8">
                  <c:v>0.0156775279493914</c:v>
                </c:pt>
                <c:pt idx="9">
                  <c:v>0.0156775279493914</c:v>
                </c:pt>
                <c:pt idx="10">
                  <c:v>0.0156775279493914</c:v>
                </c:pt>
                <c:pt idx="11">
                  <c:v>0.0156775279493914</c:v>
                </c:pt>
                <c:pt idx="12">
                  <c:v>0.0156775279493914</c:v>
                </c:pt>
                <c:pt idx="13">
                  <c:v>0.0156775279493914</c:v>
                </c:pt>
                <c:pt idx="14">
                  <c:v>0.0156775279493914</c:v>
                </c:pt>
                <c:pt idx="15">
                  <c:v>0.0156775279493914</c:v>
                </c:pt>
                <c:pt idx="16">
                  <c:v>0.0156775279493914</c:v>
                </c:pt>
                <c:pt idx="17">
                  <c:v>0.0156775279493914</c:v>
                </c:pt>
                <c:pt idx="18">
                  <c:v>0.0156775279493914</c:v>
                </c:pt>
                <c:pt idx="19">
                  <c:v>0.0156775279493914</c:v>
                </c:pt>
                <c:pt idx="20">
                  <c:v>0.0156775279493914</c:v>
                </c:pt>
                <c:pt idx="21">
                  <c:v>0.0156775279493914</c:v>
                </c:pt>
                <c:pt idx="22">
                  <c:v>0.0156775279493914</c:v>
                </c:pt>
                <c:pt idx="23">
                  <c:v>0.0156775279493914</c:v>
                </c:pt>
                <c:pt idx="24">
                  <c:v>0.0156775279493914</c:v>
                </c:pt>
                <c:pt idx="25">
                  <c:v>0.0156775279493914</c:v>
                </c:pt>
                <c:pt idx="26">
                  <c:v>0.0156775279493914</c:v>
                </c:pt>
              </c:numCache>
            </c:numRef>
          </c:val>
        </c:ser>
        <c:gapWidth val="100"/>
        <c:overlap val="100"/>
        <c:axId val="63716589"/>
        <c:axId val="62545410"/>
      </c:barChart>
      <c:lineChart>
        <c:grouping val="stacked"/>
        <c:varyColors val="0"/>
        <c:ser>
          <c:idx val="4"/>
          <c:order val="4"/>
          <c:tx>
            <c:strRef>
              <c:f>'Economic result'!$G$147</c:f>
              <c:strCache>
                <c:ptCount val="1"/>
                <c:pt idx="0">
                  <c:v>Resultado económico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square"/>
            <c:size val="5"/>
            <c:spPr>
              <a:solidFill>
                <a:srgbClr val="7e0021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result'!$B$148:$B$174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'Economic result'!$G$148:$G$174</c:f>
              <c:numCache>
                <c:formatCode>General</c:formatCode>
                <c:ptCount val="27"/>
                <c:pt idx="0">
                  <c:v>0.00115825366281497</c:v>
                </c:pt>
                <c:pt idx="1">
                  <c:v>-0.0116798793026903</c:v>
                </c:pt>
                <c:pt idx="2">
                  <c:v>-0.0192320924759413</c:v>
                </c:pt>
                <c:pt idx="3">
                  <c:v>-0.0259402129350343</c:v>
                </c:pt>
                <c:pt idx="4">
                  <c:v>-0.0215058662016328</c:v>
                </c:pt>
                <c:pt idx="5">
                  <c:v>-0.0273279196340258</c:v>
                </c:pt>
                <c:pt idx="6">
                  <c:v>-0.0327828706342837</c:v>
                </c:pt>
                <c:pt idx="7">
                  <c:v>-0.0230494724265065</c:v>
                </c:pt>
                <c:pt idx="8">
                  <c:v>-0.027070543544327</c:v>
                </c:pt>
                <c:pt idx="9">
                  <c:v>-0.0298896424693149</c:v>
                </c:pt>
                <c:pt idx="10">
                  <c:v>-0.0344867661951917</c:v>
                </c:pt>
                <c:pt idx="11">
                  <c:v>-0.0397091490439935</c:v>
                </c:pt>
                <c:pt idx="12">
                  <c:v>-0.0438802291339128</c:v>
                </c:pt>
                <c:pt idx="13">
                  <c:v>-0.0450032484357772</c:v>
                </c:pt>
                <c:pt idx="14">
                  <c:v>-0.0441735877400887</c:v>
                </c:pt>
                <c:pt idx="15">
                  <c:v>-0.0447722109444539</c:v>
                </c:pt>
                <c:pt idx="16">
                  <c:v>-0.0438075835705348</c:v>
                </c:pt>
                <c:pt idx="17">
                  <c:v>-0.0437640233004566</c:v>
                </c:pt>
                <c:pt idx="18">
                  <c:v>-0.0436125710391576</c:v>
                </c:pt>
                <c:pt idx="19">
                  <c:v>-0.0407799452402952</c:v>
                </c:pt>
                <c:pt idx="20">
                  <c:v>-0.0397061297539277</c:v>
                </c:pt>
                <c:pt idx="21">
                  <c:v>-0.0395489006785853</c:v>
                </c:pt>
                <c:pt idx="22">
                  <c:v>-0.0389325661594188</c:v>
                </c:pt>
                <c:pt idx="23">
                  <c:v>-0.0387205568491426</c:v>
                </c:pt>
                <c:pt idx="24">
                  <c:v>-0.0369094339820252</c:v>
                </c:pt>
                <c:pt idx="25">
                  <c:v>-0.0365374702987487</c:v>
                </c:pt>
                <c:pt idx="26">
                  <c:v>-0.0360817877972293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63716589"/>
        <c:axId val="62545410"/>
      </c:lineChart>
      <c:catAx>
        <c:axId val="6371658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 rot="-5400000"/>
          <a:lstStyle/>
          <a:p>
            <a:pPr>
              <a:defRPr b="0" lang="es-AR" sz="1600" spc="-1" strike="noStrike">
                <a:solidFill>
                  <a:srgbClr val="333333"/>
                </a:solidFill>
                <a:latin typeface="Arial"/>
              </a:defRPr>
            </a:pPr>
          </a:p>
        </c:txPr>
        <c:crossAx val="62545410"/>
        <c:crosses val="autoZero"/>
        <c:auto val="1"/>
        <c:lblAlgn val="ctr"/>
        <c:lblOffset val="100"/>
      </c:catAx>
      <c:valAx>
        <c:axId val="6254541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600" spc="-1" strike="noStrike">
                <a:latin typeface="Arial"/>
              </a:defRPr>
            </a:pPr>
          </a:p>
        </c:txPr>
        <c:crossAx val="63716589"/>
        <c:crossesAt val="1"/>
      </c:valAx>
      <c:spPr>
        <a:noFill/>
        <a:ln>
          <a:solidFill>
            <a:srgbClr val="b3b3b3"/>
          </a:solidFill>
        </a:ln>
      </c:spPr>
    </c:plotArea>
    <c:plotVisOnly val="1"/>
    <c:dispBlanksAs val="zero"/>
  </c:chart>
  <c:spPr>
    <a:solidFill>
      <a:srgbClr val="ffffff"/>
    </a:solidFill>
    <a:ln w="9360">
      <a:noFill/>
    </a:ln>
  </c:spPr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'Economic result'!$B$1</c:f>
              <c:strCache>
                <c:ptCount val="1"/>
                <c:pt idx="0">
                  <c:v>Valores Históricos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13"/>
            <c:spPr>
              <a:solidFill>
                <a:srgbClr val="004586"/>
              </a:solidFill>
            </c:spPr>
          </c:marker>
          <c:dLbls>
            <c:numFmt formatCode="0.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'Economic result'!$A$4:$A$51</c:f>
              <c:numCache>
                <c:formatCode>General</c:formatCode>
                <c:ptCount val="48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  <c:pt idx="27">
                  <c:v>2020</c:v>
                </c:pt>
                <c:pt idx="28">
                  <c:v>2021</c:v>
                </c:pt>
                <c:pt idx="29">
                  <c:v>2022</c:v>
                </c:pt>
                <c:pt idx="30">
                  <c:v>2023</c:v>
                </c:pt>
                <c:pt idx="31">
                  <c:v>2024</c:v>
                </c:pt>
                <c:pt idx="32">
                  <c:v>2025</c:v>
                </c:pt>
                <c:pt idx="33">
                  <c:v>2026</c:v>
                </c:pt>
                <c:pt idx="34">
                  <c:v>2027</c:v>
                </c:pt>
                <c:pt idx="35">
                  <c:v>2028</c:v>
                </c:pt>
                <c:pt idx="36">
                  <c:v>2029</c:v>
                </c:pt>
                <c:pt idx="37">
                  <c:v>2030</c:v>
                </c:pt>
                <c:pt idx="38">
                  <c:v>2031</c:v>
                </c:pt>
                <c:pt idx="39">
                  <c:v>2032</c:v>
                </c:pt>
                <c:pt idx="40">
                  <c:v>2033</c:v>
                </c:pt>
                <c:pt idx="41">
                  <c:v>2034</c:v>
                </c:pt>
                <c:pt idx="42">
                  <c:v>2035</c:v>
                </c:pt>
                <c:pt idx="43">
                  <c:v>2036</c:v>
                </c:pt>
                <c:pt idx="44">
                  <c:v>2037</c:v>
                </c:pt>
                <c:pt idx="45">
                  <c:v>2038</c:v>
                </c:pt>
                <c:pt idx="46">
                  <c:v>2039</c:v>
                </c:pt>
                <c:pt idx="47">
                  <c:v>2040</c:v>
                </c:pt>
              </c:numCache>
            </c:numRef>
          </c:xVal>
          <c:yVal>
            <c:numRef>
              <c:f>'Economic result'!$B$4:$B$51</c:f>
              <c:numCache>
                <c:formatCode>General</c:formatCode>
                <c:ptCount val="48"/>
                <c:pt idx="0">
                  <c:v>-0.000446069275463893</c:v>
                </c:pt>
                <c:pt idx="1">
                  <c:v>-0.0130853294610615</c:v>
                </c:pt>
                <c:pt idx="2">
                  <c:v>-0.00637934959758819</c:v>
                </c:pt>
                <c:pt idx="3">
                  <c:v>-0.00528730473079139</c:v>
                </c:pt>
                <c:pt idx="4">
                  <c:v>-0.00315594528811225</c:v>
                </c:pt>
                <c:pt idx="5">
                  <c:v>-0.00266006212398561</c:v>
                </c:pt>
                <c:pt idx="6">
                  <c:v>-0.0077596880146275</c:v>
                </c:pt>
                <c:pt idx="7">
                  <c:v>-0.00673854445377408</c:v>
                </c:pt>
                <c:pt idx="8">
                  <c:v>-0.0101649287372602</c:v>
                </c:pt>
                <c:pt idx="9">
                  <c:v>-0.0114398617982835</c:v>
                </c:pt>
                <c:pt idx="10">
                  <c:v>-0.00492707399415027</c:v>
                </c:pt>
                <c:pt idx="11">
                  <c:v>0.00382133245719463</c:v>
                </c:pt>
                <c:pt idx="12">
                  <c:v>0.00757769102751198</c:v>
                </c:pt>
                <c:pt idx="13">
                  <c:v>0.00917791831736937</c:v>
                </c:pt>
                <c:pt idx="14">
                  <c:v>0.0108470293692913</c:v>
                </c:pt>
                <c:pt idx="15">
                  <c:v>0.00473047402209589</c:v>
                </c:pt>
                <c:pt idx="16">
                  <c:v>0.00347884656778641</c:v>
                </c:pt>
                <c:pt idx="17">
                  <c:v>0.00411235591593429</c:v>
                </c:pt>
                <c:pt idx="18">
                  <c:v>0.00326307905881009</c:v>
                </c:pt>
                <c:pt idx="19">
                  <c:v>0.00105161751029002</c:v>
                </c:pt>
                <c:pt idx="20">
                  <c:v>-0.000951668558161176</c:v>
                </c:pt>
                <c:pt idx="21">
                  <c:v>-0.00129286375596846</c:v>
                </c:pt>
                <c:pt idx="22">
                  <c:v>-0.00750733306177321</c:v>
                </c:pt>
                <c:pt idx="23">
                  <c:v>-0.0203467996958489</c:v>
                </c:pt>
                <c:pt idx="24">
                  <c:v>-0.0241047020081896</c:v>
                </c:pt>
                <c:pt idx="25">
                  <c:v>-0.0182717978002125</c:v>
                </c:pt>
                <c:pt idx="26">
                  <c:v>-0.0261904790563603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'Economic result'!$D$1</c:f>
              <c:strCache>
                <c:ptCount val="1"/>
                <c:pt idx="0">
                  <c:v>Escenario central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14"/>
            <c:spPr>
              <a:solidFill>
                <a:srgbClr val="ffd320"/>
              </a:solidFill>
            </c:spPr>
          </c:marker>
          <c:dLbls>
            <c:numFmt formatCode="0.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'Economic result'!$A$4:$A$51</c:f>
              <c:numCache>
                <c:formatCode>General</c:formatCode>
                <c:ptCount val="48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  <c:pt idx="27">
                  <c:v>2020</c:v>
                </c:pt>
                <c:pt idx="28">
                  <c:v>2021</c:v>
                </c:pt>
                <c:pt idx="29">
                  <c:v>2022</c:v>
                </c:pt>
                <c:pt idx="30">
                  <c:v>2023</c:v>
                </c:pt>
                <c:pt idx="31">
                  <c:v>2024</c:v>
                </c:pt>
                <c:pt idx="32">
                  <c:v>2025</c:v>
                </c:pt>
                <c:pt idx="33">
                  <c:v>2026</c:v>
                </c:pt>
                <c:pt idx="34">
                  <c:v>2027</c:v>
                </c:pt>
                <c:pt idx="35">
                  <c:v>2028</c:v>
                </c:pt>
                <c:pt idx="36">
                  <c:v>2029</c:v>
                </c:pt>
                <c:pt idx="37">
                  <c:v>2030</c:v>
                </c:pt>
                <c:pt idx="38">
                  <c:v>2031</c:v>
                </c:pt>
                <c:pt idx="39">
                  <c:v>2032</c:v>
                </c:pt>
                <c:pt idx="40">
                  <c:v>2033</c:v>
                </c:pt>
                <c:pt idx="41">
                  <c:v>2034</c:v>
                </c:pt>
                <c:pt idx="42">
                  <c:v>2035</c:v>
                </c:pt>
                <c:pt idx="43">
                  <c:v>2036</c:v>
                </c:pt>
                <c:pt idx="44">
                  <c:v>2037</c:v>
                </c:pt>
                <c:pt idx="45">
                  <c:v>2038</c:v>
                </c:pt>
                <c:pt idx="46">
                  <c:v>2039</c:v>
                </c:pt>
                <c:pt idx="47">
                  <c:v>2040</c:v>
                </c:pt>
              </c:numCache>
            </c:numRef>
          </c:xVal>
          <c:yVal>
            <c:numRef>
              <c:f>'Economic result'!$D$4:$D$51</c:f>
              <c:numCache>
                <c:formatCode>General</c:formatCode>
                <c:ptCount val="48"/>
                <c:pt idx="21">
                  <c:v>0.00115825366281497</c:v>
                </c:pt>
                <c:pt idx="22">
                  <c:v>-0.0116798793026904</c:v>
                </c:pt>
                <c:pt idx="23">
                  <c:v>-0.0192320924759413</c:v>
                </c:pt>
                <c:pt idx="24">
                  <c:v>-0.0259402129350343</c:v>
                </c:pt>
                <c:pt idx="25">
                  <c:v>-0.0215058662016328</c:v>
                </c:pt>
                <c:pt idx="26">
                  <c:v>-0.0273279196340258</c:v>
                </c:pt>
                <c:pt idx="27">
                  <c:v>-0.0327828706342838</c:v>
                </c:pt>
                <c:pt idx="28">
                  <c:v>-0.0230494724265065</c:v>
                </c:pt>
                <c:pt idx="29">
                  <c:v>-0.027070543544327</c:v>
                </c:pt>
                <c:pt idx="30">
                  <c:v>-0.0298896424693149</c:v>
                </c:pt>
                <c:pt idx="31">
                  <c:v>-0.0344867661951916</c:v>
                </c:pt>
                <c:pt idx="32">
                  <c:v>-0.0397091490439935</c:v>
                </c:pt>
                <c:pt idx="33">
                  <c:v>-0.0438802291339128</c:v>
                </c:pt>
                <c:pt idx="34">
                  <c:v>-0.0450032484357772</c:v>
                </c:pt>
                <c:pt idx="35">
                  <c:v>-0.0441735877400887</c:v>
                </c:pt>
                <c:pt idx="36">
                  <c:v>-0.0447722109444538</c:v>
                </c:pt>
                <c:pt idx="37">
                  <c:v>-0.0438075835705348</c:v>
                </c:pt>
                <c:pt idx="38">
                  <c:v>-0.0437640233004566</c:v>
                </c:pt>
                <c:pt idx="39">
                  <c:v>-0.0436125710391576</c:v>
                </c:pt>
                <c:pt idx="40">
                  <c:v>-0.0407799452402952</c:v>
                </c:pt>
                <c:pt idx="41">
                  <c:v>-0.0397061297539278</c:v>
                </c:pt>
                <c:pt idx="42">
                  <c:v>-0.0395489006785853</c:v>
                </c:pt>
                <c:pt idx="43">
                  <c:v>-0.0389325661594188</c:v>
                </c:pt>
                <c:pt idx="44">
                  <c:v>-0.0387205568491426</c:v>
                </c:pt>
                <c:pt idx="45">
                  <c:v>-0.0369094339820252</c:v>
                </c:pt>
                <c:pt idx="46">
                  <c:v>-0.0365374702987487</c:v>
                </c:pt>
                <c:pt idx="47">
                  <c:v>-0.0360817877972293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'Economic result'!$F$1</c:f>
              <c:strCache>
                <c:ptCount val="1"/>
                <c:pt idx="0">
                  <c:v>Escenario pesimista</c:v>
                </c:pt>
              </c:strCache>
            </c:strRef>
          </c:tx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circle"/>
            <c:size val="12"/>
            <c:spPr>
              <a:solidFill>
                <a:srgbClr val="c5000b"/>
              </a:solidFill>
            </c:spPr>
          </c:marker>
          <c:dPt>
            <c:idx val="40"/>
            <c:marker>
              <c:symbol val="circle"/>
              <c:size val="12"/>
              <c:spPr>
                <a:solidFill>
                  <a:srgbClr val="c5000b"/>
                </a:solidFill>
              </c:spPr>
            </c:marker>
          </c:dPt>
          <c:dLbls>
            <c:numFmt formatCode="0.0%" sourceLinked="1"/>
            <c:dLbl>
              <c:idx val="40"/>
              <c:numFmt formatCode="0.0%" sourceLinked="1"/>
              <c:txPr>
                <a:bodyPr/>
                <a:lstStyle/>
                <a:p>
                  <a:pPr>
                    <a:defRPr b="0" lang="es-AR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'Economic result'!$A$4:$A$51</c:f>
              <c:numCache>
                <c:formatCode>General</c:formatCode>
                <c:ptCount val="48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  <c:pt idx="27">
                  <c:v>2020</c:v>
                </c:pt>
                <c:pt idx="28">
                  <c:v>2021</c:v>
                </c:pt>
                <c:pt idx="29">
                  <c:v>2022</c:v>
                </c:pt>
                <c:pt idx="30">
                  <c:v>2023</c:v>
                </c:pt>
                <c:pt idx="31">
                  <c:v>2024</c:v>
                </c:pt>
                <c:pt idx="32">
                  <c:v>2025</c:v>
                </c:pt>
                <c:pt idx="33">
                  <c:v>2026</c:v>
                </c:pt>
                <c:pt idx="34">
                  <c:v>2027</c:v>
                </c:pt>
                <c:pt idx="35">
                  <c:v>2028</c:v>
                </c:pt>
                <c:pt idx="36">
                  <c:v>2029</c:v>
                </c:pt>
                <c:pt idx="37">
                  <c:v>2030</c:v>
                </c:pt>
                <c:pt idx="38">
                  <c:v>2031</c:v>
                </c:pt>
                <c:pt idx="39">
                  <c:v>2032</c:v>
                </c:pt>
                <c:pt idx="40">
                  <c:v>2033</c:v>
                </c:pt>
                <c:pt idx="41">
                  <c:v>2034</c:v>
                </c:pt>
                <c:pt idx="42">
                  <c:v>2035</c:v>
                </c:pt>
                <c:pt idx="43">
                  <c:v>2036</c:v>
                </c:pt>
                <c:pt idx="44">
                  <c:v>2037</c:v>
                </c:pt>
                <c:pt idx="45">
                  <c:v>2038</c:v>
                </c:pt>
                <c:pt idx="46">
                  <c:v>2039</c:v>
                </c:pt>
                <c:pt idx="47">
                  <c:v>2040</c:v>
                </c:pt>
              </c:numCache>
            </c:numRef>
          </c:xVal>
          <c:yVal>
            <c:numRef>
              <c:f>'Economic result'!$F$4:$F$51</c:f>
              <c:numCache>
                <c:formatCode>General</c:formatCode>
                <c:ptCount val="48"/>
                <c:pt idx="26">
                  <c:v>-0.0274367159938334</c:v>
                </c:pt>
                <c:pt idx="27">
                  <c:v>-0.0322952263449321</c:v>
                </c:pt>
                <c:pt idx="28">
                  <c:v>-0.024516612449772</c:v>
                </c:pt>
                <c:pt idx="29">
                  <c:v>-0.0259061953542074</c:v>
                </c:pt>
                <c:pt idx="30">
                  <c:v>-0.0286147914913984</c:v>
                </c:pt>
                <c:pt idx="31">
                  <c:v>-0.0336554521962786</c:v>
                </c:pt>
                <c:pt idx="32">
                  <c:v>-0.0382070748813917</c:v>
                </c:pt>
                <c:pt idx="33">
                  <c:v>-0.0452576900776351</c:v>
                </c:pt>
                <c:pt idx="34">
                  <c:v>-0.0469601454081925</c:v>
                </c:pt>
                <c:pt idx="35">
                  <c:v>-0.0465862797227002</c:v>
                </c:pt>
                <c:pt idx="36">
                  <c:v>-0.0480709990166859</c:v>
                </c:pt>
                <c:pt idx="37">
                  <c:v>-0.0479408768862248</c:v>
                </c:pt>
                <c:pt idx="38">
                  <c:v>-0.0466638902281573</c:v>
                </c:pt>
                <c:pt idx="39">
                  <c:v>-0.0467732034729306</c:v>
                </c:pt>
                <c:pt idx="40">
                  <c:v>-0.0473969156296609</c:v>
                </c:pt>
                <c:pt idx="41">
                  <c:v>-0.0461608512047401</c:v>
                </c:pt>
                <c:pt idx="42">
                  <c:v>-0.0460450511826703</c:v>
                </c:pt>
                <c:pt idx="43">
                  <c:v>-0.0470761696951538</c:v>
                </c:pt>
                <c:pt idx="44">
                  <c:v>-0.0467988701002491</c:v>
                </c:pt>
                <c:pt idx="45">
                  <c:v>-0.0459532241699414</c:v>
                </c:pt>
                <c:pt idx="46">
                  <c:v>-0.0461404070997927</c:v>
                </c:pt>
                <c:pt idx="47">
                  <c:v>-0.0464933229414442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'Economic result'!$H$1</c:f>
              <c:strCache>
                <c:ptCount val="1"/>
                <c:pt idx="0">
                  <c:v>Escenario optimista</c:v>
                </c:pt>
              </c:strCache>
            </c:strRef>
          </c:tx>
          <c:spPr>
            <a:solidFill>
              <a:srgbClr val="548235"/>
            </a:solidFill>
            <a:ln w="28800">
              <a:solidFill>
                <a:srgbClr val="548235"/>
              </a:solidFill>
              <a:round/>
            </a:ln>
          </c:spPr>
          <c:marker>
            <c:symbol val="diamond"/>
            <c:size val="15"/>
            <c:spPr>
              <a:solidFill>
                <a:srgbClr val="548235"/>
              </a:solidFill>
            </c:spPr>
          </c:marker>
          <c:dLbls>
            <c:numFmt formatCode="0.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'Economic result'!$A$4:$A$51</c:f>
              <c:numCache>
                <c:formatCode>General</c:formatCode>
                <c:ptCount val="48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  <c:pt idx="27">
                  <c:v>2020</c:v>
                </c:pt>
                <c:pt idx="28">
                  <c:v>2021</c:v>
                </c:pt>
                <c:pt idx="29">
                  <c:v>2022</c:v>
                </c:pt>
                <c:pt idx="30">
                  <c:v>2023</c:v>
                </c:pt>
                <c:pt idx="31">
                  <c:v>2024</c:v>
                </c:pt>
                <c:pt idx="32">
                  <c:v>2025</c:v>
                </c:pt>
                <c:pt idx="33">
                  <c:v>2026</c:v>
                </c:pt>
                <c:pt idx="34">
                  <c:v>2027</c:v>
                </c:pt>
                <c:pt idx="35">
                  <c:v>2028</c:v>
                </c:pt>
                <c:pt idx="36">
                  <c:v>2029</c:v>
                </c:pt>
                <c:pt idx="37">
                  <c:v>2030</c:v>
                </c:pt>
                <c:pt idx="38">
                  <c:v>2031</c:v>
                </c:pt>
                <c:pt idx="39">
                  <c:v>2032</c:v>
                </c:pt>
                <c:pt idx="40">
                  <c:v>2033</c:v>
                </c:pt>
                <c:pt idx="41">
                  <c:v>2034</c:v>
                </c:pt>
                <c:pt idx="42">
                  <c:v>2035</c:v>
                </c:pt>
                <c:pt idx="43">
                  <c:v>2036</c:v>
                </c:pt>
                <c:pt idx="44">
                  <c:v>2037</c:v>
                </c:pt>
                <c:pt idx="45">
                  <c:v>2038</c:v>
                </c:pt>
                <c:pt idx="46">
                  <c:v>2039</c:v>
                </c:pt>
                <c:pt idx="47">
                  <c:v>2040</c:v>
                </c:pt>
              </c:numCache>
            </c:numRef>
          </c:xVal>
          <c:yVal>
            <c:numRef>
              <c:f>'Economic result'!$H$4:$H$51</c:f>
              <c:numCache>
                <c:formatCode>General</c:formatCode>
                <c:ptCount val="48"/>
                <c:pt idx="26">
                  <c:v>-0.0274365713362986</c:v>
                </c:pt>
                <c:pt idx="27">
                  <c:v>-0.0329752372067716</c:v>
                </c:pt>
                <c:pt idx="28">
                  <c:v>-0.0270315494640554</c:v>
                </c:pt>
                <c:pt idx="29">
                  <c:v>-0.0291888531453027</c:v>
                </c:pt>
                <c:pt idx="30">
                  <c:v>-0.030129925558973</c:v>
                </c:pt>
                <c:pt idx="31">
                  <c:v>-0.0344233724585294</c:v>
                </c:pt>
                <c:pt idx="32">
                  <c:v>-0.0372344297953547</c:v>
                </c:pt>
                <c:pt idx="33">
                  <c:v>-0.04123874635914</c:v>
                </c:pt>
                <c:pt idx="34">
                  <c:v>-0.0410456680080179</c:v>
                </c:pt>
                <c:pt idx="35">
                  <c:v>-0.0407966113048417</c:v>
                </c:pt>
                <c:pt idx="36">
                  <c:v>-0.0394809537569264</c:v>
                </c:pt>
                <c:pt idx="37">
                  <c:v>-0.0381712739551396</c:v>
                </c:pt>
                <c:pt idx="38">
                  <c:v>-0.0373949272087532</c:v>
                </c:pt>
                <c:pt idx="39">
                  <c:v>-0.0371693034555503</c:v>
                </c:pt>
                <c:pt idx="40">
                  <c:v>-0.034949353695748</c:v>
                </c:pt>
                <c:pt idx="41">
                  <c:v>-0.0348693291342544</c:v>
                </c:pt>
                <c:pt idx="42">
                  <c:v>-0.0331286223728221</c:v>
                </c:pt>
                <c:pt idx="43">
                  <c:v>-0.0325618749627859</c:v>
                </c:pt>
                <c:pt idx="44">
                  <c:v>-0.0304342431999043</c:v>
                </c:pt>
                <c:pt idx="45">
                  <c:v>-0.0287596790196387</c:v>
                </c:pt>
                <c:pt idx="46">
                  <c:v>-0.0284704674554496</c:v>
                </c:pt>
                <c:pt idx="47">
                  <c:v>-0.0287917704835444</c:v>
                </c:pt>
              </c:numCache>
            </c:numRef>
          </c:yVal>
          <c:smooth val="0"/>
        </c:ser>
        <c:axId val="70636206"/>
        <c:axId val="40210865"/>
      </c:scatterChart>
      <c:valAx>
        <c:axId val="70636206"/>
        <c:scaling>
          <c:orientation val="minMax"/>
          <c:max val="2040"/>
          <c:min val="1993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 rot="5400000"/>
          <a:lstStyle/>
          <a:p>
            <a:pPr>
              <a:defRPr b="0" lang="es-AR" sz="2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40210865"/>
        <c:crosses val="autoZero"/>
        <c:crossBetween val="midCat"/>
        <c:majorUnit val="2"/>
      </c:valAx>
      <c:valAx>
        <c:axId val="40210865"/>
        <c:scaling>
          <c:orientation val="minMax"/>
          <c:min val="-0.06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0%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lang="es-AR" sz="2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70636206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solidFill>
          <a:srgbClr val="ffffff"/>
        </a:solidFill>
        <a:ln>
          <a:noFill/>
        </a:ln>
      </c:spPr>
      <c:txPr>
        <a:bodyPr/>
        <a:lstStyle/>
        <a:p>
          <a:pPr>
            <a:defRPr b="0" lang="es-AR" sz="2000" spc="-1" strike="noStrike">
              <a:latin typeface="Arial"/>
            </a:defRPr>
          </a:pPr>
        </a:p>
      </c:txPr>
    </c:legend>
    <c:plotVisOnly val="0"/>
    <c:dispBlanksAs val="span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61.xml"/><Relationship Id="rId2" Type="http://schemas.openxmlformats.org/officeDocument/2006/relationships/chart" Target="../charts/chart62.xml"/><Relationship Id="rId3" Type="http://schemas.openxmlformats.org/officeDocument/2006/relationships/chart" Target="../charts/chart63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64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65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66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67.xml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image" Target="../media/image5.wmf"/><Relationship Id="rId2" Type="http://schemas.openxmlformats.org/officeDocument/2006/relationships/image" Target="../media/image6.wmf"/><Relationship Id="rId3" Type="http://schemas.openxmlformats.org/officeDocument/2006/relationships/chart" Target="../charts/chart68.xml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chart" Target="../charts/chart69.xml"/><Relationship Id="rId2" Type="http://schemas.openxmlformats.org/officeDocument/2006/relationships/chart" Target="../charts/chart70.xml"/><Relationship Id="rId3" Type="http://schemas.openxmlformats.org/officeDocument/2006/relationships/chart" Target="../charts/chart71.xml"/><Relationship Id="rId4" Type="http://schemas.openxmlformats.org/officeDocument/2006/relationships/chart" Target="../charts/chart72.xml"/><Relationship Id="rId5" Type="http://schemas.openxmlformats.org/officeDocument/2006/relationships/chart" Target="../charts/chart7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278280</xdr:colOff>
      <xdr:row>123</xdr:row>
      <xdr:rowOff>2520</xdr:rowOff>
    </xdr:from>
    <xdr:to>
      <xdr:col>10</xdr:col>
      <xdr:colOff>109800</xdr:colOff>
      <xdr:row>142</xdr:row>
      <xdr:rowOff>142560</xdr:rowOff>
    </xdr:to>
    <xdr:graphicFrame>
      <xdr:nvGraphicFramePr>
        <xdr:cNvPr id="0" name=""/>
        <xdr:cNvGraphicFramePr/>
      </xdr:nvGraphicFramePr>
      <xdr:xfrm>
        <a:off x="2806200" y="19997280"/>
        <a:ext cx="5932440" cy="3228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754200</xdr:colOff>
      <xdr:row>123</xdr:row>
      <xdr:rowOff>140400</xdr:rowOff>
    </xdr:from>
    <xdr:to>
      <xdr:col>20</xdr:col>
      <xdr:colOff>256680</xdr:colOff>
      <xdr:row>143</xdr:row>
      <xdr:rowOff>117000</xdr:rowOff>
    </xdr:to>
    <xdr:graphicFrame>
      <xdr:nvGraphicFramePr>
        <xdr:cNvPr id="1" name=""/>
        <xdr:cNvGraphicFramePr/>
      </xdr:nvGraphicFramePr>
      <xdr:xfrm>
        <a:off x="12000600" y="20135160"/>
        <a:ext cx="5920920" cy="3227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20</xdr:col>
      <xdr:colOff>328320</xdr:colOff>
      <xdr:row>122</xdr:row>
      <xdr:rowOff>126000</xdr:rowOff>
    </xdr:from>
    <xdr:to>
      <xdr:col>27</xdr:col>
      <xdr:colOff>377280</xdr:colOff>
      <xdr:row>142</xdr:row>
      <xdr:rowOff>102600</xdr:rowOff>
    </xdr:to>
    <xdr:graphicFrame>
      <xdr:nvGraphicFramePr>
        <xdr:cNvPr id="2" name=""/>
        <xdr:cNvGraphicFramePr/>
      </xdr:nvGraphicFramePr>
      <xdr:xfrm>
        <a:off x="17993160" y="19958040"/>
        <a:ext cx="5947560" cy="3227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13</xdr:col>
      <xdr:colOff>426600</xdr:colOff>
      <xdr:row>2</xdr:row>
      <xdr:rowOff>123120</xdr:rowOff>
    </xdr:from>
    <xdr:to>
      <xdr:col>17</xdr:col>
      <xdr:colOff>769320</xdr:colOff>
      <xdr:row>21</xdr:row>
      <xdr:rowOff>137160</xdr:rowOff>
    </xdr:to>
    <xdr:graphicFrame>
      <xdr:nvGraphicFramePr>
        <xdr:cNvPr id="3" name=""/>
        <xdr:cNvGraphicFramePr/>
      </xdr:nvGraphicFramePr>
      <xdr:xfrm>
        <a:off x="12009960" y="460800"/>
        <a:ext cx="3695760" cy="3591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423360</xdr:colOff>
      <xdr:row>4</xdr:row>
      <xdr:rowOff>173880</xdr:rowOff>
    </xdr:from>
    <xdr:to>
      <xdr:col>16</xdr:col>
      <xdr:colOff>764640</xdr:colOff>
      <xdr:row>26</xdr:row>
      <xdr:rowOff>59760</xdr:rowOff>
    </xdr:to>
    <xdr:graphicFrame>
      <xdr:nvGraphicFramePr>
        <xdr:cNvPr id="4" name=""/>
        <xdr:cNvGraphicFramePr/>
      </xdr:nvGraphicFramePr>
      <xdr:xfrm>
        <a:off x="11168640" y="1212480"/>
        <a:ext cx="3693960" cy="3574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430560</xdr:colOff>
      <xdr:row>4</xdr:row>
      <xdr:rowOff>130320</xdr:rowOff>
    </xdr:from>
    <xdr:to>
      <xdr:col>16</xdr:col>
      <xdr:colOff>771840</xdr:colOff>
      <xdr:row>26</xdr:row>
      <xdr:rowOff>16200</xdr:rowOff>
    </xdr:to>
    <xdr:graphicFrame>
      <xdr:nvGraphicFramePr>
        <xdr:cNvPr id="5" name=""/>
        <xdr:cNvGraphicFramePr/>
      </xdr:nvGraphicFramePr>
      <xdr:xfrm>
        <a:off x="11175840" y="1168920"/>
        <a:ext cx="3693960" cy="3574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317880</xdr:colOff>
      <xdr:row>0</xdr:row>
      <xdr:rowOff>46080</xdr:rowOff>
    </xdr:from>
    <xdr:to>
      <xdr:col>20</xdr:col>
      <xdr:colOff>571680</xdr:colOff>
      <xdr:row>35</xdr:row>
      <xdr:rowOff>45000</xdr:rowOff>
    </xdr:to>
    <xdr:graphicFrame>
      <xdr:nvGraphicFramePr>
        <xdr:cNvPr id="6" name="Chart 1"/>
        <xdr:cNvGraphicFramePr/>
      </xdr:nvGraphicFramePr>
      <xdr:xfrm>
        <a:off x="6129720" y="46080"/>
        <a:ext cx="7357680" cy="6843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9</xdr:col>
      <xdr:colOff>27000</xdr:colOff>
      <xdr:row>76</xdr:row>
      <xdr:rowOff>36000</xdr:rowOff>
    </xdr:from>
    <xdr:to>
      <xdr:col>21</xdr:col>
      <xdr:colOff>246600</xdr:colOff>
      <xdr:row>83</xdr:row>
      <xdr:rowOff>155880</xdr:rowOff>
    </xdr:to>
    <xdr:pic>
      <xdr:nvPicPr>
        <xdr:cNvPr id="7" name="Image 2" descr=""/>
        <xdr:cNvPicPr/>
      </xdr:nvPicPr>
      <xdr:blipFill>
        <a:blip r:embed="rId1"/>
        <a:stretch/>
      </xdr:blipFill>
      <xdr:spPr>
        <a:xfrm>
          <a:off x="7439040" y="13689000"/>
          <a:ext cx="10103040" cy="12578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10</xdr:col>
      <xdr:colOff>349560</xdr:colOff>
      <xdr:row>40</xdr:row>
      <xdr:rowOff>43560</xdr:rowOff>
    </xdr:from>
    <xdr:to>
      <xdr:col>26</xdr:col>
      <xdr:colOff>425520</xdr:colOff>
      <xdr:row>73</xdr:row>
      <xdr:rowOff>114840</xdr:rowOff>
    </xdr:to>
    <xdr:pic>
      <xdr:nvPicPr>
        <xdr:cNvPr id="8" name="Image 1" descr=""/>
        <xdr:cNvPicPr/>
      </xdr:nvPicPr>
      <xdr:blipFill>
        <a:blip r:embed="rId2"/>
        <a:stretch/>
      </xdr:blipFill>
      <xdr:spPr>
        <a:xfrm>
          <a:off x="8585280" y="7844400"/>
          <a:ext cx="13253400" cy="5435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8</xdr:col>
      <xdr:colOff>105120</xdr:colOff>
      <xdr:row>0</xdr:row>
      <xdr:rowOff>327960</xdr:rowOff>
    </xdr:from>
    <xdr:to>
      <xdr:col>24</xdr:col>
      <xdr:colOff>718560</xdr:colOff>
      <xdr:row>36</xdr:row>
      <xdr:rowOff>144720</xdr:rowOff>
    </xdr:to>
    <xdr:graphicFrame>
      <xdr:nvGraphicFramePr>
        <xdr:cNvPr id="9" name="Chart 1"/>
        <xdr:cNvGraphicFramePr/>
      </xdr:nvGraphicFramePr>
      <xdr:xfrm>
        <a:off x="6693840" y="327960"/>
        <a:ext cx="13790880" cy="6967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13</xdr:col>
      <xdr:colOff>31320</xdr:colOff>
      <xdr:row>3</xdr:row>
      <xdr:rowOff>6840</xdr:rowOff>
    </xdr:from>
    <xdr:to>
      <xdr:col>29</xdr:col>
      <xdr:colOff>644400</xdr:colOff>
      <xdr:row>41</xdr:row>
      <xdr:rowOff>89280</xdr:rowOff>
    </xdr:to>
    <xdr:graphicFrame>
      <xdr:nvGraphicFramePr>
        <xdr:cNvPr id="10" name="Chart 1"/>
        <xdr:cNvGraphicFramePr/>
      </xdr:nvGraphicFramePr>
      <xdr:xfrm>
        <a:off x="10737720" y="1496520"/>
        <a:ext cx="13790880" cy="7071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27720</xdr:colOff>
      <xdr:row>139</xdr:row>
      <xdr:rowOff>360</xdr:rowOff>
    </xdr:from>
    <xdr:to>
      <xdr:col>15</xdr:col>
      <xdr:colOff>640440</xdr:colOff>
      <xdr:row>192</xdr:row>
      <xdr:rowOff>83160</xdr:rowOff>
    </xdr:to>
    <xdr:graphicFrame>
      <xdr:nvGraphicFramePr>
        <xdr:cNvPr id="11" name=""/>
        <xdr:cNvGraphicFramePr/>
      </xdr:nvGraphicFramePr>
      <xdr:xfrm>
        <a:off x="6616440" y="24466680"/>
        <a:ext cx="6377760" cy="8698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32</xdr:col>
      <xdr:colOff>27720</xdr:colOff>
      <xdr:row>3</xdr:row>
      <xdr:rowOff>11880</xdr:rowOff>
    </xdr:from>
    <xdr:to>
      <xdr:col>48</xdr:col>
      <xdr:colOff>640800</xdr:colOff>
      <xdr:row>41</xdr:row>
      <xdr:rowOff>94320</xdr:rowOff>
    </xdr:to>
    <xdr:graphicFrame>
      <xdr:nvGraphicFramePr>
        <xdr:cNvPr id="12" name="Chart 1"/>
        <xdr:cNvGraphicFramePr/>
      </xdr:nvGraphicFramePr>
      <xdr:xfrm>
        <a:off x="26382600" y="1501560"/>
        <a:ext cx="13790520" cy="7071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14</xdr:col>
      <xdr:colOff>538200</xdr:colOff>
      <xdr:row>102</xdr:row>
      <xdr:rowOff>38160</xdr:rowOff>
    </xdr:from>
    <xdr:to>
      <xdr:col>23</xdr:col>
      <xdr:colOff>375480</xdr:colOff>
      <xdr:row>159</xdr:row>
      <xdr:rowOff>129240</xdr:rowOff>
    </xdr:to>
    <xdr:graphicFrame>
      <xdr:nvGraphicFramePr>
        <xdr:cNvPr id="13" name=""/>
        <xdr:cNvGraphicFramePr/>
      </xdr:nvGraphicFramePr>
      <xdr:xfrm>
        <a:off x="12068280" y="18489960"/>
        <a:ext cx="7249680" cy="9356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23</xdr:col>
      <xdr:colOff>610560</xdr:colOff>
      <xdr:row>92</xdr:row>
      <xdr:rowOff>51840</xdr:rowOff>
    </xdr:from>
    <xdr:to>
      <xdr:col>32</xdr:col>
      <xdr:colOff>435960</xdr:colOff>
      <xdr:row>149</xdr:row>
      <xdr:rowOff>144000</xdr:rowOff>
    </xdr:to>
    <xdr:graphicFrame>
      <xdr:nvGraphicFramePr>
        <xdr:cNvPr id="14" name="Chart 1"/>
        <xdr:cNvGraphicFramePr/>
      </xdr:nvGraphicFramePr>
      <xdr:xfrm>
        <a:off x="19553040" y="16877880"/>
        <a:ext cx="7237800" cy="9358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Excel_files_for_MISSAR/Social_security_data/Historical_indexes/Compute_globals/Inflation_RIPTE_and_ANSES_discounting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entral macro hypothesis"/>
    </sheetNames>
    <sheetDataSet>
      <sheetData sheetId="0"/>
    </sheetDataSet>
  </externalBook>
</externalLink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comments" Target="../comments11.xml"/><Relationship Id="rId2" Type="http://schemas.openxmlformats.org/officeDocument/2006/relationships/vmlDrawing" Target="../drawings/vmlDrawing2.v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comments" Target="../comments12.xml"/><Relationship Id="rId2" Type="http://schemas.openxmlformats.org/officeDocument/2006/relationships/vmlDrawing" Target="../drawings/vmlDrawing3.v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comments" Target="../comments13.xml"/><Relationship Id="rId2" Type="http://schemas.openxmlformats.org/officeDocument/2006/relationships/vmlDrawing" Target="../drawings/vmlDrawing4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1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W122"/>
  <sheetViews>
    <sheetView showFormulas="false" showGridLines="true" showRowColHeaders="true" showZeros="true" rightToLeft="false" tabSelected="false" showOutlineSymbols="true" defaultGridColor="true" view="normal" topLeftCell="Q116" colorId="64" zoomScale="85" zoomScaleNormal="85" zoomScalePageLayoutView="100" workbookViewId="0">
      <selection pane="topLeft" activeCell="AD141" activeCellId="1" sqref="B120:G146 AD141"/>
    </sheetView>
  </sheetViews>
  <sheetFormatPr defaultColWidth="11.95703125" defaultRowHeight="12.8" zeroHeight="false" outlineLevelRow="0" outlineLevelCol="0"/>
  <cols>
    <col collapsed="false" customWidth="true" hidden="false" outlineLevel="0" max="5" min="5" style="0" width="14.81"/>
    <col collapsed="false" customWidth="true" hidden="false" outlineLevel="0" max="11" min="11" style="0" width="13.21"/>
    <col collapsed="false" customWidth="true" hidden="false" outlineLevel="0" max="16" min="16" style="0" width="19.31"/>
  </cols>
  <sheetData>
    <row r="3" customFormat="false" ht="12.8" hidden="false" customHeight="false" outlineLevel="0" collapsed="false">
      <c r="D3" s="0" t="s">
        <v>0</v>
      </c>
      <c r="K3" s="0" t="s">
        <v>1</v>
      </c>
      <c r="O3" s="0" t="s">
        <v>0</v>
      </c>
    </row>
    <row r="4" customFormat="false" ht="12.8" hidden="false" customHeight="false" outlineLevel="0" collapsed="false">
      <c r="F4" s="1" t="s">
        <v>2</v>
      </c>
      <c r="G4" s="0" t="s">
        <v>3</v>
      </c>
      <c r="H4" s="2" t="s">
        <v>4</v>
      </c>
      <c r="L4" s="1" t="s">
        <v>2</v>
      </c>
      <c r="Q4" s="1" t="s">
        <v>2</v>
      </c>
      <c r="R4" s="0" t="s">
        <v>3</v>
      </c>
    </row>
    <row r="5" customFormat="false" ht="12.8" hidden="false" customHeight="false" outlineLevel="0" collapsed="false">
      <c r="E5" s="3" t="s">
        <v>5</v>
      </c>
      <c r="F5" s="3"/>
      <c r="K5" s="3"/>
      <c r="P5" s="3" t="s">
        <v>5</v>
      </c>
      <c r="Q5" s="3"/>
    </row>
    <row r="6" customFormat="false" ht="12.8" hidden="false" customHeight="false" outlineLevel="0" collapsed="false">
      <c r="E6" s="1"/>
      <c r="F6" s="1" t="s">
        <v>6</v>
      </c>
      <c r="G6" s="0" t="s">
        <v>7</v>
      </c>
      <c r="H6" s="2" t="s">
        <v>4</v>
      </c>
      <c r="K6" s="1"/>
      <c r="L6" s="1" t="s">
        <v>6</v>
      </c>
      <c r="M6" s="0" t="s">
        <v>7</v>
      </c>
      <c r="P6" s="1"/>
      <c r="Q6" s="1" t="s">
        <v>6</v>
      </c>
      <c r="R6" s="0" t="s">
        <v>7</v>
      </c>
      <c r="S6" s="2" t="s">
        <v>4</v>
      </c>
    </row>
    <row r="7" customFormat="false" ht="12.8" hidden="false" customHeight="false" outlineLevel="0" collapsed="false">
      <c r="D7" s="1" t="n">
        <v>2014</v>
      </c>
      <c r="E7" s="4" t="n">
        <f aca="false">'Central scenario'!AG3</f>
        <v>4896479257.53781</v>
      </c>
      <c r="F7" s="4" t="n">
        <f aca="false">E7/$B$14*100</f>
        <v>95.5517968971135</v>
      </c>
      <c r="K7" s="4" t="n">
        <f aca="false">'High scenario'!AG3</f>
        <v>4896479257.53781</v>
      </c>
      <c r="L7" s="4" t="n">
        <f aca="false">K7/$B$14*100</f>
        <v>95.5517968971135</v>
      </c>
      <c r="O7" s="1" t="n">
        <v>2014</v>
      </c>
      <c r="P7" s="4" t="n">
        <f aca="false">'Low scenario'!AG3</f>
        <v>4896479257.53781</v>
      </c>
      <c r="Q7" s="4" t="n">
        <f aca="false">P7/$B$14*100</f>
        <v>95.5517968971135</v>
      </c>
    </row>
    <row r="8" customFormat="false" ht="12.8" hidden="false" customHeight="false" outlineLevel="0" collapsed="false">
      <c r="D8" s="1" t="n">
        <v>2014</v>
      </c>
      <c r="E8" s="4" t="n">
        <f aca="false">'Central scenario'!AG4</f>
        <v>5549601083.68338</v>
      </c>
      <c r="F8" s="4" t="n">
        <f aca="false">E8/$B$14*100</f>
        <v>108.297069734706</v>
      </c>
      <c r="K8" s="4" t="n">
        <f aca="false">'High scenario'!AG4</f>
        <v>5549601083.68338</v>
      </c>
      <c r="L8" s="4" t="n">
        <f aca="false">K8/$B$14*100</f>
        <v>108.297069734706</v>
      </c>
      <c r="O8" s="1" t="n">
        <v>2014</v>
      </c>
      <c r="P8" s="4" t="n">
        <f aca="false">'Low scenario'!AG4</f>
        <v>5549601083.68338</v>
      </c>
      <c r="Q8" s="4" t="n">
        <f aca="false">P8/$B$14*100</f>
        <v>108.297069734706</v>
      </c>
    </row>
    <row r="9" customFormat="false" ht="12.8" hidden="false" customHeight="false" outlineLevel="0" collapsed="false">
      <c r="D9" s="1" t="n">
        <v>2014</v>
      </c>
      <c r="E9" s="4" t="n">
        <f aca="false">'Central scenario'!AG5</f>
        <v>5041051649.91449</v>
      </c>
      <c r="F9" s="4" t="n">
        <f aca="false">E9/$B$14*100</f>
        <v>98.3730386805929</v>
      </c>
      <c r="K9" s="4" t="n">
        <f aca="false">'High scenario'!AG5</f>
        <v>5041051649.91449</v>
      </c>
      <c r="L9" s="4" t="n">
        <f aca="false">K9/$B$14*100</f>
        <v>98.3730386805929</v>
      </c>
      <c r="O9" s="1" t="n">
        <v>2014</v>
      </c>
      <c r="P9" s="4" t="n">
        <f aca="false">'Low scenario'!AG5</f>
        <v>5041051649.91449</v>
      </c>
      <c r="Q9" s="4" t="n">
        <f aca="false">P9/$B$14*100</f>
        <v>98.3730386805929</v>
      </c>
    </row>
    <row r="10" customFormat="false" ht="12.8" hidden="false" customHeight="false" outlineLevel="0" collapsed="false">
      <c r="D10" s="1" t="n">
        <v>2014</v>
      </c>
      <c r="E10" s="4" t="n">
        <f aca="false">'Central scenario'!AG6</f>
        <v>5010564196.87073</v>
      </c>
      <c r="F10" s="4" t="n">
        <f aca="false">E10/$B$14*100</f>
        <v>97.7780946875875</v>
      </c>
      <c r="K10" s="4" t="n">
        <f aca="false">'High scenario'!AG6</f>
        <v>5010564196.87073</v>
      </c>
      <c r="L10" s="4" t="n">
        <f aca="false">K10/$B$14*100</f>
        <v>97.7780946875875</v>
      </c>
      <c r="O10" s="1" t="n">
        <v>2014</v>
      </c>
      <c r="P10" s="4" t="n">
        <f aca="false">'Low scenario'!AG6</f>
        <v>5010564196.87073</v>
      </c>
      <c r="Q10" s="4" t="n">
        <f aca="false">P10/$B$14*100</f>
        <v>97.7780946875875</v>
      </c>
    </row>
    <row r="11" customFormat="false" ht="12.8" hidden="false" customHeight="false" outlineLevel="0" collapsed="false">
      <c r="D11" s="5" t="n">
        <v>2015</v>
      </c>
      <c r="E11" s="6" t="n">
        <f aca="false">'Central scenario'!AG14</f>
        <v>5192108061.38261</v>
      </c>
      <c r="F11" s="6" t="n">
        <f aca="false">E11/$B$14*100</f>
        <v>101.320812129523</v>
      </c>
      <c r="G11" s="7"/>
      <c r="K11" s="6" t="n">
        <f aca="false">'High scenario'!AG14</f>
        <v>5192108061.38261</v>
      </c>
      <c r="L11" s="6" t="n">
        <f aca="false">K11/$B$14*100</f>
        <v>101.320812129523</v>
      </c>
      <c r="M11" s="7"/>
      <c r="O11" s="5" t="n">
        <v>2015</v>
      </c>
      <c r="P11" s="8" t="n">
        <f aca="false">'Low scenario'!AG14</f>
        <v>5192108061.38261</v>
      </c>
      <c r="Q11" s="6" t="n">
        <f aca="false">P11/$B$14*100</f>
        <v>101.320812129523</v>
      </c>
      <c r="R11" s="7"/>
    </row>
    <row r="12" customFormat="false" ht="12.8" hidden="false" customHeight="false" outlineLevel="0" collapsed="false">
      <c r="D12" s="7" t="n">
        <v>2015</v>
      </c>
      <c r="E12" s="9" t="n">
        <f aca="false">'Central scenario'!AG15</f>
        <v>5310158517.42102</v>
      </c>
      <c r="F12" s="9" t="n">
        <f aca="false">E12/$B$14*100</f>
        <v>103.624494552282</v>
      </c>
      <c r="G12" s="7"/>
      <c r="K12" s="9" t="n">
        <f aca="false">'High scenario'!AG15</f>
        <v>5310158517.42102</v>
      </c>
      <c r="L12" s="9" t="n">
        <f aca="false">K12/$B$14*100</f>
        <v>103.624494552282</v>
      </c>
      <c r="M12" s="7"/>
      <c r="O12" s="7" t="n">
        <v>2015</v>
      </c>
      <c r="P12" s="9" t="n">
        <f aca="false">'Low scenario'!AG15</f>
        <v>5310158517.42102</v>
      </c>
      <c r="Q12" s="9" t="n">
        <f aca="false">P12/$B$14*100</f>
        <v>103.624494552282</v>
      </c>
      <c r="R12" s="7"/>
    </row>
    <row r="13" customFormat="false" ht="12.8" hidden="false" customHeight="false" outlineLevel="0" collapsed="false">
      <c r="D13" s="7" t="n">
        <v>2015</v>
      </c>
      <c r="E13" s="9" t="n">
        <f aca="false">'Central scenario'!AG16</f>
        <v>5306463610.93908</v>
      </c>
      <c r="F13" s="9" t="n">
        <f aca="false">E13/$B$14*100</f>
        <v>103.552390712943</v>
      </c>
      <c r="G13" s="10" t="n">
        <f aca="false">AVERAGE(E11:E14)/AVERAGE(E7:E10)-1</f>
        <v>0.0273115983906476</v>
      </c>
      <c r="K13" s="9" t="n">
        <f aca="false">'High scenario'!AG16</f>
        <v>5306463610.93908</v>
      </c>
      <c r="L13" s="9" t="n">
        <f aca="false">K13/$B$14*100</f>
        <v>103.552390712943</v>
      </c>
      <c r="M13" s="10" t="n">
        <f aca="false">AVERAGE(K11:K14)/AVERAGE(K7:K10)-1</f>
        <v>0.0273115983906476</v>
      </c>
      <c r="O13" s="7" t="n">
        <v>2015</v>
      </c>
      <c r="P13" s="9" t="n">
        <f aca="false">'Low scenario'!AG16</f>
        <v>5306463610.93908</v>
      </c>
      <c r="Q13" s="9" t="n">
        <f aca="false">P13/$B$14*100</f>
        <v>103.552390712943</v>
      </c>
      <c r="R13" s="10" t="n">
        <f aca="false">AVERAGE(P11:P14)/AVERAGE(P7:P10)-1</f>
        <v>0.0273115983906476</v>
      </c>
    </row>
    <row r="14" customFormat="false" ht="12.8" hidden="false" customHeight="false" outlineLevel="0" collapsed="false">
      <c r="B14" s="0" t="n">
        <f aca="false">AVERAGE(E7:E10)</f>
        <v>5124424047.0016</v>
      </c>
      <c r="D14" s="7" t="n">
        <v>2015</v>
      </c>
      <c r="E14" s="9" t="n">
        <f aca="false">'Central scenario'!AG17</f>
        <v>5248790844.48405</v>
      </c>
      <c r="F14" s="9" t="n">
        <f aca="false">E14/$B$14*100</f>
        <v>102.426941961511</v>
      </c>
      <c r="G14" s="7"/>
      <c r="K14" s="9" t="n">
        <f aca="false">'High scenario'!AG17</f>
        <v>5248790844.48405</v>
      </c>
      <c r="L14" s="9" t="n">
        <f aca="false">K14/$B$14*100</f>
        <v>102.426941961511</v>
      </c>
      <c r="M14" s="7"/>
      <c r="O14" s="7" t="n">
        <v>2015</v>
      </c>
      <c r="P14" s="9" t="n">
        <f aca="false">'Low scenario'!AG17</f>
        <v>5248790844.48405</v>
      </c>
      <c r="Q14" s="9" t="n">
        <f aca="false">P14/$B$14*100</f>
        <v>102.426941961511</v>
      </c>
      <c r="R14" s="7"/>
    </row>
    <row r="15" customFormat="false" ht="12.8" hidden="false" customHeight="false" outlineLevel="0" collapsed="false">
      <c r="D15" s="5" t="n">
        <f aca="false">D11+1</f>
        <v>2016</v>
      </c>
      <c r="E15" s="6" t="n">
        <f aca="false">'Central scenario'!AG18</f>
        <v>5205124141.81883</v>
      </c>
      <c r="F15" s="6" t="n">
        <f aca="false">E15/$B$14*100</f>
        <v>101.574812975605</v>
      </c>
      <c r="G15" s="7"/>
      <c r="H15" s="11" t="n">
        <f aca="false">'Central scenario'!BB18</f>
        <v>54.2365152508808</v>
      </c>
      <c r="K15" s="6" t="n">
        <f aca="false">'High scenario'!AG18</f>
        <v>5205124141.81883</v>
      </c>
      <c r="L15" s="6" t="n">
        <f aca="false">K15/$B$14*100</f>
        <v>101.574812975605</v>
      </c>
      <c r="M15" s="7"/>
      <c r="O15" s="5" t="n">
        <f aca="false">O11+1</f>
        <v>2016</v>
      </c>
      <c r="P15" s="6" t="n">
        <f aca="false">'Low scenario'!AG18</f>
        <v>5205124141.81883</v>
      </c>
      <c r="Q15" s="6" t="n">
        <f aca="false">P15/$B$14*100</f>
        <v>101.574812975605</v>
      </c>
      <c r="R15" s="7"/>
      <c r="S15" s="11"/>
    </row>
    <row r="16" customFormat="false" ht="12.8" hidden="false" customHeight="false" outlineLevel="0" collapsed="false">
      <c r="D16" s="7" t="n">
        <f aca="false">D12+1</f>
        <v>2016</v>
      </c>
      <c r="E16" s="9" t="n">
        <f aca="false">'Central scenario'!AG19</f>
        <v>5114201771.34562</v>
      </c>
      <c r="F16" s="9" t="n">
        <f aca="false">E16/$B$14*100</f>
        <v>99.8005185448702</v>
      </c>
      <c r="G16" s="7"/>
      <c r="H16" s="12" t="n">
        <f aca="false">'Central scenario'!BB19</f>
        <v>48.3571970243014</v>
      </c>
      <c r="K16" s="9" t="n">
        <f aca="false">'High scenario'!AG19</f>
        <v>5114201771.34562</v>
      </c>
      <c r="L16" s="9" t="n">
        <f aca="false">K16/$B$14*100</f>
        <v>99.8005185448702</v>
      </c>
      <c r="M16" s="7"/>
      <c r="O16" s="7" t="n">
        <f aca="false">O12+1</f>
        <v>2016</v>
      </c>
      <c r="P16" s="9" t="n">
        <f aca="false">'Low scenario'!AG19</f>
        <v>5114201771.34562</v>
      </c>
      <c r="Q16" s="9" t="n">
        <f aca="false">P16/$B$14*100</f>
        <v>99.8005185448702</v>
      </c>
      <c r="R16" s="7"/>
      <c r="S16" s="12"/>
    </row>
    <row r="17" customFormat="false" ht="12.8" hidden="false" customHeight="false" outlineLevel="0" collapsed="false">
      <c r="D17" s="7" t="n">
        <f aca="false">D13+1</f>
        <v>2016</v>
      </c>
      <c r="E17" s="9" t="n">
        <f aca="false">'Central scenario'!AG20</f>
        <v>5132602154.79852</v>
      </c>
      <c r="F17" s="9" t="n">
        <f aca="false">E17/$B$14*100</f>
        <v>100.159590770044</v>
      </c>
      <c r="G17" s="10" t="n">
        <f aca="false">AVERAGE(E15:E18)/AVERAGE(E11:E14)-1</f>
        <v>-0.02080327849265</v>
      </c>
      <c r="H17" s="12" t="n">
        <f aca="false">'Central scenario'!BB20</f>
        <v>51.1559235498969</v>
      </c>
      <c r="K17" s="9" t="n">
        <f aca="false">'High scenario'!AG20</f>
        <v>5132602154.79852</v>
      </c>
      <c r="L17" s="9" t="n">
        <f aca="false">K17/$B$14*100</f>
        <v>100.159590770044</v>
      </c>
      <c r="M17" s="10" t="n">
        <f aca="false">AVERAGE(K15:K18)/AVERAGE(K11:K14)-1</f>
        <v>-0.02080327849265</v>
      </c>
      <c r="O17" s="7" t="n">
        <f aca="false">O13+1</f>
        <v>2016</v>
      </c>
      <c r="P17" s="9" t="n">
        <f aca="false">'Low scenario'!AG20</f>
        <v>5132602154.79852</v>
      </c>
      <c r="Q17" s="9" t="n">
        <f aca="false">P17/$B$14*100</f>
        <v>100.159590770044</v>
      </c>
      <c r="R17" s="10" t="n">
        <f aca="false">AVERAGE(P15:P18)/AVERAGE(P11:P14)-1</f>
        <v>-0.02080327849265</v>
      </c>
      <c r="S17" s="12"/>
    </row>
    <row r="18" customFormat="false" ht="12.8" hidden="false" customHeight="false" outlineLevel="0" collapsed="false">
      <c r="D18" s="7" t="n">
        <f aca="false">D14+1</f>
        <v>2016</v>
      </c>
      <c r="E18" s="9" t="n">
        <f aca="false">'Central scenario'!AG21</f>
        <v>5167527491.82392</v>
      </c>
      <c r="F18" s="9" t="n">
        <f aca="false">E18/$B$14*100</f>
        <v>100.84113735372</v>
      </c>
      <c r="G18" s="7"/>
      <c r="H18" s="12" t="n">
        <f aca="false">'Central scenario'!BB21</f>
        <v>53.9018151544903</v>
      </c>
      <c r="K18" s="9" t="n">
        <f aca="false">'High scenario'!AG21</f>
        <v>5167527491.82392</v>
      </c>
      <c r="L18" s="9" t="n">
        <f aca="false">K18/$B$14*100</f>
        <v>100.84113735372</v>
      </c>
      <c r="M18" s="7"/>
      <c r="O18" s="7" t="n">
        <f aca="false">O14+1</f>
        <v>2016</v>
      </c>
      <c r="P18" s="9" t="n">
        <f aca="false">'Low scenario'!AG21</f>
        <v>5167527491.82392</v>
      </c>
      <c r="Q18" s="9" t="n">
        <f aca="false">P18/$B$14*100</f>
        <v>100.84113735372</v>
      </c>
      <c r="R18" s="7"/>
      <c r="S18" s="12"/>
    </row>
    <row r="19" customFormat="false" ht="12.8" hidden="false" customHeight="false" outlineLevel="0" collapsed="false">
      <c r="D19" s="5" t="n">
        <f aca="false">D15+1</f>
        <v>2017</v>
      </c>
      <c r="E19" s="6" t="n">
        <f aca="false">'Central scenario'!AG22</f>
        <v>5221404663.9263</v>
      </c>
      <c r="F19" s="6" t="n">
        <f aca="false">E19/$B$14*100</f>
        <v>101.892517403618</v>
      </c>
      <c r="G19" s="7"/>
      <c r="H19" s="11" t="n">
        <f aca="false">'Central scenario'!BB22</f>
        <v>54.5536421818645</v>
      </c>
      <c r="K19" s="6" t="n">
        <f aca="false">'High scenario'!AG22</f>
        <v>5221404663.9263</v>
      </c>
      <c r="L19" s="6" t="n">
        <f aca="false">K19/$B$14*100</f>
        <v>101.892517403618</v>
      </c>
      <c r="M19" s="7"/>
      <c r="O19" s="5" t="n">
        <f aca="false">O15+1</f>
        <v>2017</v>
      </c>
      <c r="P19" s="6" t="n">
        <f aca="false">'Low scenario'!AG22</f>
        <v>5221404663.9263</v>
      </c>
      <c r="Q19" s="6" t="n">
        <f aca="false">P19/$B$14*100</f>
        <v>101.892517403618</v>
      </c>
      <c r="R19" s="7"/>
      <c r="S19" s="11"/>
    </row>
    <row r="20" customFormat="false" ht="12.8" hidden="false" customHeight="false" outlineLevel="0" collapsed="false">
      <c r="D20" s="7" t="n">
        <f aca="false">D16+1</f>
        <v>2017</v>
      </c>
      <c r="E20" s="9" t="n">
        <f aca="false">'Central scenario'!AG23</f>
        <v>5259341230.30775</v>
      </c>
      <c r="F20" s="9" t="n">
        <f aca="false">E20/$B$14*100</f>
        <v>102.632826285816</v>
      </c>
      <c r="G20" s="7"/>
      <c r="H20" s="12" t="n">
        <f aca="false">'Central scenario'!BB23</f>
        <v>49.9198466641054</v>
      </c>
      <c r="K20" s="9" t="n">
        <f aca="false">'High scenario'!AG23</f>
        <v>5259341230.30775</v>
      </c>
      <c r="L20" s="9" t="n">
        <f aca="false">K20/$B$14*100</f>
        <v>102.632826285816</v>
      </c>
      <c r="M20" s="7"/>
      <c r="O20" s="7" t="n">
        <f aca="false">O16+1</f>
        <v>2017</v>
      </c>
      <c r="P20" s="9" t="n">
        <f aca="false">'Low scenario'!AG23</f>
        <v>5259341230.30775</v>
      </c>
      <c r="Q20" s="9" t="n">
        <f aca="false">P20/$B$14*100</f>
        <v>102.632826285816</v>
      </c>
      <c r="R20" s="7"/>
      <c r="S20" s="12"/>
    </row>
    <row r="21" customFormat="false" ht="12.8" hidden="false" customHeight="false" outlineLevel="0" collapsed="false">
      <c r="D21" s="7" t="n">
        <f aca="false">D17+1</f>
        <v>2017</v>
      </c>
      <c r="E21" s="9" t="n">
        <f aca="false">'Central scenario'!AG24</f>
        <v>5329145842.42092</v>
      </c>
      <c r="F21" s="9" t="n">
        <f aca="false">E21/$B$14*100</f>
        <v>103.995020582637</v>
      </c>
      <c r="G21" s="10" t="n">
        <f aca="false">AVERAGE(E19:E22)/AVERAGE(E15:E18)-1</f>
        <v>0.0281850297283734</v>
      </c>
      <c r="H21" s="12" t="n">
        <f aca="false">'Central scenario'!BB24</f>
        <v>50.6467141402216</v>
      </c>
      <c r="K21" s="9" t="n">
        <f aca="false">'High scenario'!AG24</f>
        <v>5329145842.42092</v>
      </c>
      <c r="L21" s="9" t="n">
        <f aca="false">K21/$B$14*100</f>
        <v>103.995020582637</v>
      </c>
      <c r="M21" s="10" t="n">
        <f aca="false">AVERAGE(K19:K22)/AVERAGE(K15:K18)-1</f>
        <v>0.0281850297283734</v>
      </c>
      <c r="O21" s="7" t="n">
        <f aca="false">O17+1</f>
        <v>2017</v>
      </c>
      <c r="P21" s="9" t="n">
        <f aca="false">'Low scenario'!AG24</f>
        <v>5329145842.42092</v>
      </c>
      <c r="Q21" s="9" t="n">
        <f aca="false">P21/$B$14*100</f>
        <v>103.995020582637</v>
      </c>
      <c r="R21" s="10" t="n">
        <f aca="false">AVERAGE(P19:P22)/AVERAGE(P15:P18)-1</f>
        <v>0.0281850297283734</v>
      </c>
      <c r="S21" s="12"/>
    </row>
    <row r="22" customFormat="false" ht="12.8" hidden="false" customHeight="false" outlineLevel="0" collapsed="false">
      <c r="D22" s="7" t="n">
        <f aca="false">D18+1</f>
        <v>2017</v>
      </c>
      <c r="E22" s="9" t="n">
        <f aca="false">'Central scenario'!AG25</f>
        <v>5390723791.0674</v>
      </c>
      <c r="F22" s="9" t="n">
        <f aca="false">E22/$B$14*100</f>
        <v>105.196676575226</v>
      </c>
      <c r="G22" s="7"/>
      <c r="H22" s="12" t="n">
        <f aca="false">'Central scenario'!BB25</f>
        <v>52.5759107757715</v>
      </c>
      <c r="K22" s="9" t="n">
        <f aca="false">'High scenario'!AG25</f>
        <v>5390723791.0674</v>
      </c>
      <c r="L22" s="9" t="n">
        <f aca="false">K22/$B$14*100</f>
        <v>105.196676575226</v>
      </c>
      <c r="M22" s="7"/>
      <c r="O22" s="7" t="n">
        <f aca="false">O18+1</f>
        <v>2017</v>
      </c>
      <c r="P22" s="9" t="n">
        <f aca="false">'Low scenario'!AG25</f>
        <v>5390723791.0674</v>
      </c>
      <c r="Q22" s="9" t="n">
        <f aca="false">P22/$B$14*100</f>
        <v>105.196676575226</v>
      </c>
      <c r="R22" s="7"/>
      <c r="S22" s="12"/>
    </row>
    <row r="23" customFormat="false" ht="12.8" hidden="false" customHeight="false" outlineLevel="0" collapsed="false">
      <c r="D23" s="5" t="n">
        <f aca="false">D19+1</f>
        <v>2018</v>
      </c>
      <c r="E23" s="6" t="n">
        <f aca="false">'Central scenario'!AG26</f>
        <v>5384429080.35755</v>
      </c>
      <c r="F23" s="6" t="n">
        <f aca="false">E23/$B$14*100</f>
        <v>105.073839147018</v>
      </c>
      <c r="G23" s="7"/>
      <c r="H23" s="11" t="n">
        <f aca="false">'Central scenario'!BB26</f>
        <v>51.3153715443761</v>
      </c>
      <c r="K23" s="6" t="n">
        <f aca="false">'High scenario'!AG26</f>
        <v>5384429080.35755</v>
      </c>
      <c r="L23" s="6" t="n">
        <f aca="false">K23/$B$14*100</f>
        <v>105.073839147018</v>
      </c>
      <c r="M23" s="7"/>
      <c r="O23" s="5" t="n">
        <f aca="false">O19+1</f>
        <v>2018</v>
      </c>
      <c r="P23" s="6" t="n">
        <f aca="false">'Low scenario'!AG26</f>
        <v>5384429080.35755</v>
      </c>
      <c r="Q23" s="6" t="n">
        <f aca="false">P23/$B$14*100</f>
        <v>105.073839147018</v>
      </c>
      <c r="R23" s="7"/>
      <c r="S23" s="11"/>
    </row>
    <row r="24" customFormat="false" ht="12.8" hidden="false" customHeight="false" outlineLevel="0" collapsed="false">
      <c r="D24" s="7" t="n">
        <f aca="false">D20+1</f>
        <v>2018</v>
      </c>
      <c r="E24" s="9" t="n">
        <f aca="false">'Central scenario'!AG27</f>
        <v>5110565745.3297</v>
      </c>
      <c r="F24" s="9" t="n">
        <f aca="false">E24/$B$14*100</f>
        <v>99.7295637217999</v>
      </c>
      <c r="G24" s="7"/>
      <c r="H24" s="12" t="n">
        <f aca="false">'Central scenario'!BB27</f>
        <v>46.4292581733586</v>
      </c>
      <c r="K24" s="9" t="n">
        <f aca="false">'High scenario'!AG27</f>
        <v>5110565745.3297</v>
      </c>
      <c r="L24" s="9" t="n">
        <f aca="false">K24/$B$14*100</f>
        <v>99.7295637217999</v>
      </c>
      <c r="M24" s="7"/>
      <c r="O24" s="7" t="n">
        <f aca="false">O20+1</f>
        <v>2018</v>
      </c>
      <c r="P24" s="9" t="n">
        <f aca="false">'Low scenario'!AG27</f>
        <v>5110565745.3297</v>
      </c>
      <c r="Q24" s="9" t="n">
        <f aca="false">P24/$B$14*100</f>
        <v>99.7295637217999</v>
      </c>
      <c r="R24" s="7"/>
      <c r="S24" s="12"/>
    </row>
    <row r="25" customFormat="false" ht="12.8" hidden="false" customHeight="false" outlineLevel="0" collapsed="false">
      <c r="D25" s="7" t="n">
        <f aca="false">D21+1</f>
        <v>2018</v>
      </c>
      <c r="E25" s="9" t="n">
        <f aca="false">'Central scenario'!AG28</f>
        <v>5107155569.16924</v>
      </c>
      <c r="F25" s="9" t="n">
        <f aca="false">E25/$B$14*100</f>
        <v>99.6630162204772</v>
      </c>
      <c r="G25" s="10" t="n">
        <f aca="false">AVERAGE(E23:E26)/AVERAGE(E19:E22)-1</f>
        <v>-0.0256535187698732</v>
      </c>
      <c r="H25" s="12" t="n">
        <f aca="false">'Central scenario'!BB28</f>
        <v>45.5379530641625</v>
      </c>
      <c r="K25" s="9" t="n">
        <f aca="false">'High scenario'!AG28</f>
        <v>5107155569.16924</v>
      </c>
      <c r="L25" s="9" t="n">
        <f aca="false">K25/$B$14*100</f>
        <v>99.6630162204772</v>
      </c>
      <c r="M25" s="10" t="n">
        <f aca="false">AVERAGE(K23:K26)/AVERAGE(K19:K22)-1</f>
        <v>-0.0256535187698732</v>
      </c>
      <c r="O25" s="7" t="n">
        <f aca="false">O21+1</f>
        <v>2018</v>
      </c>
      <c r="P25" s="9" t="n">
        <f aca="false">'Low scenario'!AG28</f>
        <v>5107155569.16924</v>
      </c>
      <c r="Q25" s="9" t="n">
        <f aca="false">P25/$B$14*100</f>
        <v>99.6630162204772</v>
      </c>
      <c r="R25" s="10" t="n">
        <f aca="false">AVERAGE(P23:P26)/AVERAGE(P19:P22)-1</f>
        <v>-0.0256535187698732</v>
      </c>
      <c r="S25" s="12"/>
    </row>
    <row r="26" customFormat="false" ht="12.8" hidden="false" customHeight="false" outlineLevel="0" collapsed="false">
      <c r="D26" s="7" t="n">
        <f aca="false">D22+1</f>
        <v>2018</v>
      </c>
      <c r="E26" s="9" t="n">
        <f aca="false">'Central scenario'!AG29</f>
        <v>5054594744.49258</v>
      </c>
      <c r="F26" s="9" t="n">
        <f aca="false">E26/$B$14*100</f>
        <v>98.6373238852105</v>
      </c>
      <c r="G26" s="7"/>
      <c r="H26" s="12" t="n">
        <f aca="false">'Central scenario'!BB29</f>
        <v>47.1428829501671</v>
      </c>
      <c r="K26" s="9" t="n">
        <f aca="false">'High scenario'!AG29</f>
        <v>5054594744.49258</v>
      </c>
      <c r="L26" s="9" t="n">
        <f aca="false">K26/$B$14*100</f>
        <v>98.6373238852105</v>
      </c>
      <c r="M26" s="7"/>
      <c r="O26" s="7" t="n">
        <f aca="false">O22+1</f>
        <v>2018</v>
      </c>
      <c r="P26" s="9" t="n">
        <f aca="false">'Low scenario'!AG29</f>
        <v>5054594744.49258</v>
      </c>
      <c r="Q26" s="9" t="n">
        <f aca="false">P26/$B$14*100</f>
        <v>98.6373238852105</v>
      </c>
      <c r="R26" s="7"/>
      <c r="S26" s="12"/>
    </row>
    <row r="27" customFormat="false" ht="12.8" hidden="false" customHeight="false" outlineLevel="0" collapsed="false">
      <c r="D27" s="5" t="n">
        <f aca="false">D23+1</f>
        <v>2019</v>
      </c>
      <c r="E27" s="6" t="n">
        <f aca="false">'Central scenario'!AG30</f>
        <v>5061577063.56846</v>
      </c>
      <c r="F27" s="6" t="n">
        <f aca="false">E27/$B$14*100</f>
        <v>98.7735795699829</v>
      </c>
      <c r="G27" s="7"/>
      <c r="H27" s="11" t="n">
        <f aca="false">'Central scenario'!BB30</f>
        <v>48.2222149172159</v>
      </c>
      <c r="K27" s="6" t="n">
        <f aca="false">'High scenario'!AG30</f>
        <v>5061577063.56846</v>
      </c>
      <c r="L27" s="6" t="n">
        <f aca="false">K27/$B$14*100</f>
        <v>98.7735795699829</v>
      </c>
      <c r="M27" s="7"/>
      <c r="O27" s="5" t="n">
        <f aca="false">O23+1</f>
        <v>2019</v>
      </c>
      <c r="P27" s="6" t="n">
        <f aca="false">'Low scenario'!AG30</f>
        <v>5061577063.56846</v>
      </c>
      <c r="Q27" s="6" t="n">
        <f aca="false">P27/$B$14*100</f>
        <v>98.7735795699829</v>
      </c>
      <c r="R27" s="7"/>
      <c r="S27" s="11"/>
    </row>
    <row r="28" customFormat="false" ht="12.8" hidden="false" customHeight="false" outlineLevel="0" collapsed="false">
      <c r="D28" s="7" t="n">
        <f aca="false">D24+1</f>
        <v>2019</v>
      </c>
      <c r="E28" s="9" t="n">
        <f aca="false">'Central scenario'!AG31</f>
        <v>5042490446.21757</v>
      </c>
      <c r="F28" s="9" t="n">
        <f aca="false">E28/$B$14*100</f>
        <v>98.4011159101486</v>
      </c>
      <c r="G28" s="7"/>
      <c r="H28" s="12" t="n">
        <f aca="false">'Central scenario'!BB31</f>
        <v>42.4620464501394</v>
      </c>
      <c r="K28" s="9" t="n">
        <f aca="false">'High scenario'!AG31</f>
        <v>5042490446.21757</v>
      </c>
      <c r="L28" s="9" t="n">
        <f aca="false">K28/$B$14*100</f>
        <v>98.4011159101486</v>
      </c>
      <c r="M28" s="7"/>
      <c r="O28" s="7" t="n">
        <f aca="false">O24+1</f>
        <v>2019</v>
      </c>
      <c r="P28" s="9" t="n">
        <f aca="false">'Low scenario'!AG31</f>
        <v>5042490446.21757</v>
      </c>
      <c r="Q28" s="9" t="n">
        <f aca="false">P28/$B$14*100</f>
        <v>98.4011159101486</v>
      </c>
      <c r="R28" s="7"/>
      <c r="S28" s="12"/>
    </row>
    <row r="29" customFormat="false" ht="12.8" hidden="false" customHeight="false" outlineLevel="0" collapsed="false">
      <c r="D29" s="7" t="n">
        <f aca="false">D25+1</f>
        <v>2019</v>
      </c>
      <c r="E29" s="9" t="n">
        <f aca="false">'Central scenario'!AG32</f>
        <v>5083630620.0919</v>
      </c>
      <c r="F29" s="9" t="n">
        <f aca="false">E29/$B$14*100</f>
        <v>99.2039412325065</v>
      </c>
      <c r="G29" s="10" t="n">
        <f aca="false">AVERAGE(E27:E30)/AVERAGE(E23:E26)-1</f>
        <v>-0.0208801473588046</v>
      </c>
      <c r="H29" s="12" t="n">
        <f aca="false">'Central scenario'!BB32</f>
        <v>44.6578693163224</v>
      </c>
      <c r="K29" s="9" t="n">
        <f aca="false">'High scenario'!AG32</f>
        <v>5083630620.0919</v>
      </c>
      <c r="L29" s="9" t="n">
        <f aca="false">K29/$B$14*100</f>
        <v>99.2039412325065</v>
      </c>
      <c r="M29" s="10" t="n">
        <f aca="false">AVERAGE(K27:K30)/AVERAGE(K23:K26)-1</f>
        <v>-0.0208801473588046</v>
      </c>
      <c r="O29" s="7" t="n">
        <f aca="false">O25+1</f>
        <v>2019</v>
      </c>
      <c r="P29" s="9" t="n">
        <f aca="false">'Low scenario'!AG32</f>
        <v>5083630620.0919</v>
      </c>
      <c r="Q29" s="9" t="n">
        <f aca="false">P29/$B$14*100</f>
        <v>99.2039412325065</v>
      </c>
      <c r="R29" s="10" t="n">
        <f aca="false">AVERAGE(P27:P30)/AVERAGE(P23:P26)-1</f>
        <v>-0.0208801473588046</v>
      </c>
      <c r="S29" s="12"/>
    </row>
    <row r="30" customFormat="false" ht="12.8" hidden="false" customHeight="false" outlineLevel="0" collapsed="false">
      <c r="D30" s="7" t="n">
        <f aca="false">D26+1</f>
        <v>2019</v>
      </c>
      <c r="E30" s="9" t="n">
        <f aca="false">'Central scenario'!AG33</f>
        <v>5037731127.00825</v>
      </c>
      <c r="F30" s="9" t="n">
        <f aca="false">E30/$B$14*100</f>
        <v>98.3082407076738</v>
      </c>
      <c r="G30" s="7"/>
      <c r="H30" s="12" t="n">
        <f aca="false">'Central scenario'!BB33</f>
        <v>44.6578693163224</v>
      </c>
      <c r="K30" s="9" t="n">
        <f aca="false">'High scenario'!AG33</f>
        <v>5037731127.00825</v>
      </c>
      <c r="L30" s="9" t="n">
        <f aca="false">K30/$B$14*100</f>
        <v>98.3082407076738</v>
      </c>
      <c r="M30" s="7"/>
      <c r="O30" s="7" t="n">
        <f aca="false">O26+1</f>
        <v>2019</v>
      </c>
      <c r="P30" s="9" t="n">
        <f aca="false">'Low scenario'!AG33</f>
        <v>5037731127.00825</v>
      </c>
      <c r="Q30" s="9" t="n">
        <f aca="false">P30/$B$14*100</f>
        <v>98.3082407076738</v>
      </c>
      <c r="R30" s="7"/>
      <c r="S30" s="12"/>
    </row>
    <row r="31" customFormat="false" ht="12.8" hidden="false" customHeight="false" outlineLevel="0" collapsed="false">
      <c r="D31" s="5" t="n">
        <f aca="false">D27+1</f>
        <v>2020</v>
      </c>
      <c r="E31" s="6" t="n">
        <f aca="false">'Central scenario'!AG34</f>
        <v>4793690581.39865</v>
      </c>
      <c r="F31" s="6" t="n">
        <f aca="false">E31/$B$14*100</f>
        <v>93.5459387714709</v>
      </c>
      <c r="G31" s="7"/>
      <c r="H31" s="11" t="n">
        <f aca="false">'Central scenario'!BB34</f>
        <v>45.2434019872418</v>
      </c>
      <c r="K31" s="6" t="n">
        <f aca="false">'High scenario'!AG34</f>
        <v>4793690581.39865</v>
      </c>
      <c r="L31" s="6" t="n">
        <f aca="false">K31/$B$14*100</f>
        <v>93.5459387714709</v>
      </c>
      <c r="M31" s="7"/>
      <c r="O31" s="5" t="n">
        <f aca="false">O27+1</f>
        <v>2020</v>
      </c>
      <c r="P31" s="6" t="n">
        <f aca="false">'Low scenario'!AG34</f>
        <v>4793690581.39865</v>
      </c>
      <c r="Q31" s="6" t="n">
        <f aca="false">P31/$B$14*100</f>
        <v>93.5459387714709</v>
      </c>
      <c r="R31" s="7"/>
      <c r="S31" s="11"/>
    </row>
    <row r="32" customFormat="false" ht="12.8" hidden="false" customHeight="false" outlineLevel="0" collapsed="false">
      <c r="D32" s="7" t="n">
        <f aca="false">D28+1</f>
        <v>2020</v>
      </c>
      <c r="E32" s="9" t="n">
        <f aca="false">'Central scenario'!AG35</f>
        <v>4019949502.60615</v>
      </c>
      <c r="F32" s="9" t="n">
        <f aca="false">E32/$B$14*100</f>
        <v>78.4468550169711</v>
      </c>
      <c r="G32" s="7"/>
      <c r="H32" s="12" t="n">
        <f aca="false">'Central scenario'!BB35</f>
        <v>45.8289346581612</v>
      </c>
      <c r="K32" s="9" t="n">
        <f aca="false">'High scenario'!AG35</f>
        <v>4019949502.60615</v>
      </c>
      <c r="L32" s="9" t="n">
        <f aca="false">K32/$B$14*100</f>
        <v>78.4468550169711</v>
      </c>
      <c r="M32" s="7"/>
      <c r="O32" s="7" t="n">
        <f aca="false">O28+1</f>
        <v>2020</v>
      </c>
      <c r="P32" s="9" t="n">
        <f aca="false">'Low scenario'!AG35</f>
        <v>4019949502.60615</v>
      </c>
      <c r="Q32" s="9" t="n">
        <f aca="false">P32/$B$14*100</f>
        <v>78.4468550169711</v>
      </c>
      <c r="R32" s="7"/>
      <c r="S32" s="12"/>
    </row>
    <row r="33" customFormat="false" ht="12.8" hidden="false" customHeight="false" outlineLevel="0" collapsed="false">
      <c r="D33" s="7" t="n">
        <f aca="false">D29+1</f>
        <v>2020</v>
      </c>
      <c r="E33" s="9" t="n">
        <f aca="false">'Central scenario'!AG36</f>
        <v>4428376308.28263</v>
      </c>
      <c r="F33" s="9" t="n">
        <f aca="false">E33/$B$14*100</f>
        <v>86.4170542419057</v>
      </c>
      <c r="G33" s="10" t="n">
        <f aca="false">AVERAGE(E31:E34)/AVERAGE(E27:E30)-1</f>
        <v>-0.121451087990598</v>
      </c>
      <c r="H33" s="12" t="n">
        <f aca="false">'Central scenario'!BB36</f>
        <v>46.4144673290806</v>
      </c>
      <c r="K33" s="9" t="n">
        <f aca="false">'High scenario'!AG36</f>
        <v>4428376308.28263</v>
      </c>
      <c r="L33" s="9" t="n">
        <f aca="false">K33/$B$14*100</f>
        <v>86.4170542419057</v>
      </c>
      <c r="M33" s="10" t="n">
        <f aca="false">AVERAGE(K31:K34)/AVERAGE(K27:K30)-1</f>
        <v>-0.121451087990598</v>
      </c>
      <c r="O33" s="7" t="n">
        <f aca="false">O29+1</f>
        <v>2020</v>
      </c>
      <c r="P33" s="9" t="n">
        <f aca="false">'Low scenario'!AG36</f>
        <v>4428376308.28263</v>
      </c>
      <c r="Q33" s="9" t="n">
        <f aca="false">P33/$B$14*100</f>
        <v>86.4170542419057</v>
      </c>
      <c r="R33" s="10" t="n">
        <f aca="false">AVERAGE(P31:P34)/AVERAGE(P27:P30)-1</f>
        <v>-0.121451087990598</v>
      </c>
      <c r="S33" s="12"/>
    </row>
    <row r="34" customFormat="false" ht="12.8" hidden="false" customHeight="false" outlineLevel="0" collapsed="false">
      <c r="D34" s="7" t="n">
        <f aca="false">D30+1</f>
        <v>2020</v>
      </c>
      <c r="E34" s="9" t="n">
        <f aca="false">'Central scenario'!AG37</f>
        <v>4527012476.27306</v>
      </c>
      <c r="F34" s="9" t="n">
        <f aca="false">E34/$B$14*100</f>
        <v>88.3418787116555</v>
      </c>
      <c r="G34" s="7"/>
      <c r="H34" s="12" t="n">
        <f aca="false">'Central scenario'!BB37</f>
        <v>47</v>
      </c>
      <c r="K34" s="9" t="n">
        <f aca="false">'High scenario'!AG37</f>
        <v>4527012476.27306</v>
      </c>
      <c r="L34" s="9" t="n">
        <f aca="false">K34/$B$14*100</f>
        <v>88.3418787116555</v>
      </c>
      <c r="M34" s="7"/>
      <c r="O34" s="7" t="n">
        <f aca="false">O30+1</f>
        <v>2020</v>
      </c>
      <c r="P34" s="9" t="n">
        <f aca="false">'Low scenario'!AG37</f>
        <v>4527012476.27306</v>
      </c>
      <c r="Q34" s="9" t="n">
        <f aca="false">P34/$B$14*100</f>
        <v>88.3418787116555</v>
      </c>
      <c r="R34" s="7"/>
      <c r="S34" s="12"/>
    </row>
    <row r="35" customFormat="false" ht="12.8" hidden="false" customHeight="false" outlineLevel="0" collapsed="false">
      <c r="D35" s="5" t="n">
        <f aca="false">D31+1</f>
        <v>2021</v>
      </c>
      <c r="E35" s="6" t="n">
        <f aca="false">'Central scenario'!AG38</f>
        <v>4649879863.95668</v>
      </c>
      <c r="F35" s="6" t="n">
        <f aca="false">E35/$B$14*100</f>
        <v>90.7395606083266</v>
      </c>
      <c r="G35" s="7"/>
      <c r="H35" s="11" t="n">
        <f aca="false">'Central scenario'!BB38</f>
        <v>48</v>
      </c>
      <c r="K35" s="6" t="n">
        <f aca="false">'High scenario'!AG38</f>
        <v>4649879863.95668</v>
      </c>
      <c r="L35" s="6" t="n">
        <f aca="false">K35/$B$14*100</f>
        <v>90.7395606083266</v>
      </c>
      <c r="M35" s="7"/>
      <c r="O35" s="5" t="n">
        <f aca="false">O31+1</f>
        <v>2021</v>
      </c>
      <c r="P35" s="6" t="n">
        <f aca="false">'Low scenario'!AG38</f>
        <v>4601942958.14272</v>
      </c>
      <c r="Q35" s="6" t="n">
        <f aca="false">P35/$B$14*100</f>
        <v>89.8041012206124</v>
      </c>
      <c r="R35" s="7"/>
      <c r="S35" s="11"/>
    </row>
    <row r="36" customFormat="false" ht="12.8" hidden="false" customHeight="false" outlineLevel="0" collapsed="false">
      <c r="D36" s="7" t="n">
        <f aca="false">D32+1</f>
        <v>2021</v>
      </c>
      <c r="E36" s="9" t="n">
        <f aca="false">'Central scenario'!AG39</f>
        <v>4663141423.02314</v>
      </c>
      <c r="F36" s="9" t="n">
        <f aca="false">E36/$B$14*100</f>
        <v>90.9983518196866</v>
      </c>
      <c r="G36" s="7"/>
      <c r="H36" s="12" t="n">
        <f aca="false">'Central scenario'!BB39</f>
        <v>49</v>
      </c>
      <c r="K36" s="9" t="n">
        <f aca="false">'High scenario'!AG39</f>
        <v>4703340918.04921</v>
      </c>
      <c r="L36" s="9" t="n">
        <f aca="false">K36/$B$14*100</f>
        <v>91.7828203698565</v>
      </c>
      <c r="M36" s="7"/>
      <c r="O36" s="7" t="n">
        <f aca="false">O32+1</f>
        <v>2021</v>
      </c>
      <c r="P36" s="9" t="n">
        <f aca="false">'Low scenario'!AG39</f>
        <v>4643041675.51011</v>
      </c>
      <c r="Q36" s="9" t="n">
        <f aca="false">P36/$B$14*100</f>
        <v>90.6061175446018</v>
      </c>
      <c r="R36" s="7"/>
      <c r="S36" s="12"/>
    </row>
    <row r="37" customFormat="false" ht="12.8" hidden="false" customHeight="false" outlineLevel="0" collapsed="false">
      <c r="D37" s="7" t="n">
        <f aca="false">D33+1</f>
        <v>2021</v>
      </c>
      <c r="E37" s="9" t="n">
        <f aca="false">'Central scenario'!AG40</f>
        <v>4694078886.77959</v>
      </c>
      <c r="F37" s="9" t="n">
        <f aca="false">E37/$B$14*100</f>
        <v>91.60207749642</v>
      </c>
      <c r="G37" s="10" t="n">
        <f aca="false">AVERAGE(E35:E38)/AVERAGE(E31:E34)-1</f>
        <v>0.0549999999999999</v>
      </c>
      <c r="H37" s="12" t="n">
        <f aca="false">'Central scenario'!BB40</f>
        <v>50</v>
      </c>
      <c r="K37" s="9" t="n">
        <f aca="false">'High scenario'!AG40</f>
        <v>4804788294.48665</v>
      </c>
      <c r="L37" s="9" t="n">
        <f aca="false">K37/$B$14*100</f>
        <v>93.7625038524676</v>
      </c>
      <c r="M37" s="10" t="n">
        <f aca="false">AVERAGE(K35:K38)/AVERAGE(K31:K34)-1</f>
        <v>0.0599999999999992</v>
      </c>
      <c r="O37" s="7" t="n">
        <f aca="false">O33+1</f>
        <v>2021</v>
      </c>
      <c r="P37" s="9" t="n">
        <f aca="false">'Low scenario'!AG40</f>
        <v>4683007946.00888</v>
      </c>
      <c r="Q37" s="9" t="n">
        <f aca="false">P37/$B$14*100</f>
        <v>91.3860348608152</v>
      </c>
      <c r="R37" s="10" t="n">
        <f aca="false">AVERAGE(P35:P38)/AVERAGE(P31:P34)-1</f>
        <v>0.0500000000000005</v>
      </c>
      <c r="S37" s="12"/>
    </row>
    <row r="38" customFormat="false" ht="12.8" hidden="false" customHeight="false" outlineLevel="0" collapsed="false">
      <c r="D38" s="7" t="n">
        <f aca="false">D34+1</f>
        <v>2021</v>
      </c>
      <c r="E38" s="9" t="n">
        <f aca="false">'Central scenario'!AG41</f>
        <v>4739225282.5719</v>
      </c>
      <c r="F38" s="9" t="n">
        <f aca="false">E38/$B$14*100</f>
        <v>92.48308178838</v>
      </c>
      <c r="G38" s="7"/>
      <c r="H38" s="12" t="n">
        <f aca="false">'Central scenario'!BB41</f>
        <v>51</v>
      </c>
      <c r="K38" s="9" t="n">
        <f aca="false">'High scenario'!AG41</f>
        <v>4677161524.18156</v>
      </c>
      <c r="L38" s="9" t="n">
        <f aca="false">K38/$B$14*100</f>
        <v>91.2719455158723</v>
      </c>
      <c r="M38" s="7"/>
      <c r="O38" s="7" t="n">
        <f aca="false">O34+1</f>
        <v>2021</v>
      </c>
      <c r="P38" s="9" t="n">
        <f aca="false">'Low scenario'!AG41</f>
        <v>4729487732.32681</v>
      </c>
      <c r="Q38" s="9" t="n">
        <f aca="false">P38/$B$14*100</f>
        <v>92.2930594530741</v>
      </c>
      <c r="R38" s="7"/>
      <c r="S38" s="12"/>
    </row>
    <row r="39" customFormat="false" ht="12.8" hidden="false" customHeight="false" outlineLevel="0" collapsed="false">
      <c r="D39" s="5" t="n">
        <f aca="false">D35+1</f>
        <v>2022</v>
      </c>
      <c r="E39" s="6" t="n">
        <f aca="false">'Central scenario'!AG42</f>
        <v>4789376259.87539</v>
      </c>
      <c r="F39" s="6" t="n">
        <f aca="false">E39/$B$14*100</f>
        <v>93.4617474265766</v>
      </c>
      <c r="G39" s="7"/>
      <c r="H39" s="11" t="n">
        <f aca="false">'Central scenario'!BB42</f>
        <v>51.125</v>
      </c>
      <c r="K39" s="6" t="n">
        <f aca="false">'High scenario'!AG42</f>
        <v>4789376259.87539</v>
      </c>
      <c r="L39" s="6" t="n">
        <f aca="false">K39/$B$14*100</f>
        <v>93.4617474265766</v>
      </c>
      <c r="M39" s="7"/>
      <c r="O39" s="5" t="n">
        <f aca="false">O35+1</f>
        <v>2022</v>
      </c>
      <c r="P39" s="6" t="n">
        <f aca="false">'Low scenario'!AG42</f>
        <v>4786020676.46843</v>
      </c>
      <c r="Q39" s="6" t="n">
        <f aca="false">P39/$B$14*100</f>
        <v>93.3962652694369</v>
      </c>
      <c r="R39" s="7"/>
      <c r="S39" s="11"/>
    </row>
    <row r="40" customFormat="false" ht="12.8" hidden="false" customHeight="false" outlineLevel="0" collapsed="false">
      <c r="D40" s="7" t="n">
        <f aca="false">D36+1</f>
        <v>2022</v>
      </c>
      <c r="E40" s="9" t="n">
        <f aca="false">'Central scenario'!AG43</f>
        <v>4849667079.94405</v>
      </c>
      <c r="F40" s="9" t="n">
        <f aca="false">E40/$B$14*100</f>
        <v>94.6382858924738</v>
      </c>
      <c r="G40" s="7"/>
      <c r="H40" s="12" t="n">
        <f aca="false">'Central scenario'!BB43</f>
        <v>51.25</v>
      </c>
      <c r="K40" s="9" t="n">
        <f aca="false">'High scenario'!AG43</f>
        <v>4891474554.77117</v>
      </c>
      <c r="L40" s="9" t="n">
        <f aca="false">K40/$B$14*100</f>
        <v>95.4541331846506</v>
      </c>
      <c r="M40" s="7"/>
      <c r="O40" s="7" t="n">
        <f aca="false">O36+1</f>
        <v>2022</v>
      </c>
      <c r="P40" s="9" t="n">
        <f aca="false">'Low scenario'!AG43</f>
        <v>4851978550.90806</v>
      </c>
      <c r="Q40" s="9" t="n">
        <f aca="false">P40/$B$14*100</f>
        <v>94.6833928341088</v>
      </c>
      <c r="R40" s="7"/>
      <c r="S40" s="12"/>
    </row>
    <row r="41" customFormat="false" ht="12.8" hidden="false" customHeight="false" outlineLevel="0" collapsed="false">
      <c r="D41" s="7" t="n">
        <f aca="false">D37+1</f>
        <v>2022</v>
      </c>
      <c r="E41" s="9" t="n">
        <f aca="false">'Central scenario'!AG44</f>
        <v>4928782831.11857</v>
      </c>
      <c r="F41" s="9" t="n">
        <f aca="false">E41/$B$14*100</f>
        <v>96.1821813712411</v>
      </c>
      <c r="G41" s="10" t="n">
        <f aca="false">AVERAGE(E39:E42)/AVERAGE(E35:E38)-1</f>
        <v>0.044999999999999</v>
      </c>
      <c r="H41" s="12" t="n">
        <f aca="false">'Central scenario'!BB44</f>
        <v>51.375</v>
      </c>
      <c r="K41" s="9" t="n">
        <f aca="false">'High scenario'!AG44</f>
        <v>5045027709.21098</v>
      </c>
      <c r="L41" s="9" t="n">
        <f aca="false">K41/$B$14*100</f>
        <v>98.4506290450909</v>
      </c>
      <c r="M41" s="10" t="n">
        <f aca="false">AVERAGE(K39:K42)/AVERAGE(K35:K38)-1</f>
        <v>0.05</v>
      </c>
      <c r="O41" s="7" t="n">
        <f aca="false">O37+1</f>
        <v>2022</v>
      </c>
      <c r="P41" s="9" t="n">
        <f aca="false">'Low scenario'!AG44</f>
        <v>4865645255.90322</v>
      </c>
      <c r="Q41" s="9" t="n">
        <f aca="false">P41/$B$14*100</f>
        <v>94.9500902203869</v>
      </c>
      <c r="R41" s="10" t="n">
        <f aca="false">AVERAGE(P39:P42)/AVERAGE(P35:P38)-1</f>
        <v>0.0399999999999998</v>
      </c>
      <c r="S41" s="12"/>
    </row>
    <row r="42" customFormat="false" ht="12.8" hidden="false" customHeight="false" outlineLevel="0" collapsed="false">
      <c r="D42" s="7" t="n">
        <f aca="false">D38+1</f>
        <v>2022</v>
      </c>
      <c r="E42" s="9" t="n">
        <f aca="false">'Central scenario'!AG45</f>
        <v>5022083930.9282</v>
      </c>
      <c r="F42" s="9" t="n">
        <f aca="false">E42/$B$14*100</f>
        <v>98.0028952495982</v>
      </c>
      <c r="G42" s="7"/>
      <c r="H42" s="12" t="n">
        <f aca="false">'Central scenario'!BB45</f>
        <v>51.5</v>
      </c>
      <c r="K42" s="9" t="n">
        <f aca="false">'High scenario'!AG45</f>
        <v>5051050606.85026</v>
      </c>
      <c r="L42" s="9" t="n">
        <f aca="false">K42/$B$14*100</f>
        <v>98.568162207531</v>
      </c>
      <c r="M42" s="7"/>
      <c r="O42" s="7" t="n">
        <f aca="false">O38+1</f>
        <v>2022</v>
      </c>
      <c r="P42" s="9" t="n">
        <f aca="false">'Low scenario'!AG45</f>
        <v>4900135041.18834</v>
      </c>
      <c r="Q42" s="9" t="n">
        <f aca="false">P42/$B$14*100</f>
        <v>95.6231372783348</v>
      </c>
      <c r="R42" s="7"/>
      <c r="S42" s="12"/>
    </row>
    <row r="43" customFormat="false" ht="12.8" hidden="false" customHeight="false" outlineLevel="0" collapsed="false">
      <c r="D43" s="5" t="n">
        <f aca="false">D39+1</f>
        <v>2023</v>
      </c>
      <c r="E43" s="6" t="n">
        <f aca="false">'Central scenario'!AG46</f>
        <v>5028845072.86917</v>
      </c>
      <c r="F43" s="6" t="n">
        <f aca="false">E43/$B$14*100</f>
        <v>98.1348347979056</v>
      </c>
      <c r="G43" s="7"/>
      <c r="H43" s="11" t="n">
        <f aca="false">'Central scenario'!BB46</f>
        <v>51.625</v>
      </c>
      <c r="K43" s="6" t="n">
        <f aca="false">'High scenario'!AG46</f>
        <v>5028845072.86917</v>
      </c>
      <c r="L43" s="6" t="n">
        <f aca="false">K43/$B$14*100</f>
        <v>98.1348347979056</v>
      </c>
      <c r="M43" s="7"/>
      <c r="O43" s="5" t="n">
        <f aca="false">O39+1</f>
        <v>2023</v>
      </c>
      <c r="P43" s="6" t="n">
        <f aca="false">'Low scenario'!AG46</f>
        <v>4943959358.79188</v>
      </c>
      <c r="Q43" s="6" t="n">
        <f aca="false">P43/$B$14*100</f>
        <v>96.4783420233282</v>
      </c>
      <c r="R43" s="7"/>
      <c r="S43" s="11"/>
    </row>
    <row r="44" customFormat="false" ht="12.8" hidden="false" customHeight="false" outlineLevel="0" collapsed="false">
      <c r="D44" s="7" t="n">
        <f aca="false">D40+1</f>
        <v>2023</v>
      </c>
      <c r="E44" s="9" t="n">
        <f aca="false">'Central scenario'!AG47</f>
        <v>5043653763.14183</v>
      </c>
      <c r="F44" s="9" t="n">
        <f aca="false">E44/$B$14*100</f>
        <v>98.4238173281731</v>
      </c>
      <c r="G44" s="7"/>
      <c r="H44" s="12" t="n">
        <f aca="false">'Central scenario'!BB47</f>
        <v>51.75</v>
      </c>
      <c r="K44" s="9" t="n">
        <f aca="false">'High scenario'!AG47</f>
        <v>5087133536.962</v>
      </c>
      <c r="L44" s="9" t="n">
        <f aca="false">K44/$B$14*100</f>
        <v>99.2722985120363</v>
      </c>
      <c r="M44" s="7"/>
      <c r="O44" s="7" t="n">
        <f aca="false">O40+1</f>
        <v>2023</v>
      </c>
      <c r="P44" s="9" t="n">
        <f aca="false">'Low scenario'!AG47</f>
        <v>5002389885.9862</v>
      </c>
      <c r="Q44" s="9" t="n">
        <f aca="false">P44/$B$14*100</f>
        <v>97.618578011966</v>
      </c>
      <c r="R44" s="7"/>
      <c r="S44" s="12"/>
    </row>
    <row r="45" customFormat="false" ht="12.8" hidden="false" customHeight="false" outlineLevel="0" collapsed="false">
      <c r="D45" s="7" t="n">
        <f aca="false">D41+1</f>
        <v>2023</v>
      </c>
      <c r="E45" s="9" t="n">
        <f aca="false">'Central scenario'!AG48</f>
        <v>5076646316.05212</v>
      </c>
      <c r="F45" s="9" t="n">
        <f aca="false">E45/$B$14*100</f>
        <v>99.0676468123782</v>
      </c>
      <c r="G45" s="10" t="n">
        <f aca="false">AVERAGE(E43:E46)/AVERAGE(E39:E42)-1</f>
        <v>0.035000000000001</v>
      </c>
      <c r="H45" s="12" t="n">
        <f aca="false">'Central scenario'!BB48</f>
        <v>51.875</v>
      </c>
      <c r="K45" s="9" t="n">
        <f aca="false">'High scenario'!AG48</f>
        <v>5183765971.21429</v>
      </c>
      <c r="L45" s="9" t="n">
        <f aca="false">K45/$B$14*100</f>
        <v>101.158021343831</v>
      </c>
      <c r="M45" s="10" t="n">
        <f aca="false">AVERAGE(K43:K46)/AVERAGE(K39:K42)-1</f>
        <v>0.0400000000000016</v>
      </c>
      <c r="O45" s="7" t="n">
        <f aca="false">O41+1</f>
        <v>2023</v>
      </c>
      <c r="P45" s="9" t="n">
        <f aca="false">'Low scenario'!AG48</f>
        <v>5011614613.58032</v>
      </c>
      <c r="Q45" s="9" t="n">
        <f aca="false">P45/$B$14*100</f>
        <v>97.7985929269986</v>
      </c>
      <c r="R45" s="10" t="n">
        <f aca="false">AVERAGE(P43:P46)/AVERAGE(P39:P42)-1</f>
        <v>0.0300000000000002</v>
      </c>
      <c r="S45" s="12"/>
    </row>
    <row r="46" customFormat="false" ht="12.8" hidden="false" customHeight="false" outlineLevel="0" collapsed="false">
      <c r="D46" s="7" t="n">
        <f aca="false">D42+1</f>
        <v>2023</v>
      </c>
      <c r="E46" s="9" t="n">
        <f aca="false">'Central scenario'!AG49</f>
        <v>5126411803.36842</v>
      </c>
      <c r="F46" s="9" t="n">
        <f aca="false">E46/$B$14*100</f>
        <v>100.038789849329</v>
      </c>
      <c r="G46" s="7"/>
      <c r="H46" s="12" t="n">
        <f aca="false">'Central scenario'!BB49</f>
        <v>52</v>
      </c>
      <c r="K46" s="9" t="n">
        <f aca="false">'High scenario'!AG49</f>
        <v>5268261714.89069</v>
      </c>
      <c r="L46" s="9" t="n">
        <f aca="false">K46/$B$14*100</f>
        <v>102.806904084631</v>
      </c>
      <c r="M46" s="7"/>
      <c r="O46" s="7" t="n">
        <f aca="false">O42+1</f>
        <v>2023</v>
      </c>
      <c r="P46" s="9" t="n">
        <f aca="false">'Low scenario'!AG49</f>
        <v>5027929051.8437</v>
      </c>
      <c r="Q46" s="9" t="n">
        <f aca="false">P46/$B$14*100</f>
        <v>98.1169592080429</v>
      </c>
      <c r="R46" s="7"/>
      <c r="S46" s="12"/>
    </row>
    <row r="47" customFormat="false" ht="12.8" hidden="false" customHeight="false" outlineLevel="0" collapsed="false">
      <c r="D47" s="5" t="n">
        <f aca="false">D43+1</f>
        <v>2024</v>
      </c>
      <c r="E47" s="6" t="n">
        <f aca="false">'Central scenario'!AG50</f>
        <v>5204854650.41959</v>
      </c>
      <c r="F47" s="6" t="n">
        <f aca="false">E47/$B$14*100</f>
        <v>101.569554015832</v>
      </c>
      <c r="G47" s="7"/>
      <c r="H47" s="11" t="n">
        <f aca="false">'Central scenario'!BB50</f>
        <v>52</v>
      </c>
      <c r="K47" s="6" t="n">
        <f aca="false">'High scenario'!AG50</f>
        <v>5204854650.41958</v>
      </c>
      <c r="L47" s="6" t="n">
        <f aca="false">K47/$B$14*100</f>
        <v>101.569554015832</v>
      </c>
      <c r="M47" s="7"/>
      <c r="O47" s="5" t="n">
        <f aca="false">O43+1</f>
        <v>2024</v>
      </c>
      <c r="P47" s="6" t="n">
        <f aca="false">'Low scenario'!AG50</f>
        <v>5082390220.83803</v>
      </c>
      <c r="Q47" s="6" t="n">
        <f aca="false">P47/$B$14*100</f>
        <v>99.1797355999809</v>
      </c>
      <c r="R47" s="7"/>
      <c r="S47" s="11"/>
    </row>
    <row r="48" customFormat="false" ht="12.8" hidden="false" customHeight="false" outlineLevel="0" collapsed="false">
      <c r="D48" s="7" t="n">
        <f aca="false">D44+1</f>
        <v>2024</v>
      </c>
      <c r="E48" s="9" t="n">
        <f aca="false">'Central scenario'!AG51</f>
        <v>5220181644.85177</v>
      </c>
      <c r="F48" s="9" t="n">
        <f aca="false">E48/$B$14*100</f>
        <v>101.868650934659</v>
      </c>
      <c r="G48" s="7"/>
      <c r="H48" s="12" t="n">
        <f aca="false">'Central scenario'!BB51</f>
        <v>52</v>
      </c>
      <c r="K48" s="9" t="n">
        <f aca="false">'High scenario'!AG51</f>
        <v>5265183210.75567</v>
      </c>
      <c r="L48" s="9" t="n">
        <f aca="false">K48/$B$14*100</f>
        <v>102.746828959958</v>
      </c>
      <c r="M48" s="7"/>
      <c r="O48" s="7" t="n">
        <f aca="false">O44+1</f>
        <v>2024</v>
      </c>
      <c r="P48" s="9" t="n">
        <f aca="false">'Low scenario'!AG51</f>
        <v>5127449633.13587</v>
      </c>
      <c r="Q48" s="9" t="n">
        <f aca="false">P48/$B$14*100</f>
        <v>100.059042462265</v>
      </c>
      <c r="R48" s="7"/>
      <c r="S48" s="12"/>
    </row>
    <row r="49" customFormat="false" ht="12.8" hidden="false" customHeight="false" outlineLevel="0" collapsed="false">
      <c r="D49" s="7" t="n">
        <f aca="false">D45+1</f>
        <v>2024</v>
      </c>
      <c r="E49" s="9" t="n">
        <f aca="false">'Central scenario'!AG52</f>
        <v>5254328937.11395</v>
      </c>
      <c r="F49" s="9" t="n">
        <f aca="false">E49/$B$14*100</f>
        <v>102.535014450811</v>
      </c>
      <c r="G49" s="10" t="n">
        <f aca="false">AVERAGE(E47:E50)/AVERAGE(E43:E46)-1</f>
        <v>0.034999999999999</v>
      </c>
      <c r="H49" s="12" t="n">
        <f aca="false">'Central scenario'!BB52</f>
        <v>52</v>
      </c>
      <c r="K49" s="9" t="n">
        <f aca="false">'High scenario'!AG52</f>
        <v>5365197780.20679</v>
      </c>
      <c r="L49" s="9" t="n">
        <f aca="false">K49/$B$14*100</f>
        <v>104.698552090865</v>
      </c>
      <c r="M49" s="10" t="n">
        <f aca="false">AVERAGE(K47:K50)/AVERAGE(K43:K46)-1</f>
        <v>0.0399999999999978</v>
      </c>
      <c r="O49" s="7" t="n">
        <f aca="false">O45+1</f>
        <v>2024</v>
      </c>
      <c r="P49" s="9" t="n">
        <f aca="false">'Low scenario'!AG52</f>
        <v>5161963051.98773</v>
      </c>
      <c r="Q49" s="9" t="n">
        <f aca="false">P49/$B$14*100</f>
        <v>100.732550714809</v>
      </c>
      <c r="R49" s="10" t="n">
        <f aca="false">AVERAGE(P47:P50)/AVERAGE(P43:P46)-1</f>
        <v>0.0299999999999987</v>
      </c>
      <c r="S49" s="12"/>
    </row>
    <row r="50" customFormat="false" ht="12.8" hidden="false" customHeight="false" outlineLevel="0" collapsed="false">
      <c r="D50" s="7" t="n">
        <f aca="false">D46+1</f>
        <v>2024</v>
      </c>
      <c r="E50" s="9" t="n">
        <f aca="false">'Central scenario'!AG53</f>
        <v>5305836216.48632</v>
      </c>
      <c r="F50" s="9" t="n">
        <f aca="false">E50/$B$14*100</f>
        <v>103.540147494056</v>
      </c>
      <c r="G50" s="7"/>
      <c r="H50" s="7" t="n">
        <v>52</v>
      </c>
      <c r="K50" s="9" t="n">
        <f aca="false">'High scenario'!AG53</f>
        <v>5555490906.39151</v>
      </c>
      <c r="L50" s="9" t="n">
        <f aca="false">K50/$B$14*100</f>
        <v>108.412006021284</v>
      </c>
      <c r="M50" s="7"/>
      <c r="O50" s="7" t="n">
        <f aca="false">O46+1</f>
        <v>2024</v>
      </c>
      <c r="P50" s="9" t="n">
        <f aca="false">'Low scenario'!AG53</f>
        <v>5213666791.54651</v>
      </c>
      <c r="Q50" s="9" t="n">
        <f aca="false">P50/$B$14*100</f>
        <v>101.74151755839</v>
      </c>
      <c r="R50" s="7"/>
      <c r="S50" s="7"/>
    </row>
    <row r="51" customFormat="false" ht="12.8" hidden="false" customHeight="false" outlineLevel="0" collapsed="false">
      <c r="D51" s="5" t="n">
        <f aca="false">D47+1</f>
        <v>2025</v>
      </c>
      <c r="E51" s="6" t="n">
        <f aca="false">'Central scenario'!AG54</f>
        <v>5336264926.08738</v>
      </c>
      <c r="F51" s="6" t="n">
        <f aca="false">E51/$B$14*100</f>
        <v>104.133945144718</v>
      </c>
      <c r="G51" s="7"/>
      <c r="H51" s="2" t="n">
        <f aca="false">H50</f>
        <v>52</v>
      </c>
      <c r="K51" s="6" t="n">
        <f aca="false">'High scenario'!AG54</f>
        <v>5618078796.24405</v>
      </c>
      <c r="L51" s="6" t="n">
        <f aca="false">K51/$B$14*100</f>
        <v>109.633370398597</v>
      </c>
      <c r="M51" s="7"/>
      <c r="O51" s="5" t="n">
        <f aca="false">O47+1</f>
        <v>2025</v>
      </c>
      <c r="P51" s="6" t="n">
        <f aca="false">'Low scenario'!AG54</f>
        <v>5266982171.57359</v>
      </c>
      <c r="Q51" s="6" t="n">
        <f aca="false">P51/$B$14*100</f>
        <v>102.781934579661</v>
      </c>
      <c r="R51" s="7"/>
      <c r="S51" s="2"/>
    </row>
    <row r="52" customFormat="false" ht="12.8" hidden="false" customHeight="false" outlineLevel="0" collapsed="false">
      <c r="D52" s="7" t="n">
        <f aca="false">D48+1</f>
        <v>2025</v>
      </c>
      <c r="E52" s="9" t="n">
        <f aca="false">'Central scenario'!AG55</f>
        <v>5373255519.46579</v>
      </c>
      <c r="F52" s="9" t="n">
        <f aca="false">E52/$B$14*100</f>
        <v>104.855793942536</v>
      </c>
      <c r="G52" s="7"/>
      <c r="H52" s="2" t="n">
        <f aca="false">H51</f>
        <v>52</v>
      </c>
      <c r="K52" s="9" t="n">
        <f aca="false">'High scenario'!AG55</f>
        <v>5673817317.93509</v>
      </c>
      <c r="L52" s="9" t="n">
        <f aca="false">K52/$B$14*100</f>
        <v>110.721073546889</v>
      </c>
      <c r="M52" s="7"/>
      <c r="O52" s="7" t="n">
        <f aca="false">O48+1</f>
        <v>2025</v>
      </c>
      <c r="P52" s="9" t="n">
        <f aca="false">'Low scenario'!AG55</f>
        <v>5309736378.29226</v>
      </c>
      <c r="Q52" s="9" t="n">
        <f aca="false">P52/$B$14*100</f>
        <v>103.616256765462</v>
      </c>
      <c r="R52" s="7"/>
      <c r="S52" s="2"/>
    </row>
    <row r="53" customFormat="false" ht="12.8" hidden="false" customHeight="false" outlineLevel="0" collapsed="false">
      <c r="D53" s="7" t="n">
        <f aca="false">D49+1</f>
        <v>2025</v>
      </c>
      <c r="E53" s="9" t="n">
        <f aca="false">'Central scenario'!AG56</f>
        <v>5434989259.70459</v>
      </c>
      <c r="F53" s="9" t="n">
        <f aca="false">E53/$B$14*100</f>
        <v>106.060490112732</v>
      </c>
      <c r="G53" s="10" t="n">
        <f aca="false">AVERAGE(E51:E54)/AVERAGE(E47:E50)-1</f>
        <v>0.0310111852479045</v>
      </c>
      <c r="H53" s="2" t="n">
        <f aca="false">H52</f>
        <v>52</v>
      </c>
      <c r="K53" s="9" t="n">
        <f aca="false">'High scenario'!AG56</f>
        <v>5730772121.86507</v>
      </c>
      <c r="L53" s="9" t="n">
        <f aca="false">K53/$B$14*100</f>
        <v>111.832511698915</v>
      </c>
      <c r="M53" s="10" t="n">
        <f aca="false">AVERAGE(K51:K54)/AVERAGE(K47:K50)-1</f>
        <v>0.0676016555113721</v>
      </c>
      <c r="O53" s="7" t="n">
        <f aca="false">O49+1</f>
        <v>2025</v>
      </c>
      <c r="P53" s="9" t="n">
        <f aca="false">'Low scenario'!AG56</f>
        <v>5343941809.93241</v>
      </c>
      <c r="Q53" s="9" t="n">
        <f aca="false">P53/$B$14*100</f>
        <v>104.283754836004</v>
      </c>
      <c r="R53" s="10" t="n">
        <f aca="false">AVERAGE(P51:P54)/AVERAGE(P47:P50)-1</f>
        <v>0.0346439405764518</v>
      </c>
      <c r="S53" s="2"/>
    </row>
    <row r="54" customFormat="false" ht="12.8" hidden="false" customHeight="false" outlineLevel="0" collapsed="false">
      <c r="D54" s="7" t="n">
        <f aca="false">D50+1</f>
        <v>2025</v>
      </c>
      <c r="E54" s="9" t="n">
        <f aca="false">'Central scenario'!AG57</f>
        <v>5491467713.20943</v>
      </c>
      <c r="F54" s="9" t="n">
        <f aca="false">E54/$B$14*100</f>
        <v>107.162632577657</v>
      </c>
      <c r="G54" s="7"/>
      <c r="H54" s="2" t="n">
        <f aca="false">H53</f>
        <v>52</v>
      </c>
      <c r="K54" s="9" t="n">
        <f aca="false">'High scenario'!AG57</f>
        <v>5814106838.94989</v>
      </c>
      <c r="L54" s="9" t="n">
        <f aca="false">K54/$B$14*100</f>
        <v>113.458737716131</v>
      </c>
      <c r="M54" s="7"/>
      <c r="O54" s="7" t="n">
        <f aca="false">O50+1</f>
        <v>2025</v>
      </c>
      <c r="P54" s="9" t="n">
        <f aca="false">'Low scenario'!AG57</f>
        <v>5377971126.6487</v>
      </c>
      <c r="Q54" s="9" t="n">
        <f aca="false">P54/$B$14*100</f>
        <v>104.94781613156</v>
      </c>
      <c r="R54" s="7"/>
      <c r="S54" s="2"/>
    </row>
    <row r="55" customFormat="false" ht="12.8" hidden="false" customHeight="false" outlineLevel="0" collapsed="false">
      <c r="D55" s="5" t="n">
        <f aca="false">D51+1</f>
        <v>2026</v>
      </c>
      <c r="E55" s="6" t="n">
        <f aca="false">'Central scenario'!AG58</f>
        <v>5578112375.03153</v>
      </c>
      <c r="F55" s="6" t="n">
        <f aca="false">E55/$B$14*100</f>
        <v>108.853450141297</v>
      </c>
      <c r="G55" s="7"/>
      <c r="H55" s="2" t="n">
        <f aca="false">H54</f>
        <v>52</v>
      </c>
      <c r="K55" s="6" t="n">
        <f aca="false">'High scenario'!AG58</f>
        <v>5900466842.62142</v>
      </c>
      <c r="L55" s="6" t="n">
        <f aca="false">K55/$B$14*100</f>
        <v>115.144000350125</v>
      </c>
      <c r="M55" s="7"/>
      <c r="O55" s="5" t="n">
        <f aca="false">O51+1</f>
        <v>2026</v>
      </c>
      <c r="P55" s="6" t="n">
        <f aca="false">'Low scenario'!AG58</f>
        <v>5407255390.80115</v>
      </c>
      <c r="Q55" s="6" t="n">
        <f aca="false">P55/$B$14*100</f>
        <v>105.519280629499</v>
      </c>
      <c r="R55" s="7"/>
      <c r="S55" s="2"/>
    </row>
    <row r="56" customFormat="false" ht="12.8" hidden="false" customHeight="false" outlineLevel="0" collapsed="false">
      <c r="D56" s="7" t="n">
        <f aca="false">D52+1</f>
        <v>2026</v>
      </c>
      <c r="E56" s="9" t="n">
        <f aca="false">'Central scenario'!AG59</f>
        <v>5595495136.02265</v>
      </c>
      <c r="F56" s="9" t="n">
        <f aca="false">E56/$B$14*100</f>
        <v>109.192664086741</v>
      </c>
      <c r="G56" s="7"/>
      <c r="H56" s="2" t="n">
        <f aca="false">H55</f>
        <v>52</v>
      </c>
      <c r="K56" s="9" t="n">
        <f aca="false">'High scenario'!AG59</f>
        <v>5947356827.9826</v>
      </c>
      <c r="L56" s="9" t="n">
        <f aca="false">K56/$B$14*100</f>
        <v>116.059029725741</v>
      </c>
      <c r="M56" s="7"/>
      <c r="O56" s="7" t="n">
        <f aca="false">O52+1</f>
        <v>2026</v>
      </c>
      <c r="P56" s="9" t="n">
        <f aca="false">'Low scenario'!AG59</f>
        <v>5445521577.44923</v>
      </c>
      <c r="Q56" s="9" t="n">
        <f aca="false">P56/$B$14*100</f>
        <v>106.266021849529</v>
      </c>
      <c r="R56" s="7"/>
      <c r="S56" s="2"/>
    </row>
    <row r="57" customFormat="false" ht="12.8" hidden="false" customHeight="false" outlineLevel="0" collapsed="false">
      <c r="D57" s="7" t="n">
        <f aca="false">D53+1</f>
        <v>2026</v>
      </c>
      <c r="E57" s="9" t="n">
        <f aca="false">'Central scenario'!AG60</f>
        <v>5624632624.59384</v>
      </c>
      <c r="F57" s="9" t="n">
        <f aca="false">E57/$B$14*100</f>
        <v>109.761264349014</v>
      </c>
      <c r="G57" s="10" t="n">
        <f aca="false">AVERAGE(E55:E58)/AVERAGE(E51:E54)-1</f>
        <v>0.0379088413609472</v>
      </c>
      <c r="H57" s="2" t="n">
        <f aca="false">H56</f>
        <v>52</v>
      </c>
      <c r="K57" s="9" t="n">
        <f aca="false">'High scenario'!AG60</f>
        <v>5995925141.14045</v>
      </c>
      <c r="L57" s="9" t="n">
        <f aca="false">K57/$B$14*100</f>
        <v>117.006810641457</v>
      </c>
      <c r="M57" s="10" t="n">
        <f aca="false">AVERAGE(K55:K58)/AVERAGE(K51:K54)-1</f>
        <v>0.0474335010477285</v>
      </c>
      <c r="O57" s="7" t="n">
        <f aca="false">O53+1</f>
        <v>2026</v>
      </c>
      <c r="P57" s="9" t="n">
        <f aca="false">'Low scenario'!AG60</f>
        <v>5494867506.00401</v>
      </c>
      <c r="Q57" s="9" t="n">
        <f aca="false">P57/$B$14*100</f>
        <v>107.228977453947</v>
      </c>
      <c r="R57" s="10" t="n">
        <f aca="false">AVERAGE(P55:P58)/AVERAGE(P51:P54)-1</f>
        <v>0.0268589312288252</v>
      </c>
      <c r="S57" s="2"/>
    </row>
    <row r="58" customFormat="false" ht="12.8" hidden="false" customHeight="false" outlineLevel="0" collapsed="false">
      <c r="D58" s="7" t="n">
        <f aca="false">D54+1</f>
        <v>2026</v>
      </c>
      <c r="E58" s="9" t="n">
        <f aca="false">'Central scenario'!AG61</f>
        <v>5657932118.46486</v>
      </c>
      <c r="F58" s="9" t="n">
        <f aca="false">E58/$B$14*100</f>
        <v>110.411083598271</v>
      </c>
      <c r="G58" s="7"/>
      <c r="H58" s="2" t="n">
        <f aca="false">H57</f>
        <v>52</v>
      </c>
      <c r="K58" s="9" t="n">
        <f aca="false">'High scenario'!AG61</f>
        <v>6076254457.6961</v>
      </c>
      <c r="L58" s="9" t="n">
        <f aca="false">K58/$B$14*100</f>
        <v>118.574388106141</v>
      </c>
      <c r="M58" s="7"/>
      <c r="O58" s="7" t="n">
        <f aca="false">O54+1</f>
        <v>2026</v>
      </c>
      <c r="P58" s="9" t="n">
        <f aca="false">'Low scenario'!AG61</f>
        <v>5523045490.55514</v>
      </c>
      <c r="Q58" s="9" t="n">
        <f aca="false">P58/$B$14*100</f>
        <v>107.778853582322</v>
      </c>
      <c r="R58" s="7"/>
      <c r="S58" s="2"/>
    </row>
    <row r="59" customFormat="false" ht="12.8" hidden="false" customHeight="false" outlineLevel="0" collapsed="false">
      <c r="D59" s="5" t="n">
        <f aca="false">D55+1</f>
        <v>2027</v>
      </c>
      <c r="E59" s="6" t="n">
        <f aca="false">'Central scenario'!AG62</f>
        <v>5703375923.22184</v>
      </c>
      <c r="F59" s="6" t="n">
        <f aca="false">E59/$B$14*100</f>
        <v>111.297891644213</v>
      </c>
      <c r="G59" s="7"/>
      <c r="H59" s="2" t="n">
        <f aca="false">H58</f>
        <v>52</v>
      </c>
      <c r="K59" s="6" t="n">
        <f aca="false">'High scenario'!AG62</f>
        <v>6132696156.06341</v>
      </c>
      <c r="L59" s="6" t="n">
        <f aca="false">K59/$B$14*100</f>
        <v>119.675813317045</v>
      </c>
      <c r="M59" s="7"/>
      <c r="O59" s="5" t="n">
        <f aca="false">O55+1</f>
        <v>2027</v>
      </c>
      <c r="P59" s="6" t="n">
        <f aca="false">'Low scenario'!AG62</f>
        <v>5567028315.45425</v>
      </c>
      <c r="Q59" s="6" t="n">
        <f aca="false">P59/$B$14*100</f>
        <v>108.637151500209</v>
      </c>
      <c r="R59" s="7"/>
      <c r="S59" s="2"/>
    </row>
    <row r="60" customFormat="false" ht="12.8" hidden="false" customHeight="false" outlineLevel="0" collapsed="false">
      <c r="D60" s="7" t="n">
        <f aca="false">D56+1</f>
        <v>2027</v>
      </c>
      <c r="E60" s="9" t="n">
        <f aca="false">'Central scenario'!AG63</f>
        <v>5731216915.31154</v>
      </c>
      <c r="F60" s="9" t="n">
        <f aca="false">E60/$B$14*100</f>
        <v>111.841191570885</v>
      </c>
      <c r="G60" s="7"/>
      <c r="H60" s="2" t="n">
        <f aca="false">H59</f>
        <v>52</v>
      </c>
      <c r="K60" s="9" t="n">
        <f aca="false">'High scenario'!AG63</f>
        <v>6188869178.63826</v>
      </c>
      <c r="L60" s="9" t="n">
        <f aca="false">K60/$B$14*100</f>
        <v>120.771995484244</v>
      </c>
      <c r="M60" s="7"/>
      <c r="O60" s="7" t="n">
        <f aca="false">O56+1</f>
        <v>2027</v>
      </c>
      <c r="P60" s="9" t="n">
        <f aca="false">'Low scenario'!AG63</f>
        <v>5611967710.08447</v>
      </c>
      <c r="Q60" s="9" t="n">
        <f aca="false">P60/$B$14*100</f>
        <v>109.51411629114</v>
      </c>
      <c r="R60" s="7"/>
      <c r="S60" s="2"/>
    </row>
    <row r="61" customFormat="false" ht="12.8" hidden="false" customHeight="false" outlineLevel="0" collapsed="false">
      <c r="D61" s="7" t="n">
        <f aca="false">D57+1</f>
        <v>2027</v>
      </c>
      <c r="E61" s="9" t="n">
        <f aca="false">'Central scenario'!AG64</f>
        <v>5775032078.27392</v>
      </c>
      <c r="F61" s="9" t="n">
        <f aca="false">E61/$B$14*100</f>
        <v>112.696217668657</v>
      </c>
      <c r="G61" s="10" t="n">
        <f aca="false">AVERAGE(E59:E62)/AVERAGE(E55:E58)-1</f>
        <v>0.0265705993300611</v>
      </c>
      <c r="H61" s="2" t="n">
        <f aca="false">H60</f>
        <v>52</v>
      </c>
      <c r="K61" s="9" t="n">
        <f aca="false">'High scenario'!AG64</f>
        <v>6268307260.56066</v>
      </c>
      <c r="L61" s="9" t="n">
        <f aca="false">K61/$B$14*100</f>
        <v>122.322181050344</v>
      </c>
      <c r="M61" s="10" t="n">
        <f aca="false">AVERAGE(K59:K62)/AVERAGE(K55:K58)-1</f>
        <v>0.0405170556638821</v>
      </c>
      <c r="O61" s="7" t="n">
        <f aca="false">O57+1</f>
        <v>2027</v>
      </c>
      <c r="P61" s="9" t="n">
        <f aca="false">'Low scenario'!AG64</f>
        <v>5654562475.61442</v>
      </c>
      <c r="Q61" s="9" t="n">
        <f aca="false">P61/$B$14*100</f>
        <v>110.345327079694</v>
      </c>
      <c r="R61" s="10" t="n">
        <f aca="false">AVERAGE(P59:P62)/AVERAGE(P55:P58)-1</f>
        <v>0.0317085365869771</v>
      </c>
      <c r="S61" s="2"/>
    </row>
    <row r="62" customFormat="false" ht="12.8" hidden="false" customHeight="false" outlineLevel="0" collapsed="false">
      <c r="D62" s="7" t="n">
        <f aca="false">D58+1</f>
        <v>2027</v>
      </c>
      <c r="E62" s="9" t="n">
        <f aca="false">'Central scenario'!AG65</f>
        <v>5843221292.75646</v>
      </c>
      <c r="F62" s="9" t="n">
        <f aca="false">E62/$B$14*100</f>
        <v>114.026888469065</v>
      </c>
      <c r="G62" s="7"/>
      <c r="H62" s="2" t="n">
        <f aca="false">H61</f>
        <v>52</v>
      </c>
      <c r="K62" s="9" t="n">
        <f aca="false">'High scenario'!AG65</f>
        <v>6299298778.12641</v>
      </c>
      <c r="L62" s="9" t="n">
        <f aca="false">K62/$B$14*100</f>
        <v>122.926961554094</v>
      </c>
      <c r="M62" s="7"/>
      <c r="O62" s="7" t="n">
        <f aca="false">O58+1</f>
        <v>2027</v>
      </c>
      <c r="P62" s="9" t="n">
        <f aca="false">'Low scenario'!AG65</f>
        <v>5730619036.58799</v>
      </c>
      <c r="Q62" s="9" t="n">
        <f aca="false">P62/$B$14*100</f>
        <v>111.829524333395</v>
      </c>
      <c r="R62" s="7"/>
      <c r="S62" s="2"/>
    </row>
    <row r="63" customFormat="false" ht="12.8" hidden="false" customHeight="false" outlineLevel="0" collapsed="false">
      <c r="D63" s="5" t="n">
        <f aca="false">D59+1</f>
        <v>2028</v>
      </c>
      <c r="E63" s="6" t="n">
        <f aca="false">'Central scenario'!AG66</f>
        <v>5874433850.62058</v>
      </c>
      <c r="F63" s="6" t="n">
        <f aca="false">E63/$B$14*100</f>
        <v>114.635982438999</v>
      </c>
      <c r="G63" s="7"/>
      <c r="H63" s="2" t="n">
        <f aca="false">H62</f>
        <v>52</v>
      </c>
      <c r="K63" s="6" t="n">
        <f aca="false">'High scenario'!AG66</f>
        <v>6356140983.7451</v>
      </c>
      <c r="L63" s="6" t="n">
        <f aca="false">K63/$B$14*100</f>
        <v>124.036202418967</v>
      </c>
      <c r="M63" s="7"/>
      <c r="O63" s="5" t="n">
        <f aca="false">O59+1</f>
        <v>2028</v>
      </c>
      <c r="P63" s="6" t="n">
        <f aca="false">'Low scenario'!AG66</f>
        <v>5782158500.94773</v>
      </c>
      <c r="Q63" s="6" t="n">
        <f aca="false">P63/$B$14*100</f>
        <v>112.835285446976</v>
      </c>
      <c r="R63" s="7"/>
      <c r="S63" s="2"/>
    </row>
    <row r="64" customFormat="false" ht="12.8" hidden="false" customHeight="false" outlineLevel="0" collapsed="false">
      <c r="D64" s="7" t="n">
        <f aca="false">D60+1</f>
        <v>2028</v>
      </c>
      <c r="E64" s="9" t="n">
        <f aca="false">'Central scenario'!AG67</f>
        <v>5940448450.30898</v>
      </c>
      <c r="F64" s="9" t="n">
        <f aca="false">E64/$B$14*100</f>
        <v>115.924216962194</v>
      </c>
      <c r="G64" s="7"/>
      <c r="H64" s="2" t="n">
        <f aca="false">H63</f>
        <v>52</v>
      </c>
      <c r="K64" s="9" t="n">
        <f aca="false">'High scenario'!AG67</f>
        <v>6416279189.78683</v>
      </c>
      <c r="L64" s="9" t="n">
        <f aca="false">K64/$B$14*100</f>
        <v>125.209762715502</v>
      </c>
      <c r="M64" s="7"/>
      <c r="O64" s="7" t="n">
        <f aca="false">O60+1</f>
        <v>2028</v>
      </c>
      <c r="P64" s="9" t="n">
        <f aca="false">'Low scenario'!AG67</f>
        <v>5788633060.66848</v>
      </c>
      <c r="Q64" s="9" t="n">
        <f aca="false">P64/$B$14*100</f>
        <v>112.961632518595</v>
      </c>
      <c r="R64" s="7"/>
      <c r="S64" s="2"/>
    </row>
    <row r="65" customFormat="false" ht="12.8" hidden="false" customHeight="false" outlineLevel="0" collapsed="false">
      <c r="D65" s="7" t="n">
        <f aca="false">D61+1</f>
        <v>2028</v>
      </c>
      <c r="E65" s="9" t="n">
        <f aca="false">'Central scenario'!AG68</f>
        <v>6002380273.26759</v>
      </c>
      <c r="F65" s="9" t="n">
        <f aca="false">E65/$B$14*100</f>
        <v>117.132778595473</v>
      </c>
      <c r="G65" s="10" t="n">
        <f aca="false">AVERAGE(E63:E66)/AVERAGE(E59:E62)-1</f>
        <v>0.0348252180071573</v>
      </c>
      <c r="H65" s="2" t="n">
        <f aca="false">H64</f>
        <v>52</v>
      </c>
      <c r="K65" s="9" t="n">
        <f aca="false">'High scenario'!AG68</f>
        <v>6468014159.37955</v>
      </c>
      <c r="L65" s="9" t="n">
        <f aca="false">K65/$B$14*100</f>
        <v>126.219338994089</v>
      </c>
      <c r="M65" s="10" t="n">
        <f aca="false">AVERAGE(K63:K66)/AVERAGE(K59:K62)-1</f>
        <v>0.0338744678117091</v>
      </c>
      <c r="O65" s="7" t="n">
        <f aca="false">O61+1</f>
        <v>2028</v>
      </c>
      <c r="P65" s="9" t="n">
        <f aca="false">'Low scenario'!AG68</f>
        <v>5822474496.5111</v>
      </c>
      <c r="Q65" s="9" t="n">
        <f aca="false">P65/$B$14*100</f>
        <v>113.622027433853</v>
      </c>
      <c r="R65" s="10" t="n">
        <f aca="false">AVERAGE(P63:P66)/AVERAGE(P59:P62)-1</f>
        <v>0.0292849519784735</v>
      </c>
      <c r="S65" s="2"/>
    </row>
    <row r="66" customFormat="false" ht="12.8" hidden="false" customHeight="false" outlineLevel="0" collapsed="false">
      <c r="D66" s="7" t="n">
        <f aca="false">D62+1</f>
        <v>2028</v>
      </c>
      <c r="E66" s="9" t="n">
        <f aca="false">'Central scenario'!AG69</f>
        <v>6038404030.30015</v>
      </c>
      <c r="F66" s="9" t="n">
        <f aca="false">E66/$B$14*100</f>
        <v>117.835760173542</v>
      </c>
      <c r="G66" s="7"/>
      <c r="H66" s="2" t="n">
        <f aca="false">H65</f>
        <v>52</v>
      </c>
      <c r="K66" s="9" t="n">
        <f aca="false">'High scenario'!AG69</f>
        <v>6491844475.02523</v>
      </c>
      <c r="L66" s="9" t="n">
        <f aca="false">K66/$B$14*100</f>
        <v>126.684373023808</v>
      </c>
      <c r="M66" s="7"/>
      <c r="O66" s="7" t="n">
        <f aca="false">O62+1</f>
        <v>2028</v>
      </c>
      <c r="P66" s="9" t="n">
        <f aca="false">'Low scenario'!AG69</f>
        <v>5831702335.24031</v>
      </c>
      <c r="Q66" s="9" t="n">
        <f aca="false">P66/$B$14*100</f>
        <v>113.802103060783</v>
      </c>
      <c r="R66" s="7"/>
      <c r="S66" s="2"/>
    </row>
    <row r="67" customFormat="false" ht="12.8" hidden="false" customHeight="false" outlineLevel="0" collapsed="false">
      <c r="D67" s="5" t="n">
        <f aca="false">D63+1</f>
        <v>2029</v>
      </c>
      <c r="E67" s="6" t="n">
        <f aca="false">'Central scenario'!AG70</f>
        <v>6055646295.24051</v>
      </c>
      <c r="F67" s="6" t="n">
        <f aca="false">E67/$B$14*100</f>
        <v>118.172232424516</v>
      </c>
      <c r="G67" s="7"/>
      <c r="H67" s="2" t="n">
        <f aca="false">H66</f>
        <v>52</v>
      </c>
      <c r="K67" s="6" t="n">
        <f aca="false">'High scenario'!AG70</f>
        <v>6587030362.11567</v>
      </c>
      <c r="L67" s="6" t="n">
        <f aca="false">K67/$B$14*100</f>
        <v>128.541867372781</v>
      </c>
      <c r="M67" s="7"/>
      <c r="O67" s="5" t="n">
        <f aca="false">O63+1</f>
        <v>2029</v>
      </c>
      <c r="P67" s="6" t="n">
        <f aca="false">'Low scenario'!AG70</f>
        <v>5832611174.10492</v>
      </c>
      <c r="Q67" s="6" t="n">
        <f aca="false">P67/$B$14*100</f>
        <v>113.819838495171</v>
      </c>
      <c r="R67" s="7"/>
      <c r="S67" s="2"/>
    </row>
    <row r="68" customFormat="false" ht="12.8" hidden="false" customHeight="false" outlineLevel="0" collapsed="false">
      <c r="D68" s="7" t="n">
        <f aca="false">D64+1</f>
        <v>2029</v>
      </c>
      <c r="E68" s="9" t="n">
        <f aca="false">'Central scenario'!AG71</f>
        <v>6095526108.22043</v>
      </c>
      <c r="F68" s="9" t="n">
        <f aca="false">E68/$B$14*100</f>
        <v>118.950462575146</v>
      </c>
      <c r="G68" s="7"/>
      <c r="H68" s="2" t="n">
        <f aca="false">H67</f>
        <v>52</v>
      </c>
      <c r="K68" s="9" t="n">
        <f aca="false">'High scenario'!AG71</f>
        <v>6625622533.60156</v>
      </c>
      <c r="L68" s="9" t="n">
        <f aca="false">K68/$B$14*100</f>
        <v>129.294969987473</v>
      </c>
      <c r="M68" s="7"/>
      <c r="O68" s="7" t="n">
        <f aca="false">O64+1</f>
        <v>2029</v>
      </c>
      <c r="P68" s="9" t="n">
        <f aca="false">'Low scenario'!AG71</f>
        <v>5868580963.91823</v>
      </c>
      <c r="Q68" s="9" t="n">
        <f aca="false">P68/$B$14*100</f>
        <v>114.521766935975</v>
      </c>
      <c r="R68" s="7"/>
      <c r="S68" s="2"/>
    </row>
    <row r="69" customFormat="false" ht="12.8" hidden="false" customHeight="false" outlineLevel="0" collapsed="false">
      <c r="D69" s="7" t="n">
        <f aca="false">D65+1</f>
        <v>2029</v>
      </c>
      <c r="E69" s="9" t="n">
        <f aca="false">'Central scenario'!AG72</f>
        <v>6112956333.49202</v>
      </c>
      <c r="F69" s="9" t="n">
        <f aca="false">E69/$B$14*100</f>
        <v>119.290602756984</v>
      </c>
      <c r="G69" s="10" t="n">
        <f aca="false">AVERAGE(E67:E70)/AVERAGE(E63:E66)-1</f>
        <v>0.0239579697010608</v>
      </c>
      <c r="H69" s="2" t="n">
        <f aca="false">H68</f>
        <v>52</v>
      </c>
      <c r="K69" s="9" t="n">
        <f aca="false">'High scenario'!AG72</f>
        <v>6686223556.95894</v>
      </c>
      <c r="L69" s="9" t="n">
        <f aca="false">K69/$B$14*100</f>
        <v>130.477561880758</v>
      </c>
      <c r="M69" s="10" t="n">
        <f aca="false">AVERAGE(K67:K70)/AVERAGE(K63:K66)-1</f>
        <v>0.0350657528998353</v>
      </c>
      <c r="O69" s="7" t="n">
        <f aca="false">O65+1</f>
        <v>2029</v>
      </c>
      <c r="P69" s="9" t="n">
        <f aca="false">'Low scenario'!AG72</f>
        <v>5873552279.79191</v>
      </c>
      <c r="Q69" s="9" t="n">
        <f aca="false">P69/$B$14*100</f>
        <v>114.618779123649</v>
      </c>
      <c r="R69" s="10" t="n">
        <f aca="false">AVERAGE(P67:P70)/AVERAGE(P63:P66)-1</f>
        <v>0.0109506371029218</v>
      </c>
      <c r="S69" s="2"/>
    </row>
    <row r="70" customFormat="false" ht="12.8" hidden="false" customHeight="false" outlineLevel="0" collapsed="false">
      <c r="D70" s="7" t="n">
        <f aca="false">D66+1</f>
        <v>2029</v>
      </c>
      <c r="E70" s="9" t="n">
        <f aca="false">'Central scenario'!AG73</f>
        <v>6163071205.25348</v>
      </c>
      <c r="F70" s="9" t="n">
        <f aca="false">E70/$B$14*100</f>
        <v>120.268563817618</v>
      </c>
      <c r="G70" s="7"/>
      <c r="H70" s="2" t="n">
        <f aca="false">H69</f>
        <v>52</v>
      </c>
      <c r="K70" s="9" t="n">
        <f aca="false">'High scenario'!AG73</f>
        <v>6735724085.48932</v>
      </c>
      <c r="L70" s="9" t="n">
        <f aca="false">K70/$B$14*100</f>
        <v>131.443534409111</v>
      </c>
      <c r="M70" s="7"/>
      <c r="O70" s="7" t="n">
        <f aca="false">O66+1</f>
        <v>2029</v>
      </c>
      <c r="P70" s="9" t="n">
        <f aca="false">'Low scenario'!AG73</f>
        <v>5904552176.15516</v>
      </c>
      <c r="Q70" s="9" t="n">
        <f aca="false">P70/$B$14*100</f>
        <v>115.223723134506</v>
      </c>
      <c r="R70" s="7"/>
      <c r="S70" s="2"/>
    </row>
    <row r="71" customFormat="false" ht="12.8" hidden="false" customHeight="false" outlineLevel="0" collapsed="false">
      <c r="D71" s="5" t="n">
        <f aca="false">D67+1</f>
        <v>2030</v>
      </c>
      <c r="E71" s="6" t="n">
        <f aca="false">'Central scenario'!AG74</f>
        <v>6228475656.59037</v>
      </c>
      <c r="F71" s="6" t="n">
        <f aca="false">E71/$B$14*100</f>
        <v>121.544891669041</v>
      </c>
      <c r="G71" s="7"/>
      <c r="H71" s="2" t="n">
        <f aca="false">H70</f>
        <v>52</v>
      </c>
      <c r="K71" s="6" t="n">
        <f aca="false">'High scenario'!AG74</f>
        <v>6787722114.81353</v>
      </c>
      <c r="L71" s="6" t="n">
        <f aca="false">K71/$B$14*100</f>
        <v>132.45824413741</v>
      </c>
      <c r="M71" s="7"/>
      <c r="O71" s="5" t="n">
        <f aca="false">O67+1</f>
        <v>2030</v>
      </c>
      <c r="P71" s="6" t="n">
        <f aca="false">'Low scenario'!AG74</f>
        <v>5928535580.58081</v>
      </c>
      <c r="Q71" s="6" t="n">
        <f aca="false">P71/$B$14*100</f>
        <v>115.691744598102</v>
      </c>
      <c r="R71" s="7"/>
      <c r="S71" s="2"/>
    </row>
    <row r="72" customFormat="false" ht="12.8" hidden="false" customHeight="false" outlineLevel="0" collapsed="false">
      <c r="D72" s="7" t="n">
        <f aca="false">D68+1</f>
        <v>2030</v>
      </c>
      <c r="E72" s="9" t="n">
        <f aca="false">'Central scenario'!AG75</f>
        <v>6260711093.64355</v>
      </c>
      <c r="F72" s="9" t="n">
        <f aca="false">E72/$B$14*100</f>
        <v>122.173946500521</v>
      </c>
      <c r="G72" s="7"/>
      <c r="H72" s="2" t="n">
        <f aca="false">H71</f>
        <v>52</v>
      </c>
      <c r="K72" s="9" t="n">
        <f aca="false">'High scenario'!AG75</f>
        <v>6825882583.01954</v>
      </c>
      <c r="L72" s="9" t="n">
        <f aca="false">K72/$B$14*100</f>
        <v>133.202922326725</v>
      </c>
      <c r="M72" s="7"/>
      <c r="O72" s="7" t="n">
        <f aca="false">O68+1</f>
        <v>2030</v>
      </c>
      <c r="P72" s="9" t="n">
        <f aca="false">'Low scenario'!AG75</f>
        <v>5938253468.68629</v>
      </c>
      <c r="Q72" s="9" t="n">
        <f aca="false">P72/$B$14*100</f>
        <v>115.881383238783</v>
      </c>
      <c r="R72" s="7"/>
      <c r="S72" s="2"/>
    </row>
    <row r="73" customFormat="false" ht="12.8" hidden="false" customHeight="false" outlineLevel="0" collapsed="false">
      <c r="D73" s="7" t="n">
        <f aca="false">D69+1</f>
        <v>2030</v>
      </c>
      <c r="E73" s="9" t="n">
        <f aca="false">'Central scenario'!AG76</f>
        <v>6312403498.52123</v>
      </c>
      <c r="F73" s="9" t="n">
        <f aca="false">E73/$B$14*100</f>
        <v>123.182692154736</v>
      </c>
      <c r="G73" s="10" t="n">
        <f aca="false">AVERAGE(E71:E74)/AVERAGE(E67:E70)-1</f>
        <v>0.0299218502377645</v>
      </c>
      <c r="H73" s="2" t="n">
        <f aca="false">H72</f>
        <v>52</v>
      </c>
      <c r="K73" s="9" t="n">
        <f aca="false">'High scenario'!AG76</f>
        <v>6888510526.33602</v>
      </c>
      <c r="L73" s="9" t="n">
        <f aca="false">K73/$B$14*100</f>
        <v>134.42506832288</v>
      </c>
      <c r="M73" s="10" t="n">
        <f aca="false">AVERAGE(K71:K74)/AVERAGE(K67:K70)-1</f>
        <v>0.0304914182583396</v>
      </c>
      <c r="O73" s="7" t="n">
        <f aca="false">O69+1</f>
        <v>2030</v>
      </c>
      <c r="P73" s="9" t="n">
        <f aca="false">'Low scenario'!AG76</f>
        <v>5963645773.74261</v>
      </c>
      <c r="Q73" s="9" t="n">
        <f aca="false">P73/$B$14*100</f>
        <v>116.376898536179</v>
      </c>
      <c r="R73" s="10" t="n">
        <f aca="false">AVERAGE(P71:P74)/AVERAGE(P67:P70)-1</f>
        <v>0.0159266647966587</v>
      </c>
      <c r="S73" s="2"/>
    </row>
    <row r="74" customFormat="false" ht="12.8" hidden="false" customHeight="false" outlineLevel="0" collapsed="false">
      <c r="D74" s="7" t="n">
        <f aca="false">D70+1</f>
        <v>2030</v>
      </c>
      <c r="E74" s="9" t="n">
        <f aca="false">'Central scenario'!AG77</f>
        <v>6356516711.84993</v>
      </c>
      <c r="F74" s="9" t="n">
        <f aca="false">E74/$B$14*100</f>
        <v>124.04353452305</v>
      </c>
      <c r="G74" s="7"/>
      <c r="H74" s="2" t="n">
        <f aca="false">H73</f>
        <v>52</v>
      </c>
      <c r="K74" s="9" t="n">
        <f aca="false">'High scenario'!AG77</f>
        <v>6944612059.1494</v>
      </c>
      <c r="L74" s="9" t="n">
        <f aca="false">K74/$B$14*100</f>
        <v>135.519855411123</v>
      </c>
      <c r="M74" s="7"/>
      <c r="O74" s="7" t="n">
        <f aca="false">O70+1</f>
        <v>2030</v>
      </c>
      <c r="P74" s="9" t="n">
        <f aca="false">'Low scenario'!AG77</f>
        <v>6022808657.474</v>
      </c>
      <c r="Q74" s="9" t="n">
        <f aca="false">P74/$B$14*100</f>
        <v>117.53142601456</v>
      </c>
      <c r="R74" s="7"/>
      <c r="S74" s="2"/>
    </row>
    <row r="75" customFormat="false" ht="12.8" hidden="false" customHeight="false" outlineLevel="0" collapsed="false">
      <c r="D75" s="5" t="n">
        <f aca="false">D71+1</f>
        <v>2031</v>
      </c>
      <c r="E75" s="6" t="n">
        <f aca="false">'Central scenario'!AG78</f>
        <v>6377769267.15684</v>
      </c>
      <c r="F75" s="6" t="n">
        <f aca="false">E75/$B$14*100</f>
        <v>124.45826513691</v>
      </c>
      <c r="G75" s="7"/>
      <c r="H75" s="2" t="n">
        <f aca="false">H74</f>
        <v>52</v>
      </c>
      <c r="K75" s="6" t="n">
        <f aca="false">'High scenario'!AG78</f>
        <v>6995864740.60267</v>
      </c>
      <c r="L75" s="6" t="n">
        <f aca="false">K75/$B$14*100</f>
        <v>136.520020131747</v>
      </c>
      <c r="M75" s="7"/>
      <c r="O75" s="5" t="n">
        <f aca="false">O71+1</f>
        <v>2031</v>
      </c>
      <c r="P75" s="6" t="n">
        <f aca="false">'Low scenario'!AG78</f>
        <v>6034294306.69813</v>
      </c>
      <c r="Q75" s="6" t="n">
        <f aca="false">P75/$B$14*100</f>
        <v>117.755561431902</v>
      </c>
      <c r="R75" s="7"/>
      <c r="S75" s="2"/>
    </row>
    <row r="76" customFormat="false" ht="12.8" hidden="false" customHeight="false" outlineLevel="0" collapsed="false">
      <c r="D76" s="7" t="n">
        <f aca="false">D72+1</f>
        <v>2031</v>
      </c>
      <c r="E76" s="9" t="n">
        <f aca="false">'Central scenario'!AG79</f>
        <v>6401816796.34434</v>
      </c>
      <c r="F76" s="9" t="n">
        <f aca="false">E76/$B$14*100</f>
        <v>124.927537956</v>
      </c>
      <c r="G76" s="7"/>
      <c r="H76" s="2" t="n">
        <f aca="false">H75</f>
        <v>52</v>
      </c>
      <c r="K76" s="9" t="n">
        <f aca="false">'High scenario'!AG79</f>
        <v>7056153528.01963</v>
      </c>
      <c r="L76" s="9" t="n">
        <f aca="false">K76/$B$14*100</f>
        <v>137.69651893169</v>
      </c>
      <c r="M76" s="7"/>
      <c r="O76" s="7" t="n">
        <f aca="false">O72+1</f>
        <v>2031</v>
      </c>
      <c r="P76" s="9" t="n">
        <f aca="false">'Low scenario'!AG79</f>
        <v>6069998578.82284</v>
      </c>
      <c r="Q76" s="9" t="n">
        <f aca="false">P76/$B$14*100</f>
        <v>118.452308457465</v>
      </c>
      <c r="R76" s="7"/>
      <c r="S76" s="2"/>
    </row>
    <row r="77" customFormat="false" ht="12.8" hidden="false" customHeight="false" outlineLevel="0" collapsed="false">
      <c r="D77" s="7" t="n">
        <f aca="false">D73+1</f>
        <v>2031</v>
      </c>
      <c r="E77" s="9" t="n">
        <f aca="false">'Central scenario'!AG80</f>
        <v>6402606259.2684</v>
      </c>
      <c r="F77" s="9" t="n">
        <f aca="false">E77/$B$14*100</f>
        <v>124.942943841946</v>
      </c>
      <c r="G77" s="10" t="n">
        <f aca="false">AVERAGE(E75:E78)/AVERAGE(E71:E74)-1</f>
        <v>0.0189804472543524</v>
      </c>
      <c r="H77" s="2" t="n">
        <f aca="false">H76</f>
        <v>52</v>
      </c>
      <c r="K77" s="9" t="n">
        <f aca="false">'High scenario'!AG80</f>
        <v>7123161583.16286</v>
      </c>
      <c r="L77" s="9" t="n">
        <f aca="false">K77/$B$14*100</f>
        <v>139.00414013026</v>
      </c>
      <c r="M77" s="10" t="n">
        <f aca="false">AVERAGE(K75:K78)/AVERAGE(K71:K74)-1</f>
        <v>0.0330087660557381</v>
      </c>
      <c r="O77" s="7" t="n">
        <f aca="false">O73+1</f>
        <v>2031</v>
      </c>
      <c r="P77" s="9" t="n">
        <f aca="false">'Low scenario'!AG80</f>
        <v>6083847495.8777</v>
      </c>
      <c r="Q77" s="9" t="n">
        <f aca="false">P77/$B$14*100</f>
        <v>118.722561600605</v>
      </c>
      <c r="R77" s="10" t="n">
        <f aca="false">AVERAGE(P75:P78)/AVERAGE(P71:P74)-1</f>
        <v>0.018573192053456</v>
      </c>
      <c r="S77" s="2"/>
    </row>
    <row r="78" customFormat="false" ht="12.8" hidden="false" customHeight="false" outlineLevel="0" collapsed="false">
      <c r="D78" s="7" t="n">
        <f aca="false">D74+1</f>
        <v>2031</v>
      </c>
      <c r="E78" s="9" t="n">
        <f aca="false">'Central scenario'!AG81</f>
        <v>6453426760.02062</v>
      </c>
      <c r="F78" s="9" t="n">
        <f aca="false">E78/$B$14*100</f>
        <v>125.93467482061</v>
      </c>
      <c r="G78" s="7"/>
      <c r="H78" s="2" t="n">
        <f aca="false">H77</f>
        <v>52</v>
      </c>
      <c r="K78" s="9" t="n">
        <f aca="false">'High scenario'!AG81</f>
        <v>7177530031.42403</v>
      </c>
      <c r="L78" s="9" t="n">
        <f aca="false">K78/$B$14*100</f>
        <v>140.06510713382</v>
      </c>
      <c r="M78" s="7"/>
      <c r="O78" s="7" t="n">
        <f aca="false">O74+1</f>
        <v>2031</v>
      </c>
      <c r="P78" s="9" t="n">
        <f aca="false">'Low scenario'!AG81</f>
        <v>6108133971.34592</v>
      </c>
      <c r="Q78" s="9" t="n">
        <f aca="false">P78/$B$14*100</f>
        <v>119.196497310169</v>
      </c>
      <c r="R78" s="7"/>
      <c r="S78" s="2"/>
    </row>
    <row r="79" customFormat="false" ht="12.8" hidden="false" customHeight="false" outlineLevel="0" collapsed="false">
      <c r="D79" s="5" t="n">
        <f aca="false">D75+1</f>
        <v>2032</v>
      </c>
      <c r="E79" s="6" t="n">
        <f aca="false">'Central scenario'!AG82</f>
        <v>6477719834.36146</v>
      </c>
      <c r="F79" s="6" t="n">
        <f aca="false">E79/$B$14*100</f>
        <v>126.408739303136</v>
      </c>
      <c r="G79" s="7"/>
      <c r="H79" s="2" t="n">
        <f aca="false">H78</f>
        <v>52</v>
      </c>
      <c r="K79" s="6" t="n">
        <f aca="false">'High scenario'!AG82</f>
        <v>7186391287.78572</v>
      </c>
      <c r="L79" s="6" t="n">
        <f aca="false">K79/$B$14*100</f>
        <v>140.238029130134</v>
      </c>
      <c r="M79" s="7"/>
      <c r="O79" s="5" t="n">
        <f aca="false">O75+1</f>
        <v>2032</v>
      </c>
      <c r="P79" s="6" t="n">
        <f aca="false">'Low scenario'!AG82</f>
        <v>6140038116.73879</v>
      </c>
      <c r="Q79" s="6" t="n">
        <f aca="false">P79/$B$14*100</f>
        <v>119.819087187592</v>
      </c>
      <c r="R79" s="7"/>
      <c r="S79" s="2"/>
    </row>
    <row r="80" customFormat="false" ht="12.8" hidden="false" customHeight="false" outlineLevel="0" collapsed="false">
      <c r="D80" s="7" t="n">
        <f aca="false">D76+1</f>
        <v>2032</v>
      </c>
      <c r="E80" s="9" t="n">
        <f aca="false">'Central scenario'!AG83</f>
        <v>6520501120.38187</v>
      </c>
      <c r="F80" s="9" t="n">
        <f aca="false">E80/$B$14*100</f>
        <v>127.243589924943</v>
      </c>
      <c r="G80" s="7"/>
      <c r="H80" s="2" t="n">
        <f aca="false">H79</f>
        <v>52</v>
      </c>
      <c r="K80" s="9" t="n">
        <f aca="false">'High scenario'!AG83</f>
        <v>7241975714.04778</v>
      </c>
      <c r="L80" s="9" t="n">
        <f aca="false">K80/$B$14*100</f>
        <v>141.32272520041</v>
      </c>
      <c r="M80" s="7"/>
      <c r="O80" s="7" t="n">
        <f aca="false">O76+1</f>
        <v>2032</v>
      </c>
      <c r="P80" s="9" t="n">
        <f aca="false">'Low scenario'!AG83</f>
        <v>6120790711.86373</v>
      </c>
      <c r="Q80" s="9" t="n">
        <f aca="false">P80/$B$14*100</f>
        <v>119.443485857598</v>
      </c>
      <c r="R80" s="7"/>
      <c r="S80" s="2"/>
    </row>
    <row r="81" customFormat="false" ht="12.8" hidden="false" customHeight="false" outlineLevel="0" collapsed="false">
      <c r="D81" s="7" t="n">
        <f aca="false">D77+1</f>
        <v>2032</v>
      </c>
      <c r="E81" s="9" t="n">
        <f aca="false">'Central scenario'!AG84</f>
        <v>6545394306.8625</v>
      </c>
      <c r="F81" s="9" t="n">
        <f aca="false">E81/$B$14*100</f>
        <v>127.72936522871</v>
      </c>
      <c r="G81" s="10" t="n">
        <f aca="false">AVERAGE(E79:E82)/AVERAGE(E75:E78)-1</f>
        <v>0.0197111010319762</v>
      </c>
      <c r="H81" s="2" t="n">
        <f aca="false">H80</f>
        <v>52</v>
      </c>
      <c r="K81" s="9" t="n">
        <f aca="false">'High scenario'!AG84</f>
        <v>7290245006.04378</v>
      </c>
      <c r="L81" s="9" t="n">
        <f aca="false">K81/$B$14*100</f>
        <v>142.264670901102</v>
      </c>
      <c r="M81" s="10" t="n">
        <f aca="false">AVERAGE(K79:K82)/AVERAGE(K75:K78)-1</f>
        <v>0.0264440706203246</v>
      </c>
      <c r="O81" s="7" t="n">
        <f aca="false">O77+1</f>
        <v>2032</v>
      </c>
      <c r="P81" s="9" t="n">
        <f aca="false">'Low scenario'!AG84</f>
        <v>6124011889.30886</v>
      </c>
      <c r="Q81" s="9" t="n">
        <f aca="false">P81/$B$14*100</f>
        <v>119.506345164627</v>
      </c>
      <c r="R81" s="10" t="n">
        <f aca="false">AVERAGE(P79:P82)/AVERAGE(P75:P78)-1</f>
        <v>0.010159493756102</v>
      </c>
      <c r="S81" s="2"/>
    </row>
    <row r="82" customFormat="false" ht="12.8" hidden="false" customHeight="false" outlineLevel="0" collapsed="false">
      <c r="D82" s="7" t="n">
        <f aca="false">D78+1</f>
        <v>2032</v>
      </c>
      <c r="E82" s="9" t="n">
        <f aca="false">'Central scenario'!AG85</f>
        <v>6597310098.9425</v>
      </c>
      <c r="F82" s="9" t="n">
        <f aca="false">E82/$B$14*100</f>
        <v>128.742470147503</v>
      </c>
      <c r="G82" s="7"/>
      <c r="H82" s="2" t="n">
        <f aca="false">H81</f>
        <v>52</v>
      </c>
      <c r="K82" s="9" t="n">
        <f aca="false">'High scenario'!AG85</f>
        <v>7383858937.76107</v>
      </c>
      <c r="L82" s="9" t="n">
        <f aca="false">K82/$B$14*100</f>
        <v>144.091489502738</v>
      </c>
      <c r="M82" s="7"/>
      <c r="O82" s="7" t="n">
        <f aca="false">O78+1</f>
        <v>2032</v>
      </c>
      <c r="P82" s="9" t="n">
        <f aca="false">'Low scenario'!AG85</f>
        <v>6158271482.41646</v>
      </c>
      <c r="Q82" s="9" t="n">
        <f aca="false">P82/$B$14*100</f>
        <v>120.174900163069</v>
      </c>
      <c r="R82" s="7"/>
      <c r="S82" s="2"/>
    </row>
    <row r="83" customFormat="false" ht="12.8" hidden="false" customHeight="false" outlineLevel="0" collapsed="false">
      <c r="D83" s="5" t="n">
        <f aca="false">D79+1</f>
        <v>2033</v>
      </c>
      <c r="E83" s="6" t="n">
        <f aca="false">'Central scenario'!AG86</f>
        <v>6651490496.65846</v>
      </c>
      <c r="F83" s="6" t="n">
        <f aca="false">E83/$B$14*100</f>
        <v>129.799767459728</v>
      </c>
      <c r="G83" s="7"/>
      <c r="H83" s="2" t="n">
        <f aca="false">H82</f>
        <v>52</v>
      </c>
      <c r="K83" s="6" t="n">
        <f aca="false">'High scenario'!AG86</f>
        <v>7423497691.50568</v>
      </c>
      <c r="L83" s="6" t="n">
        <f aca="false">K83/$B$14*100</f>
        <v>144.865015529878</v>
      </c>
      <c r="M83" s="7"/>
      <c r="O83" s="5" t="n">
        <f aca="false">O79+1</f>
        <v>2033</v>
      </c>
      <c r="P83" s="6" t="n">
        <f aca="false">'Low scenario'!AG86</f>
        <v>6157846533.10868</v>
      </c>
      <c r="Q83" s="6" t="n">
        <f aca="false">P83/$B$14*100</f>
        <v>120.166607537324</v>
      </c>
      <c r="R83" s="7"/>
      <c r="S83" s="2"/>
    </row>
    <row r="84" customFormat="false" ht="12.8" hidden="false" customHeight="false" outlineLevel="0" collapsed="false">
      <c r="D84" s="7" t="n">
        <f aca="false">D80+1</f>
        <v>2033</v>
      </c>
      <c r="E84" s="9" t="n">
        <f aca="false">'Central scenario'!AG87</f>
        <v>6693824630.16517</v>
      </c>
      <c r="F84" s="9" t="n">
        <f aca="false">E84/$B$14*100</f>
        <v>130.625892173811</v>
      </c>
      <c r="G84" s="7"/>
      <c r="H84" s="2" t="n">
        <f aca="false">H83</f>
        <v>52</v>
      </c>
      <c r="K84" s="9" t="n">
        <f aca="false">'High scenario'!AG87</f>
        <v>7491269507.04772</v>
      </c>
      <c r="L84" s="9" t="n">
        <f aca="false">K84/$B$14*100</f>
        <v>146.18754104534</v>
      </c>
      <c r="M84" s="7"/>
      <c r="O84" s="7" t="n">
        <f aca="false">O80+1</f>
        <v>2033</v>
      </c>
      <c r="P84" s="9" t="n">
        <f aca="false">'Low scenario'!AG87</f>
        <v>6162340511.21544</v>
      </c>
      <c r="Q84" s="9" t="n">
        <f aca="false">P84/$B$14*100</f>
        <v>120.254304770526</v>
      </c>
      <c r="R84" s="7"/>
      <c r="S84" s="2"/>
    </row>
    <row r="85" customFormat="false" ht="12.8" hidden="false" customHeight="false" outlineLevel="0" collapsed="false">
      <c r="D85" s="7" t="n">
        <f aca="false">D81+1</f>
        <v>2033</v>
      </c>
      <c r="E85" s="9" t="n">
        <f aca="false">'Central scenario'!AG88</f>
        <v>6731811697.65468</v>
      </c>
      <c r="F85" s="9" t="n">
        <f aca="false">E85/$B$14*100</f>
        <v>131.367186554235</v>
      </c>
      <c r="G85" s="10" t="n">
        <f aca="false">AVERAGE(E83:E86)/AVERAGE(E79:E82)-1</f>
        <v>0.0274558364017539</v>
      </c>
      <c r="H85" s="2" t="n">
        <f aca="false">H84</f>
        <v>52</v>
      </c>
      <c r="K85" s="9" t="n">
        <f aca="false">'High scenario'!AG88</f>
        <v>7543363496.05194</v>
      </c>
      <c r="L85" s="9" t="n">
        <f aca="false">K85/$B$14*100</f>
        <v>147.204123368083</v>
      </c>
      <c r="M85" s="10" t="n">
        <f aca="false">AVERAGE(K83:K86)/AVERAGE(K79:K82)-1</f>
        <v>0.0322867463362266</v>
      </c>
      <c r="O85" s="7" t="n">
        <f aca="false">O81+1</f>
        <v>2033</v>
      </c>
      <c r="P85" s="9" t="n">
        <f aca="false">'Low scenario'!AG88</f>
        <v>6191346934.19893</v>
      </c>
      <c r="Q85" s="9" t="n">
        <f aca="false">P85/$B$14*100</f>
        <v>120.820347368044</v>
      </c>
      <c r="R85" s="10" t="n">
        <f aca="false">AVERAGE(P83:P86)/AVERAGE(P79:P82)-1</f>
        <v>0.00856737091247339</v>
      </c>
      <c r="S85" s="2"/>
    </row>
    <row r="86" customFormat="false" ht="12.8" hidden="false" customHeight="false" outlineLevel="0" collapsed="false">
      <c r="D86" s="7" t="n">
        <f aca="false">D82+1</f>
        <v>2033</v>
      </c>
      <c r="E86" s="9" t="n">
        <f aca="false">'Central scenario'!AG89</f>
        <v>6781519506.15971</v>
      </c>
      <c r="F86" s="9" t="n">
        <f aca="false">E86/$B$14*100</f>
        <v>132.337204024474</v>
      </c>
      <c r="G86" s="7"/>
      <c r="H86" s="2" t="n">
        <f aca="false">H85</f>
        <v>52</v>
      </c>
      <c r="K86" s="9" t="n">
        <f aca="false">'High scenario'!AG89</f>
        <v>7583964348.21224</v>
      </c>
      <c r="L86" s="9" t="n">
        <f aca="false">K86/$B$14*100</f>
        <v>147.996424157165</v>
      </c>
      <c r="M86" s="7"/>
      <c r="O86" s="7" t="n">
        <f aca="false">O82+1</f>
        <v>2033</v>
      </c>
      <c r="P86" s="9" t="n">
        <f aca="false">'Low scenario'!AG89</f>
        <v>6241848167.37144</v>
      </c>
      <c r="Q86" s="9" t="n">
        <f aca="false">P86/$B$14*100</f>
        <v>121.805848035228</v>
      </c>
      <c r="R86" s="7"/>
      <c r="S86" s="2"/>
    </row>
    <row r="87" customFormat="false" ht="12.8" hidden="false" customHeight="false" outlineLevel="0" collapsed="false">
      <c r="D87" s="5" t="n">
        <f aca="false">D83+1</f>
        <v>2034</v>
      </c>
      <c r="E87" s="6" t="n">
        <f aca="false">'Central scenario'!AG90</f>
        <v>6828056573.29597</v>
      </c>
      <c r="F87" s="6" t="n">
        <f aca="false">E87/$B$14*100</f>
        <v>133.245346416856</v>
      </c>
      <c r="G87" s="7"/>
      <c r="H87" s="2" t="n">
        <f aca="false">H86</f>
        <v>52</v>
      </c>
      <c r="K87" s="6" t="n">
        <f aca="false">'High scenario'!AG90</f>
        <v>7612296661.3697</v>
      </c>
      <c r="L87" s="6" t="n">
        <f aca="false">K87/$B$14*100</f>
        <v>148.549311913869</v>
      </c>
      <c r="M87" s="7"/>
      <c r="O87" s="5" t="n">
        <f aca="false">O83+1</f>
        <v>2034</v>
      </c>
      <c r="P87" s="6" t="n">
        <f aca="false">'Low scenario'!AG90</f>
        <v>6288024802.80594</v>
      </c>
      <c r="Q87" s="6" t="n">
        <f aca="false">P87/$B$14*100</f>
        <v>122.706956823473</v>
      </c>
      <c r="R87" s="7"/>
      <c r="S87" s="2"/>
    </row>
    <row r="88" customFormat="false" ht="12.8" hidden="false" customHeight="false" outlineLevel="0" collapsed="false">
      <c r="D88" s="7" t="n">
        <f aca="false">D84+1</f>
        <v>2034</v>
      </c>
      <c r="E88" s="9" t="n">
        <f aca="false">'Central scenario'!AG91</f>
        <v>6860666016.25306</v>
      </c>
      <c r="F88" s="9" t="n">
        <f aca="false">E88/$B$14*100</f>
        <v>133.881699744723</v>
      </c>
      <c r="G88" s="7"/>
      <c r="H88" s="2" t="n">
        <f aca="false">H87</f>
        <v>52</v>
      </c>
      <c r="K88" s="9" t="n">
        <f aca="false">'High scenario'!AG91</f>
        <v>7637893324.50435</v>
      </c>
      <c r="L88" s="9" t="n">
        <f aca="false">K88/$B$14*100</f>
        <v>149.048815134131</v>
      </c>
      <c r="M88" s="7"/>
      <c r="O88" s="7" t="n">
        <f aca="false">O84+1</f>
        <v>2034</v>
      </c>
      <c r="P88" s="9" t="n">
        <f aca="false">'Low scenario'!AG91</f>
        <v>6312550281.6285</v>
      </c>
      <c r="Q88" s="9" t="n">
        <f aca="false">P88/$B$14*100</f>
        <v>123.185556537268</v>
      </c>
      <c r="R88" s="7"/>
      <c r="S88" s="2"/>
    </row>
    <row r="89" customFormat="false" ht="12.8" hidden="false" customHeight="false" outlineLevel="0" collapsed="false">
      <c r="D89" s="7" t="n">
        <f aca="false">D85+1</f>
        <v>2034</v>
      </c>
      <c r="E89" s="9" t="n">
        <f aca="false">'Central scenario'!AG92</f>
        <v>6872748122.15029</v>
      </c>
      <c r="F89" s="9" t="n">
        <f aca="false">E89/$B$14*100</f>
        <v>134.11747464911</v>
      </c>
      <c r="G89" s="10" t="n">
        <f aca="false">AVERAGE(E87:E90)/AVERAGE(E83:E86)-1</f>
        <v>0.0232370578476866</v>
      </c>
      <c r="H89" s="2" t="n">
        <f aca="false">H88</f>
        <v>52</v>
      </c>
      <c r="K89" s="9" t="n">
        <f aca="false">'High scenario'!AG92</f>
        <v>7690007784.00455</v>
      </c>
      <c r="L89" s="9" t="n">
        <f aca="false">K89/$B$14*100</f>
        <v>150.065796926078</v>
      </c>
      <c r="M89" s="10" t="n">
        <f aca="false">AVERAGE(K87:K90)/AVERAGE(K83:K86)-1</f>
        <v>0.0217093172916891</v>
      </c>
      <c r="O89" s="7" t="n">
        <f aca="false">O85+1</f>
        <v>2034</v>
      </c>
      <c r="P89" s="9" t="n">
        <f aca="false">'Low scenario'!AG92</f>
        <v>6321299748.23918</v>
      </c>
      <c r="Q89" s="9" t="n">
        <f aca="false">P89/$B$14*100</f>
        <v>123.356297024987</v>
      </c>
      <c r="R89" s="10" t="n">
        <f aca="false">AVERAGE(P87:P90)/AVERAGE(P83:P86)-1</f>
        <v>0.020177746710476</v>
      </c>
      <c r="S89" s="2"/>
    </row>
    <row r="90" customFormat="false" ht="12.8" hidden="false" customHeight="false" outlineLevel="0" collapsed="false">
      <c r="D90" s="7" t="n">
        <f aca="false">D86+1</f>
        <v>2034</v>
      </c>
      <c r="E90" s="9" t="n">
        <f aca="false">'Central scenario'!AG93</f>
        <v>6921291537.43428</v>
      </c>
      <c r="F90" s="9" t="n">
        <f aca="false">E90/$B$14*100</f>
        <v>135.064769698051</v>
      </c>
      <c r="G90" s="7"/>
      <c r="H90" s="2" t="n">
        <f aca="false">H89</f>
        <v>52</v>
      </c>
      <c r="K90" s="9" t="n">
        <f aca="false">'High scenario'!AG93</f>
        <v>7754090646.3306</v>
      </c>
      <c r="L90" s="9" t="n">
        <f aca="false">K90/$B$14*100</f>
        <v>151.316334776543</v>
      </c>
      <c r="M90" s="7"/>
      <c r="O90" s="7" t="n">
        <f aca="false">O86+1</f>
        <v>2034</v>
      </c>
      <c r="P90" s="9" t="n">
        <f aca="false">'Low scenario'!AG93</f>
        <v>6330974788.38836</v>
      </c>
      <c r="Q90" s="9" t="n">
        <f aca="false">P90/$B$14*100</f>
        <v>123.545099514017</v>
      </c>
      <c r="R90" s="7"/>
      <c r="S90" s="2"/>
    </row>
    <row r="91" customFormat="false" ht="12.8" hidden="false" customHeight="false" outlineLevel="0" collapsed="false">
      <c r="D91" s="5" t="n">
        <f aca="false">D87+1</f>
        <v>2035</v>
      </c>
      <c r="E91" s="6" t="n">
        <f aca="false">'Central scenario'!AG94</f>
        <v>6938216320.11213</v>
      </c>
      <c r="F91" s="6" t="n">
        <f aca="false">E91/$B$14*100</f>
        <v>135.395046476917</v>
      </c>
      <c r="G91" s="7"/>
      <c r="H91" s="2" t="n">
        <f aca="false">H90</f>
        <v>52</v>
      </c>
      <c r="K91" s="6" t="n">
        <f aca="false">'High scenario'!AG94</f>
        <v>7816011710.94397</v>
      </c>
      <c r="L91" s="6" t="n">
        <f aca="false">K91/$B$14*100</f>
        <v>152.524686467297</v>
      </c>
      <c r="M91" s="7"/>
      <c r="O91" s="5" t="n">
        <f aca="false">O87+1</f>
        <v>2035</v>
      </c>
      <c r="P91" s="6" t="n">
        <f aca="false">'Low scenario'!AG94</f>
        <v>6358094182.73357</v>
      </c>
      <c r="Q91" s="6" t="n">
        <f aca="false">P91/$B$14*100</f>
        <v>124.074317902201</v>
      </c>
      <c r="R91" s="7"/>
      <c r="S91" s="2"/>
    </row>
    <row r="92" customFormat="false" ht="12.8" hidden="false" customHeight="false" outlineLevel="0" collapsed="false">
      <c r="D92" s="7" t="n">
        <f aca="false">D88+1</f>
        <v>2035</v>
      </c>
      <c r="E92" s="9" t="n">
        <f aca="false">'Central scenario'!AG95</f>
        <v>6997664950.82729</v>
      </c>
      <c r="F92" s="9" t="n">
        <f aca="false">E92/$B$14*100</f>
        <v>136.555150132858</v>
      </c>
      <c r="G92" s="7"/>
      <c r="H92" s="2" t="n">
        <f aca="false">H91</f>
        <v>52</v>
      </c>
      <c r="K92" s="9" t="n">
        <f aca="false">'High scenario'!AG95</f>
        <v>7901310612.9434</v>
      </c>
      <c r="L92" s="9" t="n">
        <f aca="false">K92/$B$14*100</f>
        <v>154.189242351374</v>
      </c>
      <c r="M92" s="7"/>
      <c r="O92" s="7" t="n">
        <f aca="false">O88+1</f>
        <v>2035</v>
      </c>
      <c r="P92" s="9" t="n">
        <f aca="false">'Low scenario'!AG95</f>
        <v>6370488563.44191</v>
      </c>
      <c r="Q92" s="9" t="n">
        <f aca="false">P92/$B$14*100</f>
        <v>124.316186658468</v>
      </c>
      <c r="R92" s="7"/>
      <c r="S92" s="2"/>
    </row>
    <row r="93" customFormat="false" ht="12.8" hidden="false" customHeight="false" outlineLevel="0" collapsed="false">
      <c r="D93" s="7" t="n">
        <f aca="false">D89+1</f>
        <v>2035</v>
      </c>
      <c r="E93" s="9" t="n">
        <f aca="false">'Central scenario'!AG96</f>
        <v>6993440801.38812</v>
      </c>
      <c r="F93" s="9" t="n">
        <f aca="false">E93/$B$14*100</f>
        <v>136.472718441014</v>
      </c>
      <c r="G93" s="10" t="n">
        <f aca="false">AVERAGE(E91:E94)/AVERAGE(E87:E90)-1</f>
        <v>0.0169344169846057</v>
      </c>
      <c r="H93" s="2" t="n">
        <f aca="false">H92</f>
        <v>52</v>
      </c>
      <c r="K93" s="9" t="n">
        <f aca="false">'High scenario'!AG96</f>
        <v>7974250964.19753</v>
      </c>
      <c r="L93" s="9" t="n">
        <f aca="false">K93/$B$14*100</f>
        <v>155.612628678991</v>
      </c>
      <c r="M93" s="10" t="n">
        <f aca="false">AVERAGE(K91:K94)/AVERAGE(K87:K90)-1</f>
        <v>0.0330334922911841</v>
      </c>
      <c r="O93" s="7" t="n">
        <f aca="false">O89+1</f>
        <v>2035</v>
      </c>
      <c r="P93" s="9" t="n">
        <f aca="false">'Low scenario'!AG96</f>
        <v>6370047479.16393</v>
      </c>
      <c r="Q93" s="9" t="n">
        <f aca="false">P93/$B$14*100</f>
        <v>124.307579168652</v>
      </c>
      <c r="R93" s="10" t="n">
        <f aca="false">AVERAGE(P91:P94)/AVERAGE(P87:P90)-1</f>
        <v>0.0092962755137409</v>
      </c>
      <c r="S93" s="2"/>
    </row>
    <row r="94" customFormat="false" ht="12.8" hidden="false" customHeight="false" outlineLevel="0" collapsed="false">
      <c r="D94" s="7" t="n">
        <f aca="false">D90+1</f>
        <v>2035</v>
      </c>
      <c r="E94" s="9" t="n">
        <f aca="false">'Central scenario'!AG97</f>
        <v>7018844732.62167</v>
      </c>
      <c r="F94" s="9" t="n">
        <f aca="false">E94/$B$14*100</f>
        <v>136.968460616145</v>
      </c>
      <c r="G94" s="7"/>
      <c r="H94" s="2" t="n">
        <f aca="false">H93</f>
        <v>52</v>
      </c>
      <c r="K94" s="9" t="n">
        <f aca="false">'High scenario'!AG97</f>
        <v>8016654667.90453</v>
      </c>
      <c r="L94" s="9" t="n">
        <f aca="false">K94/$B$14*100</f>
        <v>156.440111012968</v>
      </c>
      <c r="M94" s="7"/>
      <c r="O94" s="7" t="n">
        <f aca="false">O90+1</f>
        <v>2035</v>
      </c>
      <c r="P94" s="9" t="n">
        <f aca="false">'Low scenario'!AG97</f>
        <v>6388976843.30702</v>
      </c>
      <c r="Q94" s="9" t="n">
        <f aca="false">P94/$B$14*100</f>
        <v>124.676974128348</v>
      </c>
      <c r="R94" s="7"/>
      <c r="S94" s="2"/>
    </row>
    <row r="95" customFormat="false" ht="12.8" hidden="false" customHeight="false" outlineLevel="0" collapsed="false">
      <c r="D95" s="5" t="n">
        <f aca="false">D91+1</f>
        <v>2036</v>
      </c>
      <c r="E95" s="6" t="n">
        <f aca="false">'Central scenario'!AG98</f>
        <v>7094466629.10179</v>
      </c>
      <c r="F95" s="6" t="n">
        <f aca="false">E95/$B$14*100</f>
        <v>138.444175658197</v>
      </c>
      <c r="G95" s="7"/>
      <c r="H95" s="2" t="n">
        <f aca="false">H94</f>
        <v>52</v>
      </c>
      <c r="K95" s="6" t="n">
        <f aca="false">'High scenario'!AG98</f>
        <v>8026723926.48966</v>
      </c>
      <c r="L95" s="6" t="n">
        <f aca="false">K95/$B$14*100</f>
        <v>156.636606433581</v>
      </c>
      <c r="M95" s="7"/>
      <c r="O95" s="5" t="n">
        <f aca="false">O91+1</f>
        <v>2036</v>
      </c>
      <c r="P95" s="6" t="n">
        <f aca="false">'Low scenario'!AG98</f>
        <v>6391677496.4359</v>
      </c>
      <c r="Q95" s="6" t="n">
        <f aca="false">P95/$B$14*100</f>
        <v>124.729675721817</v>
      </c>
      <c r="R95" s="7"/>
      <c r="S95" s="2"/>
    </row>
    <row r="96" customFormat="false" ht="12.8" hidden="false" customHeight="false" outlineLevel="0" collapsed="false">
      <c r="D96" s="7" t="n">
        <f aca="false">D92+1</f>
        <v>2036</v>
      </c>
      <c r="E96" s="9" t="n">
        <f aca="false">'Central scenario'!AG99</f>
        <v>7106926006.22645</v>
      </c>
      <c r="F96" s="9" t="n">
        <f aca="false">E96/$B$14*100</f>
        <v>138.687312779762</v>
      </c>
      <c r="G96" s="7"/>
      <c r="H96" s="2" t="n">
        <f aca="false">H95</f>
        <v>52</v>
      </c>
      <c r="K96" s="9" t="n">
        <f aca="false">'High scenario'!AG99</f>
        <v>8092569471.14399</v>
      </c>
      <c r="L96" s="9" t="n">
        <f aca="false">K96/$B$14*100</f>
        <v>157.921541951219</v>
      </c>
      <c r="M96" s="7"/>
      <c r="O96" s="7" t="n">
        <f aca="false">O92+1</f>
        <v>2036</v>
      </c>
      <c r="P96" s="9" t="n">
        <f aca="false">'Low scenario'!AG99</f>
        <v>6395145915.2724</v>
      </c>
      <c r="Q96" s="9" t="n">
        <f aca="false">P96/$B$14*100</f>
        <v>124.797359793328</v>
      </c>
      <c r="R96" s="7"/>
      <c r="S96" s="2"/>
    </row>
    <row r="97" customFormat="false" ht="12.8" hidden="false" customHeight="false" outlineLevel="0" collapsed="false">
      <c r="D97" s="7" t="n">
        <f aca="false">D93+1</f>
        <v>2036</v>
      </c>
      <c r="E97" s="9" t="n">
        <f aca="false">'Central scenario'!AG100</f>
        <v>7127490323.48964</v>
      </c>
      <c r="F97" s="9" t="n">
        <f aca="false">E97/$B$14*100</f>
        <v>139.088612849284</v>
      </c>
      <c r="G97" s="10" t="n">
        <f aca="false">AVERAGE(E95:E98)/AVERAGE(E91:E94)-1</f>
        <v>0.0209464887797166</v>
      </c>
      <c r="H97" s="2" t="n">
        <f aca="false">H96</f>
        <v>52</v>
      </c>
      <c r="K97" s="9" t="n">
        <f aca="false">'High scenario'!AG100</f>
        <v>8126534028.77812</v>
      </c>
      <c r="L97" s="9" t="n">
        <f aca="false">K97/$B$14*100</f>
        <v>158.584339512908</v>
      </c>
      <c r="M97" s="10" t="n">
        <f aca="false">AVERAGE(K95:K98)/AVERAGE(K91:K94)-1</f>
        <v>0.0227273805632946</v>
      </c>
      <c r="O97" s="7" t="n">
        <f aca="false">O93+1</f>
        <v>2036</v>
      </c>
      <c r="P97" s="9" t="n">
        <f aca="false">'Low scenario'!AG100</f>
        <v>6416361662.42686</v>
      </c>
      <c r="Q97" s="9" t="n">
        <f aca="false">P97/$B$14*100</f>
        <v>125.211372118613</v>
      </c>
      <c r="R97" s="10" t="n">
        <f aca="false">AVERAGE(P95:P98)/AVERAGE(P91:P94)-1</f>
        <v>0.00429409743480003</v>
      </c>
      <c r="S97" s="2"/>
    </row>
    <row r="98" customFormat="false" ht="12.8" hidden="false" customHeight="false" outlineLevel="0" collapsed="false">
      <c r="D98" s="7" t="n">
        <f aca="false">D94+1</f>
        <v>2036</v>
      </c>
      <c r="E98" s="9" t="n">
        <f aca="false">'Central scenario'!AG101</f>
        <v>7204699808.52484</v>
      </c>
      <c r="F98" s="9" t="n">
        <f aca="false">E98/$B$14*100</f>
        <v>140.595308710653</v>
      </c>
      <c r="G98" s="7"/>
      <c r="H98" s="2" t="n">
        <f aca="false">H97</f>
        <v>52</v>
      </c>
      <c r="K98" s="9" t="n">
        <f aca="false">'High scenario'!AG101</f>
        <v>8183045493.32112</v>
      </c>
      <c r="L98" s="9" t="n">
        <f aca="false">K98/$B$14*100</f>
        <v>159.687126168046</v>
      </c>
      <c r="M98" s="7"/>
      <c r="O98" s="7" t="n">
        <f aca="false">O94+1</f>
        <v>2036</v>
      </c>
      <c r="P98" s="9" t="n">
        <f aca="false">'Low scenario'!AG101</f>
        <v>6393868262.64394</v>
      </c>
      <c r="Q98" s="9" t="n">
        <f aca="false">P98/$B$14*100</f>
        <v>124.77242718399</v>
      </c>
      <c r="R98" s="7"/>
      <c r="S98" s="2"/>
    </row>
    <row r="99" customFormat="false" ht="12.8" hidden="false" customHeight="false" outlineLevel="0" collapsed="false">
      <c r="D99" s="5" t="n">
        <f aca="false">D95+1</f>
        <v>2037</v>
      </c>
      <c r="E99" s="6" t="n">
        <f aca="false">'Central scenario'!AG102</f>
        <v>7225739183.04441</v>
      </c>
      <c r="F99" s="6" t="n">
        <f aca="false">E99/$B$14*100</f>
        <v>141.005879231878</v>
      </c>
      <c r="G99" s="7"/>
      <c r="H99" s="2" t="n">
        <f aca="false">H98</f>
        <v>52</v>
      </c>
      <c r="K99" s="6" t="n">
        <f aca="false">'High scenario'!AG102</f>
        <v>8261529229.80557</v>
      </c>
      <c r="L99" s="6" t="n">
        <f aca="false">K99/$B$14*100</f>
        <v>161.218688266822</v>
      </c>
      <c r="M99" s="7"/>
      <c r="O99" s="5" t="n">
        <f aca="false">O95+1</f>
        <v>2037</v>
      </c>
      <c r="P99" s="6" t="n">
        <f aca="false">'Low scenario'!AG102</f>
        <v>6442909311.95906</v>
      </c>
      <c r="Q99" s="6" t="n">
        <f aca="false">P99/$B$14*100</f>
        <v>125.729433256581</v>
      </c>
      <c r="R99" s="7"/>
      <c r="S99" s="2"/>
    </row>
    <row r="100" customFormat="false" ht="12.8" hidden="false" customHeight="false" outlineLevel="0" collapsed="false">
      <c r="D100" s="7" t="n">
        <f aca="false">D96+1</f>
        <v>2037</v>
      </c>
      <c r="E100" s="9" t="n">
        <f aca="false">'Central scenario'!AG103</f>
        <v>7284218435.04766</v>
      </c>
      <c r="F100" s="9" t="n">
        <f aca="false">E100/$B$14*100</f>
        <v>142.147066055351</v>
      </c>
      <c r="G100" s="7"/>
      <c r="H100" s="2" t="n">
        <f aca="false">H99</f>
        <v>52</v>
      </c>
      <c r="K100" s="9" t="n">
        <f aca="false">'High scenario'!AG103</f>
        <v>8333884960.20473</v>
      </c>
      <c r="L100" s="9" t="n">
        <f aca="false">K100/$B$14*100</f>
        <v>162.630666076143</v>
      </c>
      <c r="M100" s="7"/>
      <c r="O100" s="7" t="n">
        <f aca="false">O96+1</f>
        <v>2037</v>
      </c>
      <c r="P100" s="9" t="n">
        <f aca="false">'Low scenario'!AG103</f>
        <v>6448331392.84449</v>
      </c>
      <c r="Q100" s="9" t="n">
        <f aca="false">P100/$B$14*100</f>
        <v>125.835241847667</v>
      </c>
      <c r="R100" s="7"/>
      <c r="S100" s="2"/>
    </row>
    <row r="101" customFormat="false" ht="12.8" hidden="false" customHeight="false" outlineLevel="0" collapsed="false">
      <c r="D101" s="7" t="n">
        <f aca="false">D97+1</f>
        <v>2037</v>
      </c>
      <c r="E101" s="9" t="n">
        <f aca="false">'Central scenario'!AG104</f>
        <v>7338676172.99543</v>
      </c>
      <c r="F101" s="9" t="n">
        <f aca="false">E101/$B$14*100</f>
        <v>143.209775492515</v>
      </c>
      <c r="G101" s="10" t="n">
        <f aca="false">AVERAGE(E99:E102)/AVERAGE(E95:E98)-1</f>
        <v>0.0240852799278259</v>
      </c>
      <c r="H101" s="2" t="n">
        <f aca="false">H100</f>
        <v>52</v>
      </c>
      <c r="K101" s="9" t="n">
        <f aca="false">'High scenario'!AG104</f>
        <v>8370054230.73403</v>
      </c>
      <c r="L101" s="9" t="n">
        <f aca="false">K101/$B$14*100</f>
        <v>163.336487261071</v>
      </c>
      <c r="M101" s="10" t="n">
        <f aca="false">AVERAGE(K99:K102)/AVERAGE(K95:K98)-1</f>
        <v>0.0294610924948124</v>
      </c>
      <c r="O101" s="7" t="n">
        <f aca="false">O97+1</f>
        <v>2037</v>
      </c>
      <c r="P101" s="9" t="n">
        <f aca="false">'Low scenario'!AG104</f>
        <v>6485854997.18663</v>
      </c>
      <c r="Q101" s="9" t="n">
        <f aca="false">P101/$B$14*100</f>
        <v>126.567492028331</v>
      </c>
      <c r="R101" s="10" t="n">
        <f aca="false">AVERAGE(P99:P102)/AVERAGE(P95:P98)-1</f>
        <v>0.0108079686528013</v>
      </c>
      <c r="S101" s="2"/>
    </row>
    <row r="102" customFormat="false" ht="12.8" hidden="false" customHeight="false" outlineLevel="0" collapsed="false">
      <c r="D102" s="7" t="n">
        <f aca="false">D98+1</f>
        <v>2037</v>
      </c>
      <c r="E102" s="9" t="n">
        <f aca="false">'Central scenario'!AG105</f>
        <v>7372188304.55046</v>
      </c>
      <c r="F102" s="9" t="n">
        <f aca="false">E102/$B$14*100</f>
        <v>143.863744236078</v>
      </c>
      <c r="G102" s="7"/>
      <c r="H102" s="2" t="n">
        <f aca="false">H101</f>
        <v>52</v>
      </c>
      <c r="K102" s="9" t="n">
        <f aca="false">'High scenario'!AG105</f>
        <v>8418794523.57933</v>
      </c>
      <c r="L102" s="9" t="n">
        <f aca="false">K102/$B$14*100</f>
        <v>164.287624255165</v>
      </c>
      <c r="M102" s="7"/>
      <c r="O102" s="7" t="n">
        <f aca="false">O98+1</f>
        <v>2037</v>
      </c>
      <c r="P102" s="9" t="n">
        <f aca="false">'Low scenario'!AG105</f>
        <v>6496609784.8569</v>
      </c>
      <c r="Q102" s="9" t="n">
        <f aca="false">P102/$B$14*100</f>
        <v>126.777365129613</v>
      </c>
      <c r="R102" s="7"/>
      <c r="S102" s="2"/>
    </row>
    <row r="103" customFormat="false" ht="12.8" hidden="false" customHeight="false" outlineLevel="0" collapsed="false">
      <c r="D103" s="5" t="n">
        <f aca="false">D99+1</f>
        <v>2038</v>
      </c>
      <c r="E103" s="6" t="n">
        <f aca="false">'Central scenario'!AG106</f>
        <v>7431044119.36959</v>
      </c>
      <c r="F103" s="6" t="n">
        <f aca="false">E103/$B$14*100</f>
        <v>145.01227945251</v>
      </c>
      <c r="G103" s="7"/>
      <c r="H103" s="2" t="n">
        <f aca="false">H102</f>
        <v>52</v>
      </c>
      <c r="K103" s="6" t="n">
        <f aca="false">'High scenario'!AG106</f>
        <v>8481891414.56705</v>
      </c>
      <c r="L103" s="6" t="n">
        <f aca="false">K103/$B$14*100</f>
        <v>165.518921478209</v>
      </c>
      <c r="M103" s="7"/>
      <c r="O103" s="5" t="n">
        <f aca="false">O99+1</f>
        <v>2038</v>
      </c>
      <c r="P103" s="6" t="n">
        <f aca="false">'Low scenario'!AG106</f>
        <v>6511603074.78806</v>
      </c>
      <c r="Q103" s="6" t="n">
        <f aca="false">P103/$B$14*100</f>
        <v>127.069950009272</v>
      </c>
      <c r="R103" s="7"/>
      <c r="S103" s="2"/>
    </row>
    <row r="104" customFormat="false" ht="12.8" hidden="false" customHeight="false" outlineLevel="0" collapsed="false">
      <c r="D104" s="7" t="n">
        <f aca="false">D100+1</f>
        <v>2038</v>
      </c>
      <c r="E104" s="9" t="n">
        <f aca="false">'Central scenario'!AG107</f>
        <v>7462365602.08251</v>
      </c>
      <c r="F104" s="9" t="n">
        <f aca="false">E104/$B$14*100</f>
        <v>145.623499024225</v>
      </c>
      <c r="G104" s="7"/>
      <c r="H104" s="2" t="n">
        <f aca="false">H103</f>
        <v>52</v>
      </c>
      <c r="K104" s="9" t="n">
        <f aca="false">'High scenario'!AG107</f>
        <v>8537281023.66087</v>
      </c>
      <c r="L104" s="9" t="n">
        <f aca="false">K104/$B$14*100</f>
        <v>166.599815810641</v>
      </c>
      <c r="M104" s="7"/>
      <c r="O104" s="7" t="n">
        <f aca="false">O100+1</f>
        <v>2038</v>
      </c>
      <c r="P104" s="9" t="n">
        <f aca="false">'Low scenario'!AG107</f>
        <v>6552937360.4018</v>
      </c>
      <c r="Q104" s="9" t="n">
        <f aca="false">P104/$B$14*100</f>
        <v>127.876563303461</v>
      </c>
      <c r="R104" s="7"/>
      <c r="S104" s="2"/>
    </row>
    <row r="105" customFormat="false" ht="12.8" hidden="false" customHeight="false" outlineLevel="0" collapsed="false">
      <c r="D105" s="7" t="n">
        <f aca="false">D101+1</f>
        <v>2038</v>
      </c>
      <c r="E105" s="9" t="n">
        <f aca="false">'Central scenario'!AG108</f>
        <v>7498589675.60155</v>
      </c>
      <c r="F105" s="9" t="n">
        <f aca="false">E105/$B$14*100</f>
        <v>146.330389655968</v>
      </c>
      <c r="G105" s="10" t="n">
        <f aca="false">AVERAGE(E103:E106)/AVERAGE(E99:E102)-1</f>
        <v>0.0235065769689602</v>
      </c>
      <c r="H105" s="2" t="n">
        <f aca="false">H104</f>
        <v>52</v>
      </c>
      <c r="K105" s="9" t="n">
        <f aca="false">'High scenario'!AG108</f>
        <v>8592044602.25929</v>
      </c>
      <c r="L105" s="9" t="n">
        <f aca="false">K105/$B$14*100</f>
        <v>167.66849354098</v>
      </c>
      <c r="M105" s="10" t="n">
        <f aca="false">AVERAGE(K103:K106)/AVERAGE(K99:K102)-1</f>
        <v>0.026330280535553</v>
      </c>
      <c r="O105" s="7" t="n">
        <f aca="false">O101+1</f>
        <v>2038</v>
      </c>
      <c r="P105" s="9" t="n">
        <f aca="false">'Low scenario'!AG108</f>
        <v>6575135134.69984</v>
      </c>
      <c r="Q105" s="9" t="n">
        <f aca="false">P105/$B$14*100</f>
        <v>128.30973928762</v>
      </c>
      <c r="R105" s="10" t="n">
        <f aca="false">AVERAGE(P103:P106)/AVERAGE(P99:P102)-1</f>
        <v>0.0134329096407546</v>
      </c>
      <c r="S105" s="2"/>
    </row>
    <row r="106" customFormat="false" ht="12.8" hidden="false" customHeight="false" outlineLevel="0" collapsed="false">
      <c r="D106" s="7" t="n">
        <f aca="false">D102+1</f>
        <v>2038</v>
      </c>
      <c r="E106" s="9" t="n">
        <f aca="false">'Central scenario'!AG109</f>
        <v>7515704202.27173</v>
      </c>
      <c r="F106" s="9" t="n">
        <f aca="false">E106/$B$14*100</f>
        <v>146.664369172752</v>
      </c>
      <c r="G106" s="7"/>
      <c r="H106" s="2" t="n">
        <f aca="false">H105</f>
        <v>52</v>
      </c>
      <c r="K106" s="9" t="n">
        <f aca="false">'High scenario'!AG109</f>
        <v>8652062912.63315</v>
      </c>
      <c r="L106" s="9" t="n">
        <f aca="false">K106/$B$14*100</f>
        <v>168.839714146913</v>
      </c>
      <c r="M106" s="7"/>
      <c r="O106" s="7" t="n">
        <f aca="false">O102+1</f>
        <v>2038</v>
      </c>
      <c r="P106" s="9" t="n">
        <f aca="false">'Low scenario'!AG109</f>
        <v>6581589064.83369</v>
      </c>
      <c r="Q106" s="9" t="n">
        <f aca="false">P106/$B$14*100</f>
        <v>128.435683785473</v>
      </c>
      <c r="R106" s="7"/>
      <c r="S106" s="2"/>
    </row>
    <row r="107" customFormat="false" ht="12.8" hidden="false" customHeight="false" outlineLevel="0" collapsed="false">
      <c r="D107" s="5" t="n">
        <f aca="false">D103+1</f>
        <v>2039</v>
      </c>
      <c r="E107" s="6" t="n">
        <f aca="false">'Central scenario'!AG110</f>
        <v>7586186484.08111</v>
      </c>
      <c r="F107" s="6" t="n">
        <f aca="false">E107/$B$14*100</f>
        <v>148.039787779076</v>
      </c>
      <c r="G107" s="7"/>
      <c r="H107" s="2" t="n">
        <f aca="false">H106</f>
        <v>52</v>
      </c>
      <c r="K107" s="6" t="n">
        <f aca="false">'High scenario'!AG110</f>
        <v>8712668088.47899</v>
      </c>
      <c r="L107" s="6" t="n">
        <f aca="false">K107/$B$14*100</f>
        <v>170.022387073469</v>
      </c>
      <c r="M107" s="7"/>
      <c r="O107" s="5" t="n">
        <f aca="false">O103+1</f>
        <v>2039</v>
      </c>
      <c r="P107" s="6" t="n">
        <f aca="false">'Low scenario'!AG110</f>
        <v>6580642424.55189</v>
      </c>
      <c r="Q107" s="6" t="n">
        <f aca="false">P107/$B$14*100</f>
        <v>128.417210679556</v>
      </c>
      <c r="R107" s="7"/>
      <c r="S107" s="2"/>
    </row>
    <row r="108" customFormat="false" ht="12.8" hidden="false" customHeight="false" outlineLevel="0" collapsed="false">
      <c r="D108" s="7" t="n">
        <f aca="false">D104+1</f>
        <v>2039</v>
      </c>
      <c r="E108" s="9" t="n">
        <f aca="false">'Central scenario'!AG111</f>
        <v>7631228634.5378</v>
      </c>
      <c r="F108" s="9" t="n">
        <f aca="false">E108/$B$14*100</f>
        <v>148.918757787092</v>
      </c>
      <c r="G108" s="7"/>
      <c r="H108" s="2" t="n">
        <f aca="false">H107</f>
        <v>52</v>
      </c>
      <c r="K108" s="9" t="n">
        <f aca="false">'High scenario'!AG111</f>
        <v>8765418637.33622</v>
      </c>
      <c r="L108" s="9" t="n">
        <f aca="false">K108/$B$14*100</f>
        <v>171.051781760041</v>
      </c>
      <c r="M108" s="7"/>
      <c r="O108" s="7" t="n">
        <f aca="false">O104+1</f>
        <v>2039</v>
      </c>
      <c r="P108" s="9" t="n">
        <f aca="false">'Low scenario'!AG111</f>
        <v>6608796364.64673</v>
      </c>
      <c r="Q108" s="9" t="n">
        <f aca="false">P108/$B$14*100</f>
        <v>128.966617595077</v>
      </c>
      <c r="R108" s="7"/>
      <c r="S108" s="2"/>
    </row>
    <row r="109" customFormat="false" ht="12.8" hidden="false" customHeight="false" outlineLevel="0" collapsed="false">
      <c r="D109" s="7" t="n">
        <f aca="false">D105+1</f>
        <v>2039</v>
      </c>
      <c r="E109" s="9" t="n">
        <f aca="false">'Central scenario'!AG112</f>
        <v>7666841620.39772</v>
      </c>
      <c r="F109" s="9" t="n">
        <f aca="false">E109/$B$14*100</f>
        <v>149.613723417049</v>
      </c>
      <c r="G109" s="10" t="n">
        <f aca="false">AVERAGE(E107:E110)/AVERAGE(E103:E106)-1</f>
        <v>0.0221039234625899</v>
      </c>
      <c r="H109" s="2" t="n">
        <f aca="false">H108</f>
        <v>52</v>
      </c>
      <c r="K109" s="9" t="n">
        <f aca="false">'High scenario'!AG112</f>
        <v>8856268077.20399</v>
      </c>
      <c r="L109" s="9" t="n">
        <f aca="false">K109/$B$14*100</f>
        <v>172.824652994632</v>
      </c>
      <c r="M109" s="10" t="n">
        <f aca="false">AVERAGE(K107:K110)/AVERAGE(K103:K106)-1</f>
        <v>0.0284873879004162</v>
      </c>
      <c r="O109" s="7" t="n">
        <f aca="false">O105+1</f>
        <v>2039</v>
      </c>
      <c r="P109" s="9" t="n">
        <f aca="false">'Low scenario'!AG112</f>
        <v>6646152324.01606</v>
      </c>
      <c r="Q109" s="9" t="n">
        <f aca="false">P109/$B$14*100</f>
        <v>129.695596286667</v>
      </c>
      <c r="R109" s="10" t="n">
        <f aca="false">AVERAGE(P107:P110)/AVERAGE(P103:P106)-1</f>
        <v>0.0111044575671575</v>
      </c>
      <c r="S109" s="2"/>
    </row>
    <row r="110" customFormat="false" ht="12.8" hidden="false" customHeight="false" outlineLevel="0" collapsed="false">
      <c r="D110" s="7" t="n">
        <f aca="false">D106+1</f>
        <v>2039</v>
      </c>
      <c r="E110" s="9" t="n">
        <f aca="false">'Central scenario'!AG113</f>
        <v>7684524451.61005</v>
      </c>
      <c r="F110" s="9" t="n">
        <f aca="false">E110/$B$14*100</f>
        <v>149.958793049268</v>
      </c>
      <c r="G110" s="7"/>
      <c r="H110" s="2" t="n">
        <f aca="false">H109</f>
        <v>52</v>
      </c>
      <c r="K110" s="9" t="n">
        <f aca="false">'High scenario'!AG113</f>
        <v>8904996496.86625</v>
      </c>
      <c r="L110" s="9" t="n">
        <f aca="false">K110/$B$14*100</f>
        <v>173.775558290824</v>
      </c>
      <c r="M110" s="7"/>
      <c r="O110" s="7" t="n">
        <f aca="false">O106+1</f>
        <v>2039</v>
      </c>
      <c r="P110" s="9" t="n">
        <f aca="false">'Low scenario'!AG113</f>
        <v>6676846442.00221</v>
      </c>
      <c r="Q110" s="9" t="n">
        <f aca="false">P110/$B$14*100</f>
        <v>130.294573219579</v>
      </c>
      <c r="R110" s="7"/>
      <c r="S110" s="2"/>
    </row>
    <row r="111" customFormat="false" ht="12.8" hidden="false" customHeight="false" outlineLevel="0" collapsed="false">
      <c r="D111" s="5" t="n">
        <f aca="false">D107+1</f>
        <v>2040</v>
      </c>
      <c r="E111" s="6" t="n">
        <f aca="false">'Central scenario'!AG114</f>
        <v>7702892128.10392</v>
      </c>
      <c r="F111" s="6" t="n">
        <f aca="false">E111/$B$14*100</f>
        <v>150.317227018147</v>
      </c>
      <c r="G111" s="7"/>
      <c r="H111" s="2" t="n">
        <f aca="false">H110</f>
        <v>52</v>
      </c>
      <c r="K111" s="6" t="n">
        <f aca="false">'High scenario'!AG114</f>
        <v>8936710742.26371</v>
      </c>
      <c r="L111" s="6" t="n">
        <f aca="false">K111/$B$14*100</f>
        <v>174.394442386023</v>
      </c>
      <c r="M111" s="7"/>
      <c r="O111" s="5" t="n">
        <f aca="false">O107+1</f>
        <v>2040</v>
      </c>
      <c r="P111" s="6" t="n">
        <f aca="false">'Low scenario'!AG114</f>
        <v>6664841756.96852</v>
      </c>
      <c r="Q111" s="6" t="n">
        <f aca="false">P111/$B$14*100</f>
        <v>130.060309135975</v>
      </c>
      <c r="R111" s="7"/>
      <c r="S111" s="2"/>
    </row>
    <row r="112" customFormat="false" ht="12.8" hidden="false" customHeight="false" outlineLevel="0" collapsed="false">
      <c r="D112" s="7" t="n">
        <f aca="false">D108+1</f>
        <v>2040</v>
      </c>
      <c r="E112" s="9" t="n">
        <f aca="false">'Central scenario'!AG115</f>
        <v>7766955982.02653</v>
      </c>
      <c r="F112" s="9" t="n">
        <f aca="false">E112/$B$14*100</f>
        <v>151.567393931248</v>
      </c>
      <c r="G112" s="7"/>
      <c r="H112" s="2" t="n">
        <f aca="false">H111</f>
        <v>52</v>
      </c>
      <c r="K112" s="9" t="n">
        <f aca="false">'High scenario'!AG115</f>
        <v>9004096410.42881</v>
      </c>
      <c r="L112" s="9" t="n">
        <f aca="false">K112/$B$14*100</f>
        <v>175.70943247168</v>
      </c>
      <c r="M112" s="7"/>
      <c r="O112" s="7" t="n">
        <f aca="false">O108+1</f>
        <v>2040</v>
      </c>
      <c r="P112" s="9" t="n">
        <f aca="false">'Low scenario'!AG115</f>
        <v>6664487047.19172</v>
      </c>
      <c r="Q112" s="9" t="n">
        <f aca="false">P112/$B$14*100</f>
        <v>130.053387191703</v>
      </c>
      <c r="R112" s="7"/>
      <c r="S112" s="2"/>
    </row>
    <row r="113" customFormat="false" ht="12.8" hidden="false" customHeight="false" outlineLevel="0" collapsed="false">
      <c r="D113" s="7" t="n">
        <f aca="false">D109+1</f>
        <v>2040</v>
      </c>
      <c r="E113" s="9" t="n">
        <f aca="false">'Central scenario'!AG116</f>
        <v>7814490043.56135</v>
      </c>
      <c r="F113" s="9" t="n">
        <f aca="false">E113/$B$14*100</f>
        <v>152.494992059327</v>
      </c>
      <c r="G113" s="10" t="n">
        <f aca="false">AVERAGE(E111:E114)/AVERAGE(E107:E110)-1</f>
        <v>0.0181094031215947</v>
      </c>
      <c r="H113" s="2" t="n">
        <f aca="false">H112</f>
        <v>52</v>
      </c>
      <c r="K113" s="9" t="n">
        <f aca="false">'High scenario'!AG116</f>
        <v>9013573645.75828</v>
      </c>
      <c r="L113" s="9" t="n">
        <f aca="false">K113/$B$14*100</f>
        <v>175.894374920676</v>
      </c>
      <c r="M113" s="10" t="n">
        <f aca="false">AVERAGE(K111:K114)/AVERAGE(K107:K110)-1</f>
        <v>0.022102178502138</v>
      </c>
      <c r="O113" s="7" t="n">
        <f aca="false">O109+1</f>
        <v>2040</v>
      </c>
      <c r="P113" s="9" t="n">
        <f aca="false">'Low scenario'!AG116</f>
        <v>6652822955.30935</v>
      </c>
      <c r="Q113" s="9" t="n">
        <f aca="false">P113/$B$14*100</f>
        <v>129.825769575062</v>
      </c>
      <c r="R113" s="10" t="n">
        <f aca="false">AVERAGE(P111:P114)/AVERAGE(P107:P110)-1</f>
        <v>0.00495724179724411</v>
      </c>
      <c r="S113" s="2"/>
    </row>
    <row r="114" customFormat="false" ht="12.8" hidden="false" customHeight="false" outlineLevel="0" collapsed="false">
      <c r="D114" s="7" t="n">
        <f aca="false">D110+1</f>
        <v>2040</v>
      </c>
      <c r="E114" s="9" t="n">
        <f aca="false">'Central scenario'!AG117</f>
        <v>7838025418.45177</v>
      </c>
      <c r="F114" s="9" t="n">
        <f aca="false">E114/$B$14*100</f>
        <v>152.954270500661</v>
      </c>
      <c r="G114" s="7"/>
      <c r="H114" s="2" t="n">
        <f aca="false">H113</f>
        <v>52</v>
      </c>
      <c r="K114" s="9" t="n">
        <f aca="false">'High scenario'!AG117</f>
        <v>9063836934.16426</v>
      </c>
      <c r="L114" s="9" t="n">
        <f aca="false">K114/$B$14*100</f>
        <v>176.875232241323</v>
      </c>
      <c r="M114" s="7"/>
      <c r="O114" s="7" t="n">
        <f aca="false">O110+1</f>
        <v>2040</v>
      </c>
      <c r="P114" s="9" t="n">
        <f aca="false">'Low scenario'!AG117</f>
        <v>6661714359.34286</v>
      </c>
      <c r="Q114" s="9" t="n">
        <f aca="false">P114/$B$14*100</f>
        <v>129.999279884746</v>
      </c>
      <c r="R114" s="7"/>
      <c r="S114" s="2"/>
    </row>
    <row r="115" customFormat="false" ht="12.8" hidden="false" customHeight="false" outlineLevel="0" collapsed="false">
      <c r="K115" s="13"/>
    </row>
    <row r="116" customFormat="false" ht="12.8" hidden="false" customHeight="false" outlineLevel="0" collapsed="false">
      <c r="K116" s="13"/>
    </row>
    <row r="117" customFormat="false" ht="12.8" hidden="false" customHeight="false" outlineLevel="0" collapsed="false">
      <c r="K117" s="13"/>
    </row>
    <row r="118" customFormat="false" ht="12.8" hidden="false" customHeight="false" outlineLevel="0" collapsed="false">
      <c r="K118" s="13"/>
    </row>
    <row r="119" customFormat="false" ht="12.8" hidden="false" customHeight="false" outlineLevel="0" collapsed="false">
      <c r="K119" s="13"/>
    </row>
    <row r="120" customFormat="false" ht="12.8" hidden="false" customHeight="false" outlineLevel="0" collapsed="false">
      <c r="F120" s="0" t="s">
        <v>8</v>
      </c>
      <c r="K120" s="13"/>
      <c r="P120" s="0" t="s">
        <v>9</v>
      </c>
    </row>
    <row r="121" customFormat="false" ht="12.8" hidden="false" customHeight="false" outlineLevel="0" collapsed="false">
      <c r="K121" s="13"/>
      <c r="W121" s="0" t="s">
        <v>10</v>
      </c>
    </row>
    <row r="122" customFormat="false" ht="12.8" hidden="false" customHeight="false" outlineLevel="0" collapsed="false">
      <c r="K122" s="1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174"/>
  <sheetViews>
    <sheetView showFormulas="false" showGridLines="true" showRowColHeaders="true" showZeros="true" rightToLeft="false" tabSelected="true" showOutlineSymbols="true" defaultGridColor="true" view="normal" topLeftCell="A115" colorId="64" zoomScale="85" zoomScaleNormal="85" zoomScalePageLayoutView="100" workbookViewId="0">
      <selection pane="topLeft" activeCell="B120" activeCellId="0" sqref="B120:G146"/>
    </sheetView>
  </sheetViews>
  <sheetFormatPr defaultColWidth="11.6875" defaultRowHeight="12.8" zeroHeight="false" outlineLevelRow="0" outlineLevelCol="0"/>
  <sheetData>
    <row r="1" customFormat="false" ht="12.8" hidden="false" customHeight="false" outlineLevel="0" collapsed="false">
      <c r="A1" s="94"/>
      <c r="B1" s="0" t="s">
        <v>129</v>
      </c>
      <c r="D1" s="0" t="s">
        <v>130</v>
      </c>
      <c r="F1" s="0" t="s">
        <v>131</v>
      </c>
      <c r="H1" s="0" t="s">
        <v>132</v>
      </c>
      <c r="I1" s="96"/>
    </row>
    <row r="2" customFormat="false" ht="91.7" hidden="false" customHeight="false" outlineLevel="0" collapsed="false">
      <c r="A2" s="94"/>
      <c r="B2" s="95" t="s">
        <v>123</v>
      </c>
      <c r="C2" s="96" t="s">
        <v>0</v>
      </c>
      <c r="D2" s="96" t="s">
        <v>133</v>
      </c>
      <c r="E2" s="96" t="s">
        <v>125</v>
      </c>
      <c r="F2" s="96" t="s">
        <v>134</v>
      </c>
      <c r="G2" s="96" t="s">
        <v>127</v>
      </c>
      <c r="H2" s="96" t="s">
        <v>135</v>
      </c>
      <c r="I2" s="96"/>
    </row>
    <row r="3" customFormat="false" ht="12.8" hidden="false" customHeight="false" outlineLevel="0" collapsed="false">
      <c r="A3" s="94"/>
      <c r="B3" s="95"/>
      <c r="C3" s="94"/>
      <c r="D3" s="94"/>
      <c r="E3" s="94"/>
      <c r="F3" s="94"/>
      <c r="G3" s="94"/>
      <c r="H3" s="94"/>
      <c r="I3" s="94"/>
    </row>
    <row r="4" customFormat="false" ht="15" hidden="false" customHeight="false" outlineLevel="0" collapsed="false">
      <c r="A4" s="97" t="n">
        <v>1993</v>
      </c>
      <c r="B4" s="98" t="n">
        <v>-0.000446069275463893</v>
      </c>
      <c r="C4" s="94"/>
      <c r="D4" s="94"/>
      <c r="E4" s="94"/>
      <c r="F4" s="94"/>
      <c r="G4" s="94"/>
      <c r="H4" s="94"/>
      <c r="I4" s="94"/>
    </row>
    <row r="5" customFormat="false" ht="15" hidden="false" customHeight="false" outlineLevel="0" collapsed="false">
      <c r="A5" s="97" t="n">
        <v>1994</v>
      </c>
      <c r="B5" s="99" t="n">
        <v>-0.0130853294610615</v>
      </c>
      <c r="C5" s="94"/>
      <c r="D5" s="94"/>
      <c r="E5" s="94"/>
      <c r="F5" s="94"/>
      <c r="G5" s="94"/>
      <c r="H5" s="94"/>
      <c r="I5" s="94"/>
    </row>
    <row r="6" customFormat="false" ht="15" hidden="false" customHeight="false" outlineLevel="0" collapsed="false">
      <c r="A6" s="97" t="n">
        <v>1995</v>
      </c>
      <c r="B6" s="98" t="n">
        <v>-0.00637934959758819</v>
      </c>
      <c r="C6" s="94"/>
      <c r="D6" s="94"/>
      <c r="E6" s="94"/>
      <c r="F6" s="94"/>
      <c r="G6" s="94"/>
      <c r="H6" s="94"/>
      <c r="I6" s="94"/>
    </row>
    <row r="7" customFormat="false" ht="15" hidden="false" customHeight="false" outlineLevel="0" collapsed="false">
      <c r="A7" s="97" t="n">
        <v>1996</v>
      </c>
      <c r="B7" s="99" t="n">
        <v>-0.00528730473079139</v>
      </c>
      <c r="C7" s="94"/>
      <c r="D7" s="94"/>
      <c r="E7" s="94"/>
      <c r="F7" s="94"/>
      <c r="G7" s="94"/>
      <c r="H7" s="94"/>
      <c r="I7" s="94"/>
    </row>
    <row r="8" customFormat="false" ht="15" hidden="false" customHeight="false" outlineLevel="0" collapsed="false">
      <c r="A8" s="97" t="n">
        <v>1997</v>
      </c>
      <c r="B8" s="98" t="n">
        <v>-0.00315594528811225</v>
      </c>
      <c r="C8" s="94"/>
      <c r="D8" s="94"/>
      <c r="E8" s="94"/>
      <c r="F8" s="94"/>
      <c r="G8" s="94"/>
      <c r="H8" s="94"/>
      <c r="I8" s="94"/>
    </row>
    <row r="9" customFormat="false" ht="15" hidden="false" customHeight="false" outlineLevel="0" collapsed="false">
      <c r="A9" s="97" t="n">
        <v>1998</v>
      </c>
      <c r="B9" s="99" t="n">
        <v>-0.00266006212398561</v>
      </c>
      <c r="C9" s="94"/>
      <c r="D9" s="94"/>
      <c r="E9" s="94"/>
      <c r="F9" s="94"/>
      <c r="G9" s="94"/>
      <c r="H9" s="94"/>
      <c r="I9" s="94"/>
    </row>
    <row r="10" customFormat="false" ht="15" hidden="false" customHeight="false" outlineLevel="0" collapsed="false">
      <c r="A10" s="97" t="n">
        <v>1999</v>
      </c>
      <c r="B10" s="98" t="n">
        <v>-0.0077596880146275</v>
      </c>
      <c r="C10" s="94"/>
      <c r="D10" s="94"/>
      <c r="E10" s="94"/>
      <c r="F10" s="94"/>
      <c r="G10" s="94"/>
      <c r="H10" s="94"/>
      <c r="I10" s="94"/>
    </row>
    <row r="11" customFormat="false" ht="15" hidden="false" customHeight="false" outlineLevel="0" collapsed="false">
      <c r="A11" s="97" t="n">
        <v>2000</v>
      </c>
      <c r="B11" s="99" t="n">
        <v>-0.00673854445377408</v>
      </c>
      <c r="C11" s="94"/>
      <c r="D11" s="94"/>
      <c r="E11" s="94"/>
      <c r="F11" s="94"/>
      <c r="G11" s="94"/>
      <c r="H11" s="94"/>
      <c r="I11" s="94"/>
    </row>
    <row r="12" customFormat="false" ht="15" hidden="false" customHeight="false" outlineLevel="0" collapsed="false">
      <c r="A12" s="97" t="n">
        <v>2001</v>
      </c>
      <c r="B12" s="98" t="n">
        <v>-0.0101649287372602</v>
      </c>
      <c r="C12" s="94"/>
      <c r="D12" s="94"/>
      <c r="E12" s="94"/>
      <c r="F12" s="94"/>
      <c r="G12" s="94"/>
      <c r="H12" s="94"/>
      <c r="I12" s="94"/>
    </row>
    <row r="13" customFormat="false" ht="15" hidden="false" customHeight="false" outlineLevel="0" collapsed="false">
      <c r="A13" s="97" t="n">
        <v>2002</v>
      </c>
      <c r="B13" s="99" t="n">
        <v>-0.0114398617982835</v>
      </c>
      <c r="C13" s="94"/>
      <c r="D13" s="94"/>
      <c r="E13" s="94"/>
      <c r="F13" s="94"/>
      <c r="G13" s="94"/>
      <c r="H13" s="94"/>
      <c r="I13" s="94"/>
    </row>
    <row r="14" customFormat="false" ht="15" hidden="false" customHeight="false" outlineLevel="0" collapsed="false">
      <c r="A14" s="97" t="n">
        <v>2003</v>
      </c>
      <c r="B14" s="98" t="n">
        <v>-0.00492707399415027</v>
      </c>
      <c r="C14" s="94"/>
      <c r="D14" s="94"/>
      <c r="E14" s="94"/>
      <c r="F14" s="94"/>
      <c r="G14" s="94"/>
      <c r="H14" s="94"/>
      <c r="I14" s="94"/>
    </row>
    <row r="15" customFormat="false" ht="15" hidden="false" customHeight="false" outlineLevel="0" collapsed="false">
      <c r="A15" s="97" t="n">
        <v>2004</v>
      </c>
      <c r="B15" s="99" t="n">
        <v>0.00382133245719463</v>
      </c>
      <c r="C15" s="94"/>
      <c r="D15" s="94"/>
      <c r="E15" s="94"/>
      <c r="F15" s="94"/>
      <c r="G15" s="94"/>
      <c r="H15" s="94"/>
      <c r="I15" s="94"/>
    </row>
    <row r="16" customFormat="false" ht="15" hidden="false" customHeight="false" outlineLevel="0" collapsed="false">
      <c r="A16" s="97" t="n">
        <v>2005</v>
      </c>
      <c r="B16" s="98" t="n">
        <v>0.00757769102751198</v>
      </c>
      <c r="C16" s="94"/>
      <c r="D16" s="94"/>
      <c r="E16" s="94"/>
      <c r="F16" s="94"/>
      <c r="G16" s="94"/>
      <c r="H16" s="94"/>
      <c r="I16" s="94"/>
    </row>
    <row r="17" customFormat="false" ht="15" hidden="false" customHeight="false" outlineLevel="0" collapsed="false">
      <c r="A17" s="97" t="n">
        <v>2006</v>
      </c>
      <c r="B17" s="99" t="n">
        <v>0.00917791831736937</v>
      </c>
      <c r="C17" s="94"/>
      <c r="D17" s="94"/>
      <c r="E17" s="94"/>
      <c r="F17" s="94"/>
      <c r="G17" s="94"/>
      <c r="H17" s="94"/>
      <c r="I17" s="94"/>
    </row>
    <row r="18" customFormat="false" ht="15" hidden="false" customHeight="false" outlineLevel="0" collapsed="false">
      <c r="A18" s="97" t="n">
        <v>2007</v>
      </c>
      <c r="B18" s="98" t="n">
        <v>0.0108470293692913</v>
      </c>
      <c r="C18" s="94"/>
      <c r="D18" s="94"/>
      <c r="E18" s="94"/>
      <c r="F18" s="94"/>
      <c r="G18" s="94"/>
      <c r="H18" s="94"/>
      <c r="I18" s="94"/>
    </row>
    <row r="19" customFormat="false" ht="15" hidden="false" customHeight="false" outlineLevel="0" collapsed="false">
      <c r="A19" s="97" t="n">
        <v>2008</v>
      </c>
      <c r="B19" s="99" t="n">
        <v>0.00473047402209589</v>
      </c>
      <c r="C19" s="94"/>
      <c r="D19" s="94"/>
      <c r="E19" s="94"/>
      <c r="F19" s="94"/>
      <c r="G19" s="94"/>
      <c r="H19" s="94"/>
      <c r="I19" s="94"/>
    </row>
    <row r="20" customFormat="false" ht="15" hidden="false" customHeight="false" outlineLevel="0" collapsed="false">
      <c r="A20" s="97" t="n">
        <v>2009</v>
      </c>
      <c r="B20" s="98" t="n">
        <v>0.00347884656778641</v>
      </c>
      <c r="C20" s="94"/>
      <c r="D20" s="94"/>
      <c r="E20" s="94"/>
      <c r="F20" s="94"/>
      <c r="G20" s="94"/>
      <c r="H20" s="94"/>
      <c r="I20" s="94"/>
    </row>
    <row r="21" customFormat="false" ht="15" hidden="false" customHeight="false" outlineLevel="0" collapsed="false">
      <c r="A21" s="97" t="n">
        <v>2010</v>
      </c>
      <c r="B21" s="99" t="n">
        <v>0.00411235591593429</v>
      </c>
      <c r="C21" s="94"/>
      <c r="D21" s="94"/>
      <c r="E21" s="94"/>
      <c r="F21" s="94"/>
      <c r="G21" s="94"/>
      <c r="H21" s="94"/>
      <c r="I21" s="94"/>
    </row>
    <row r="22" customFormat="false" ht="15" hidden="false" customHeight="false" outlineLevel="0" collapsed="false">
      <c r="A22" s="97" t="n">
        <v>2011</v>
      </c>
      <c r="B22" s="98" t="n">
        <v>0.00326307905881009</v>
      </c>
      <c r="C22" s="94"/>
      <c r="D22" s="94"/>
      <c r="E22" s="94"/>
      <c r="F22" s="94"/>
      <c r="G22" s="94"/>
      <c r="H22" s="94"/>
      <c r="I22" s="94"/>
    </row>
    <row r="23" customFormat="false" ht="15" hidden="false" customHeight="false" outlineLevel="0" collapsed="false">
      <c r="A23" s="97" t="n">
        <v>2012</v>
      </c>
      <c r="B23" s="99" t="n">
        <v>0.00105161751029002</v>
      </c>
      <c r="C23" s="94"/>
      <c r="D23" s="94"/>
      <c r="E23" s="94"/>
      <c r="F23" s="94"/>
      <c r="G23" s="94"/>
      <c r="H23" s="94"/>
      <c r="I23" s="94"/>
    </row>
    <row r="24" customFormat="false" ht="15" hidden="false" customHeight="false" outlineLevel="0" collapsed="false">
      <c r="A24" s="97" t="n">
        <v>2013</v>
      </c>
      <c r="B24" s="98" t="n">
        <v>-0.000951668558161176</v>
      </c>
      <c r="C24" s="94"/>
      <c r="D24" s="94"/>
      <c r="E24" s="94"/>
      <c r="F24" s="94"/>
      <c r="G24" s="94"/>
      <c r="H24" s="94"/>
      <c r="I24" s="94"/>
    </row>
    <row r="25" customFormat="false" ht="15" hidden="false" customHeight="false" outlineLevel="0" collapsed="false">
      <c r="A25" s="97" t="n">
        <v>2014</v>
      </c>
      <c r="B25" s="99" t="n">
        <v>-0.00129286375596846</v>
      </c>
      <c r="C25" s="100" t="n">
        <f aca="false">'Central scenario'!AL3+SUM($C105:$J105)-$H105-$F105-SUM($K105:$Q105)</f>
        <v>0.00115825366281497</v>
      </c>
      <c r="D25" s="108" t="n">
        <f aca="false">C25</f>
        <v>0.00115825366281497</v>
      </c>
      <c r="E25" s="94"/>
      <c r="F25" s="94"/>
      <c r="G25" s="106"/>
      <c r="H25" s="94"/>
      <c r="I25" s="94"/>
    </row>
    <row r="26" customFormat="false" ht="15" hidden="false" customHeight="false" outlineLevel="0" collapsed="false">
      <c r="A26" s="97" t="n">
        <v>2015</v>
      </c>
      <c r="B26" s="98" t="n">
        <v>-0.00750733306177321</v>
      </c>
      <c r="C26" s="100" t="n">
        <f aca="false">'Central scenario'!AL4+SUM($C106:$J106)-$H106-$F106-SUM($K106:$Q106)</f>
        <v>-0.0116798793026904</v>
      </c>
      <c r="D26" s="108" t="n">
        <f aca="false">C26</f>
        <v>-0.0116798793026904</v>
      </c>
      <c r="E26" s="94"/>
      <c r="F26" s="94"/>
      <c r="G26" s="94"/>
      <c r="H26" s="94"/>
      <c r="I26" s="94"/>
    </row>
    <row r="27" customFormat="false" ht="15" hidden="false" customHeight="false" outlineLevel="0" collapsed="false">
      <c r="A27" s="97" t="n">
        <v>2016</v>
      </c>
      <c r="B27" s="99" t="n">
        <v>-0.0203467996958489</v>
      </c>
      <c r="C27" s="100" t="n">
        <f aca="false">'Central scenario'!AL5+SUM($C107:$J107)-$H107-$F107-SUM($K107:$Q107)</f>
        <v>-0.0153880468414187</v>
      </c>
      <c r="D27" s="100" t="n">
        <f aca="false">'Central scenario'!BO5+SUM($C107:$J107)-$H107-$F107-SUM($K107:$R107)</f>
        <v>-0.0192320924759413</v>
      </c>
      <c r="E27" s="94"/>
      <c r="F27" s="94"/>
      <c r="G27" s="94"/>
      <c r="H27" s="94"/>
      <c r="I27" s="94"/>
    </row>
    <row r="28" customFormat="false" ht="15" hidden="false" customHeight="false" outlineLevel="0" collapsed="false">
      <c r="A28" s="97" t="n">
        <v>2017</v>
      </c>
      <c r="B28" s="98" t="n">
        <v>-0.0241047020081896</v>
      </c>
      <c r="C28" s="100" t="n">
        <f aca="false">'Central scenario'!AL6+SUM($C108:$J108)-$H108-$F108-SUM($K108:$Q108)</f>
        <v>-0.0180786792574688</v>
      </c>
      <c r="D28" s="100" t="n">
        <f aca="false">'Central scenario'!BO6+SUM($C108:$J108)-$H108-$F108-SUM($K108:$R108)</f>
        <v>-0.0259402129350343</v>
      </c>
      <c r="E28" s="103"/>
      <c r="F28" s="102"/>
      <c r="G28" s="102"/>
      <c r="H28" s="102"/>
      <c r="I28" s="102"/>
    </row>
    <row r="29" customFormat="false" ht="15" hidden="false" customHeight="false" outlineLevel="0" collapsed="false">
      <c r="A29" s="97" t="n">
        <v>2018</v>
      </c>
      <c r="B29" s="99" t="n">
        <v>-0.0182717978002125</v>
      </c>
      <c r="C29" s="100" t="n">
        <f aca="false">'Central scenario'!$AL7+SUM($C109:$J109)-$F109-SUM($K109:$Q109)</f>
        <v>0.2109792823874</v>
      </c>
      <c r="D29" s="100" t="n">
        <f aca="false">'Central scenario'!BO7+SUM($C109:$J109)-$F109-SUM($K109:$R109)</f>
        <v>-0.0215058662016328</v>
      </c>
      <c r="E29" s="102"/>
      <c r="F29" s="102"/>
      <c r="G29" s="102"/>
      <c r="H29" s="102"/>
      <c r="I29" s="102"/>
    </row>
    <row r="30" customFormat="false" ht="15" hidden="false" customHeight="false" outlineLevel="0" collapsed="false">
      <c r="A30" s="97" t="n">
        <v>2019</v>
      </c>
      <c r="B30" s="98" t="n">
        <v>-0.0261904790563603</v>
      </c>
      <c r="C30" s="100" t="n">
        <f aca="false">'Central scenario'!$AL8+SUM($D$113:$J$113)-SUM($K$113:$Q$113)</f>
        <v>-0.0139610824904614</v>
      </c>
      <c r="D30" s="100" t="n">
        <f aca="false">'Central scenario'!$BO8+SUM($D$113:$J$113)-SUM($K$113:$Q$113)-$I$113*12/15</f>
        <v>-0.0273279196340258</v>
      </c>
      <c r="E30" s="102" t="n">
        <f aca="false">'Low scenario'!$AL8+SUM($D$113:$J$113)-SUM($K$113:$Q$113)</f>
        <v>-0.0141298229153242</v>
      </c>
      <c r="F30" s="102" t="n">
        <f aca="false">'Low scenario'!$BO8+SUM($D$113:$J$113)-SUM($K$113:$Q$113)-$I$113*12/15</f>
        <v>-0.0274367159938334</v>
      </c>
      <c r="G30" s="102" t="n">
        <f aca="false">'High scenario'!$AL8+SUM($D$113:$J$113)-SUM($K$113:$Q$113)</f>
        <v>-0.0141296782577894</v>
      </c>
      <c r="H30" s="102" t="n">
        <f aca="false">'High scenario'!$BO8+SUM($D$113:$J$113)-SUM($K$113:$Q$113)-$I$113*12/15</f>
        <v>-0.0274365713362986</v>
      </c>
      <c r="I30" s="102"/>
    </row>
    <row r="31" customFormat="false" ht="12.8" hidden="false" customHeight="false" outlineLevel="0" collapsed="false">
      <c r="A31" s="97" t="n">
        <v>2020</v>
      </c>
      <c r="B31" s="94"/>
      <c r="C31" s="100" t="n">
        <f aca="false">'Central scenario'!$AL9+SUM($D$113:$J$113)-SUM($K$113:$Q$113)</f>
        <v>0.293662212536699</v>
      </c>
      <c r="D31" s="100" t="n">
        <f aca="false">'Central scenario'!$BO9+SUM($D$113:$J$113)-SUM($K$113:$Q$113)-$I$113+$I$115</f>
        <v>-0.0327828706342838</v>
      </c>
      <c r="E31" s="102" t="n">
        <f aca="false">'Low scenario'!$AL9+SUM($D$113:$J$113)-SUM($K$113:$Q$113)</f>
        <v>-0.0228730107155568</v>
      </c>
      <c r="F31" s="102" t="n">
        <f aca="false">'Low scenario'!$BO9+SUM($D$113:$J$113)-SUM($K$113:$Q$113)-$I$113+$I$115</f>
        <v>-0.0322952263449321</v>
      </c>
      <c r="G31" s="102" t="n">
        <f aca="false">'High scenario'!$AL9+SUM($D$113:$J$113)-SUM($K$113:$Q$113)</f>
        <v>-0.0235412422089686</v>
      </c>
      <c r="H31" s="102" t="n">
        <f aca="false">'High scenario'!$BO9+SUM($D$113:$J$113)-SUM($K$113:$Q$113)-$I$113+$I$115</f>
        <v>-0.0329752372067716</v>
      </c>
      <c r="I31" s="102"/>
    </row>
    <row r="32" customFormat="false" ht="13.25" hidden="false" customHeight="false" outlineLevel="0" collapsed="false">
      <c r="A32" s="97" t="n">
        <v>2021</v>
      </c>
      <c r="B32" s="94"/>
      <c r="C32" s="100" t="n">
        <f aca="false">'Central scenario'!$AL10+SUM($D$113:$J$113)-SUM($K$113:$Q$113)</f>
        <v>-0.0131076530265399</v>
      </c>
      <c r="D32" s="100" t="n">
        <f aca="false">'Central scenario'!$BO10+SUM($D$113:$J$113)-SUM($K$113:$Q$113)-$I$113+$I$115</f>
        <v>-0.0230494724265065</v>
      </c>
      <c r="E32" s="102" t="n">
        <f aca="false">'Low scenario'!$AL10+SUM($D$113:$J$113)-SUM($K$113:$Q$113)</f>
        <v>-0.0147522355160444</v>
      </c>
      <c r="F32" s="102" t="n">
        <f aca="false">'Low scenario'!$BO10+SUM($D$113:$J$113)-SUM($K$113:$Q$113)-$I$113+$I$115</f>
        <v>-0.024516612449772</v>
      </c>
      <c r="G32" s="102" t="n">
        <f aca="false">'High scenario'!$AL10+SUM($D$113:$J$113)-SUM($K$113:$Q$113)</f>
        <v>-0.0171743159735114</v>
      </c>
      <c r="H32" s="102" t="n">
        <f aca="false">'High scenario'!$BO10+SUM($D$113:$J$113)-SUM($K$113:$Q$113)-$I$113+$I$115</f>
        <v>-0.0270315494640554</v>
      </c>
      <c r="I32" s="102"/>
    </row>
    <row r="33" customFormat="false" ht="13.25" hidden="false" customHeight="false" outlineLevel="0" collapsed="false">
      <c r="A33" s="97" t="n">
        <v>2022</v>
      </c>
      <c r="B33" s="94"/>
      <c r="C33" s="100" t="n">
        <f aca="false">'Central scenario'!$AL11+SUM($D$113:$J$113)-SUM($K$113:$Q$113)</f>
        <v>-0.0166516687896153</v>
      </c>
      <c r="D33" s="100" t="n">
        <f aca="false">'Central scenario'!$BO11+SUM($D$113:$J$113)-SUM($K$113:$Q$113)-$I$113+$I$115</f>
        <v>-0.027070543544327</v>
      </c>
      <c r="E33" s="102" t="n">
        <f aca="false">'Low scenario'!$AL11+SUM($D$113:$J$113)-SUM($K$113:$Q$113)</f>
        <v>-0.0157559388406108</v>
      </c>
      <c r="F33" s="102" t="n">
        <f aca="false">'Low scenario'!$BO11+SUM($D$113:$J$113)-SUM($K$113:$Q$113)-$I$113+$I$115</f>
        <v>-0.0259061953542074</v>
      </c>
      <c r="G33" s="102" t="n">
        <f aca="false">'High scenario'!$AL11+SUM($D$113:$J$113)-SUM($K$113:$Q$113)</f>
        <v>-0.0188749954362894</v>
      </c>
      <c r="H33" s="102" t="n">
        <f aca="false">'High scenario'!$BO11+SUM($D$113:$J$113)-SUM($K$113:$Q$113)-$I$113+$I$115</f>
        <v>-0.0291888531453027</v>
      </c>
      <c r="I33" s="102"/>
    </row>
    <row r="34" customFormat="false" ht="13.25" hidden="false" customHeight="false" outlineLevel="0" collapsed="false">
      <c r="A34" s="97" t="n">
        <v>2023</v>
      </c>
      <c r="B34" s="94"/>
      <c r="C34" s="100" t="n">
        <f aca="false">'Central scenario'!$AL12+SUM($D$113:$J$113)-SUM($K$113:$Q$113)</f>
        <v>-0.0191135446169498</v>
      </c>
      <c r="D34" s="100" t="n">
        <f aca="false">'Central scenario'!$BO12+SUM($D$113:$J$113)-SUM($K$113:$Q$113)-$I$113+$I$115</f>
        <v>-0.0298896424693149</v>
      </c>
      <c r="E34" s="102" t="n">
        <f aca="false">'Low scenario'!$AL12+SUM($D$113:$J$113)-SUM($K$113:$Q$113)</f>
        <v>-0.0180666401307681</v>
      </c>
      <c r="F34" s="102" t="n">
        <f aca="false">'Low scenario'!$BO12+SUM($D$113:$J$113)-SUM($K$113:$Q$113)-$I$113+$I$115</f>
        <v>-0.0286147914913984</v>
      </c>
      <c r="G34" s="102" t="n">
        <f aca="false">'High scenario'!$AL12+SUM($D$113:$J$113)-SUM($K$113:$Q$113)</f>
        <v>-0.019411335889166</v>
      </c>
      <c r="H34" s="102" t="n">
        <f aca="false">'High scenario'!$BO12+SUM($D$113:$J$113)-SUM($K$113:$Q$113)-$I$113+$I$115</f>
        <v>-0.030129925558973</v>
      </c>
      <c r="I34" s="102"/>
    </row>
    <row r="35" customFormat="false" ht="13.25" hidden="false" customHeight="false" outlineLevel="0" collapsed="false">
      <c r="A35" s="97" t="n">
        <v>2024</v>
      </c>
      <c r="B35" s="94"/>
      <c r="C35" s="103" t="n">
        <f aca="false">'Central scenario'!$AL13+SUM($D$113:$J$113)-SUM($K$113:$Q$113)</f>
        <v>0.877064218721377</v>
      </c>
      <c r="D35" s="103" t="n">
        <f aca="false">'Central scenario'!$BO13+SUM($D$113:$J$113)-SUM($K$113:$Q$113)-$I$113+$I$115</f>
        <v>-0.0344867661951916</v>
      </c>
      <c r="E35" s="102" t="n">
        <f aca="false">'Low scenario'!$AL13+SUM($D$113:$J$113)-SUM($K$113:$Q$113)</f>
        <v>-0.0226081351791345</v>
      </c>
      <c r="F35" s="102" t="n">
        <f aca="false">'Low scenario'!$BO13+SUM($D$113:$J$113)-SUM($K$113:$Q$113)-$I$113+$I$115</f>
        <v>-0.0336554521962786</v>
      </c>
      <c r="G35" s="102" t="n">
        <f aca="false">'High scenario'!$AL13+SUM($D$113:$J$113)-SUM($K$113:$Q$113)</f>
        <v>-0.0232555129818654</v>
      </c>
      <c r="H35" s="102" t="n">
        <f aca="false">'High scenario'!$BO13+SUM($D$113:$J$113)-SUM($K$113:$Q$113)-$I$113+$I$115</f>
        <v>-0.0344233724585294</v>
      </c>
      <c r="I35" s="102"/>
    </row>
    <row r="36" customFormat="false" ht="13.25" hidden="false" customHeight="false" outlineLevel="0" collapsed="false">
      <c r="A36" s="97" t="n">
        <v>2025</v>
      </c>
      <c r="B36" s="94"/>
      <c r="C36" s="104" t="n">
        <f aca="false">'Central scenario'!$AL14+SUM($D$113:$J$113)-SUM($K$113:$Q$113)</f>
        <v>-0.0271274730477447</v>
      </c>
      <c r="D36" s="104" t="n">
        <f aca="false">'Central scenario'!$BO14+SUM($D$113:$J$113)-SUM($K$113:$Q$113)-$I$113+$I$115</f>
        <v>-0.0397091490439935</v>
      </c>
      <c r="E36" s="102" t="n">
        <f aca="false">'Low scenario'!$AL14+SUM($D$113:$J$113)-SUM($K$113:$Q$113)</f>
        <v>-0.0259327879287217</v>
      </c>
      <c r="F36" s="102" t="n">
        <f aca="false">'Low scenario'!$BO14+SUM($D$113:$J$113)-SUM($K$113:$Q$113)-$I$113+$I$115</f>
        <v>-0.0382070748813917</v>
      </c>
      <c r="G36" s="102" t="n">
        <f aca="false">'High scenario'!$AL14+SUM($D$113:$J$113)-SUM($K$113:$Q$113)</f>
        <v>-0.0249980704642613</v>
      </c>
      <c r="H36" s="102" t="n">
        <f aca="false">'High scenario'!$BO14+SUM($D$113:$J$113)-SUM($K$113:$Q$113)-$I$113+$I$115</f>
        <v>-0.0372344297953547</v>
      </c>
      <c r="I36" s="102"/>
    </row>
    <row r="37" customFormat="false" ht="13.25" hidden="false" customHeight="false" outlineLevel="0" collapsed="false">
      <c r="A37" s="97" t="n">
        <v>2026</v>
      </c>
      <c r="B37" s="94"/>
      <c r="C37" s="105" t="n">
        <f aca="false">'Central scenario'!$AL15+SUM($D$113:$J$113)-SUM($K$113:$Q$113)</f>
        <v>-0.02966526216132</v>
      </c>
      <c r="D37" s="105" t="n">
        <f aca="false">'Central scenario'!$BO15+SUM($D$113:$J$113)-SUM($K$113:$Q$113)-$I$113+$I$115</f>
        <v>-0.0438802291339128</v>
      </c>
      <c r="E37" s="102" t="n">
        <f aca="false">'Low scenario'!$AL15+SUM($D$113:$J$113)-SUM($K$113:$Q$113)</f>
        <v>-0.0313004470710366</v>
      </c>
      <c r="F37" s="102" t="n">
        <f aca="false">'Low scenario'!$BO15+SUM($D$113:$J$113)-SUM($K$113:$Q$113)-$I$113+$I$115</f>
        <v>-0.0452576900776351</v>
      </c>
      <c r="G37" s="102" t="n">
        <f aca="false">'High scenario'!$AL15+SUM($D$113:$J$113)-SUM($K$113:$Q$113)</f>
        <v>-0.0274631798867045</v>
      </c>
      <c r="H37" s="102" t="n">
        <f aca="false">'High scenario'!$BO15+SUM($D$113:$J$113)-SUM($K$113:$Q$113)-$I$113+$I$115</f>
        <v>-0.04123874635914</v>
      </c>
      <c r="I37" s="102"/>
    </row>
    <row r="38" customFormat="false" ht="13.25" hidden="false" customHeight="false" outlineLevel="0" collapsed="false">
      <c r="A38" s="97" t="n">
        <v>2027</v>
      </c>
      <c r="B38" s="94"/>
      <c r="C38" s="105" t="n">
        <f aca="false">'Central scenario'!$AL16+SUM($D$113:$J$113)-SUM($K$113:$Q$113)</f>
        <v>-0.0294653041872439</v>
      </c>
      <c r="D38" s="105" t="n">
        <f aca="false">'Central scenario'!$BO16+SUM($D$113:$J$113)-SUM($K$113:$Q$113)-$I$113+$I$115</f>
        <v>-0.0450032484357772</v>
      </c>
      <c r="E38" s="102" t="n">
        <f aca="false">'Low scenario'!$AL16+SUM($D$113:$J$113)-SUM($K$113:$Q$113)</f>
        <v>-0.031724323074586</v>
      </c>
      <c r="F38" s="102" t="n">
        <f aca="false">'Low scenario'!$BO16+SUM($D$113:$J$113)-SUM($K$113:$Q$113)-$I$113+$I$115</f>
        <v>-0.0469601454081925</v>
      </c>
      <c r="G38" s="102" t="n">
        <f aca="false">'High scenario'!$AL16+SUM($D$113:$J$113)-SUM($K$113:$Q$113)</f>
        <v>-0.0262244226337992</v>
      </c>
      <c r="H38" s="102" t="n">
        <f aca="false">'High scenario'!$BO16+SUM($D$113:$J$113)-SUM($K$113:$Q$113)-$I$113+$I$115</f>
        <v>-0.0410456680080179</v>
      </c>
      <c r="I38" s="102"/>
    </row>
    <row r="39" customFormat="false" ht="13.25" hidden="false" customHeight="false" outlineLevel="0" collapsed="false">
      <c r="A39" s="97" t="n">
        <v>2028</v>
      </c>
      <c r="B39" s="101"/>
      <c r="C39" s="105" t="n">
        <f aca="false">'Central scenario'!$AL17+SUM($D$113:$J$113)-SUM($K$113:$Q$113)</f>
        <v>-0.0272273190158025</v>
      </c>
      <c r="D39" s="105" t="n">
        <f aca="false">'Central scenario'!$BO17+SUM($D$113:$J$113)-SUM($K$113:$Q$113)-$I$113+$I$115</f>
        <v>-0.0441735877400887</v>
      </c>
      <c r="E39" s="102" t="n">
        <f aca="false">'Low scenario'!$AL17+SUM($D$113:$J$113)-SUM($K$113:$Q$113)</f>
        <v>-0.0303834780811557</v>
      </c>
      <c r="F39" s="102" t="n">
        <f aca="false">'Low scenario'!$BO17+SUM($D$113:$J$113)-SUM($K$113:$Q$113)-$I$113+$I$115</f>
        <v>-0.0465862797227002</v>
      </c>
      <c r="G39" s="102" t="n">
        <f aca="false">'High scenario'!$AL17+SUM($D$113:$J$113)-SUM($K$113:$Q$113)</f>
        <v>-0.0247328671728164</v>
      </c>
      <c r="H39" s="102" t="n">
        <f aca="false">'High scenario'!$BO17+SUM($D$113:$J$113)-SUM($K$113:$Q$113)-$I$113+$I$115</f>
        <v>-0.0407966113048417</v>
      </c>
      <c r="I39" s="102"/>
    </row>
    <row r="40" customFormat="false" ht="13.25" hidden="false" customHeight="false" outlineLevel="0" collapsed="false">
      <c r="A40" s="97" t="n">
        <v>2029</v>
      </c>
      <c r="B40" s="101"/>
      <c r="C40" s="104" t="n">
        <f aca="false">'Central scenario'!$AL18+SUM($D$113:$J$113)-SUM($K$113:$Q$113)</f>
        <v>-0.02664026674069</v>
      </c>
      <c r="D40" s="104" t="n">
        <f aca="false">'Central scenario'!$BO18+SUM($D$113:$J$113)-SUM($K$113:$Q$113)-$I$113+$I$115</f>
        <v>-0.0447722109444538</v>
      </c>
      <c r="E40" s="102" t="n">
        <f aca="false">'Low scenario'!$AL18+SUM($D$113:$J$113)-SUM($K$113:$Q$113)</f>
        <v>-0.0306715535461068</v>
      </c>
      <c r="F40" s="102" t="n">
        <f aca="false">'Low scenario'!$BO18+SUM($D$113:$J$113)-SUM($K$113:$Q$113)-$I$113+$I$115</f>
        <v>-0.0480709990166859</v>
      </c>
      <c r="G40" s="102" t="n">
        <f aca="false">'High scenario'!$AL18+SUM($D$113:$J$113)-SUM($K$113:$Q$113)</f>
        <v>-0.0221357842879904</v>
      </c>
      <c r="H40" s="102" t="n">
        <f aca="false">'High scenario'!$BO18+SUM($D$113:$J$113)-SUM($K$113:$Q$113)-$I$113+$I$115</f>
        <v>-0.0394809537569264</v>
      </c>
      <c r="I40" s="102"/>
    </row>
    <row r="41" customFormat="false" ht="13.25" hidden="false" customHeight="false" outlineLevel="0" collapsed="false">
      <c r="A41" s="97" t="n">
        <v>2030</v>
      </c>
      <c r="B41" s="101"/>
      <c r="C41" s="105" t="n">
        <f aca="false">'Central scenario'!$AL19+SUM($D$113:$J$113)-SUM($K$113:$Q$113)</f>
        <v>-0.0247414284938859</v>
      </c>
      <c r="D41" s="105" t="n">
        <f aca="false">'Central scenario'!$BO19+SUM($D$113:$J$113)-SUM($K$113:$Q$113)-$I$113+$I$115</f>
        <v>-0.0438075835705348</v>
      </c>
      <c r="E41" s="102" t="n">
        <f aca="false">'Low scenario'!$AL19+SUM($D$113:$J$113)-SUM($K$113:$Q$113)</f>
        <v>-0.0296778140284029</v>
      </c>
      <c r="F41" s="102" t="n">
        <f aca="false">'Low scenario'!$BO19+SUM($D$113:$J$113)-SUM($K$113:$Q$113)-$I$113+$I$115</f>
        <v>-0.0479408768862248</v>
      </c>
      <c r="G41" s="102" t="n">
        <f aca="false">'High scenario'!$AL19+SUM($D$113:$J$113)-SUM($K$113:$Q$113)</f>
        <v>-0.019738055226763</v>
      </c>
      <c r="H41" s="102" t="n">
        <f aca="false">'High scenario'!$BO19+SUM($D$113:$J$113)-SUM($K$113:$Q$113)-$I$113+$I$115</f>
        <v>-0.0381712739551396</v>
      </c>
      <c r="I41" s="102"/>
    </row>
    <row r="42" customFormat="false" ht="13.25" hidden="false" customHeight="false" outlineLevel="0" collapsed="false">
      <c r="A42" s="97" t="n">
        <v>2031</v>
      </c>
      <c r="B42" s="101"/>
      <c r="C42" s="105" t="n">
        <f aca="false">'Central scenario'!$AL20+SUM($D$113:$J$113)-SUM($K$113:$Q$113)</f>
        <v>-0.0237052874651053</v>
      </c>
      <c r="D42" s="105" t="n">
        <f aca="false">'Central scenario'!$BO20+SUM($D$113:$J$113)-SUM($K$113:$Q$113)-$I$113+$I$115</f>
        <v>-0.0437640233004566</v>
      </c>
      <c r="E42" s="102" t="n">
        <f aca="false">'Low scenario'!$AL20+SUM($D$113:$J$113)-SUM($K$113:$Q$113)</f>
        <v>-0.0276298772950951</v>
      </c>
      <c r="F42" s="102" t="n">
        <f aca="false">'Low scenario'!$BO20+SUM($D$113:$J$113)-SUM($K$113:$Q$113)-$I$113+$I$115</f>
        <v>-0.0466638902281573</v>
      </c>
      <c r="G42" s="102" t="n">
        <f aca="false">'High scenario'!$AL20+SUM($D$113:$J$113)-SUM($K$113:$Q$113)</f>
        <v>-0.0178376416931894</v>
      </c>
      <c r="H42" s="102" t="n">
        <f aca="false">'High scenario'!$BO20+SUM($D$113:$J$113)-SUM($K$113:$Q$113)-$I$113+$I$115</f>
        <v>-0.0373949272087532</v>
      </c>
      <c r="I42" s="102"/>
    </row>
    <row r="43" customFormat="false" ht="13.25" hidden="false" customHeight="false" outlineLevel="0" collapsed="false">
      <c r="A43" s="97" t="n">
        <v>2032</v>
      </c>
      <c r="B43" s="101"/>
      <c r="C43" s="105" t="n">
        <f aca="false">'Central scenario'!$AL21+SUM($D$113:$J$113)-SUM($K$113:$Q$113)</f>
        <v>-0.0221537418985917</v>
      </c>
      <c r="D43" s="105" t="n">
        <f aca="false">'Central scenario'!$BO21+SUM($D$113:$J$113)-SUM($K$113:$Q$113)-$I$113+$I$115</f>
        <v>-0.0436125710391576</v>
      </c>
      <c r="E43" s="102" t="n">
        <f aca="false">'Low scenario'!$AL21+SUM($D$113:$J$113)-SUM($K$113:$Q$113)</f>
        <v>-0.0267893822577659</v>
      </c>
      <c r="F43" s="102" t="n">
        <f aca="false">'Low scenario'!$BO21+SUM($D$113:$J$113)-SUM($K$113:$Q$113)-$I$113+$I$115</f>
        <v>-0.0467732034729306</v>
      </c>
      <c r="G43" s="102" t="n">
        <f aca="false">'High scenario'!$AL21+SUM($D$113:$J$113)-SUM($K$113:$Q$113)</f>
        <v>-0.0164550312333534</v>
      </c>
      <c r="H43" s="102" t="n">
        <f aca="false">'High scenario'!$BO21+SUM($D$113:$J$113)-SUM($K$113:$Q$113)-$I$113+$I$115</f>
        <v>-0.0371693034555503</v>
      </c>
      <c r="I43" s="102"/>
    </row>
    <row r="44" customFormat="false" ht="13.25" hidden="false" customHeight="false" outlineLevel="0" collapsed="false">
      <c r="A44" s="97" t="n">
        <v>2033</v>
      </c>
      <c r="B44" s="101"/>
      <c r="C44" s="104" t="n">
        <f aca="false">'Central scenario'!$AL22+SUM($D$113:$J$113)-SUM($K$113:$Q$113)</f>
        <v>-0.018374862619139</v>
      </c>
      <c r="D44" s="104" t="n">
        <f aca="false">'Central scenario'!$BO22+SUM($D$113:$J$113)-SUM($K$113:$Q$113)-$I$113+$I$115</f>
        <v>-0.0407799452402952</v>
      </c>
      <c r="E44" s="102" t="n">
        <f aca="false">'Low scenario'!$AL22+SUM($D$113:$J$113)-SUM($K$113:$Q$113)</f>
        <v>-0.0263901184851419</v>
      </c>
      <c r="F44" s="102" t="n">
        <f aca="false">'Low scenario'!$BO22+SUM($D$113:$J$113)-SUM($K$113:$Q$113)-$I$113+$I$115</f>
        <v>-0.0473969156296609</v>
      </c>
      <c r="G44" s="102" t="n">
        <f aca="false">'High scenario'!$AL22+SUM($D$113:$J$113)-SUM($K$113:$Q$113)</f>
        <v>-0.0136315634251419</v>
      </c>
      <c r="H44" s="102" t="n">
        <f aca="false">'High scenario'!$BO22+SUM($D$113:$J$113)-SUM($K$113:$Q$113)-$I$113+$I$115</f>
        <v>-0.034949353695748</v>
      </c>
      <c r="I44" s="102"/>
    </row>
    <row r="45" customFormat="false" ht="13.25" hidden="false" customHeight="false" outlineLevel="0" collapsed="false">
      <c r="A45" s="97" t="n">
        <v>2034</v>
      </c>
      <c r="B45" s="101"/>
      <c r="C45" s="105" t="n">
        <f aca="false">'Central scenario'!$AL23+SUM($D$113:$J$113)-SUM($K$113:$Q$113)</f>
        <v>-0.0165773245003724</v>
      </c>
      <c r="D45" s="105" t="n">
        <f aca="false">'Central scenario'!$BO23+SUM($D$113:$J$113)-SUM($K$113:$Q$113)-$I$113+$I$115</f>
        <v>-0.0397061297539278</v>
      </c>
      <c r="E45" s="102" t="n">
        <f aca="false">'Low scenario'!$AL23+SUM($D$113:$J$113)-SUM($K$113:$Q$113)</f>
        <v>-0.0241430891554021</v>
      </c>
      <c r="F45" s="102" t="n">
        <f aca="false">'Low scenario'!$BO23+SUM($D$113:$J$113)-SUM($K$113:$Q$113)-$I$113+$I$115</f>
        <v>-0.0461608512047401</v>
      </c>
      <c r="G45" s="102" t="n">
        <f aca="false">'High scenario'!$AL23+SUM($D$113:$J$113)-SUM($K$113:$Q$113)</f>
        <v>-0.0127825424298202</v>
      </c>
      <c r="H45" s="102" t="n">
        <f aca="false">'High scenario'!$BO23+SUM($D$113:$J$113)-SUM($K$113:$Q$113)-$I$113+$I$115</f>
        <v>-0.0348693291342544</v>
      </c>
      <c r="I45" s="102"/>
    </row>
    <row r="46" customFormat="false" ht="13.25" hidden="false" customHeight="false" outlineLevel="0" collapsed="false">
      <c r="A46" s="97" t="n">
        <v>2035</v>
      </c>
      <c r="B46" s="101"/>
      <c r="C46" s="105" t="n">
        <f aca="false">'Central scenario'!$AL24+SUM($D$113:$J$113)-SUM($K$113:$Q$113)</f>
        <v>-0.0154671189063481</v>
      </c>
      <c r="D46" s="105" t="n">
        <f aca="false">'Central scenario'!$BO24+SUM($D$113:$J$113)-SUM($K$113:$Q$113)-$I$113+$I$115</f>
        <v>-0.0395489006785853</v>
      </c>
      <c r="E46" s="102" t="n">
        <f aca="false">'Low scenario'!$AL24+SUM($D$113:$J$113)-SUM($K$113:$Q$113)</f>
        <v>-0.0229431253355964</v>
      </c>
      <c r="F46" s="102" t="n">
        <f aca="false">'Low scenario'!$BO24+SUM($D$113:$J$113)-SUM($K$113:$Q$113)-$I$113+$I$115</f>
        <v>-0.0460450511826703</v>
      </c>
      <c r="G46" s="102" t="n">
        <f aca="false">'High scenario'!$AL24+SUM($D$113:$J$113)-SUM($K$113:$Q$113)</f>
        <v>-0.0103158897250637</v>
      </c>
      <c r="H46" s="102" t="n">
        <f aca="false">'High scenario'!$BO24+SUM($D$113:$J$113)-SUM($K$113:$Q$113)-$I$113+$I$115</f>
        <v>-0.0331286223728221</v>
      </c>
      <c r="I46" s="102"/>
    </row>
    <row r="47" customFormat="false" ht="13.25" hidden="false" customHeight="false" outlineLevel="0" collapsed="false">
      <c r="A47" s="97" t="n">
        <v>2036</v>
      </c>
      <c r="B47" s="101"/>
      <c r="C47" s="105" t="n">
        <f aca="false">'Central scenario'!$AL25+SUM($D$113:$J$113)-SUM($K$113:$Q$113)</f>
        <v>-0.0140962190657977</v>
      </c>
      <c r="D47" s="105" t="n">
        <f aca="false">'Central scenario'!$BO25+SUM($D$113:$J$113)-SUM($K$113:$Q$113)-$I$113+$I$115</f>
        <v>-0.0389325661594188</v>
      </c>
      <c r="E47" s="102" t="n">
        <f aca="false">'Low scenario'!$AL25+SUM($D$113:$J$113)-SUM($K$113:$Q$113)</f>
        <v>-0.0229475932523888</v>
      </c>
      <c r="F47" s="102" t="n">
        <f aca="false">'Low scenario'!$BO25+SUM($D$113:$J$113)-SUM($K$113:$Q$113)-$I$113+$I$115</f>
        <v>-0.0470761696951538</v>
      </c>
      <c r="G47" s="102" t="n">
        <f aca="false">'High scenario'!$AL25+SUM($D$113:$J$113)-SUM($K$113:$Q$113)</f>
        <v>-0.00874103478015686</v>
      </c>
      <c r="H47" s="102" t="n">
        <f aca="false">'High scenario'!$BO25+SUM($D$113:$J$113)-SUM($K$113:$Q$113)-$I$113+$I$115</f>
        <v>-0.0325618749627859</v>
      </c>
      <c r="I47" s="102"/>
    </row>
    <row r="48" customFormat="false" ht="13.25" hidden="false" customHeight="false" outlineLevel="0" collapsed="false">
      <c r="A48" s="97" t="n">
        <v>2037</v>
      </c>
      <c r="B48" s="101"/>
      <c r="C48" s="104" t="n">
        <f aca="false">'Central scenario'!$AL26+SUM($D$113:$J$113)-SUM($K$113:$Q$113)</f>
        <v>-0.0130577824038173</v>
      </c>
      <c r="D48" s="104" t="n">
        <f aca="false">'Central scenario'!$BO26+SUM($D$113:$J$113)-SUM($K$113:$Q$113)-$I$113+$I$115</f>
        <v>-0.0387205568491426</v>
      </c>
      <c r="E48" s="102" t="n">
        <f aca="false">'Low scenario'!$AL26+SUM($D$113:$J$113)-SUM($K$113:$Q$113)</f>
        <v>-0.0215718238326713</v>
      </c>
      <c r="F48" s="102" t="n">
        <f aca="false">'Low scenario'!$BO26+SUM($D$113:$J$113)-SUM($K$113:$Q$113)-$I$113+$I$115</f>
        <v>-0.0467988701002491</v>
      </c>
      <c r="G48" s="102" t="n">
        <f aca="false">'High scenario'!$AL26+SUM($D$113:$J$113)-SUM($K$113:$Q$113)</f>
        <v>-0.00564316434048098</v>
      </c>
      <c r="H48" s="102" t="n">
        <f aca="false">'High scenario'!$BO26+SUM($D$113:$J$113)-SUM($K$113:$Q$113)-$I$113+$I$115</f>
        <v>-0.0304342431999043</v>
      </c>
      <c r="I48" s="102"/>
    </row>
    <row r="49" customFormat="false" ht="13.25" hidden="false" customHeight="false" outlineLevel="0" collapsed="false">
      <c r="A49" s="97" t="n">
        <v>2038</v>
      </c>
      <c r="B49" s="101"/>
      <c r="C49" s="105" t="n">
        <f aca="false">'Central scenario'!$AL27+SUM($D$113:$J$113)-SUM($K$113:$Q$113)</f>
        <v>-0.0107262138015532</v>
      </c>
      <c r="D49" s="105" t="n">
        <f aca="false">'Central scenario'!$BO27+SUM($D$113:$J$113)-SUM($K$113:$Q$113)-$I$113+$I$115</f>
        <v>-0.0369094339820252</v>
      </c>
      <c r="E49" s="102" t="n">
        <f aca="false">'Low scenario'!$AL27+SUM($D$113:$J$113)-SUM($K$113:$Q$113)</f>
        <v>-0.019969178931448</v>
      </c>
      <c r="F49" s="102" t="n">
        <f aca="false">'Low scenario'!$BO27+SUM($D$113:$J$113)-SUM($K$113:$Q$113)-$I$113+$I$115</f>
        <v>-0.0459532241699414</v>
      </c>
      <c r="G49" s="102" t="n">
        <f aca="false">'High scenario'!$AL27+SUM($D$113:$J$113)-SUM($K$113:$Q$113)</f>
        <v>-0.00328796705473847</v>
      </c>
      <c r="H49" s="102" t="n">
        <f aca="false">'High scenario'!$BO27+SUM($D$113:$J$113)-SUM($K$113:$Q$113)-$I$113+$I$115</f>
        <v>-0.0287596790196387</v>
      </c>
      <c r="I49" s="102"/>
    </row>
    <row r="50" customFormat="false" ht="13.25" hidden="false" customHeight="false" outlineLevel="0" collapsed="false">
      <c r="A50" s="97" t="n">
        <v>2039</v>
      </c>
      <c r="B50" s="106"/>
      <c r="C50" s="105" t="n">
        <f aca="false">'Central scenario'!$AL28+SUM($D$113:$J$113)-SUM($K$113:$Q$113)</f>
        <v>-0.00940613870575105</v>
      </c>
      <c r="D50" s="105" t="n">
        <f aca="false">'Central scenario'!$BO28+SUM($D$113:$J$113)-SUM($K$113:$Q$113)-$I$113+$I$115</f>
        <v>-0.0365374702987487</v>
      </c>
      <c r="E50" s="102" t="n">
        <f aca="false">'Low scenario'!$AL28+SUM($D$113:$J$113)-SUM($K$113:$Q$113)</f>
        <v>-0.0192404998791287</v>
      </c>
      <c r="F50" s="102" t="n">
        <f aca="false">'Low scenario'!$BO28+SUM($D$113:$J$113)-SUM($K$113:$Q$113)-$I$113+$I$115</f>
        <v>-0.0461404070997927</v>
      </c>
      <c r="G50" s="102" t="n">
        <f aca="false">'High scenario'!$AL28+SUM($D$113:$J$113)-SUM($K$113:$Q$113)</f>
        <v>-0.00239576306702206</v>
      </c>
      <c r="H50" s="102" t="n">
        <f aca="false">'High scenario'!$BO28+SUM($D$113:$J$113)-SUM($K$113:$Q$113)-$I$113+$I$115</f>
        <v>-0.0284704674554496</v>
      </c>
      <c r="I50" s="102"/>
    </row>
    <row r="51" customFormat="false" ht="13.25" hidden="false" customHeight="false" outlineLevel="0" collapsed="false">
      <c r="A51" s="97" t="n">
        <v>2040</v>
      </c>
      <c r="B51" s="107"/>
      <c r="C51" s="105" t="n">
        <f aca="false">'Central scenario'!$AL29+SUM($D$113:$J$113)-SUM($K$113:$Q$113)</f>
        <v>-0.00847984111874067</v>
      </c>
      <c r="D51" s="105" t="n">
        <f aca="false">'Central scenario'!$BO29+SUM($D$113:$J$113)-SUM($K$113:$Q$113)-$I$113+$I$115</f>
        <v>-0.0360817877972293</v>
      </c>
      <c r="E51" s="102" t="n">
        <f aca="false">'Low scenario'!$AL29+SUM($D$113:$J$113)-SUM($K$113:$Q$113)</f>
        <v>-0.018583353860628</v>
      </c>
      <c r="F51" s="102" t="n">
        <f aca="false">'Low scenario'!$BO29+SUM($D$113:$J$113)-SUM($K$113:$Q$113)-$I$113+$I$115</f>
        <v>-0.0464933229414442</v>
      </c>
      <c r="G51" s="102" t="n">
        <f aca="false">'High scenario'!$AL29+SUM($D$113:$J$113)-SUM($K$113:$Q$113)</f>
        <v>-0.00177139780357106</v>
      </c>
      <c r="H51" s="102" t="n">
        <f aca="false">'High scenario'!$BO29+SUM($D$113:$J$113)-SUM($K$113:$Q$113)-$I$113+$I$115</f>
        <v>-0.0287917704835444</v>
      </c>
      <c r="I51" s="102"/>
    </row>
    <row r="54" customFormat="false" ht="12.8" hidden="false" customHeight="false" outlineLevel="0" collapsed="false">
      <c r="C54" s="109"/>
      <c r="D54" s="109"/>
      <c r="E54" s="109"/>
      <c r="F54" s="109" t="s">
        <v>136</v>
      </c>
      <c r="G54" s="109"/>
      <c r="H54" s="109"/>
      <c r="I54" s="109"/>
      <c r="J54" s="109"/>
    </row>
    <row r="55" customFormat="false" ht="12.8" hidden="false" customHeight="false" outlineLevel="0" collapsed="false">
      <c r="C55" s="110" t="s">
        <v>137</v>
      </c>
      <c r="D55" s="110"/>
      <c r="E55" s="110"/>
      <c r="F55" s="110"/>
      <c r="G55" s="110"/>
      <c r="H55" s="110"/>
      <c r="I55" s="109"/>
      <c r="J55" s="110" t="s">
        <v>138</v>
      </c>
      <c r="K55" s="110"/>
      <c r="L55" s="110"/>
      <c r="M55" s="110"/>
      <c r="N55" s="110"/>
      <c r="O55" s="110"/>
      <c r="P55" s="110"/>
    </row>
    <row r="56" customFormat="false" ht="12.8" hidden="false" customHeight="false" outlineLevel="0" collapsed="false">
      <c r="B56" s="111"/>
      <c r="C56" s="112" t="s">
        <v>139</v>
      </c>
      <c r="D56" s="112"/>
      <c r="E56" s="112"/>
      <c r="F56" s="112"/>
      <c r="G56" s="112"/>
      <c r="H56" s="112"/>
      <c r="I56" s="112"/>
      <c r="J56" s="112"/>
      <c r="K56" s="113"/>
      <c r="L56" s="113" t="s">
        <v>140</v>
      </c>
      <c r="M56" s="113"/>
      <c r="N56" s="113"/>
      <c r="O56" s="113"/>
      <c r="P56" s="113"/>
      <c r="Q56" s="113"/>
      <c r="R56" s="113"/>
    </row>
    <row r="57" customFormat="false" ht="12.8" hidden="false" customHeight="false" outlineLevel="0" collapsed="false">
      <c r="B57" s="111"/>
      <c r="C57" s="114" t="s">
        <v>141</v>
      </c>
      <c r="D57" s="115" t="s">
        <v>142</v>
      </c>
      <c r="E57" s="114" t="s">
        <v>143</v>
      </c>
      <c r="F57" s="115" t="s">
        <v>144</v>
      </c>
      <c r="G57" s="114" t="s">
        <v>145</v>
      </c>
      <c r="H57" s="115" t="s">
        <v>146</v>
      </c>
      <c r="I57" s="114" t="s">
        <v>147</v>
      </c>
      <c r="J57" s="115" t="s">
        <v>148</v>
      </c>
      <c r="K57" s="115" t="s">
        <v>149</v>
      </c>
      <c r="L57" s="116" t="s">
        <v>150</v>
      </c>
      <c r="M57" s="115" t="s">
        <v>151</v>
      </c>
      <c r="N57" s="116" t="s">
        <v>152</v>
      </c>
      <c r="O57" s="115" t="s">
        <v>153</v>
      </c>
      <c r="P57" s="116" t="s">
        <v>154</v>
      </c>
      <c r="Q57" s="115" t="s">
        <v>155</v>
      </c>
      <c r="R57" s="116" t="s">
        <v>156</v>
      </c>
    </row>
    <row r="58" customFormat="false" ht="12.8" hidden="false" customHeight="false" outlineLevel="0" collapsed="false">
      <c r="B58" s="115" t="n">
        <v>1993</v>
      </c>
      <c r="C58" s="117" t="n">
        <v>853307.6</v>
      </c>
      <c r="D58" s="115"/>
      <c r="E58" s="115"/>
      <c r="F58" s="118"/>
      <c r="G58" s="115"/>
      <c r="H58" s="117"/>
      <c r="I58" s="117" t="n">
        <v>3015865.81949566</v>
      </c>
      <c r="J58" s="117"/>
      <c r="K58" s="119" t="n">
        <v>352371.13373</v>
      </c>
      <c r="L58" s="119"/>
      <c r="M58" s="119" t="n">
        <v>1036245.35282</v>
      </c>
      <c r="N58" s="119" t="n">
        <v>214541.63623</v>
      </c>
      <c r="O58" s="119" t="n">
        <v>0</v>
      </c>
      <c r="P58" s="119"/>
      <c r="Q58" s="119"/>
      <c r="R58" s="119"/>
    </row>
    <row r="59" customFormat="false" ht="12.8" hidden="false" customHeight="false" outlineLevel="0" collapsed="false">
      <c r="B59" s="111" t="n">
        <v>1994</v>
      </c>
      <c r="C59" s="120" t="n">
        <v>1164662.22</v>
      </c>
      <c r="D59" s="121"/>
      <c r="E59" s="121"/>
      <c r="F59" s="121"/>
      <c r="G59" s="121"/>
      <c r="H59" s="120"/>
      <c r="I59" s="120" t="n">
        <v>3226509.52498154</v>
      </c>
      <c r="J59" s="120"/>
      <c r="K59" s="117" t="n">
        <v>293763.12069</v>
      </c>
      <c r="L59" s="117"/>
      <c r="M59" s="117" t="n">
        <v>1287640.9398</v>
      </c>
      <c r="N59" s="117" t="n">
        <v>456594.30016</v>
      </c>
      <c r="O59" s="117" t="n">
        <v>0</v>
      </c>
      <c r="P59" s="117"/>
      <c r="Q59" s="117"/>
      <c r="R59" s="117"/>
    </row>
    <row r="60" customFormat="false" ht="12.8" hidden="false" customHeight="false" outlineLevel="0" collapsed="false">
      <c r="B60" s="111" t="n">
        <v>1995</v>
      </c>
      <c r="C60" s="117" t="n">
        <v>1243225.6</v>
      </c>
      <c r="D60" s="115"/>
      <c r="E60" s="115"/>
      <c r="F60" s="115"/>
      <c r="G60" s="115"/>
      <c r="H60" s="117"/>
      <c r="I60" s="117" t="n">
        <v>2990988.48141767</v>
      </c>
      <c r="J60" s="117"/>
      <c r="K60" s="119" t="n">
        <v>296927.9492</v>
      </c>
      <c r="L60" s="119"/>
      <c r="M60" s="119" t="n">
        <v>1187925.9343</v>
      </c>
      <c r="N60" s="119" t="n">
        <v>524982.07006</v>
      </c>
      <c r="O60" s="119" t="n">
        <v>0</v>
      </c>
      <c r="P60" s="119"/>
      <c r="Q60" s="119"/>
      <c r="R60" s="119"/>
    </row>
    <row r="61" customFormat="false" ht="12.8" hidden="false" customHeight="false" outlineLevel="0" collapsed="false">
      <c r="B61" s="111" t="n">
        <v>1996</v>
      </c>
      <c r="C61" s="120" t="n">
        <v>1456325.4</v>
      </c>
      <c r="D61" s="120"/>
      <c r="E61" s="121" t="n">
        <v>1903838.651715</v>
      </c>
      <c r="F61" s="120" t="n">
        <v>2338287</v>
      </c>
      <c r="G61" s="121" t="n">
        <v>172304</v>
      </c>
      <c r="H61" s="120"/>
      <c r="I61" s="120" t="n">
        <v>3231346.71425055</v>
      </c>
      <c r="J61" s="120" t="n">
        <v>516954.41</v>
      </c>
      <c r="K61" s="117" t="n">
        <v>330883.704</v>
      </c>
      <c r="L61" s="117"/>
      <c r="M61" s="117" t="n">
        <v>1011324.76855</v>
      </c>
      <c r="N61" s="117" t="n">
        <v>1019118.98165</v>
      </c>
      <c r="O61" s="117" t="n">
        <v>0</v>
      </c>
      <c r="P61" s="117"/>
      <c r="Q61" s="117"/>
      <c r="R61" s="117"/>
    </row>
    <row r="62" customFormat="false" ht="12.8" hidden="false" customHeight="false" outlineLevel="0" collapsed="false">
      <c r="B62" s="111" t="n">
        <v>1997</v>
      </c>
      <c r="C62" s="117" t="n">
        <v>1669177.74063</v>
      </c>
      <c r="D62" s="117"/>
      <c r="E62" s="115" t="n">
        <v>2043538.989492</v>
      </c>
      <c r="F62" s="117" t="n">
        <v>3917421</v>
      </c>
      <c r="G62" s="115" t="n">
        <v>193825</v>
      </c>
      <c r="H62" s="117"/>
      <c r="I62" s="117" t="n">
        <v>3598188.08761998</v>
      </c>
      <c r="J62" s="117" t="n">
        <v>1986806.99</v>
      </c>
      <c r="K62" s="119" t="n">
        <v>246102.79437</v>
      </c>
      <c r="L62" s="119"/>
      <c r="M62" s="119" t="n">
        <v>1102667.44057</v>
      </c>
      <c r="N62" s="119" t="n">
        <v>1011029.82583</v>
      </c>
      <c r="O62" s="119" t="n">
        <v>0</v>
      </c>
      <c r="P62" s="119"/>
      <c r="Q62" s="119"/>
      <c r="R62" s="119"/>
    </row>
    <row r="63" customFormat="false" ht="12.8" hidden="false" customHeight="false" outlineLevel="0" collapsed="false">
      <c r="B63" s="111" t="n">
        <v>1998</v>
      </c>
      <c r="C63" s="120" t="n">
        <v>1902253.64072</v>
      </c>
      <c r="D63" s="120" t="n">
        <v>43509.9</v>
      </c>
      <c r="E63" s="121" t="n">
        <v>2097707.449838</v>
      </c>
      <c r="F63" s="120" t="n">
        <v>3692434</v>
      </c>
      <c r="G63" s="121" t="n">
        <v>197766</v>
      </c>
      <c r="H63" s="120"/>
      <c r="I63" s="120" t="n">
        <v>3797640.46271228</v>
      </c>
      <c r="J63" s="120" t="n">
        <v>1855405.55</v>
      </c>
      <c r="K63" s="117" t="n">
        <v>231684.89787</v>
      </c>
      <c r="L63" s="117"/>
      <c r="M63" s="117" t="n">
        <v>1323795.24164</v>
      </c>
      <c r="N63" s="117" t="n">
        <v>1121821.99199</v>
      </c>
      <c r="O63" s="117" t="n">
        <v>0</v>
      </c>
      <c r="P63" s="117"/>
      <c r="Q63" s="117"/>
      <c r="R63" s="117"/>
    </row>
    <row r="64" customFormat="false" ht="12.8" hidden="false" customHeight="false" outlineLevel="0" collapsed="false">
      <c r="B64" s="111" t="n">
        <v>1999</v>
      </c>
      <c r="C64" s="117" t="n">
        <v>1850960.88511</v>
      </c>
      <c r="D64" s="117" t="n">
        <v>193381.3</v>
      </c>
      <c r="E64" s="115" t="n">
        <v>1876157.764481</v>
      </c>
      <c r="F64" s="117" t="n">
        <v>3587875</v>
      </c>
      <c r="G64" s="115" t="n">
        <v>196994</v>
      </c>
      <c r="H64" s="117"/>
      <c r="I64" s="117" t="n">
        <v>3702544.47452621</v>
      </c>
      <c r="J64" s="117" t="n">
        <v>1868434.31</v>
      </c>
      <c r="K64" s="119" t="n">
        <v>239526.32367</v>
      </c>
      <c r="L64" s="119"/>
      <c r="M64" s="119" t="n">
        <v>1408351.81663</v>
      </c>
      <c r="N64" s="119" t="n">
        <v>1053075.5174</v>
      </c>
      <c r="O64" s="119" t="n">
        <v>0</v>
      </c>
      <c r="P64" s="119"/>
      <c r="Q64" s="119"/>
      <c r="R64" s="119"/>
    </row>
    <row r="65" customFormat="false" ht="12.8" hidden="false" customHeight="false" outlineLevel="0" collapsed="false">
      <c r="B65" s="111" t="n">
        <v>2000</v>
      </c>
      <c r="C65" s="120" t="n">
        <v>2095954.20594</v>
      </c>
      <c r="D65" s="120" t="n">
        <v>225126.798267</v>
      </c>
      <c r="E65" s="121" t="n">
        <v>1959837.85384788</v>
      </c>
      <c r="F65" s="120" t="n">
        <v>3478201</v>
      </c>
      <c r="G65" s="121" t="n">
        <v>487254.75526</v>
      </c>
      <c r="H65" s="120"/>
      <c r="I65" s="120" t="n">
        <v>3765213.6844696</v>
      </c>
      <c r="J65" s="120" t="n">
        <v>1776845.4022295</v>
      </c>
      <c r="K65" s="117" t="n">
        <v>215402.99416</v>
      </c>
      <c r="L65" s="117"/>
      <c r="M65" s="117" t="n">
        <v>1300825.33734</v>
      </c>
      <c r="N65" s="117" t="n">
        <v>1093248.25442</v>
      </c>
      <c r="O65" s="117" t="n">
        <v>0</v>
      </c>
      <c r="P65" s="117"/>
      <c r="Q65" s="117"/>
      <c r="R65" s="117"/>
    </row>
    <row r="66" customFormat="false" ht="12.8" hidden="false" customHeight="false" outlineLevel="0" collapsed="false">
      <c r="B66" s="111" t="n">
        <v>2001</v>
      </c>
      <c r="C66" s="117" t="n">
        <v>1994592.07047</v>
      </c>
      <c r="D66" s="117" t="n">
        <v>213002.63159</v>
      </c>
      <c r="E66" s="115" t="n">
        <v>1582734.84789566</v>
      </c>
      <c r="F66" s="117" t="n">
        <v>3419627</v>
      </c>
      <c r="G66" s="115" t="n">
        <v>225853.29969</v>
      </c>
      <c r="H66" s="117" t="n">
        <v>2933082</v>
      </c>
      <c r="I66" s="117" t="n">
        <v>3343942.45631307</v>
      </c>
      <c r="J66" s="117" t="n">
        <v>1739519.1815753</v>
      </c>
      <c r="K66" s="119" t="n">
        <v>184976.21637</v>
      </c>
      <c r="L66" s="119"/>
      <c r="M66" s="119" t="n">
        <v>1232567.64749</v>
      </c>
      <c r="N66" s="119" t="n">
        <v>1053013.16575</v>
      </c>
      <c r="O66" s="119" t="n">
        <v>0</v>
      </c>
      <c r="P66" s="119"/>
      <c r="Q66" s="119"/>
      <c r="R66" s="119"/>
    </row>
    <row r="67" customFormat="false" ht="12.8" hidden="false" customHeight="false" outlineLevel="0" collapsed="false">
      <c r="B67" s="111" t="n">
        <v>2002</v>
      </c>
      <c r="C67" s="120" t="n">
        <v>1721480.99196</v>
      </c>
      <c r="D67" s="120" t="n">
        <v>161900.70904</v>
      </c>
      <c r="E67" s="121" t="n">
        <v>1571513.88819431</v>
      </c>
      <c r="F67" s="120" t="n">
        <v>4483171</v>
      </c>
      <c r="G67" s="121" t="n">
        <v>217634.09198</v>
      </c>
      <c r="H67" s="120" t="n">
        <v>4857335</v>
      </c>
      <c r="I67" s="120" t="n">
        <v>3012321.73270982</v>
      </c>
      <c r="J67" s="120" t="n">
        <v>1808967.1664198</v>
      </c>
      <c r="K67" s="117" t="n">
        <v>210715.14495</v>
      </c>
      <c r="L67" s="117"/>
      <c r="M67" s="117" t="n">
        <v>1228490.33447</v>
      </c>
      <c r="N67" s="117" t="n">
        <v>896657.02276</v>
      </c>
      <c r="O67" s="117" t="n">
        <v>0</v>
      </c>
      <c r="P67" s="117"/>
      <c r="Q67" s="117"/>
      <c r="R67" s="117"/>
    </row>
    <row r="68" customFormat="false" ht="12.8" hidden="false" customHeight="false" outlineLevel="0" collapsed="false">
      <c r="B68" s="111" t="n">
        <v>2003</v>
      </c>
      <c r="C68" s="117" t="n">
        <v>2926862.80533</v>
      </c>
      <c r="D68" s="117" t="n">
        <v>206266.978848</v>
      </c>
      <c r="E68" s="115" t="n">
        <v>2159757.59570741</v>
      </c>
      <c r="F68" s="117" t="n">
        <v>4973177</v>
      </c>
      <c r="G68" s="115" t="n">
        <v>256304.73254</v>
      </c>
      <c r="H68" s="117" t="n">
        <v>5900237</v>
      </c>
      <c r="I68" s="117" t="n">
        <v>4436735.16197493</v>
      </c>
      <c r="J68" s="117" t="n">
        <v>1866693.826383</v>
      </c>
      <c r="K68" s="119" t="n">
        <v>256579.96757</v>
      </c>
      <c r="L68" s="119"/>
      <c r="M68" s="119" t="n">
        <v>1474636.94382</v>
      </c>
      <c r="N68" s="119" t="n">
        <v>1080109.03364</v>
      </c>
      <c r="O68" s="119" t="n">
        <v>0</v>
      </c>
      <c r="P68" s="119"/>
      <c r="Q68" s="119"/>
      <c r="R68" s="119"/>
    </row>
    <row r="69" customFormat="false" ht="12.8" hidden="false" customHeight="false" outlineLevel="0" collapsed="false">
      <c r="B69" s="111" t="n">
        <v>2004</v>
      </c>
      <c r="C69" s="120" t="n">
        <v>4445674.9968</v>
      </c>
      <c r="D69" s="120" t="n">
        <v>319188.208521</v>
      </c>
      <c r="E69" s="121" t="n">
        <v>3193816.385506</v>
      </c>
      <c r="F69" s="120" t="n">
        <v>5378515</v>
      </c>
      <c r="G69" s="121" t="n">
        <v>343399.86403</v>
      </c>
      <c r="H69" s="120" t="n">
        <v>7681862</v>
      </c>
      <c r="I69" s="120" t="n">
        <v>6613425.98806711</v>
      </c>
      <c r="J69" s="120" t="n">
        <v>2024594.8909331</v>
      </c>
      <c r="K69" s="117" t="n">
        <v>292385.97512</v>
      </c>
      <c r="L69" s="117"/>
      <c r="M69" s="117" t="n">
        <v>1469347.76251</v>
      </c>
      <c r="N69" s="117" t="n">
        <v>1558850.89528</v>
      </c>
      <c r="O69" s="117" t="n">
        <v>0</v>
      </c>
      <c r="P69" s="117"/>
      <c r="Q69" s="117"/>
      <c r="R69" s="117"/>
    </row>
    <row r="70" customFormat="false" ht="12.8" hidden="false" customHeight="false" outlineLevel="0" collapsed="false">
      <c r="B70" s="111" t="n">
        <v>2005</v>
      </c>
      <c r="C70" s="117" t="n">
        <v>5603319.4768</v>
      </c>
      <c r="D70" s="117" t="n">
        <v>414100.619296</v>
      </c>
      <c r="E70" s="115" t="n">
        <v>3799668.14863337</v>
      </c>
      <c r="F70" s="117" t="n">
        <v>6017379</v>
      </c>
      <c r="G70" s="115" t="n">
        <v>392086.011</v>
      </c>
      <c r="H70" s="117" t="n">
        <v>9434291</v>
      </c>
      <c r="I70" s="117" t="n">
        <v>8146311.50442478</v>
      </c>
      <c r="J70" s="117" t="n">
        <v>2283146.7197573</v>
      </c>
      <c r="K70" s="119" t="n">
        <v>443286.29688</v>
      </c>
      <c r="L70" s="119"/>
      <c r="M70" s="119" t="n">
        <v>1538056.66477</v>
      </c>
      <c r="N70" s="119" t="n">
        <v>1940345.98108</v>
      </c>
      <c r="O70" s="119" t="n">
        <v>0</v>
      </c>
      <c r="P70" s="119"/>
      <c r="Q70" s="119"/>
      <c r="R70" s="119"/>
    </row>
    <row r="71" customFormat="false" ht="12.8" hidden="false" customHeight="false" outlineLevel="0" collapsed="false">
      <c r="B71" s="111" t="n">
        <v>2006</v>
      </c>
      <c r="C71" s="120" t="n">
        <v>6733513.05459</v>
      </c>
      <c r="D71" s="120" t="n">
        <v>463050.868035</v>
      </c>
      <c r="E71" s="121" t="n">
        <v>4856595.57018673</v>
      </c>
      <c r="F71" s="120" t="n">
        <v>6572626</v>
      </c>
      <c r="G71" s="121" t="n">
        <v>398243.52609</v>
      </c>
      <c r="H71" s="120" t="n">
        <v>11685685</v>
      </c>
      <c r="I71" s="120" t="n">
        <v>10103645.4250591</v>
      </c>
      <c r="J71" s="120" t="n">
        <v>2437923.9389405</v>
      </c>
      <c r="K71" s="117" t="n">
        <v>596706.40429</v>
      </c>
      <c r="L71" s="117"/>
      <c r="M71" s="117" t="n">
        <v>1685933.6627</v>
      </c>
      <c r="N71" s="117" t="n">
        <v>2798293.27906</v>
      </c>
      <c r="O71" s="117" t="n">
        <v>0</v>
      </c>
      <c r="P71" s="117"/>
      <c r="Q71" s="117"/>
      <c r="R71" s="117"/>
    </row>
    <row r="72" customFormat="false" ht="12.8" hidden="false" customHeight="false" outlineLevel="0" collapsed="false">
      <c r="B72" s="111" t="n">
        <v>2007</v>
      </c>
      <c r="C72" s="117" t="n">
        <v>8488745.60076</v>
      </c>
      <c r="D72" s="117" t="n">
        <v>525160.252624</v>
      </c>
      <c r="E72" s="115" t="n">
        <v>6461394.65383149</v>
      </c>
      <c r="F72" s="117" t="n">
        <v>7465676</v>
      </c>
      <c r="G72" s="115" t="n">
        <v>447075.21997</v>
      </c>
      <c r="H72" s="117" t="n">
        <v>15064961</v>
      </c>
      <c r="I72" s="117" t="n">
        <v>13371549.19129</v>
      </c>
      <c r="J72" s="117" t="n">
        <v>2704319.9941651</v>
      </c>
      <c r="K72" s="119" t="n">
        <v>838168.47267</v>
      </c>
      <c r="L72" s="119"/>
      <c r="M72" s="119" t="n">
        <v>2059936.26201</v>
      </c>
      <c r="N72" s="119" t="n">
        <v>4169261.10058</v>
      </c>
      <c r="O72" s="119" t="n">
        <v>0</v>
      </c>
      <c r="P72" s="119"/>
      <c r="Q72" s="119"/>
      <c r="R72" s="119"/>
    </row>
    <row r="73" customFormat="false" ht="12.8" hidden="false" customHeight="false" outlineLevel="0" collapsed="false">
      <c r="B73" s="111" t="n">
        <v>2008</v>
      </c>
      <c r="C73" s="120" t="n">
        <v>10735671.1304</v>
      </c>
      <c r="D73" s="120" t="n">
        <v>710091.538779</v>
      </c>
      <c r="E73" s="121" t="n">
        <v>8271840.77363275</v>
      </c>
      <c r="F73" s="120" t="n">
        <v>9693850</v>
      </c>
      <c r="G73" s="121" t="n">
        <v>555098.17588</v>
      </c>
      <c r="H73" s="120" t="n">
        <v>19495157</v>
      </c>
      <c r="I73" s="120" t="n">
        <v>16753835.7595</v>
      </c>
      <c r="J73" s="120" t="n">
        <v>3269922.0771961</v>
      </c>
      <c r="K73" s="117" t="n">
        <v>1265908.80827</v>
      </c>
      <c r="L73" s="117"/>
      <c r="M73" s="117" t="n">
        <v>2527385.48547</v>
      </c>
      <c r="N73" s="117" t="n">
        <v>6157865.94606</v>
      </c>
      <c r="O73" s="117" t="n">
        <v>1341518.04191</v>
      </c>
      <c r="P73" s="117"/>
      <c r="Q73" s="117"/>
      <c r="R73" s="117"/>
    </row>
    <row r="74" customFormat="false" ht="12.8" hidden="false" customHeight="false" outlineLevel="0" collapsed="false">
      <c r="B74" s="111" t="n">
        <v>2009</v>
      </c>
      <c r="C74" s="117" t="n">
        <v>11102856.8612</v>
      </c>
      <c r="D74" s="117" t="n">
        <v>900098.5</v>
      </c>
      <c r="E74" s="115" t="n">
        <v>9009731.229499</v>
      </c>
      <c r="F74" s="117" t="n">
        <v>11593279</v>
      </c>
      <c r="G74" s="115" t="n">
        <v>658385</v>
      </c>
      <c r="H74" s="117" t="n">
        <v>20561471</v>
      </c>
      <c r="I74" s="117" t="n">
        <v>18241431.1264</v>
      </c>
      <c r="J74" s="117" t="n">
        <v>3806449.67</v>
      </c>
      <c r="K74" s="119" t="n">
        <v>2218502.32568</v>
      </c>
      <c r="L74" s="119"/>
      <c r="M74" s="119" t="n">
        <v>3449309.24374</v>
      </c>
      <c r="N74" s="119" t="n">
        <v>8571574.85123</v>
      </c>
      <c r="O74" s="119" t="n">
        <v>2090315.13795</v>
      </c>
      <c r="P74" s="119"/>
      <c r="Q74" s="119"/>
      <c r="R74" s="119"/>
    </row>
    <row r="75" customFormat="false" ht="12.8" hidden="false" customHeight="false" outlineLevel="0" collapsed="false">
      <c r="B75" s="111" t="n">
        <v>2010</v>
      </c>
      <c r="C75" s="120" t="n">
        <v>15263717.30188</v>
      </c>
      <c r="D75" s="120" t="n">
        <v>1463000</v>
      </c>
      <c r="E75" s="121" t="n">
        <v>11741500</v>
      </c>
      <c r="F75" s="120" t="n">
        <v>15269008</v>
      </c>
      <c r="G75" s="121" t="n">
        <v>771500</v>
      </c>
      <c r="H75" s="120" t="n">
        <v>26884733</v>
      </c>
      <c r="I75" s="120" t="n">
        <v>24500782.05837</v>
      </c>
      <c r="J75" s="120" t="n">
        <v>4960800</v>
      </c>
      <c r="K75" s="117" t="n">
        <v>3204177.57701</v>
      </c>
      <c r="L75" s="117"/>
      <c r="M75" s="117" t="n">
        <v>4575635.74562</v>
      </c>
      <c r="N75" s="117" t="n">
        <v>11981071.62296</v>
      </c>
      <c r="O75" s="117" t="n">
        <v>2146300</v>
      </c>
      <c r="P75" s="117"/>
      <c r="Q75" s="117"/>
      <c r="R75" s="117"/>
    </row>
    <row r="76" customFormat="false" ht="12.8" hidden="false" customHeight="false" outlineLevel="0" collapsed="false">
      <c r="B76" s="111" t="n">
        <v>2011</v>
      </c>
      <c r="C76" s="117" t="n">
        <v>21562243.17099</v>
      </c>
      <c r="D76" s="117" t="n">
        <v>2085600</v>
      </c>
      <c r="E76" s="115" t="n">
        <v>15229500</v>
      </c>
      <c r="F76" s="117" t="n">
        <v>18131477</v>
      </c>
      <c r="G76" s="115" t="n">
        <v>1013100</v>
      </c>
      <c r="H76" s="117" t="n">
        <v>36179425</v>
      </c>
      <c r="I76" s="117" t="n">
        <v>32436095.45798</v>
      </c>
      <c r="J76" s="117" t="n">
        <v>5715000</v>
      </c>
      <c r="K76" s="119" t="n">
        <v>4769282.46596</v>
      </c>
      <c r="L76" s="119" t="n">
        <v>729678.74661</v>
      </c>
      <c r="M76" s="119" t="n">
        <v>5370180.45524</v>
      </c>
      <c r="N76" s="119" t="n">
        <v>17562855.03792</v>
      </c>
      <c r="O76" s="119" t="n">
        <v>2247300</v>
      </c>
      <c r="P76" s="119"/>
      <c r="Q76" s="119" t="n">
        <v>716700</v>
      </c>
      <c r="R76" s="119"/>
    </row>
    <row r="77" customFormat="false" ht="12.8" hidden="false" customHeight="false" outlineLevel="0" collapsed="false">
      <c r="B77" s="111" t="n">
        <v>2012</v>
      </c>
      <c r="C77" s="120" t="n">
        <v>27594331.3664</v>
      </c>
      <c r="D77" s="120" t="n">
        <v>2672800</v>
      </c>
      <c r="E77" s="121" t="n">
        <v>19313800</v>
      </c>
      <c r="F77" s="120" t="n">
        <v>25785407</v>
      </c>
      <c r="G77" s="121" t="n">
        <v>1229100</v>
      </c>
      <c r="H77" s="120" t="n">
        <v>43931228</v>
      </c>
      <c r="I77" s="120" t="n">
        <v>41041468.20529</v>
      </c>
      <c r="J77" s="120" t="n">
        <v>8238600</v>
      </c>
      <c r="K77" s="117" t="n">
        <v>6238307.1858</v>
      </c>
      <c r="L77" s="117" t="n">
        <v>953762.92164</v>
      </c>
      <c r="M77" s="117" t="n">
        <v>6683313.77334</v>
      </c>
      <c r="N77" s="117" t="n">
        <v>26606758.85089</v>
      </c>
      <c r="O77" s="117" t="n">
        <v>3258800</v>
      </c>
      <c r="P77" s="117"/>
      <c r="Q77" s="117" t="n">
        <v>0</v>
      </c>
      <c r="R77" s="117"/>
    </row>
    <row r="78" customFormat="false" ht="12.8" hidden="false" customHeight="false" outlineLevel="0" collapsed="false">
      <c r="B78" s="111" t="n">
        <v>2013</v>
      </c>
      <c r="C78" s="117" t="n">
        <v>36576358.35</v>
      </c>
      <c r="D78" s="117" t="n">
        <v>3099000</v>
      </c>
      <c r="E78" s="115" t="n">
        <v>24906800</v>
      </c>
      <c r="F78" s="117" t="n">
        <v>31010317</v>
      </c>
      <c r="G78" s="115" t="n">
        <v>1332400</v>
      </c>
      <c r="H78" s="117" t="n">
        <v>56514839</v>
      </c>
      <c r="I78" s="117" t="n">
        <v>53287660.80492</v>
      </c>
      <c r="J78" s="117" t="n">
        <v>8682000</v>
      </c>
      <c r="K78" s="119" t="n">
        <v>7042799.31211</v>
      </c>
      <c r="L78" s="119" t="n">
        <v>1253574.1296</v>
      </c>
      <c r="M78" s="119" t="n">
        <v>8856389.21015</v>
      </c>
      <c r="N78" s="119" t="n">
        <v>36122011.13802</v>
      </c>
      <c r="O78" s="119" t="n">
        <v>5590600</v>
      </c>
      <c r="P78" s="119"/>
      <c r="Q78" s="119" t="n">
        <v>0</v>
      </c>
      <c r="R78" s="119"/>
    </row>
    <row r="79" customFormat="false" ht="12.8" hidden="false" customHeight="false" outlineLevel="0" collapsed="false">
      <c r="B79" s="111" t="n">
        <v>2014</v>
      </c>
      <c r="C79" s="120" t="n">
        <v>53294684.66403</v>
      </c>
      <c r="D79" s="120" t="n">
        <v>2940800</v>
      </c>
      <c r="E79" s="121" t="n">
        <v>32721600</v>
      </c>
      <c r="F79" s="120" t="n">
        <v>44490091</v>
      </c>
      <c r="G79" s="121" t="n">
        <v>1984900</v>
      </c>
      <c r="H79" s="120" t="n">
        <v>76739818</v>
      </c>
      <c r="I79" s="120" t="n">
        <v>72676066.20744</v>
      </c>
      <c r="J79" s="120" t="n">
        <v>12167700</v>
      </c>
      <c r="K79" s="117" t="n">
        <v>9516808.09741</v>
      </c>
      <c r="L79" s="117" t="n">
        <v>1610245.75254</v>
      </c>
      <c r="M79" s="117" t="n">
        <v>11872462.07607</v>
      </c>
      <c r="N79" s="117" t="n">
        <v>49042610.26827</v>
      </c>
      <c r="O79" s="117" t="n">
        <v>8266200</v>
      </c>
      <c r="P79" s="117"/>
      <c r="Q79" s="117" t="n">
        <v>0</v>
      </c>
      <c r="R79" s="117"/>
    </row>
    <row r="80" customFormat="false" ht="12.8" hidden="false" customHeight="false" outlineLevel="0" collapsed="false">
      <c r="B80" s="111" t="n">
        <v>2015</v>
      </c>
      <c r="C80" s="117" t="n">
        <v>75797809.1</v>
      </c>
      <c r="D80" s="117" t="n">
        <v>3969300</v>
      </c>
      <c r="E80" s="122" t="n">
        <v>43272400</v>
      </c>
      <c r="F80" s="117" t="n">
        <v>56478261</v>
      </c>
      <c r="G80" s="115" t="n">
        <v>2916400</v>
      </c>
      <c r="H80" s="117" t="n">
        <v>97479599</v>
      </c>
      <c r="I80" s="117" t="n">
        <v>95600316.12798</v>
      </c>
      <c r="J80" s="117" t="n">
        <v>14199800</v>
      </c>
      <c r="K80" s="119" t="n">
        <v>12485483.44174</v>
      </c>
      <c r="L80" s="119" t="n">
        <v>2178603.64548</v>
      </c>
      <c r="M80" s="119" t="n">
        <v>16038444.76165</v>
      </c>
      <c r="N80" s="119" t="n">
        <v>68361691.35172</v>
      </c>
      <c r="O80" s="119" t="n">
        <v>10207500</v>
      </c>
      <c r="P80" s="119"/>
      <c r="Q80" s="119" t="n">
        <v>0</v>
      </c>
      <c r="R80" s="119"/>
    </row>
    <row r="81" customFormat="false" ht="12.8" hidden="false" customHeight="false" outlineLevel="0" collapsed="false">
      <c r="B81" s="111" t="n">
        <v>2016</v>
      </c>
      <c r="C81" s="120" t="n">
        <v>86485940.4164</v>
      </c>
      <c r="D81" s="120" t="n">
        <v>4810100</v>
      </c>
      <c r="E81" s="120" t="n">
        <v>58259500</v>
      </c>
      <c r="F81" s="120" t="n">
        <v>75663968</v>
      </c>
      <c r="G81" s="121" t="n">
        <v>4187600</v>
      </c>
      <c r="H81" s="120" t="n">
        <v>131669079</v>
      </c>
      <c r="I81" s="120" t="n">
        <v>126199197.124</v>
      </c>
      <c r="J81" s="120" t="n">
        <v>19962000</v>
      </c>
      <c r="K81" s="117" t="n">
        <v>14554479.38537</v>
      </c>
      <c r="L81" s="117" t="n">
        <v>2916910.09244</v>
      </c>
      <c r="M81" s="117" t="n">
        <v>22415518.30814</v>
      </c>
      <c r="N81" s="117" t="n">
        <v>88401916.12013</v>
      </c>
      <c r="O81" s="117" t="n">
        <v>16218300</v>
      </c>
      <c r="P81" s="117"/>
      <c r="Q81" s="117" t="n">
        <v>12099400</v>
      </c>
      <c r="R81" s="117" t="n">
        <v>31300557.6342019</v>
      </c>
    </row>
    <row r="82" customFormat="false" ht="12.8" hidden="false" customHeight="false" outlineLevel="0" collapsed="false">
      <c r="B82" s="123" t="n">
        <v>2017</v>
      </c>
      <c r="C82" s="124" t="n">
        <v>109245834.21693</v>
      </c>
      <c r="D82" s="124" t="n">
        <v>7282225.6</v>
      </c>
      <c r="E82" s="124" t="n">
        <v>74727533.13788</v>
      </c>
      <c r="F82" s="124" t="n">
        <v>102845595</v>
      </c>
      <c r="G82" s="125" t="n">
        <v>5625587</v>
      </c>
      <c r="H82" s="124" t="n">
        <v>172838482</v>
      </c>
      <c r="I82" s="124" t="n">
        <v>166461992.04945</v>
      </c>
      <c r="J82" s="124" t="n">
        <v>29455686.93297</v>
      </c>
      <c r="K82" s="126" t="n">
        <v>18322852.72915</v>
      </c>
      <c r="L82" s="126" t="n">
        <v>5017571.50117</v>
      </c>
      <c r="M82" s="126" t="n">
        <v>30933083.00808</v>
      </c>
      <c r="N82" s="126" t="n">
        <v>104611186.68281</v>
      </c>
      <c r="O82" s="126" t="n">
        <v>18023556.12808</v>
      </c>
      <c r="P82" s="126" t="n">
        <v>9373728.112</v>
      </c>
      <c r="Q82" s="126" t="n">
        <v>10845000</v>
      </c>
      <c r="R82" s="126" t="n">
        <v>77978329.8140266</v>
      </c>
    </row>
    <row r="83" customFormat="false" ht="12.8" hidden="false" customHeight="false" outlineLevel="0" collapsed="false">
      <c r="B83" s="111" t="n">
        <v>2018</v>
      </c>
      <c r="C83" s="127"/>
      <c r="D83" s="127" t="n">
        <v>11016890.5</v>
      </c>
      <c r="E83" s="127" t="n">
        <v>106984441.63282</v>
      </c>
      <c r="F83" s="127" t="n">
        <v>116408746.14157</v>
      </c>
      <c r="G83" s="127" t="n">
        <v>6845924</v>
      </c>
      <c r="H83" s="127" t="n">
        <v>232591321.05233</v>
      </c>
      <c r="I83" s="127" t="n">
        <v>260430300</v>
      </c>
      <c r="J83" s="127" t="n">
        <v>30341077.9158</v>
      </c>
      <c r="K83" s="117" t="n">
        <v>21525462.73405</v>
      </c>
      <c r="L83" s="117" t="n">
        <v>6263843.69233</v>
      </c>
      <c r="M83" s="117" t="n">
        <v>39299818.62715</v>
      </c>
      <c r="N83" s="117" t="n">
        <v>101267287.8766</v>
      </c>
      <c r="O83" s="117" t="n">
        <v>22662949.94606</v>
      </c>
      <c r="P83" s="117" t="n">
        <v>38198551.272</v>
      </c>
      <c r="Q83" s="117" t="n">
        <v>19529500</v>
      </c>
      <c r="R83" s="117" t="n">
        <v>168141700</v>
      </c>
    </row>
    <row r="84" customFormat="false" ht="12.8" hidden="false" customHeight="false" outlineLevel="0" collapsed="false">
      <c r="B84" s="111" t="n">
        <v>1993</v>
      </c>
      <c r="C84" s="128" t="n">
        <v>0.00360798997870177</v>
      </c>
      <c r="D84" s="128"/>
      <c r="E84" s="128"/>
      <c r="F84" s="128"/>
      <c r="G84" s="128"/>
      <c r="H84" s="128"/>
      <c r="I84" s="128" t="n">
        <v>0.0127518067972787</v>
      </c>
      <c r="J84" s="128" t="n">
        <v>0</v>
      </c>
      <c r="K84" s="129" t="n">
        <v>0.00148990999175634</v>
      </c>
      <c r="L84" s="129"/>
      <c r="M84" s="129" t="n">
        <v>0.00438149484248217</v>
      </c>
      <c r="N84" s="129" t="n">
        <v>0.000907133691920851</v>
      </c>
      <c r="O84" s="129"/>
      <c r="P84" s="129"/>
      <c r="Q84" s="129"/>
      <c r="R84" s="129"/>
    </row>
    <row r="85" customFormat="false" ht="12.8" hidden="false" customHeight="false" outlineLevel="0" collapsed="false">
      <c r="B85" s="111" t="n">
        <v>1994</v>
      </c>
      <c r="C85" s="130" t="n">
        <v>0.00452401493112597</v>
      </c>
      <c r="D85" s="130"/>
      <c r="E85" s="130"/>
      <c r="F85" s="130"/>
      <c r="G85" s="130"/>
      <c r="H85" s="130"/>
      <c r="I85" s="130" t="n">
        <v>0.0125330563795884</v>
      </c>
      <c r="J85" s="130" t="n">
        <v>0</v>
      </c>
      <c r="K85" s="128" t="n">
        <v>0.00114109371918643</v>
      </c>
      <c r="L85" s="128"/>
      <c r="M85" s="128" t="n">
        <v>0.00500171357630564</v>
      </c>
      <c r="N85" s="128" t="n">
        <v>0.00177359529305488</v>
      </c>
      <c r="O85" s="128"/>
      <c r="P85" s="128"/>
      <c r="Q85" s="128"/>
      <c r="R85" s="128"/>
    </row>
    <row r="86" customFormat="false" ht="12.8" hidden="false" customHeight="false" outlineLevel="0" collapsed="false">
      <c r="B86" s="111" t="n">
        <v>1995</v>
      </c>
      <c r="C86" s="128" t="n">
        <v>0.00481810842810914</v>
      </c>
      <c r="D86" s="128"/>
      <c r="E86" s="128"/>
      <c r="F86" s="128"/>
      <c r="G86" s="128"/>
      <c r="H86" s="128"/>
      <c r="I86" s="128" t="n">
        <v>0.011591546064283</v>
      </c>
      <c r="J86" s="128" t="n">
        <v>0</v>
      </c>
      <c r="K86" s="129" t="n">
        <v>0.00115074130920541</v>
      </c>
      <c r="L86" s="129"/>
      <c r="M86" s="129" t="n">
        <v>0.00460379512456971</v>
      </c>
      <c r="N86" s="129" t="n">
        <v>0.00203456278278236</v>
      </c>
      <c r="O86" s="129"/>
      <c r="P86" s="129"/>
      <c r="Q86" s="129"/>
      <c r="R86" s="129"/>
    </row>
    <row r="87" customFormat="false" ht="12.8" hidden="false" customHeight="false" outlineLevel="0" collapsed="false">
      <c r="B87" s="111" t="n">
        <v>1996</v>
      </c>
      <c r="C87" s="130" t="n">
        <v>0.00535119124011765</v>
      </c>
      <c r="D87" s="130"/>
      <c r="E87" s="130" t="n">
        <v>0.00699555519367766</v>
      </c>
      <c r="F87" s="130" t="n">
        <v>0.00859191284535789</v>
      </c>
      <c r="G87" s="130" t="n">
        <v>0.000633122003803018</v>
      </c>
      <c r="H87" s="130"/>
      <c r="I87" s="130" t="n">
        <v>0.0118734138888743</v>
      </c>
      <c r="J87" s="130" t="n">
        <v>0.00189952184472796</v>
      </c>
      <c r="K87" s="128" t="n">
        <v>0.00121581480233915</v>
      </c>
      <c r="L87" s="128"/>
      <c r="M87" s="128" t="n">
        <v>0.00371605977783452</v>
      </c>
      <c r="N87" s="128" t="n">
        <v>0.00374469920475403</v>
      </c>
      <c r="O87" s="128"/>
      <c r="P87" s="128"/>
      <c r="Q87" s="128"/>
      <c r="R87" s="128"/>
    </row>
    <row r="88" customFormat="false" ht="12.8" hidden="false" customHeight="false" outlineLevel="0" collapsed="false">
      <c r="B88" s="111" t="n">
        <v>1997</v>
      </c>
      <c r="C88" s="128" t="n">
        <v>0.00569959755309632</v>
      </c>
      <c r="D88" s="128"/>
      <c r="E88" s="128" t="n">
        <v>0.00697789668568757</v>
      </c>
      <c r="F88" s="128" t="n">
        <v>0.0133764802888043</v>
      </c>
      <c r="G88" s="128" t="n">
        <v>0.000661837543623088</v>
      </c>
      <c r="H88" s="128"/>
      <c r="I88" s="128" t="n">
        <v>0.0122864231415156</v>
      </c>
      <c r="J88" s="128" t="n">
        <v>0.00678417881034325</v>
      </c>
      <c r="K88" s="129" t="n">
        <v>0.000840346028141977</v>
      </c>
      <c r="L88" s="129"/>
      <c r="M88" s="129" t="n">
        <v>0.00376518359499552</v>
      </c>
      <c r="N88" s="129" t="n">
        <v>0.00345227651983493</v>
      </c>
      <c r="O88" s="129"/>
      <c r="P88" s="129"/>
      <c r="Q88" s="129"/>
      <c r="R88" s="129"/>
    </row>
    <row r="89" customFormat="false" ht="12.8" hidden="false" customHeight="false" outlineLevel="0" collapsed="false">
      <c r="B89" s="111" t="n">
        <v>1998</v>
      </c>
      <c r="C89" s="130" t="n">
        <v>0.00636315131456079</v>
      </c>
      <c r="D89" s="130" t="n">
        <v>0.000145543197528915</v>
      </c>
      <c r="E89" s="130" t="n">
        <v>0.00701695590496987</v>
      </c>
      <c r="F89" s="130" t="n">
        <v>0.0123514108518862</v>
      </c>
      <c r="G89" s="130" t="n">
        <v>0.000661539006122823</v>
      </c>
      <c r="H89" s="130"/>
      <c r="I89" s="130" t="n">
        <v>0.0127033327129764</v>
      </c>
      <c r="J89" s="130" t="n">
        <v>0.00620644167097362</v>
      </c>
      <c r="K89" s="128" t="n">
        <v>0.000774999732363437</v>
      </c>
      <c r="L89" s="128"/>
      <c r="M89" s="128" t="n">
        <v>0.0044281736419033</v>
      </c>
      <c r="N89" s="128" t="n">
        <v>0.00375256113602839</v>
      </c>
      <c r="O89" s="128"/>
      <c r="P89" s="128"/>
      <c r="Q89" s="128"/>
      <c r="R89" s="128"/>
    </row>
    <row r="90" customFormat="false" ht="12.8" hidden="false" customHeight="false" outlineLevel="0" collapsed="false">
      <c r="B90" s="111" t="n">
        <v>1999</v>
      </c>
      <c r="C90" s="128" t="n">
        <v>0.00652843236193813</v>
      </c>
      <c r="D90" s="128" t="n">
        <v>0.000682065594832189</v>
      </c>
      <c r="E90" s="128" t="n">
        <v>0.00661730302583426</v>
      </c>
      <c r="F90" s="128" t="n">
        <v>0.0126546160153983</v>
      </c>
      <c r="G90" s="128" t="n">
        <v>0.000694807769874193</v>
      </c>
      <c r="H90" s="128"/>
      <c r="I90" s="128" t="n">
        <v>0.0130590610333592</v>
      </c>
      <c r="J90" s="128" t="n">
        <v>0.00659006201248528</v>
      </c>
      <c r="K90" s="129" t="n">
        <v>0.000844821419816424</v>
      </c>
      <c r="L90" s="129"/>
      <c r="M90" s="129" t="n">
        <v>0.00496732786232554</v>
      </c>
      <c r="N90" s="129" t="n">
        <v>0.00371425044292621</v>
      </c>
      <c r="O90" s="129"/>
      <c r="P90" s="129"/>
      <c r="Q90" s="129"/>
      <c r="R90" s="129"/>
    </row>
    <row r="91" customFormat="false" ht="12.8" hidden="false" customHeight="false" outlineLevel="0" collapsed="false">
      <c r="B91" s="111" t="n">
        <v>2000</v>
      </c>
      <c r="C91" s="130" t="n">
        <v>0.00737482979989829</v>
      </c>
      <c r="D91" s="130" t="n">
        <v>0.000792131724972759</v>
      </c>
      <c r="E91" s="130" t="n">
        <v>0.00689589045722683</v>
      </c>
      <c r="F91" s="130" t="n">
        <v>0.0122384068851027</v>
      </c>
      <c r="G91" s="130" t="n">
        <v>0.00171445582114806</v>
      </c>
      <c r="H91" s="130"/>
      <c r="I91" s="130" t="n">
        <v>0.0132482904466693</v>
      </c>
      <c r="J91" s="130" t="n">
        <v>0.00625201275153695</v>
      </c>
      <c r="K91" s="128" t="n">
        <v>0.000757917523110217</v>
      </c>
      <c r="L91" s="128"/>
      <c r="M91" s="128" t="n">
        <v>0.00457708734050099</v>
      </c>
      <c r="N91" s="128" t="n">
        <v>0.00384670608858436</v>
      </c>
      <c r="O91" s="128"/>
      <c r="P91" s="128"/>
      <c r="Q91" s="128"/>
      <c r="R91" s="128"/>
    </row>
    <row r="92" customFormat="false" ht="12.8" hidden="false" customHeight="false" outlineLevel="0" collapsed="false">
      <c r="B92" s="111" t="n">
        <v>2001</v>
      </c>
      <c r="C92" s="128" t="n">
        <v>0.00742320990503864</v>
      </c>
      <c r="D92" s="128" t="n">
        <v>0.000792725123110313</v>
      </c>
      <c r="E92" s="128" t="n">
        <v>0.00589041397180548</v>
      </c>
      <c r="F92" s="128" t="n">
        <v>0.012726717103591</v>
      </c>
      <c r="G92" s="128" t="n">
        <v>0.000840551046084029</v>
      </c>
      <c r="H92" s="128" t="n">
        <v>0.0109159580432705</v>
      </c>
      <c r="I92" s="128" t="n">
        <v>0.0124450443431941</v>
      </c>
      <c r="J92" s="128" t="n">
        <v>0.006473913242637</v>
      </c>
      <c r="K92" s="129" t="n">
        <v>0.000688420104483218</v>
      </c>
      <c r="L92" s="129"/>
      <c r="M92" s="129" t="n">
        <v>0.00458720783308938</v>
      </c>
      <c r="N92" s="129" t="n">
        <v>0.00391896562603379</v>
      </c>
      <c r="O92" s="129"/>
      <c r="P92" s="129"/>
      <c r="Q92" s="129"/>
      <c r="R92" s="129"/>
    </row>
    <row r="93" customFormat="false" ht="12.8" hidden="false" customHeight="false" outlineLevel="0" collapsed="false">
      <c r="B93" s="111" t="n">
        <v>2002</v>
      </c>
      <c r="C93" s="130" t="n">
        <v>0.00550732676330524</v>
      </c>
      <c r="D93" s="130" t="n">
        <v>0.000517949435432862</v>
      </c>
      <c r="E93" s="130" t="n">
        <v>0.005027555073672</v>
      </c>
      <c r="F93" s="130" t="n">
        <v>0.014342468925354</v>
      </c>
      <c r="G93" s="130" t="n">
        <v>0.000696250533678235</v>
      </c>
      <c r="H93" s="130" t="n">
        <v>0.0155394867377431</v>
      </c>
      <c r="I93" s="130" t="n">
        <v>0.00963695804700716</v>
      </c>
      <c r="J93" s="130" t="n">
        <v>0.00578721074243246</v>
      </c>
      <c r="K93" s="128" t="n">
        <v>0.000674115579920293</v>
      </c>
      <c r="L93" s="128"/>
      <c r="M93" s="128" t="n">
        <v>0.00393016113979006</v>
      </c>
      <c r="N93" s="128" t="n">
        <v>0.00286856679917758</v>
      </c>
      <c r="O93" s="128"/>
      <c r="P93" s="128"/>
      <c r="Q93" s="128"/>
      <c r="R93" s="128"/>
    </row>
    <row r="94" customFormat="false" ht="12.8" hidden="false" customHeight="false" outlineLevel="0" collapsed="false">
      <c r="B94" s="111" t="n">
        <v>2003</v>
      </c>
      <c r="C94" s="128" t="n">
        <v>0.00778608650355386</v>
      </c>
      <c r="D94" s="128" t="n">
        <v>0.000548714663773305</v>
      </c>
      <c r="E94" s="128" t="n">
        <v>0.00574542115068131</v>
      </c>
      <c r="F94" s="128" t="n">
        <v>0.0132297237331965</v>
      </c>
      <c r="G94" s="128" t="n">
        <v>0.000681825883738911</v>
      </c>
      <c r="H94" s="128" t="n">
        <v>0.0156959033371192</v>
      </c>
      <c r="I94" s="128" t="n">
        <v>0.0118026727120887</v>
      </c>
      <c r="J94" s="128" t="n">
        <v>0.00496580829870134</v>
      </c>
      <c r="K94" s="129" t="n">
        <v>0.000682558068297916</v>
      </c>
      <c r="L94" s="129"/>
      <c r="M94" s="129" t="n">
        <v>0.00392285240873266</v>
      </c>
      <c r="N94" s="129" t="n">
        <v>0.00287332305220327</v>
      </c>
      <c r="O94" s="129"/>
      <c r="P94" s="129"/>
      <c r="Q94" s="129"/>
      <c r="R94" s="129"/>
    </row>
    <row r="95" customFormat="false" ht="12.8" hidden="false" customHeight="false" outlineLevel="0" collapsed="false">
      <c r="B95" s="111" t="n">
        <v>2004</v>
      </c>
      <c r="C95" s="130" t="n">
        <v>0.0091641635742257</v>
      </c>
      <c r="D95" s="130" t="n">
        <v>0.000657963741379203</v>
      </c>
      <c r="E95" s="130" t="n">
        <v>0.00658362471478164</v>
      </c>
      <c r="F95" s="130" t="n">
        <v>0.0110870883008554</v>
      </c>
      <c r="G95" s="130" t="n">
        <v>0.000707872826421854</v>
      </c>
      <c r="H95" s="130" t="n">
        <v>0.015835129642473</v>
      </c>
      <c r="I95" s="130" t="n">
        <v>0.0136326919048979</v>
      </c>
      <c r="J95" s="130" t="n">
        <v>0.00417343120345224</v>
      </c>
      <c r="K95" s="128" t="n">
        <v>0.000602714526981359</v>
      </c>
      <c r="L95" s="128"/>
      <c r="M95" s="128" t="n">
        <v>0.00302886361525675</v>
      </c>
      <c r="N95" s="128" t="n">
        <v>0.00321336233585605</v>
      </c>
      <c r="O95" s="128"/>
      <c r="P95" s="128"/>
      <c r="Q95" s="128"/>
      <c r="R95" s="128"/>
    </row>
    <row r="96" customFormat="false" ht="12.8" hidden="false" customHeight="false" outlineLevel="0" collapsed="false">
      <c r="B96" s="111" t="n">
        <v>2005</v>
      </c>
      <c r="C96" s="128" t="n">
        <v>0.00961880222981258</v>
      </c>
      <c r="D96" s="128" t="n">
        <v>0.000710855766254805</v>
      </c>
      <c r="E96" s="128" t="n">
        <v>0.00652260800262184</v>
      </c>
      <c r="F96" s="128" t="n">
        <v>0.0103295874494527</v>
      </c>
      <c r="G96" s="128" t="n">
        <v>0.000673064923836705</v>
      </c>
      <c r="H96" s="128" t="n">
        <v>0.0161951464097716</v>
      </c>
      <c r="I96" s="128" t="n">
        <v>0.0139841677041514</v>
      </c>
      <c r="J96" s="128" t="n">
        <v>0.00391930834033625</v>
      </c>
      <c r="K96" s="129" t="n">
        <v>0.000760956650522766</v>
      </c>
      <c r="L96" s="129"/>
      <c r="M96" s="129" t="n">
        <v>0.00264026760171751</v>
      </c>
      <c r="N96" s="129" t="n">
        <v>0.00333084778169367</v>
      </c>
      <c r="O96" s="129"/>
      <c r="P96" s="129"/>
      <c r="Q96" s="129"/>
      <c r="R96" s="129"/>
    </row>
    <row r="97" customFormat="false" ht="12.8" hidden="false" customHeight="false" outlineLevel="0" collapsed="false">
      <c r="B97" s="111" t="n">
        <v>2006</v>
      </c>
      <c r="C97" s="130" t="n">
        <v>0.00940560535877528</v>
      </c>
      <c r="D97" s="130" t="n">
        <v>0.000646805566494996</v>
      </c>
      <c r="E97" s="130" t="n">
        <v>0.00678386170042615</v>
      </c>
      <c r="F97" s="130" t="n">
        <v>0.00918087272210537</v>
      </c>
      <c r="G97" s="130" t="n">
        <v>0.000556280415991225</v>
      </c>
      <c r="H97" s="130" t="n">
        <v>0.0163229714661409</v>
      </c>
      <c r="I97" s="130" t="n">
        <v>0.0141131235333868</v>
      </c>
      <c r="J97" s="130" t="n">
        <v>0.00340537699689386</v>
      </c>
      <c r="K97" s="128" t="n">
        <v>0.000833500270706357</v>
      </c>
      <c r="L97" s="128"/>
      <c r="M97" s="128" t="n">
        <v>0.00235497081001743</v>
      </c>
      <c r="N97" s="128" t="n">
        <v>0.0039087534319118</v>
      </c>
      <c r="O97" s="128"/>
      <c r="P97" s="128"/>
      <c r="Q97" s="128"/>
      <c r="R97" s="128"/>
    </row>
    <row r="98" customFormat="false" ht="12.8" hidden="false" customHeight="false" outlineLevel="0" collapsed="false">
      <c r="B98" s="111" t="n">
        <v>2007</v>
      </c>
      <c r="C98" s="128" t="n">
        <v>0.00946369367588668</v>
      </c>
      <c r="D98" s="128" t="n">
        <v>0.000585475875391982</v>
      </c>
      <c r="E98" s="128" t="n">
        <v>0.00720349773674433</v>
      </c>
      <c r="F98" s="128" t="n">
        <v>0.00832312264618854</v>
      </c>
      <c r="G98" s="128" t="n">
        <v>0.000498422632844237</v>
      </c>
      <c r="H98" s="128" t="n">
        <v>0.0167951995322389</v>
      </c>
      <c r="I98" s="128" t="n">
        <v>0.0149072962567154</v>
      </c>
      <c r="J98" s="128" t="n">
        <v>0.00301491612895818</v>
      </c>
      <c r="K98" s="129" t="n">
        <v>0.000934433666315139</v>
      </c>
      <c r="L98" s="129"/>
      <c r="M98" s="129" t="n">
        <v>0.00229652373770847</v>
      </c>
      <c r="N98" s="129" t="n">
        <v>0.00464810842100707</v>
      </c>
      <c r="O98" s="129"/>
      <c r="P98" s="129"/>
      <c r="Q98" s="129"/>
      <c r="R98" s="129"/>
    </row>
    <row r="99" customFormat="false" ht="12.8" hidden="false" customHeight="false" outlineLevel="0" collapsed="false">
      <c r="B99" s="111" t="n">
        <v>2008</v>
      </c>
      <c r="C99" s="130" t="n">
        <v>0.00933824001867382</v>
      </c>
      <c r="D99" s="130" t="n">
        <v>0.000617660986798567</v>
      </c>
      <c r="E99" s="130" t="n">
        <v>0.00719511929922144</v>
      </c>
      <c r="F99" s="130" t="n">
        <v>0.00843202971714432</v>
      </c>
      <c r="G99" s="130" t="n">
        <v>0.00048284265951637</v>
      </c>
      <c r="H99" s="130" t="n">
        <v>0.0169575290688833</v>
      </c>
      <c r="I99" s="130" t="n">
        <v>0.0145730376476074</v>
      </c>
      <c r="J99" s="130" t="n">
        <v>0.00284428582324504</v>
      </c>
      <c r="K99" s="128" t="n">
        <v>0.00110112913760037</v>
      </c>
      <c r="L99" s="128"/>
      <c r="M99" s="128" t="n">
        <v>0.00219840306175176</v>
      </c>
      <c r="N99" s="128" t="n">
        <v>0.00535631443145592</v>
      </c>
      <c r="O99" s="128" t="n">
        <v>0.00116689653702816</v>
      </c>
      <c r="P99" s="128"/>
      <c r="Q99" s="128"/>
      <c r="R99" s="128"/>
    </row>
    <row r="100" customFormat="false" ht="12.8" hidden="false" customHeight="false" outlineLevel="0" collapsed="false">
      <c r="B100" s="111" t="n">
        <v>2009</v>
      </c>
      <c r="C100" s="128" t="n">
        <v>0.0088970241644898</v>
      </c>
      <c r="D100" s="128" t="n">
        <v>0.000721273651010169</v>
      </c>
      <c r="E100" s="128" t="n">
        <v>0.00721974510403148</v>
      </c>
      <c r="F100" s="128" t="n">
        <v>0.00929001289471043</v>
      </c>
      <c r="G100" s="128" t="n">
        <v>0.000527581984327637</v>
      </c>
      <c r="H100" s="128" t="n">
        <v>0.0164764714731884</v>
      </c>
      <c r="I100" s="128" t="n">
        <v>0.0146173597980544</v>
      </c>
      <c r="J100" s="128" t="n">
        <v>0.00305021267213239</v>
      </c>
      <c r="K100" s="129" t="n">
        <v>0.00177774684905904</v>
      </c>
      <c r="L100" s="129"/>
      <c r="M100" s="129" t="n">
        <v>0.00276402623901215</v>
      </c>
      <c r="N100" s="129" t="n">
        <v>0.00686863836330536</v>
      </c>
      <c r="O100" s="129" t="n">
        <v>0.00167502693461996</v>
      </c>
      <c r="P100" s="129"/>
      <c r="Q100" s="129"/>
      <c r="R100" s="129"/>
    </row>
    <row r="101" customFormat="false" ht="12.8" hidden="false" customHeight="false" outlineLevel="0" collapsed="false">
      <c r="B101" s="111" t="n">
        <v>2010</v>
      </c>
      <c r="C101" s="130" t="n">
        <v>0.00918548780578398</v>
      </c>
      <c r="D101" s="130" t="n">
        <v>0.000880412575395823</v>
      </c>
      <c r="E101" s="130" t="n">
        <v>0.00706586756938487</v>
      </c>
      <c r="F101" s="130" t="n">
        <v>0.00918867167260385</v>
      </c>
      <c r="G101" s="130" t="n">
        <v>0.000464277718330744</v>
      </c>
      <c r="H101" s="130" t="n">
        <v>0.0161788496372926</v>
      </c>
      <c r="I101" s="130" t="n">
        <v>0.0147442218942046</v>
      </c>
      <c r="J101" s="130" t="n">
        <v>0.0029853388270838</v>
      </c>
      <c r="K101" s="128" t="n">
        <v>0.00192822845700678</v>
      </c>
      <c r="L101" s="128"/>
      <c r="M101" s="128" t="n">
        <v>0.00275355246129494</v>
      </c>
      <c r="N101" s="128" t="n">
        <v>0.00721003836197678</v>
      </c>
      <c r="O101" s="128" t="n">
        <v>0.00129161278918117</v>
      </c>
      <c r="P101" s="128"/>
      <c r="Q101" s="128"/>
      <c r="R101" s="128"/>
    </row>
    <row r="102" customFormat="false" ht="12.8" hidden="false" customHeight="false" outlineLevel="0" collapsed="false">
      <c r="B102" s="111" t="n">
        <v>2011</v>
      </c>
      <c r="C102" s="128" t="n">
        <v>0.00989536698334916</v>
      </c>
      <c r="D102" s="128" t="n">
        <v>0.000957125713536113</v>
      </c>
      <c r="E102" s="128" t="n">
        <v>0.00698913792400184</v>
      </c>
      <c r="F102" s="128" t="n">
        <v>0.00832091621647902</v>
      </c>
      <c r="G102" s="128" t="n">
        <v>0.000464932901986689</v>
      </c>
      <c r="H102" s="128" t="n">
        <v>0.0166034992177078</v>
      </c>
      <c r="I102" s="128" t="n">
        <v>0.0148856065446608</v>
      </c>
      <c r="J102" s="128" t="n">
        <v>0.00262273372308155</v>
      </c>
      <c r="K102" s="129" t="n">
        <v>0.00218872405220907</v>
      </c>
      <c r="L102" s="129" t="n">
        <v>0.000334864926640407</v>
      </c>
      <c r="M102" s="129" t="n">
        <v>0.00246448878022597</v>
      </c>
      <c r="N102" s="129" t="n">
        <v>0.00805996363631593</v>
      </c>
      <c r="O102" s="129" t="n">
        <v>0.00103133324512357</v>
      </c>
      <c r="P102" s="129"/>
      <c r="Q102" s="129" t="n">
        <v>0.000328908706794847</v>
      </c>
      <c r="R102" s="129"/>
    </row>
    <row r="103" customFormat="false" ht="12.8" hidden="false" customHeight="false" outlineLevel="0" collapsed="false">
      <c r="B103" s="111" t="n">
        <v>2012</v>
      </c>
      <c r="C103" s="130" t="n">
        <v>0.0104606643560655</v>
      </c>
      <c r="D103" s="130" t="n">
        <v>0.00101322490187011</v>
      </c>
      <c r="E103" s="130" t="n">
        <v>0.00732161894258414</v>
      </c>
      <c r="F103" s="130" t="n">
        <v>0.00977492385410648</v>
      </c>
      <c r="G103" s="130" t="n">
        <v>0.000465936368934656</v>
      </c>
      <c r="H103" s="130" t="n">
        <v>0.0166537766309987</v>
      </c>
      <c r="I103" s="130" t="n">
        <v>0.0155583049965991</v>
      </c>
      <c r="J103" s="130" t="n">
        <v>0.00312314975925886</v>
      </c>
      <c r="K103" s="128" t="n">
        <v>0.00236486388288229</v>
      </c>
      <c r="L103" s="128" t="n">
        <v>0.000361559541561672</v>
      </c>
      <c r="M103" s="128" t="n">
        <v>0.00253356028964366</v>
      </c>
      <c r="N103" s="128" t="n">
        <v>0.0100862880222144</v>
      </c>
      <c r="O103" s="128" t="n">
        <v>0.00123537014000835</v>
      </c>
      <c r="P103" s="128"/>
      <c r="Q103" s="128" t="n">
        <v>0</v>
      </c>
      <c r="R103" s="128"/>
    </row>
    <row r="104" customFormat="false" ht="12.8" hidden="false" customHeight="false" outlineLevel="0" collapsed="false">
      <c r="B104" s="111" t="n">
        <v>2013</v>
      </c>
      <c r="C104" s="128" t="n">
        <v>0.0109238316835513</v>
      </c>
      <c r="D104" s="128" t="n">
        <v>0.000925541959737644</v>
      </c>
      <c r="E104" s="128" t="n">
        <v>0.0074386216465936</v>
      </c>
      <c r="F104" s="128" t="n">
        <v>0.00926148743732353</v>
      </c>
      <c r="G104" s="128" t="n">
        <v>0.000397932270782329</v>
      </c>
      <c r="H104" s="128" t="n">
        <v>0.0168786236987149</v>
      </c>
      <c r="I104" s="128" t="n">
        <v>0.0159148002617685</v>
      </c>
      <c r="J104" s="128" t="n">
        <v>0.00259295104693199</v>
      </c>
      <c r="K104" s="129" t="n">
        <v>0.00210339021534986</v>
      </c>
      <c r="L104" s="129" t="n">
        <v>0.000374390273180508</v>
      </c>
      <c r="M104" s="129" t="n">
        <v>0.0026450338256733</v>
      </c>
      <c r="N104" s="129" t="n">
        <v>0.0107881371340265</v>
      </c>
      <c r="O104" s="129" t="n">
        <v>0.00166967888999977</v>
      </c>
      <c r="P104" s="129"/>
      <c r="Q104" s="129" t="n">
        <v>0</v>
      </c>
      <c r="R104" s="129"/>
    </row>
    <row r="105" customFormat="false" ht="12.8" hidden="false" customHeight="false" outlineLevel="0" collapsed="false">
      <c r="B105" s="111" t="n">
        <v>2014</v>
      </c>
      <c r="C105" s="130" t="n">
        <v>0.0116387156111073</v>
      </c>
      <c r="D105" s="130" t="n">
        <v>0.000642224174604135</v>
      </c>
      <c r="E105" s="130" t="n">
        <v>0.00714587954016821</v>
      </c>
      <c r="F105" s="130" t="n">
        <v>0.00971593170924165</v>
      </c>
      <c r="G105" s="130" t="n">
        <v>0.000433470744073636</v>
      </c>
      <c r="H105" s="130" t="n">
        <v>0.0167587616547611</v>
      </c>
      <c r="I105" s="130" t="n">
        <v>0.015871302582137</v>
      </c>
      <c r="J105" s="130" t="n">
        <v>0.00265723309620876</v>
      </c>
      <c r="K105" s="128" t="n">
        <v>0.00207832026157001</v>
      </c>
      <c r="L105" s="128" t="n">
        <v>0.000351652186253678</v>
      </c>
      <c r="M105" s="128" t="n">
        <v>0.00259275780648903</v>
      </c>
      <c r="N105" s="128" t="n">
        <v>0.0107101298626129</v>
      </c>
      <c r="O105" s="128" t="n">
        <v>0.00180520724704594</v>
      </c>
      <c r="P105" s="128"/>
      <c r="Q105" s="128" t="n">
        <v>0</v>
      </c>
      <c r="R105" s="128"/>
    </row>
    <row r="106" customFormat="false" ht="12.8" hidden="false" customHeight="false" outlineLevel="0" collapsed="false">
      <c r="B106" s="111" t="n">
        <v>2015</v>
      </c>
      <c r="C106" s="128" t="n">
        <v>0.0127294769340055</v>
      </c>
      <c r="D106" s="128" t="n">
        <v>0.000666603868820108</v>
      </c>
      <c r="E106" s="128" t="n">
        <v>0.00726716278767824</v>
      </c>
      <c r="F106" s="128" t="n">
        <v>0.00948495384244874</v>
      </c>
      <c r="G106" s="128" t="n">
        <v>0.000489779941810133</v>
      </c>
      <c r="H106" s="128" t="n">
        <v>0.0163707146913644</v>
      </c>
      <c r="I106" s="128" t="n">
        <v>0.0160551081025211</v>
      </c>
      <c r="J106" s="128" t="n">
        <v>0.00238471307698379</v>
      </c>
      <c r="K106" s="129" t="n">
        <v>0.00209681091536374</v>
      </c>
      <c r="L106" s="129" t="n">
        <v>0.000365874491397112</v>
      </c>
      <c r="M106" s="129" t="n">
        <v>0.00269349490539226</v>
      </c>
      <c r="N106" s="129" t="n">
        <v>0.0114806560184775</v>
      </c>
      <c r="O106" s="129" t="n">
        <v>0.00171424659032607</v>
      </c>
      <c r="P106" s="129"/>
      <c r="Q106" s="129" t="n">
        <v>0</v>
      </c>
      <c r="R106" s="129" t="n">
        <v>0</v>
      </c>
    </row>
    <row r="107" customFormat="false" ht="12.8" hidden="false" customHeight="false" outlineLevel="0" collapsed="false">
      <c r="B107" s="111" t="n">
        <v>2016</v>
      </c>
      <c r="C107" s="130" t="n">
        <v>0.0105109702628087</v>
      </c>
      <c r="D107" s="130" t="n">
        <v>0.000584590024895527</v>
      </c>
      <c r="E107" s="130" t="n">
        <v>0.00708050197613375</v>
      </c>
      <c r="F107" s="130" t="n">
        <v>0.00919573417118446</v>
      </c>
      <c r="G107" s="130" t="n">
        <v>0.00050893519641016</v>
      </c>
      <c r="H107" s="130" t="n">
        <v>0.0160022515479057</v>
      </c>
      <c r="I107" s="130" t="n">
        <v>0.0153374756841884</v>
      </c>
      <c r="J107" s="130" t="n">
        <v>0.00242605893369462</v>
      </c>
      <c r="K107" s="128" t="n">
        <v>0.00176886207484977</v>
      </c>
      <c r="L107" s="128" t="n">
        <v>0.000354503345784394</v>
      </c>
      <c r="M107" s="128" t="n">
        <v>0.00272424448676778</v>
      </c>
      <c r="N107" s="128" t="n">
        <v>0.0107438261877048</v>
      </c>
      <c r="O107" s="128" t="n">
        <v>0.00197107261819154</v>
      </c>
      <c r="P107" s="128"/>
      <c r="Q107" s="128" t="n">
        <v>0.0014704867980335</v>
      </c>
      <c r="R107" s="128" t="n">
        <v>0.00380407762138458</v>
      </c>
    </row>
    <row r="108" customFormat="false" ht="12.8" hidden="false" customHeight="false" outlineLevel="0" collapsed="false">
      <c r="B108" s="111" t="n">
        <v>2017</v>
      </c>
      <c r="C108" s="128" t="n">
        <v>0.0102628562112773</v>
      </c>
      <c r="D108" s="128" t="n">
        <v>0.000684112440227956</v>
      </c>
      <c r="E108" s="128" t="n">
        <v>0.00702011141307824</v>
      </c>
      <c r="F108" s="128" t="n">
        <v>0.00966160001444418</v>
      </c>
      <c r="G108" s="128" t="n">
        <v>0.000528483222256211</v>
      </c>
      <c r="H108" s="128" t="n">
        <v>0.0162369256572215</v>
      </c>
      <c r="I108" s="128" t="n">
        <v>0.0156379005322433</v>
      </c>
      <c r="J108" s="128" t="n">
        <v>0.00276714880493469</v>
      </c>
      <c r="K108" s="129" t="n">
        <v>0.00172129952860513</v>
      </c>
      <c r="L108" s="129" t="n">
        <v>0.000471364562460638</v>
      </c>
      <c r="M108" s="129" t="n">
        <v>0.00290593948372479</v>
      </c>
      <c r="N108" s="129" t="n">
        <v>0.00982746458674933</v>
      </c>
      <c r="O108" s="129" t="n">
        <v>0.00169318277702992</v>
      </c>
      <c r="P108" s="129" t="n">
        <v>0.000880593978403211</v>
      </c>
      <c r="Q108" s="129" t="n">
        <v>0.00101880933409591</v>
      </c>
      <c r="R108" s="129" t="n">
        <v>0.00732550025557765</v>
      </c>
    </row>
    <row r="109" customFormat="false" ht="12.8" hidden="false" customHeight="false" outlineLevel="0" collapsed="false">
      <c r="B109" s="111" t="n">
        <v>2018</v>
      </c>
      <c r="C109" s="131" t="n">
        <v>0</v>
      </c>
      <c r="D109" s="131" t="n">
        <v>0.00075631386805743</v>
      </c>
      <c r="E109" s="131" t="n">
        <v>0.00734452401730619</v>
      </c>
      <c r="F109" s="131" t="n">
        <v>0.00799150623036929</v>
      </c>
      <c r="G109" s="131" t="n">
        <v>0.000469975376524546</v>
      </c>
      <c r="H109" s="131" t="n">
        <v>0.0159674857167433</v>
      </c>
      <c r="I109" s="131" t="n">
        <v>0.0178786425763565</v>
      </c>
      <c r="J109" s="131" t="n">
        <v>0.00208292693837073</v>
      </c>
      <c r="K109" s="128" t="n">
        <v>0.00147773148713019</v>
      </c>
      <c r="L109" s="128" t="n">
        <v>0.000430015334349855</v>
      </c>
      <c r="M109" s="128" t="n">
        <v>0.00269794801353933</v>
      </c>
      <c r="N109" s="128" t="n">
        <v>0.00695203916219705</v>
      </c>
      <c r="O109" s="128" t="n">
        <v>0.00155582043184477</v>
      </c>
      <c r="P109" s="128" t="n">
        <v>0.00262234557625097</v>
      </c>
      <c r="Q109" s="128" t="n">
        <v>0.00134070786001073</v>
      </c>
      <c r="R109" s="128" t="n">
        <v>0.0115429938700718</v>
      </c>
    </row>
    <row r="110" customFormat="false" ht="12.8" hidden="false" customHeight="false" outlineLevel="0" collapsed="false">
      <c r="Q110" s="0" t="s">
        <v>157</v>
      </c>
    </row>
    <row r="113" customFormat="false" ht="12.8" hidden="false" customHeight="false" outlineLevel="0" collapsed="false">
      <c r="B113" s="132" t="s">
        <v>158</v>
      </c>
      <c r="C113" s="132"/>
      <c r="D113" s="133" t="n">
        <f aca="false">AVERAGE(D99:D109)</f>
        <v>0.000768098560450326</v>
      </c>
      <c r="E113" s="133" t="n">
        <f aca="false">AVERAGE(E99:E109)*0.2869</f>
        <v>0.00206276640583366</v>
      </c>
      <c r="F113" s="133" t="n">
        <f aca="false">AVERAGE(F99:F109)/3</f>
        <v>0.00303993235636533</v>
      </c>
      <c r="G113" s="133" t="n">
        <f aca="false">AVERAGE(G99:G109)</f>
        <v>0.000475831671359374</v>
      </c>
      <c r="H113" s="133" t="n">
        <f aca="false">AVERAGE(H99:H109)</f>
        <v>0.0164622626358892</v>
      </c>
      <c r="I113" s="133" t="n">
        <f aca="false">AVERAGE(I99:I109)</f>
        <v>0.0155521600563946</v>
      </c>
      <c r="J113" s="133" t="n">
        <f aca="false">AVERAGE(J99:J109)</f>
        <v>0.00268515933653875</v>
      </c>
      <c r="K113" s="134" t="n">
        <f aca="false">AVERAGE(K99:K109)</f>
        <v>0.00187337335105693</v>
      </c>
      <c r="L113" s="134" t="n">
        <f aca="false">L109</f>
        <v>0.000430015334349855</v>
      </c>
      <c r="M113" s="134" t="n">
        <f aca="false">AVERAGE(M99:M109)</f>
        <v>0.00263394994122863</v>
      </c>
      <c r="N113" s="134" t="n">
        <f aca="false">N109</f>
        <v>0.00695203916219705</v>
      </c>
      <c r="O113" s="134" t="n">
        <f aca="false">AVERAGE(O99:O109)</f>
        <v>0.00152813165458175</v>
      </c>
      <c r="P113" s="134" t="n">
        <f aca="false">P109</f>
        <v>0.00262234557625097</v>
      </c>
      <c r="Q113" s="134" t="n">
        <f aca="false">AVERAGE(Q107:Q109)</f>
        <v>0.00127666799738005</v>
      </c>
    </row>
    <row r="115" customFormat="false" ht="12.8" hidden="false" customHeight="false" outlineLevel="0" collapsed="false">
      <c r="D115" s="133" t="n">
        <f aca="false">SUM(D113:J113)-E113</f>
        <v>0.0389834446169977</v>
      </c>
      <c r="F115" s="109" t="s">
        <v>159</v>
      </c>
      <c r="G115" s="109"/>
      <c r="H115" s="109"/>
      <c r="I115" s="133" t="n">
        <v>0.0075</v>
      </c>
      <c r="K115" s="134" t="n">
        <f aca="false">SUM(K113:Q113)</f>
        <v>0.0173165230170452</v>
      </c>
    </row>
    <row r="117" customFormat="false" ht="12.8" hidden="false" customHeight="false" outlineLevel="0" collapsed="false">
      <c r="I117" s="32"/>
    </row>
    <row r="118" customFormat="false" ht="12.8" hidden="false" customHeight="false" outlineLevel="0" collapsed="false">
      <c r="C118" s="0" t="s">
        <v>160</v>
      </c>
      <c r="D118" s="0" t="s">
        <v>161</v>
      </c>
      <c r="E118" s="0" t="s">
        <v>162</v>
      </c>
      <c r="F118" s="2" t="s">
        <v>163</v>
      </c>
      <c r="G118" s="0" t="s">
        <v>164</v>
      </c>
    </row>
    <row r="120" customFormat="false" ht="12.8" hidden="false" customHeight="false" outlineLevel="0" collapsed="false">
      <c r="B120" s="5" t="n">
        <v>2014</v>
      </c>
      <c r="C120" s="61" t="n">
        <f aca="false">(SUM('Central pensions'!Y4:Y7)/AVERAGE('Central scenario'!AG3:AG6))</f>
        <v>0.0100080003976103</v>
      </c>
      <c r="D120" s="61" t="n">
        <f aca="false">'Central scenario'!BM3+'Central scenario'!BN3+'Central scenario'!BL3-C120</f>
        <v>0.0636642641339578</v>
      </c>
      <c r="E120" s="61" t="n">
        <f aca="false">'Central scenario'!BK3</f>
        <v>0.0539797598100557</v>
      </c>
      <c r="F120" s="61" t="n">
        <f aca="false">SUM($C105:$J105)-$H105-$F105-SUM($K105:$Q105)</f>
        <v>0.0208507583843275</v>
      </c>
      <c r="G120" s="61" t="n">
        <f aca="false">E120+F120-D120-C120</f>
        <v>0.00115825366281497</v>
      </c>
    </row>
    <row r="121" customFormat="false" ht="12.8" hidden="false" customHeight="false" outlineLevel="0" collapsed="false">
      <c r="B121" s="0" t="n">
        <v>2015</v>
      </c>
      <c r="C121" s="32" t="n">
        <f aca="false">SUM('Central pensions'!Y14:Y17)/AVERAGE('Central scenario'!AG14:AG17)</f>
        <v>0.010744637904485</v>
      </c>
      <c r="D121" s="32" t="n">
        <f aca="false">'Central scenario'!BM4+'Central scenario'!BN4+'Central scenario'!BL4-C121</f>
        <v>0.0829479967246273</v>
      </c>
      <c r="E121" s="32" t="n">
        <f aca="false">'Central scenario'!BK4</f>
        <v>0.0607709935355598</v>
      </c>
      <c r="F121" s="32" t="n">
        <f aca="false">SUM($C106:$J106)-$H106-$F106-SUM($K106:$Q106)</f>
        <v>0.0212417617908622</v>
      </c>
      <c r="G121" s="32" t="n">
        <f aca="false">E121+F121-D121-C121</f>
        <v>-0.0116798793026903</v>
      </c>
    </row>
    <row r="122" customFormat="false" ht="12.8" hidden="false" customHeight="false" outlineLevel="0" collapsed="false">
      <c r="B122" s="5" t="n">
        <v>2016</v>
      </c>
      <c r="C122" s="61" t="n">
        <f aca="false">SUM('Central pensions'!Y18:Y21)/AVERAGE('Central scenario'!AG18:AG21)</f>
        <v>0.0120903606926447</v>
      </c>
      <c r="D122" s="61" t="n">
        <f aca="false">'Central scenario'!BM5+'Central scenario'!BN5+'Central scenario'!BL5-C122</f>
        <v>0.0821171892770421</v>
      </c>
      <c r="E122" s="61" t="n">
        <f aca="false">'Central scenario'!BK5</f>
        <v>0.0613639985483307</v>
      </c>
      <c r="F122" s="61" t="n">
        <f aca="false">SUM($C107:$J107)-$H107-$F107-SUM($K107:$R107)</f>
        <v>0.0136114589454148</v>
      </c>
      <c r="G122" s="61" t="n">
        <f aca="false">E122+F122-D122-C122</f>
        <v>-0.0192320924759413</v>
      </c>
    </row>
    <row r="123" customFormat="false" ht="12.8" hidden="false" customHeight="false" outlineLevel="0" collapsed="false">
      <c r="B123" s="0" t="n">
        <v>2017</v>
      </c>
      <c r="C123" s="32" t="n">
        <f aca="false">SUM('Central pensions'!Y22:Y25)/AVERAGE('Central scenario'!AG22:AG25)</f>
        <v>0.015494333490427</v>
      </c>
      <c r="D123" s="32" t="n">
        <f aca="false">'Central scenario'!BM6+'Central scenario'!BN6+'Central scenario'!BL6-C123</f>
        <v>0.0847541207579926</v>
      </c>
      <c r="E123" s="32" t="n">
        <f aca="false">'Central scenario'!BK6</f>
        <v>0.0632517831960142</v>
      </c>
      <c r="F123" s="32" t="n">
        <f aca="false">SUM($C108:$J108)-$H108-$F108-SUM($K108:$R108)</f>
        <v>0.0110564581173711</v>
      </c>
      <c r="G123" s="32" t="n">
        <f aca="false">E123+F123-D123-C123</f>
        <v>-0.0259402129350343</v>
      </c>
    </row>
    <row r="124" customFormat="false" ht="12.8" hidden="false" customHeight="false" outlineLevel="0" collapsed="false">
      <c r="B124" s="5" t="n">
        <f aca="false">B123+1</f>
        <v>2018</v>
      </c>
      <c r="C124" s="61" t="n">
        <f aca="false">SUM('Central pensions'!Y26:Y29)/AVERAGE('Central scenario'!AG26:AG29)</f>
        <v>0.0142742804057839</v>
      </c>
      <c r="D124" s="61" t="n">
        <f aca="false">'Central scenario'!BM7+'Central scenario'!BN7+'Central scenario'!BL7-C124</f>
        <v>0.0818388025464135</v>
      </c>
      <c r="E124" s="61" t="n">
        <f aca="false">'Central scenario'!BK7</f>
        <v>0.0587269499926007</v>
      </c>
      <c r="F124" s="61" t="n">
        <f aca="false">SUM($C109:$J109)-$F109-SUM($K109:$R109)</f>
        <v>0.015880266757964</v>
      </c>
      <c r="G124" s="61" t="n">
        <f aca="false">E124+F124-D124-C124</f>
        <v>-0.0215058662016328</v>
      </c>
    </row>
    <row r="125" customFormat="false" ht="12.8" hidden="false" customHeight="false" outlineLevel="0" collapsed="false">
      <c r="B125" s="0" t="n">
        <f aca="false">B124+1</f>
        <v>2019</v>
      </c>
      <c r="C125" s="32" t="n">
        <f aca="false">SUM('Central pensions'!Y30:Y33)/AVERAGE('Central scenario'!AG30:AG33)</f>
        <v>0.0136932281575828</v>
      </c>
      <c r="D125" s="32" t="n">
        <f aca="false">'Central scenario'!BM8+'Central scenario'!BN8+'Central scenario'!BL8-C125</f>
        <v>0.0766020867294599</v>
      </c>
      <c r="E125" s="32" t="n">
        <f aca="false">'Central scenario'!BK8</f>
        <v>0.0516794352923465</v>
      </c>
      <c r="F125" s="32" t="n">
        <f aca="false">SUM($D$113:$J$113)-SUM($K$113:$Q$113)-$I$113*12/15</f>
        <v>0.0112879599606704</v>
      </c>
      <c r="G125" s="32" t="n">
        <f aca="false">E125+F125-D125-C125</f>
        <v>-0.0273279196340258</v>
      </c>
    </row>
    <row r="126" customFormat="false" ht="12.8" hidden="false" customHeight="false" outlineLevel="0" collapsed="false">
      <c r="B126" s="5" t="n">
        <f aca="false">B125+1</f>
        <v>2020</v>
      </c>
      <c r="C126" s="61" t="n">
        <f aca="false">SUM('Central pensions'!Y34:Y37)/AVERAGE('Central scenario'!AG34:AG37)</f>
        <v>0.0151317369039279</v>
      </c>
      <c r="D126" s="61" t="n">
        <f aca="false">'Central scenario'!BM9+'Central scenario'!BN9+'Central scenario'!BL9-C126</f>
        <v>0.0937099016613384</v>
      </c>
      <c r="E126" s="61" t="n">
        <f aca="false">'Central scenario'!BK9</f>
        <v>0.0603812399815912</v>
      </c>
      <c r="F126" s="61" t="n">
        <f aca="false">SUM($D$113:$J$113)-SUM($K$113:$Q$113)-$I$113+$I$115</f>
        <v>0.0156775279493914</v>
      </c>
      <c r="G126" s="61" t="n">
        <f aca="false">E126+F126-D126-C126</f>
        <v>-0.0327828706342837</v>
      </c>
      <c r="I126" s="32"/>
    </row>
    <row r="127" customFormat="false" ht="12.8" hidden="false" customHeight="false" outlineLevel="0" collapsed="false">
      <c r="B127" s="0" t="n">
        <f aca="false">B126+1</f>
        <v>2021</v>
      </c>
      <c r="C127" s="32" t="n">
        <f aca="false">SUM('Central pensions'!Y38:Y41)/AVERAGE('Central scenario'!AG38:AG41)</f>
        <v>0.0138848844650324</v>
      </c>
      <c r="D127" s="32" t="n">
        <f aca="false">'Central scenario'!BM10+'Central scenario'!BN10+'Central scenario'!BL10-C127</f>
        <v>0.08670467691458</v>
      </c>
      <c r="E127" s="32" t="n">
        <f aca="false">'Central scenario'!BK10</f>
        <v>0.0618625610037145</v>
      </c>
      <c r="F127" s="32" t="n">
        <f aca="false">SUM($D$113:$J$113)-SUM($K$113:$Q$113)-$I$113+$I$115</f>
        <v>0.0156775279493914</v>
      </c>
      <c r="G127" s="32" t="n">
        <f aca="false">E127+F127-D127-C127</f>
        <v>-0.0230494724265065</v>
      </c>
    </row>
    <row r="128" customFormat="false" ht="12.8" hidden="false" customHeight="false" outlineLevel="0" collapsed="false">
      <c r="B128" s="5" t="n">
        <f aca="false">B127+1</f>
        <v>2022</v>
      </c>
      <c r="C128" s="61" t="n">
        <f aca="false">SUM('Central pensions'!Y42:Y45)/AVERAGE('Central scenario'!AG42:AG45)</f>
        <v>0.0147390797735675</v>
      </c>
      <c r="D128" s="61" t="n">
        <f aca="false">'Central scenario'!BM11+'Central scenario'!BN11+'Central scenario'!BL11-C128</f>
        <v>0.0922768277910517</v>
      </c>
      <c r="E128" s="61" t="n">
        <f aca="false">'Central scenario'!BK11</f>
        <v>0.0642678360709007</v>
      </c>
      <c r="F128" s="61" t="n">
        <f aca="false">SUM($D$113:$J$113)-SUM($K$113:$Q$113)-$I$113+$I$115</f>
        <v>0.0156775279493914</v>
      </c>
      <c r="G128" s="61" t="n">
        <f aca="false">E128+F128-D128-C128</f>
        <v>-0.027070543544327</v>
      </c>
    </row>
    <row r="129" customFormat="false" ht="12.8" hidden="false" customHeight="false" outlineLevel="0" collapsed="false">
      <c r="B129" s="0" t="n">
        <f aca="false">B128+1</f>
        <v>2023</v>
      </c>
      <c r="C129" s="32" t="n">
        <f aca="false">SUM('Central pensions'!Y46:Y49)/AVERAGE('Central scenario'!AG46:AG49)</f>
        <v>0.0149258910801603</v>
      </c>
      <c r="D129" s="32" t="n">
        <f aca="false">'Central scenario'!BM12+'Central scenario'!BN12+'Central scenario'!BL12-C129</f>
        <v>0.0961322685204443</v>
      </c>
      <c r="E129" s="32" t="n">
        <f aca="false">'Central scenario'!BK12</f>
        <v>0.0654909891818982</v>
      </c>
      <c r="F129" s="32" t="n">
        <f aca="false">SUM($D$113:$J$113)-SUM($K$113:$Q$113)-$I$113+$I$115</f>
        <v>0.0156775279493914</v>
      </c>
      <c r="G129" s="32" t="n">
        <f aca="false">E129+F129-D129-C129</f>
        <v>-0.0298896424693149</v>
      </c>
    </row>
    <row r="130" customFormat="false" ht="12.8" hidden="false" customHeight="false" outlineLevel="0" collapsed="false">
      <c r="B130" s="5" t="n">
        <f aca="false">B129+1</f>
        <v>2024</v>
      </c>
      <c r="C130" s="61" t="n">
        <f aca="false">SUM('Central pensions'!Y50:Y53)/AVERAGE('Central scenario'!AG50:AG53)</f>
        <v>0.0156833958309253</v>
      </c>
      <c r="D130" s="61" t="n">
        <f aca="false">'Central scenario'!BM13+'Central scenario'!BN13+'Central scenario'!BL13-C130</f>
        <v>0.101028638790927</v>
      </c>
      <c r="E130" s="61" t="n">
        <f aca="false">'Central scenario'!BK13</f>
        <v>0.0665477404772695</v>
      </c>
      <c r="F130" s="61" t="n">
        <f aca="false">SUM($D$113:$J$113)-SUM($K$113:$Q$113)-$I$113+$I$115</f>
        <v>0.0156775279493914</v>
      </c>
      <c r="G130" s="61" t="n">
        <f aca="false">E130+F130-D130-C130</f>
        <v>-0.0344867661951917</v>
      </c>
    </row>
    <row r="131" customFormat="false" ht="12.8" hidden="false" customHeight="false" outlineLevel="0" collapsed="false">
      <c r="B131" s="0" t="n">
        <f aca="false">B130+1</f>
        <v>2025</v>
      </c>
      <c r="C131" s="32" t="n">
        <f aca="false">SUM('Central pensions'!Y54:Y57)/AVERAGE('Central scenario'!AG54:AG57)</f>
        <v>0.0164199350405048</v>
      </c>
      <c r="D131" s="32" t="n">
        <f aca="false">'Central scenario'!BM14+'Central scenario'!BN14+'Central scenario'!BL14-C131</f>
        <v>0.106554974585486</v>
      </c>
      <c r="E131" s="32" t="n">
        <f aca="false">'Central scenario'!BK14</f>
        <v>0.0675882326326061</v>
      </c>
      <c r="F131" s="32" t="n">
        <f aca="false">SUM($D$113:$J$113)-SUM($K$113:$Q$113)-$I$113+$I$115</f>
        <v>0.0156775279493914</v>
      </c>
      <c r="G131" s="32" t="n">
        <f aca="false">E131+F131-D131-C131</f>
        <v>-0.0397091490439935</v>
      </c>
    </row>
    <row r="132" customFormat="false" ht="12.8" hidden="false" customHeight="false" outlineLevel="0" collapsed="false">
      <c r="B132" s="5" t="n">
        <f aca="false">B131+1</f>
        <v>2026</v>
      </c>
      <c r="C132" s="61" t="n">
        <f aca="false">SUM('Central pensions'!Y58:Y61)/AVERAGE('Central scenario'!AG58:AG61)</f>
        <v>0.0169056519652008</v>
      </c>
      <c r="D132" s="61" t="n">
        <f aca="false">'Central scenario'!BM15+'Central scenario'!BN15+'Central scenario'!BL15-C132</f>
        <v>0.1109880023824</v>
      </c>
      <c r="E132" s="61" t="n">
        <f aca="false">'Central scenario'!BK15</f>
        <v>0.068335897264297</v>
      </c>
      <c r="F132" s="61" t="n">
        <f aca="false">SUM($D$113:$J$113)-SUM($K$113:$Q$113)-$I$113+$I$115</f>
        <v>0.0156775279493914</v>
      </c>
      <c r="G132" s="61" t="n">
        <f aca="false">E132+F132-D132-C132</f>
        <v>-0.0438802291339128</v>
      </c>
    </row>
    <row r="133" customFormat="false" ht="12.8" hidden="false" customHeight="false" outlineLevel="0" collapsed="false">
      <c r="B133" s="0" t="n">
        <f aca="false">B132+1</f>
        <v>2027</v>
      </c>
      <c r="C133" s="32" t="n">
        <f aca="false">SUM('Central pensions'!Y62:Y65)/AVERAGE('Central scenario'!AG62:AG65)</f>
        <v>0.0166073185833994</v>
      </c>
      <c r="D133" s="32" t="n">
        <f aca="false">'Central scenario'!BM16+'Central scenario'!BN16+'Central scenario'!BL16-C133</f>
        <v>0.112898523831163</v>
      </c>
      <c r="E133" s="32" t="n">
        <f aca="false">'Central scenario'!BK16</f>
        <v>0.0688250660293938</v>
      </c>
      <c r="F133" s="32" t="n">
        <f aca="false">SUM($D$113:$J$113)-SUM($K$113:$Q$113)-$I$113+$I$115</f>
        <v>0.0156775279493914</v>
      </c>
      <c r="G133" s="32" t="n">
        <f aca="false">E133+F133-D133-C133</f>
        <v>-0.0450032484357772</v>
      </c>
    </row>
    <row r="134" customFormat="false" ht="12.8" hidden="false" customHeight="false" outlineLevel="0" collapsed="false">
      <c r="B134" s="5" t="n">
        <f aca="false">B133+1</f>
        <v>2028</v>
      </c>
      <c r="C134" s="61" t="n">
        <f aca="false">SUM('Central pensions'!Y66:Y69)/AVERAGE('Central scenario'!AG66:AG69)</f>
        <v>0.0160096796120717</v>
      </c>
      <c r="D134" s="61" t="n">
        <f aca="false">'Central scenario'!BM17+'Central scenario'!BN17+'Central scenario'!BL17-C134</f>
        <v>0.112781063206585</v>
      </c>
      <c r="E134" s="61" t="n">
        <f aca="false">'Central scenario'!BK17</f>
        <v>0.0689396271291764</v>
      </c>
      <c r="F134" s="61" t="n">
        <f aca="false">SUM($D$113:$J$113)-SUM($K$113:$Q$113)-$I$113+$I$115</f>
        <v>0.0156775279493914</v>
      </c>
      <c r="G134" s="61" t="n">
        <f aca="false">E134+F134-D134-C134</f>
        <v>-0.0441735877400887</v>
      </c>
    </row>
    <row r="135" customFormat="false" ht="12.8" hidden="false" customHeight="false" outlineLevel="0" collapsed="false">
      <c r="B135" s="0" t="n">
        <f aca="false">B134+1</f>
        <v>2029</v>
      </c>
      <c r="C135" s="32" t="n">
        <f aca="false">SUM('Central pensions'!Y70:Y73)/AVERAGE('Central scenario'!AG70:AG73)</f>
        <v>0.015891311130809</v>
      </c>
      <c r="D135" s="32" t="n">
        <f aca="false">'Central scenario'!BM18+'Central scenario'!BN18+'Central scenario'!BL18-C135</f>
        <v>0.113771290081006</v>
      </c>
      <c r="E135" s="32" t="n">
        <f aca="false">'Central scenario'!BK18</f>
        <v>0.0692128623179698</v>
      </c>
      <c r="F135" s="32" t="n">
        <f aca="false">SUM($D$113:$J$113)-SUM($K$113:$Q$113)-$I$113+$I$115</f>
        <v>0.0156775279493914</v>
      </c>
      <c r="G135" s="32" t="n">
        <f aca="false">E135+F135-D135-C135</f>
        <v>-0.0447722109444539</v>
      </c>
    </row>
    <row r="136" customFormat="false" ht="12.8" hidden="false" customHeight="false" outlineLevel="0" collapsed="false">
      <c r="B136" s="5" t="n">
        <f aca="false">B135+1</f>
        <v>2030</v>
      </c>
      <c r="C136" s="61" t="n">
        <f aca="false">SUM('Central pensions'!Y74:Y77)/AVERAGE('Central scenario'!AG74:AG77)</f>
        <v>0.01540417430394</v>
      </c>
      <c r="D136" s="61" t="n">
        <f aca="false">'Central scenario'!BM19+'Central scenario'!BN19+'Central scenario'!BL19-C136</f>
        <v>0.113563878630944</v>
      </c>
      <c r="E136" s="61" t="n">
        <f aca="false">'Central scenario'!BK19</f>
        <v>0.0694829414149579</v>
      </c>
      <c r="F136" s="61" t="n">
        <f aca="false">SUM($D$113:$J$113)-SUM($K$113:$Q$113)-$I$113+$I$115</f>
        <v>0.0156775279493914</v>
      </c>
      <c r="G136" s="61" t="n">
        <f aca="false">E136+F136-D136-C136</f>
        <v>-0.0438075835705348</v>
      </c>
    </row>
    <row r="137" customFormat="false" ht="12.8" hidden="false" customHeight="false" outlineLevel="0" collapsed="false">
      <c r="B137" s="0" t="n">
        <f aca="false">B136+1</f>
        <v>2031</v>
      </c>
      <c r="C137" s="32" t="n">
        <f aca="false">SUM('Central pensions'!Y78:Y81)/AVERAGE('Central scenario'!AG78:AG81)</f>
        <v>0.0152245996803021</v>
      </c>
      <c r="D137" s="32" t="n">
        <f aca="false">'Central scenario'!BM20+'Central scenario'!BN20+'Central scenario'!BL20-C137</f>
        <v>0.114201965979411</v>
      </c>
      <c r="E137" s="32" t="n">
        <f aca="false">'Central scenario'!BK20</f>
        <v>0.0699850144098653</v>
      </c>
      <c r="F137" s="32" t="n">
        <f aca="false">SUM($D$113:$J$113)-SUM($K$113:$Q$113)-$I$113+$I$115</f>
        <v>0.0156775279493914</v>
      </c>
      <c r="G137" s="32" t="n">
        <f aca="false">E137+F137-D137-C137</f>
        <v>-0.0437640233004566</v>
      </c>
    </row>
    <row r="138" customFormat="false" ht="12.8" hidden="false" customHeight="false" outlineLevel="0" collapsed="false">
      <c r="B138" s="5" t="n">
        <f aca="false">B137+1</f>
        <v>2032</v>
      </c>
      <c r="C138" s="61" t="n">
        <f aca="false">SUM('Central pensions'!Y82:Y85)/AVERAGE('Central scenario'!AG82:AG85)</f>
        <v>0.0148665044627245</v>
      </c>
      <c r="D138" s="61" t="n">
        <f aca="false">'Central scenario'!BM21+'Central scenario'!BN21+'Central scenario'!BL21-C138</f>
        <v>0.114659107763087</v>
      </c>
      <c r="E138" s="61" t="n">
        <f aca="false">'Central scenario'!BK21</f>
        <v>0.0702355132372627</v>
      </c>
      <c r="F138" s="61" t="n">
        <f aca="false">SUM($D$113:$J$113)-SUM($K$113:$Q$113)-$I$113+$I$115</f>
        <v>0.0156775279493914</v>
      </c>
      <c r="G138" s="61" t="n">
        <f aca="false">E138+F138-D138-C138</f>
        <v>-0.0436125710391576</v>
      </c>
    </row>
    <row r="139" customFormat="false" ht="12.8" hidden="false" customHeight="false" outlineLevel="0" collapsed="false">
      <c r="B139" s="0" t="n">
        <f aca="false">B138+1</f>
        <v>2033</v>
      </c>
      <c r="C139" s="32" t="n">
        <f aca="false">SUM('Central pensions'!Y86:Y89)/AVERAGE('Central scenario'!AG86:AG89)</f>
        <v>0.0142160599829852</v>
      </c>
      <c r="D139" s="32" t="n">
        <f aca="false">'Central scenario'!BM22+'Central scenario'!BN22+'Central scenario'!BL22-C139</f>
        <v>0.113064722624804</v>
      </c>
      <c r="E139" s="32" t="n">
        <f aca="false">'Central scenario'!BK22</f>
        <v>0.0708233094181026</v>
      </c>
      <c r="F139" s="32" t="n">
        <f aca="false">SUM($D$113:$J$113)-SUM($K$113:$Q$113)-$I$113+$I$115</f>
        <v>0.0156775279493914</v>
      </c>
      <c r="G139" s="32" t="n">
        <f aca="false">E139+F139-D139-C139</f>
        <v>-0.0407799452402952</v>
      </c>
    </row>
    <row r="140" customFormat="false" ht="12.8" hidden="false" customHeight="false" outlineLevel="0" collapsed="false">
      <c r="B140" s="5" t="n">
        <f aca="false">B139+1</f>
        <v>2034</v>
      </c>
      <c r="C140" s="61" t="n">
        <f aca="false">SUM('Central pensions'!Y90:Y93)/AVERAGE('Central scenario'!AG90:AG93)</f>
        <v>0.0137609904868256</v>
      </c>
      <c r="D140" s="61" t="n">
        <f aca="false">'Central scenario'!BM23+'Central scenario'!BN23+'Central scenario'!BL23-C140</f>
        <v>0.112625663607906</v>
      </c>
      <c r="E140" s="61" t="n">
        <f aca="false">'Central scenario'!BK23</f>
        <v>0.071002996391412</v>
      </c>
      <c r="F140" s="61" t="n">
        <f aca="false">SUM($D$113:$J$113)-SUM($K$113:$Q$113)-$I$113+$I$115</f>
        <v>0.0156775279493914</v>
      </c>
      <c r="G140" s="61" t="n">
        <f aca="false">E140+F140-D140-C140</f>
        <v>-0.0397061297539277</v>
      </c>
    </row>
    <row r="141" customFormat="false" ht="12.8" hidden="false" customHeight="false" outlineLevel="0" collapsed="false">
      <c r="B141" s="0" t="n">
        <f aca="false">B140+1</f>
        <v>2035</v>
      </c>
      <c r="C141" s="32" t="n">
        <f aca="false">SUM('Central pensions'!Y94:Y97)/AVERAGE('Central scenario'!AG94:AG97)</f>
        <v>0.013370587470565</v>
      </c>
      <c r="D141" s="32" t="n">
        <f aca="false">'Central scenario'!BM24+'Central scenario'!BN24+'Central scenario'!BL24-C141</f>
        <v>0.113220780375631</v>
      </c>
      <c r="E141" s="32" t="n">
        <f aca="false">'Central scenario'!BK24</f>
        <v>0.071364939218219</v>
      </c>
      <c r="F141" s="32" t="n">
        <f aca="false">SUM($D$113:$J$113)-SUM($K$113:$Q$113)-$I$113+$I$115</f>
        <v>0.0156775279493914</v>
      </c>
      <c r="G141" s="32" t="n">
        <f aca="false">E141+F141-D141-C141</f>
        <v>-0.0395489006785853</v>
      </c>
    </row>
    <row r="142" customFormat="false" ht="12.8" hidden="false" customHeight="false" outlineLevel="0" collapsed="false">
      <c r="B142" s="5" t="n">
        <f aca="false">B141+1</f>
        <v>2036</v>
      </c>
      <c r="C142" s="61" t="n">
        <f aca="false">SUM('Central pensions'!Y98:Y101)/AVERAGE('Central scenario'!AG98:AG101)</f>
        <v>0.0130752577652852</v>
      </c>
      <c r="D142" s="61" t="n">
        <f aca="false">'Central scenario'!BM25+'Central scenario'!BN25+'Central scenario'!BL25-C142</f>
        <v>0.112989151679516</v>
      </c>
      <c r="E142" s="61" t="n">
        <f aca="false">'Central scenario'!BK25</f>
        <v>0.0714543153359906</v>
      </c>
      <c r="F142" s="61" t="n">
        <f aca="false">SUM($D$113:$J$113)-SUM($K$113:$Q$113)-$I$113+$I$115</f>
        <v>0.0156775279493914</v>
      </c>
      <c r="G142" s="61" t="n">
        <f aca="false">E142+F142-D142-C142</f>
        <v>-0.0389325661594188</v>
      </c>
    </row>
    <row r="143" customFormat="false" ht="12.8" hidden="false" customHeight="false" outlineLevel="0" collapsed="false">
      <c r="B143" s="0" t="n">
        <f aca="false">B142+1</f>
        <v>2037</v>
      </c>
      <c r="C143" s="32" t="n">
        <f aca="false">SUM('Central pensions'!Y102:Y105)/AVERAGE('Central scenario'!AG102:AG105)</f>
        <v>0.0128808238307514</v>
      </c>
      <c r="D143" s="32" t="n">
        <f aca="false">'Central scenario'!BM26+'Central scenario'!BN26+'Central scenario'!BL26-C143</f>
        <v>0.113118377353496</v>
      </c>
      <c r="E143" s="32" t="n">
        <f aca="false">'Central scenario'!BK26</f>
        <v>0.0716011163857138</v>
      </c>
      <c r="F143" s="32" t="n">
        <f aca="false">SUM($D$113:$J$113)-SUM($K$113:$Q$113)-$I$113+$I$115</f>
        <v>0.0156775279493914</v>
      </c>
      <c r="G143" s="32" t="n">
        <f aca="false">E143+F143-D143-C143</f>
        <v>-0.0387205568491426</v>
      </c>
    </row>
    <row r="144" customFormat="false" ht="12.8" hidden="false" customHeight="false" outlineLevel="0" collapsed="false">
      <c r="B144" s="5" t="n">
        <f aca="false">B143+1</f>
        <v>2038</v>
      </c>
      <c r="C144" s="61" t="n">
        <f aca="false">SUM('Central pensions'!Y106:Y109)/AVERAGE('Central scenario'!AG106:AG109)</f>
        <v>0.0124824624158781</v>
      </c>
      <c r="D144" s="61" t="n">
        <f aca="false">'Central scenario'!BM27+'Central scenario'!BN27+'Central scenario'!BL27-C144</f>
        <v>0.112217908273574</v>
      </c>
      <c r="E144" s="61" t="n">
        <f aca="false">'Central scenario'!BK27</f>
        <v>0.0721134087580356</v>
      </c>
      <c r="F144" s="61" t="n">
        <f aca="false">SUM($D$113:$J$113)-SUM($K$113:$Q$113)-$I$113+$I$115</f>
        <v>0.0156775279493914</v>
      </c>
      <c r="G144" s="61" t="n">
        <f aca="false">E144+F144-D144-C144</f>
        <v>-0.0369094339820252</v>
      </c>
    </row>
    <row r="145" customFormat="false" ht="12.8" hidden="false" customHeight="false" outlineLevel="0" collapsed="false">
      <c r="B145" s="0" t="n">
        <f aca="false">B144+1</f>
        <v>2039</v>
      </c>
      <c r="C145" s="32" t="n">
        <f aca="false">SUM('Central pensions'!Y110:Y113)/AVERAGE('Central scenario'!AG110:AG113)</f>
        <v>0.0122808003786236</v>
      </c>
      <c r="D145" s="32" t="n">
        <f aca="false">'Central scenario'!BM28+'Central scenario'!BN28+'Central scenario'!BL28-C145</f>
        <v>0.112246336646333</v>
      </c>
      <c r="E145" s="32" t="n">
        <f aca="false">'Central scenario'!BK28</f>
        <v>0.0723121387768168</v>
      </c>
      <c r="F145" s="32" t="n">
        <f aca="false">SUM($D$113:$J$113)-SUM($K$113:$Q$113)-$I$113+$I$115</f>
        <v>0.0156775279493914</v>
      </c>
      <c r="G145" s="32" t="n">
        <f aca="false">E145+F145-D145-C145</f>
        <v>-0.0365374702987487</v>
      </c>
    </row>
    <row r="146" customFormat="false" ht="12.8" hidden="false" customHeight="false" outlineLevel="0" collapsed="false">
      <c r="B146" s="5" t="n">
        <f aca="false">B145+1</f>
        <v>2040</v>
      </c>
      <c r="C146" s="61" t="n">
        <f aca="false">SUM('Central pensions'!Y114:Y117)/AVERAGE('Central scenario'!AG114:AG117)</f>
        <v>0.0120895854452755</v>
      </c>
      <c r="D146" s="61" t="n">
        <f aca="false">'Central scenario'!BM29+'Central scenario'!BN29+'Central scenario'!BL29-C146</f>
        <v>0.112232144944724</v>
      </c>
      <c r="E146" s="61" t="n">
        <f aca="false">'Central scenario'!BK29</f>
        <v>0.0725624146433786</v>
      </c>
      <c r="F146" s="61" t="n">
        <f aca="false">SUM($D$113:$J$113)-SUM($K$113:$Q$113)-$I$113+$I$115</f>
        <v>0.0156775279493914</v>
      </c>
      <c r="G146" s="61" t="n">
        <f aca="false">E146+F146-D146-C146</f>
        <v>-0.0360817877972293</v>
      </c>
    </row>
    <row r="147" customFormat="false" ht="12.8" hidden="false" customHeight="false" outlineLevel="0" collapsed="false">
      <c r="C147" s="61" t="s">
        <v>63</v>
      </c>
      <c r="D147" s="61" t="s">
        <v>165</v>
      </c>
      <c r="E147" s="61" t="s">
        <v>166</v>
      </c>
      <c r="F147" s="61" t="s">
        <v>167</v>
      </c>
      <c r="G147" s="61" t="s">
        <v>168</v>
      </c>
    </row>
    <row r="148" customFormat="false" ht="12.8" hidden="false" customHeight="false" outlineLevel="0" collapsed="false">
      <c r="B148" s="5" t="n">
        <v>2014</v>
      </c>
      <c r="C148" s="61" t="n">
        <f aca="false">-C120</f>
        <v>-0.0100080003976103</v>
      </c>
      <c r="D148" s="61" t="n">
        <f aca="false">-D120</f>
        <v>-0.0636642641339578</v>
      </c>
      <c r="E148" s="61" t="n">
        <f aca="false">E120</f>
        <v>0.0539797598100557</v>
      </c>
      <c r="F148" s="61" t="n">
        <f aca="false">F120</f>
        <v>0.0208507583843275</v>
      </c>
      <c r="G148" s="61" t="n">
        <f aca="false">G120</f>
        <v>0.00115825366281497</v>
      </c>
    </row>
    <row r="149" customFormat="false" ht="12.8" hidden="false" customHeight="false" outlineLevel="0" collapsed="false">
      <c r="B149" s="0" t="n">
        <v>2015</v>
      </c>
      <c r="C149" s="32" t="n">
        <f aca="false">-C121</f>
        <v>-0.010744637904485</v>
      </c>
      <c r="D149" s="32" t="n">
        <f aca="false">-D121</f>
        <v>-0.0829479967246273</v>
      </c>
      <c r="E149" s="32" t="n">
        <f aca="false">E121</f>
        <v>0.0607709935355598</v>
      </c>
      <c r="F149" s="32" t="n">
        <f aca="false">F121</f>
        <v>0.0212417617908622</v>
      </c>
      <c r="G149" s="32" t="n">
        <f aca="false">G121</f>
        <v>-0.0116798793026903</v>
      </c>
    </row>
    <row r="150" customFormat="false" ht="12.8" hidden="false" customHeight="false" outlineLevel="0" collapsed="false">
      <c r="B150" s="5" t="n">
        <v>2016</v>
      </c>
      <c r="C150" s="61" t="n">
        <f aca="false">-C122</f>
        <v>-0.0120903606926447</v>
      </c>
      <c r="D150" s="61" t="n">
        <f aca="false">-D122</f>
        <v>-0.0821171892770421</v>
      </c>
      <c r="E150" s="61" t="n">
        <f aca="false">E122</f>
        <v>0.0613639985483307</v>
      </c>
      <c r="F150" s="61" t="n">
        <f aca="false">F122</f>
        <v>0.0136114589454148</v>
      </c>
      <c r="G150" s="61" t="n">
        <f aca="false">G122</f>
        <v>-0.0192320924759413</v>
      </c>
    </row>
    <row r="151" customFormat="false" ht="12.8" hidden="false" customHeight="false" outlineLevel="0" collapsed="false">
      <c r="B151" s="0" t="n">
        <v>2017</v>
      </c>
      <c r="C151" s="32" t="n">
        <f aca="false">-C123</f>
        <v>-0.015494333490427</v>
      </c>
      <c r="D151" s="32" t="n">
        <f aca="false">-D123</f>
        <v>-0.0847541207579926</v>
      </c>
      <c r="E151" s="32" t="n">
        <f aca="false">E123</f>
        <v>0.0632517831960142</v>
      </c>
      <c r="F151" s="32" t="n">
        <f aca="false">F123</f>
        <v>0.0110564581173711</v>
      </c>
      <c r="G151" s="32" t="n">
        <f aca="false">G123</f>
        <v>-0.0259402129350343</v>
      </c>
    </row>
    <row r="152" customFormat="false" ht="12.8" hidden="false" customHeight="false" outlineLevel="0" collapsed="false">
      <c r="B152" s="5" t="n">
        <f aca="false">B151+1</f>
        <v>2018</v>
      </c>
      <c r="C152" s="61" t="n">
        <f aca="false">-C124</f>
        <v>-0.0142742804057839</v>
      </c>
      <c r="D152" s="61" t="n">
        <f aca="false">-D124</f>
        <v>-0.0818388025464135</v>
      </c>
      <c r="E152" s="61" t="n">
        <f aca="false">E124</f>
        <v>0.0587269499926007</v>
      </c>
      <c r="F152" s="61" t="n">
        <f aca="false">F124</f>
        <v>0.015880266757964</v>
      </c>
      <c r="G152" s="61" t="n">
        <f aca="false">G124</f>
        <v>-0.0215058662016328</v>
      </c>
    </row>
    <row r="153" customFormat="false" ht="12.8" hidden="false" customHeight="false" outlineLevel="0" collapsed="false">
      <c r="B153" s="0" t="n">
        <f aca="false">B152+1</f>
        <v>2019</v>
      </c>
      <c r="C153" s="32" t="n">
        <f aca="false">-C125</f>
        <v>-0.0136932281575828</v>
      </c>
      <c r="D153" s="32" t="n">
        <f aca="false">-D125</f>
        <v>-0.0766020867294599</v>
      </c>
      <c r="E153" s="32" t="n">
        <f aca="false">E125</f>
        <v>0.0516794352923465</v>
      </c>
      <c r="F153" s="32" t="n">
        <f aca="false">F125</f>
        <v>0.0112879599606704</v>
      </c>
      <c r="G153" s="32" t="n">
        <f aca="false">G125</f>
        <v>-0.0273279196340258</v>
      </c>
    </row>
    <row r="154" customFormat="false" ht="12.8" hidden="false" customHeight="false" outlineLevel="0" collapsed="false">
      <c r="B154" s="5" t="n">
        <f aca="false">B153+1</f>
        <v>2020</v>
      </c>
      <c r="C154" s="61" t="n">
        <f aca="false">-C126</f>
        <v>-0.0151317369039279</v>
      </c>
      <c r="D154" s="61" t="n">
        <f aca="false">-D126</f>
        <v>-0.0937099016613384</v>
      </c>
      <c r="E154" s="61" t="n">
        <f aca="false">E126</f>
        <v>0.0603812399815912</v>
      </c>
      <c r="F154" s="61" t="n">
        <f aca="false">F126</f>
        <v>0.0156775279493914</v>
      </c>
      <c r="G154" s="61" t="n">
        <f aca="false">G126</f>
        <v>-0.0327828706342837</v>
      </c>
    </row>
    <row r="155" customFormat="false" ht="12.8" hidden="false" customHeight="false" outlineLevel="0" collapsed="false">
      <c r="B155" s="0" t="n">
        <f aca="false">B154+1</f>
        <v>2021</v>
      </c>
      <c r="C155" s="32" t="n">
        <f aca="false">-C127</f>
        <v>-0.0138848844650324</v>
      </c>
      <c r="D155" s="32" t="n">
        <f aca="false">-D127</f>
        <v>-0.08670467691458</v>
      </c>
      <c r="E155" s="32" t="n">
        <f aca="false">E127</f>
        <v>0.0618625610037145</v>
      </c>
      <c r="F155" s="32" t="n">
        <f aca="false">F127</f>
        <v>0.0156775279493914</v>
      </c>
      <c r="G155" s="32" t="n">
        <f aca="false">G127</f>
        <v>-0.0230494724265065</v>
      </c>
    </row>
    <row r="156" customFormat="false" ht="12.8" hidden="false" customHeight="false" outlineLevel="0" collapsed="false">
      <c r="B156" s="5" t="n">
        <f aca="false">B155+1</f>
        <v>2022</v>
      </c>
      <c r="C156" s="61" t="n">
        <f aca="false">-C128</f>
        <v>-0.0147390797735675</v>
      </c>
      <c r="D156" s="61" t="n">
        <f aca="false">-D128</f>
        <v>-0.0922768277910517</v>
      </c>
      <c r="E156" s="61" t="n">
        <f aca="false">E128</f>
        <v>0.0642678360709007</v>
      </c>
      <c r="F156" s="61" t="n">
        <f aca="false">F128</f>
        <v>0.0156775279493914</v>
      </c>
      <c r="G156" s="61" t="n">
        <f aca="false">G128</f>
        <v>-0.027070543544327</v>
      </c>
    </row>
    <row r="157" customFormat="false" ht="12.8" hidden="false" customHeight="false" outlineLevel="0" collapsed="false">
      <c r="B157" s="0" t="n">
        <f aca="false">B156+1</f>
        <v>2023</v>
      </c>
      <c r="C157" s="32" t="n">
        <f aca="false">-C129</f>
        <v>-0.0149258910801603</v>
      </c>
      <c r="D157" s="32" t="n">
        <f aca="false">-D129</f>
        <v>-0.0961322685204443</v>
      </c>
      <c r="E157" s="32" t="n">
        <f aca="false">E129</f>
        <v>0.0654909891818982</v>
      </c>
      <c r="F157" s="32" t="n">
        <f aca="false">F129</f>
        <v>0.0156775279493914</v>
      </c>
      <c r="G157" s="32" t="n">
        <f aca="false">G129</f>
        <v>-0.0298896424693149</v>
      </c>
    </row>
    <row r="158" customFormat="false" ht="12.8" hidden="false" customHeight="false" outlineLevel="0" collapsed="false">
      <c r="B158" s="5" t="n">
        <f aca="false">B157+1</f>
        <v>2024</v>
      </c>
      <c r="C158" s="61" t="n">
        <f aca="false">-C130</f>
        <v>-0.0156833958309253</v>
      </c>
      <c r="D158" s="61" t="n">
        <f aca="false">-D130</f>
        <v>-0.101028638790927</v>
      </c>
      <c r="E158" s="61" t="n">
        <f aca="false">E130</f>
        <v>0.0665477404772695</v>
      </c>
      <c r="F158" s="61" t="n">
        <f aca="false">F130</f>
        <v>0.0156775279493914</v>
      </c>
      <c r="G158" s="61" t="n">
        <f aca="false">G130</f>
        <v>-0.0344867661951917</v>
      </c>
    </row>
    <row r="159" customFormat="false" ht="12.8" hidden="false" customHeight="false" outlineLevel="0" collapsed="false">
      <c r="B159" s="0" t="n">
        <f aca="false">B158+1</f>
        <v>2025</v>
      </c>
      <c r="C159" s="32" t="n">
        <f aca="false">-C131</f>
        <v>-0.0164199350405048</v>
      </c>
      <c r="D159" s="32" t="n">
        <f aca="false">-D131</f>
        <v>-0.106554974585486</v>
      </c>
      <c r="E159" s="32" t="n">
        <f aca="false">E131</f>
        <v>0.0675882326326061</v>
      </c>
      <c r="F159" s="32" t="n">
        <f aca="false">F131</f>
        <v>0.0156775279493914</v>
      </c>
      <c r="G159" s="32" t="n">
        <f aca="false">G131</f>
        <v>-0.0397091490439935</v>
      </c>
    </row>
    <row r="160" customFormat="false" ht="12.8" hidden="false" customHeight="false" outlineLevel="0" collapsed="false">
      <c r="B160" s="5" t="n">
        <f aca="false">B159+1</f>
        <v>2026</v>
      </c>
      <c r="C160" s="61" t="n">
        <f aca="false">-C132</f>
        <v>-0.0169056519652008</v>
      </c>
      <c r="D160" s="61" t="n">
        <f aca="false">-D132</f>
        <v>-0.1109880023824</v>
      </c>
      <c r="E160" s="61" t="n">
        <f aca="false">E132</f>
        <v>0.068335897264297</v>
      </c>
      <c r="F160" s="61" t="n">
        <f aca="false">F132</f>
        <v>0.0156775279493914</v>
      </c>
      <c r="G160" s="61" t="n">
        <f aca="false">G132</f>
        <v>-0.0438802291339128</v>
      </c>
    </row>
    <row r="161" customFormat="false" ht="12.8" hidden="false" customHeight="false" outlineLevel="0" collapsed="false">
      <c r="B161" s="0" t="n">
        <f aca="false">B160+1</f>
        <v>2027</v>
      </c>
      <c r="C161" s="32" t="n">
        <f aca="false">-C133</f>
        <v>-0.0166073185833994</v>
      </c>
      <c r="D161" s="32" t="n">
        <f aca="false">-D133</f>
        <v>-0.112898523831163</v>
      </c>
      <c r="E161" s="32" t="n">
        <f aca="false">E133</f>
        <v>0.0688250660293938</v>
      </c>
      <c r="F161" s="32" t="n">
        <f aca="false">F133</f>
        <v>0.0156775279493914</v>
      </c>
      <c r="G161" s="32" t="n">
        <f aca="false">G133</f>
        <v>-0.0450032484357772</v>
      </c>
    </row>
    <row r="162" customFormat="false" ht="12.8" hidden="false" customHeight="false" outlineLevel="0" collapsed="false">
      <c r="B162" s="5" t="n">
        <f aca="false">B161+1</f>
        <v>2028</v>
      </c>
      <c r="C162" s="61" t="n">
        <f aca="false">-C134</f>
        <v>-0.0160096796120717</v>
      </c>
      <c r="D162" s="61" t="n">
        <f aca="false">-D134</f>
        <v>-0.112781063206585</v>
      </c>
      <c r="E162" s="61" t="n">
        <f aca="false">E134</f>
        <v>0.0689396271291764</v>
      </c>
      <c r="F162" s="61" t="n">
        <f aca="false">F134</f>
        <v>0.0156775279493914</v>
      </c>
      <c r="G162" s="61" t="n">
        <f aca="false">G134</f>
        <v>-0.0441735877400887</v>
      </c>
    </row>
    <row r="163" customFormat="false" ht="12.8" hidden="false" customHeight="false" outlineLevel="0" collapsed="false">
      <c r="B163" s="0" t="n">
        <f aca="false">B162+1</f>
        <v>2029</v>
      </c>
      <c r="C163" s="32" t="n">
        <f aca="false">-C135</f>
        <v>-0.015891311130809</v>
      </c>
      <c r="D163" s="32" t="n">
        <f aca="false">-D135</f>
        <v>-0.113771290081006</v>
      </c>
      <c r="E163" s="32" t="n">
        <f aca="false">E135</f>
        <v>0.0692128623179698</v>
      </c>
      <c r="F163" s="32" t="n">
        <f aca="false">F135</f>
        <v>0.0156775279493914</v>
      </c>
      <c r="G163" s="32" t="n">
        <f aca="false">G135</f>
        <v>-0.0447722109444539</v>
      </c>
    </row>
    <row r="164" customFormat="false" ht="12.8" hidden="false" customHeight="false" outlineLevel="0" collapsed="false">
      <c r="B164" s="5" t="n">
        <f aca="false">B163+1</f>
        <v>2030</v>
      </c>
      <c r="C164" s="61" t="n">
        <f aca="false">-C136</f>
        <v>-0.01540417430394</v>
      </c>
      <c r="D164" s="61" t="n">
        <f aca="false">-D136</f>
        <v>-0.113563878630944</v>
      </c>
      <c r="E164" s="61" t="n">
        <f aca="false">E136</f>
        <v>0.0694829414149579</v>
      </c>
      <c r="F164" s="61" t="n">
        <f aca="false">F136</f>
        <v>0.0156775279493914</v>
      </c>
      <c r="G164" s="61" t="n">
        <f aca="false">G136</f>
        <v>-0.0438075835705348</v>
      </c>
    </row>
    <row r="165" customFormat="false" ht="12.8" hidden="false" customHeight="false" outlineLevel="0" collapsed="false">
      <c r="B165" s="0" t="n">
        <f aca="false">B164+1</f>
        <v>2031</v>
      </c>
      <c r="C165" s="32" t="n">
        <f aca="false">-C137</f>
        <v>-0.0152245996803021</v>
      </c>
      <c r="D165" s="32" t="n">
        <f aca="false">-D137</f>
        <v>-0.114201965979411</v>
      </c>
      <c r="E165" s="32" t="n">
        <f aca="false">E137</f>
        <v>0.0699850144098653</v>
      </c>
      <c r="F165" s="32" t="n">
        <f aca="false">F137</f>
        <v>0.0156775279493914</v>
      </c>
      <c r="G165" s="32" t="n">
        <f aca="false">G137</f>
        <v>-0.0437640233004566</v>
      </c>
    </row>
    <row r="166" customFormat="false" ht="12.8" hidden="false" customHeight="false" outlineLevel="0" collapsed="false">
      <c r="B166" s="5" t="n">
        <f aca="false">B165+1</f>
        <v>2032</v>
      </c>
      <c r="C166" s="61" t="n">
        <f aca="false">-C138</f>
        <v>-0.0148665044627245</v>
      </c>
      <c r="D166" s="61" t="n">
        <f aca="false">-D138</f>
        <v>-0.114659107763087</v>
      </c>
      <c r="E166" s="61" t="n">
        <f aca="false">E138</f>
        <v>0.0702355132372627</v>
      </c>
      <c r="F166" s="61" t="n">
        <f aca="false">F138</f>
        <v>0.0156775279493914</v>
      </c>
      <c r="G166" s="61" t="n">
        <f aca="false">G138</f>
        <v>-0.0436125710391576</v>
      </c>
    </row>
    <row r="167" customFormat="false" ht="12.8" hidden="false" customHeight="false" outlineLevel="0" collapsed="false">
      <c r="B167" s="0" t="n">
        <f aca="false">B166+1</f>
        <v>2033</v>
      </c>
      <c r="C167" s="32" t="n">
        <f aca="false">-C139</f>
        <v>-0.0142160599829852</v>
      </c>
      <c r="D167" s="32" t="n">
        <f aca="false">-D139</f>
        <v>-0.113064722624804</v>
      </c>
      <c r="E167" s="32" t="n">
        <f aca="false">E139</f>
        <v>0.0708233094181026</v>
      </c>
      <c r="F167" s="32" t="n">
        <f aca="false">F139</f>
        <v>0.0156775279493914</v>
      </c>
      <c r="G167" s="32" t="n">
        <f aca="false">G139</f>
        <v>-0.0407799452402952</v>
      </c>
    </row>
    <row r="168" customFormat="false" ht="12.8" hidden="false" customHeight="false" outlineLevel="0" collapsed="false">
      <c r="B168" s="5" t="n">
        <f aca="false">B167+1</f>
        <v>2034</v>
      </c>
      <c r="C168" s="61" t="n">
        <f aca="false">-C140</f>
        <v>-0.0137609904868256</v>
      </c>
      <c r="D168" s="61" t="n">
        <f aca="false">-D140</f>
        <v>-0.112625663607906</v>
      </c>
      <c r="E168" s="61" t="n">
        <f aca="false">E140</f>
        <v>0.071002996391412</v>
      </c>
      <c r="F168" s="61" t="n">
        <f aca="false">F140</f>
        <v>0.0156775279493914</v>
      </c>
      <c r="G168" s="61" t="n">
        <f aca="false">G140</f>
        <v>-0.0397061297539277</v>
      </c>
    </row>
    <row r="169" customFormat="false" ht="12.8" hidden="false" customHeight="false" outlineLevel="0" collapsed="false">
      <c r="B169" s="0" t="n">
        <f aca="false">B168+1</f>
        <v>2035</v>
      </c>
      <c r="C169" s="32" t="n">
        <f aca="false">-C141</f>
        <v>-0.013370587470565</v>
      </c>
      <c r="D169" s="32" t="n">
        <f aca="false">-D141</f>
        <v>-0.113220780375631</v>
      </c>
      <c r="E169" s="32" t="n">
        <f aca="false">E141</f>
        <v>0.071364939218219</v>
      </c>
      <c r="F169" s="32" t="n">
        <f aca="false">F141</f>
        <v>0.0156775279493914</v>
      </c>
      <c r="G169" s="32" t="n">
        <f aca="false">G141</f>
        <v>-0.0395489006785853</v>
      </c>
    </row>
    <row r="170" customFormat="false" ht="12.8" hidden="false" customHeight="false" outlineLevel="0" collapsed="false">
      <c r="B170" s="5" t="n">
        <f aca="false">B169+1</f>
        <v>2036</v>
      </c>
      <c r="C170" s="61" t="n">
        <f aca="false">-C142</f>
        <v>-0.0130752577652852</v>
      </c>
      <c r="D170" s="61" t="n">
        <f aca="false">-D142</f>
        <v>-0.112989151679516</v>
      </c>
      <c r="E170" s="61" t="n">
        <f aca="false">E142</f>
        <v>0.0714543153359906</v>
      </c>
      <c r="F170" s="61" t="n">
        <f aca="false">F142</f>
        <v>0.0156775279493914</v>
      </c>
      <c r="G170" s="61" t="n">
        <f aca="false">G142</f>
        <v>-0.0389325661594188</v>
      </c>
    </row>
    <row r="171" customFormat="false" ht="12.8" hidden="false" customHeight="false" outlineLevel="0" collapsed="false">
      <c r="B171" s="0" t="n">
        <f aca="false">B170+1</f>
        <v>2037</v>
      </c>
      <c r="C171" s="32" t="n">
        <f aca="false">-C143</f>
        <v>-0.0128808238307514</v>
      </c>
      <c r="D171" s="32" t="n">
        <f aca="false">-D143</f>
        <v>-0.113118377353496</v>
      </c>
      <c r="E171" s="32" t="n">
        <f aca="false">E143</f>
        <v>0.0716011163857138</v>
      </c>
      <c r="F171" s="32" t="n">
        <f aca="false">F143</f>
        <v>0.0156775279493914</v>
      </c>
      <c r="G171" s="32" t="n">
        <f aca="false">G143</f>
        <v>-0.0387205568491426</v>
      </c>
    </row>
    <row r="172" customFormat="false" ht="12.8" hidden="false" customHeight="false" outlineLevel="0" collapsed="false">
      <c r="B172" s="5" t="n">
        <f aca="false">B171+1</f>
        <v>2038</v>
      </c>
      <c r="C172" s="61" t="n">
        <f aca="false">-C144</f>
        <v>-0.0124824624158781</v>
      </c>
      <c r="D172" s="61" t="n">
        <f aca="false">-D144</f>
        <v>-0.112217908273574</v>
      </c>
      <c r="E172" s="61" t="n">
        <f aca="false">E144</f>
        <v>0.0721134087580356</v>
      </c>
      <c r="F172" s="61" t="n">
        <f aca="false">F144</f>
        <v>0.0156775279493914</v>
      </c>
      <c r="G172" s="61" t="n">
        <f aca="false">G144</f>
        <v>-0.0369094339820252</v>
      </c>
    </row>
    <row r="173" customFormat="false" ht="12.8" hidden="false" customHeight="false" outlineLevel="0" collapsed="false">
      <c r="B173" s="0" t="n">
        <f aca="false">B172+1</f>
        <v>2039</v>
      </c>
      <c r="C173" s="32" t="n">
        <f aca="false">-C145</f>
        <v>-0.0122808003786236</v>
      </c>
      <c r="D173" s="32" t="n">
        <f aca="false">-D145</f>
        <v>-0.112246336646333</v>
      </c>
      <c r="E173" s="32" t="n">
        <f aca="false">E145</f>
        <v>0.0723121387768168</v>
      </c>
      <c r="F173" s="32" t="n">
        <f aca="false">F145</f>
        <v>0.0156775279493914</v>
      </c>
      <c r="G173" s="32" t="n">
        <f aca="false">G145</f>
        <v>-0.0365374702987487</v>
      </c>
    </row>
    <row r="174" customFormat="false" ht="12.8" hidden="false" customHeight="false" outlineLevel="0" collapsed="false">
      <c r="B174" s="5" t="n">
        <f aca="false">B173+1</f>
        <v>2040</v>
      </c>
      <c r="C174" s="61" t="n">
        <f aca="false">-C146</f>
        <v>-0.0120895854452755</v>
      </c>
      <c r="D174" s="61" t="n">
        <f aca="false">-D146</f>
        <v>-0.112232144944724</v>
      </c>
      <c r="E174" s="61" t="n">
        <f aca="false">E146</f>
        <v>0.0725624146433786</v>
      </c>
      <c r="F174" s="61" t="n">
        <f aca="false">F146</f>
        <v>0.0156775279493914</v>
      </c>
      <c r="G174" s="61" t="n">
        <f aca="false">G146</f>
        <v>-0.0360817877972293</v>
      </c>
    </row>
  </sheetData>
  <mergeCells count="2">
    <mergeCell ref="C55:H55"/>
    <mergeCell ref="J55:P55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117"/>
  <sheetViews>
    <sheetView showFormulas="false" showGridLines="true" showRowColHeaders="true" showZeros="true" rightToLeft="false" tabSelected="false" showOutlineSymbols="true" defaultGridColor="true" view="normal" topLeftCell="A43" colorId="64" zoomScale="85" zoomScaleNormal="85" zoomScalePageLayoutView="100" workbookViewId="0">
      <selection pane="topLeft" activeCell="N14" activeCellId="1" sqref="B120:G146 N14"/>
    </sheetView>
  </sheetViews>
  <sheetFormatPr defaultColWidth="9.171875" defaultRowHeight="12.8" zeroHeight="false" outlineLevelRow="0" outlineLevelCol="0"/>
  <cols>
    <col collapsed="false" customWidth="true" hidden="false" outlineLevel="0" max="7" min="6" style="109" width="14.46"/>
    <col collapsed="false" customWidth="true" hidden="false" outlineLevel="0" max="8" min="8" style="0" width="14.46"/>
    <col collapsed="false" customWidth="true" hidden="false" outlineLevel="0" max="9" min="9" style="0" width="13.97"/>
    <col collapsed="false" customWidth="true" hidden="false" outlineLevel="0" max="11" min="10" style="109" width="8.83"/>
    <col collapsed="false" customWidth="true" hidden="false" outlineLevel="0" max="14" min="14" style="109" width="8.83"/>
    <col collapsed="false" customWidth="true" hidden="false" outlineLevel="0" max="18" min="17" style="0" width="11.76"/>
    <col collapsed="false" customWidth="true" hidden="false" outlineLevel="0" max="24" min="24" style="0" width="17.26"/>
    <col collapsed="false" customWidth="true" hidden="false" outlineLevel="0" max="25" min="25" style="0" width="13.52"/>
  </cols>
  <sheetData>
    <row r="1" customFormat="false" ht="12.8" hidden="false" customHeight="true" outlineLevel="0" collapsed="false">
      <c r="A1" s="135"/>
      <c r="B1" s="136"/>
      <c r="C1" s="135"/>
      <c r="D1" s="135"/>
      <c r="E1" s="135"/>
      <c r="F1" s="137" t="s">
        <v>169</v>
      </c>
      <c r="G1" s="137" t="s">
        <v>170</v>
      </c>
      <c r="H1" s="135"/>
      <c r="I1" s="135"/>
      <c r="J1" s="138" t="s">
        <v>171</v>
      </c>
      <c r="K1" s="138" t="s">
        <v>172</v>
      </c>
      <c r="L1" s="135"/>
      <c r="M1" s="139"/>
      <c r="N1" s="140" t="s">
        <v>173</v>
      </c>
      <c r="O1" s="135"/>
      <c r="P1" s="136"/>
      <c r="Q1" s="135"/>
      <c r="R1" s="135"/>
      <c r="S1" s="135"/>
      <c r="T1" s="135"/>
      <c r="U1" s="136"/>
      <c r="V1" s="135"/>
      <c r="W1" s="135"/>
      <c r="X1" s="135"/>
      <c r="Y1" s="135"/>
      <c r="Z1" s="135"/>
      <c r="AA1" s="135"/>
      <c r="AB1" s="141"/>
      <c r="AC1" s="141"/>
      <c r="AD1" s="141"/>
      <c r="AE1" s="141"/>
      <c r="AF1" s="141"/>
      <c r="AG1" s="141"/>
      <c r="AH1" s="141"/>
      <c r="AI1" s="141"/>
      <c r="AJ1" s="141"/>
      <c r="AK1" s="141"/>
      <c r="AL1" s="141"/>
      <c r="AM1" s="141"/>
      <c r="AN1" s="141"/>
      <c r="AO1" s="141"/>
      <c r="AP1" s="141"/>
      <c r="AQ1" s="141"/>
      <c r="AR1" s="141"/>
      <c r="AS1" s="141"/>
      <c r="AT1" s="141"/>
      <c r="AU1" s="141"/>
      <c r="AV1" s="141"/>
      <c r="AW1" s="141"/>
      <c r="AX1" s="141"/>
      <c r="AY1" s="141"/>
      <c r="AZ1" s="141"/>
      <c r="BA1" s="141"/>
      <c r="BB1" s="141"/>
      <c r="BC1" s="141"/>
      <c r="BD1" s="141"/>
      <c r="BE1" s="141"/>
      <c r="BF1" s="141"/>
      <c r="BG1" s="141"/>
      <c r="BH1" s="141"/>
      <c r="BI1" s="141"/>
      <c r="BJ1" s="141"/>
      <c r="BK1" s="141"/>
      <c r="BL1" s="141"/>
    </row>
    <row r="2" customFormat="false" ht="12.8" hidden="false" customHeight="true" outlineLevel="0" collapsed="false">
      <c r="A2" s="135"/>
      <c r="B2" s="136"/>
      <c r="C2" s="135"/>
      <c r="D2" s="135"/>
      <c r="E2" s="135"/>
      <c r="F2" s="138" t="s">
        <v>174</v>
      </c>
      <c r="G2" s="138" t="s">
        <v>175</v>
      </c>
      <c r="H2" s="135"/>
      <c r="I2" s="135"/>
      <c r="J2" s="140"/>
      <c r="K2" s="140"/>
      <c r="L2" s="135"/>
      <c r="M2" s="139"/>
      <c r="N2" s="140" t="s">
        <v>176</v>
      </c>
      <c r="O2" s="135"/>
      <c r="P2" s="136"/>
      <c r="Q2" s="135"/>
      <c r="R2" s="135"/>
      <c r="S2" s="135"/>
      <c r="T2" s="135"/>
      <c r="U2" s="136"/>
      <c r="V2" s="135"/>
      <c r="W2" s="135"/>
      <c r="X2" s="135"/>
      <c r="Y2" s="135"/>
      <c r="Z2" s="135"/>
      <c r="AA2" s="135"/>
      <c r="AB2" s="141"/>
      <c r="AC2" s="141"/>
      <c r="AD2" s="141"/>
      <c r="AE2" s="141"/>
      <c r="AF2" s="141"/>
      <c r="AG2" s="141"/>
      <c r="AH2" s="141"/>
      <c r="AI2" s="141"/>
      <c r="AJ2" s="141"/>
      <c r="AK2" s="141"/>
      <c r="AL2" s="141"/>
      <c r="AM2" s="141"/>
      <c r="AN2" s="141"/>
      <c r="AO2" s="141"/>
      <c r="AP2" s="141"/>
      <c r="AQ2" s="141"/>
      <c r="AR2" s="141"/>
      <c r="AS2" s="141"/>
      <c r="AT2" s="141"/>
      <c r="AU2" s="141"/>
      <c r="AV2" s="141"/>
      <c r="AW2" s="141"/>
      <c r="AX2" s="141"/>
      <c r="AY2" s="141"/>
      <c r="AZ2" s="141"/>
      <c r="BA2" s="141"/>
      <c r="BB2" s="141"/>
      <c r="BC2" s="141"/>
      <c r="BD2" s="141"/>
      <c r="BE2" s="141"/>
      <c r="BF2" s="141"/>
      <c r="BG2" s="141"/>
      <c r="BH2" s="141"/>
      <c r="BI2" s="141"/>
      <c r="BJ2" s="141"/>
      <c r="BK2" s="141"/>
      <c r="BL2" s="141"/>
    </row>
    <row r="3" customFormat="false" ht="73.75" hidden="false" customHeight="true" outlineLevel="0" collapsed="false">
      <c r="A3" s="142" t="s">
        <v>177</v>
      </c>
      <c r="B3" s="143"/>
      <c r="C3" s="142" t="s">
        <v>178</v>
      </c>
      <c r="D3" s="142" t="s">
        <v>179</v>
      </c>
      <c r="E3" s="142" t="s">
        <v>180</v>
      </c>
      <c r="F3" s="144" t="s">
        <v>181</v>
      </c>
      <c r="G3" s="144" t="s">
        <v>182</v>
      </c>
      <c r="H3" s="142" t="s">
        <v>183</v>
      </c>
      <c r="I3" s="142" t="s">
        <v>184</v>
      </c>
      <c r="J3" s="144" t="s">
        <v>185</v>
      </c>
      <c r="K3" s="144" t="s">
        <v>186</v>
      </c>
      <c r="L3" s="142" t="s">
        <v>187</v>
      </c>
      <c r="M3" s="145" t="s">
        <v>188</v>
      </c>
      <c r="N3" s="144" t="s">
        <v>189</v>
      </c>
      <c r="O3" s="142" t="s">
        <v>190</v>
      </c>
      <c r="P3" s="143" t="s">
        <v>191</v>
      </c>
      <c r="Q3" s="142" t="s">
        <v>192</v>
      </c>
      <c r="R3" s="142" t="s">
        <v>193</v>
      </c>
      <c r="S3" s="142" t="s">
        <v>194</v>
      </c>
      <c r="T3" s="142" t="s">
        <v>195</v>
      </c>
      <c r="U3" s="143" t="s">
        <v>196</v>
      </c>
      <c r="V3" s="142" t="s">
        <v>197</v>
      </c>
      <c r="W3" s="142" t="s">
        <v>198</v>
      </c>
      <c r="X3" s="142" t="s">
        <v>199</v>
      </c>
      <c r="Y3" s="142" t="s">
        <v>200</v>
      </c>
      <c r="Z3" s="142" t="s">
        <v>201</v>
      </c>
      <c r="AA3" s="146"/>
      <c r="AB3" s="146"/>
      <c r="AC3" s="146"/>
      <c r="AD3" s="146"/>
      <c r="AE3" s="146"/>
      <c r="AF3" s="146"/>
      <c r="AG3" s="146"/>
      <c r="AH3" s="146"/>
      <c r="AI3" s="146"/>
      <c r="AJ3" s="146"/>
      <c r="AK3" s="146"/>
      <c r="AL3" s="146"/>
      <c r="AM3" s="146"/>
      <c r="AN3" s="146"/>
      <c r="AO3" s="146"/>
      <c r="AP3" s="146"/>
      <c r="AQ3" s="146"/>
      <c r="AR3" s="146"/>
      <c r="AS3" s="146"/>
      <c r="AT3" s="146"/>
      <c r="AU3" s="146"/>
      <c r="AV3" s="146"/>
      <c r="AW3" s="146"/>
      <c r="AX3" s="146"/>
      <c r="AY3" s="146"/>
      <c r="AZ3" s="146"/>
      <c r="BA3" s="146"/>
      <c r="BB3" s="146"/>
      <c r="BC3" s="146"/>
      <c r="BD3" s="146"/>
      <c r="BE3" s="146"/>
      <c r="BF3" s="146"/>
      <c r="BG3" s="146"/>
      <c r="BH3" s="146"/>
      <c r="BI3" s="146"/>
      <c r="BJ3" s="146"/>
      <c r="BK3" s="146"/>
      <c r="BL3" s="146"/>
    </row>
    <row r="4" customFormat="false" ht="12.8" hidden="false" customHeight="false" outlineLevel="0" collapsed="false">
      <c r="A4" s="147" t="s">
        <v>202</v>
      </c>
      <c r="B4" s="148"/>
      <c r="C4" s="147" t="n">
        <v>2014</v>
      </c>
      <c r="D4" s="147" t="n">
        <v>1</v>
      </c>
      <c r="E4" s="147" t="n">
        <v>1005</v>
      </c>
      <c r="F4" s="149" t="n">
        <v>13919743</v>
      </c>
      <c r="G4" s="149" t="n">
        <v>13367098</v>
      </c>
      <c r="H4" s="150" t="n">
        <f aca="false">F4-J4</f>
        <v>13919743</v>
      </c>
      <c r="I4" s="150" t="n">
        <f aca="false">G4-K4</f>
        <v>13367098</v>
      </c>
      <c r="J4" s="151"/>
      <c r="K4" s="151"/>
      <c r="L4" s="150" t="n">
        <f aca="false">H4-I4</f>
        <v>552645</v>
      </c>
      <c r="M4" s="150" t="n">
        <f aca="false">J4-K4</f>
        <v>0</v>
      </c>
      <c r="N4" s="151" t="n">
        <v>2431521</v>
      </c>
      <c r="O4" s="152" t="n">
        <v>68064666.1181856</v>
      </c>
      <c r="P4" s="147" t="n">
        <f aca="false">O4/I4</f>
        <v>5.09195534574412</v>
      </c>
      <c r="Q4" s="150" t="n">
        <f aca="false">I4*5.5017049523</f>
        <v>73541829.2644794</v>
      </c>
      <c r="R4" s="150" t="n">
        <v>11018747.8054275</v>
      </c>
      <c r="S4" s="150" t="n">
        <v>2463940.91347832</v>
      </c>
      <c r="T4" s="152" t="n">
        <v>13733232.3112091</v>
      </c>
      <c r="U4" s="147" t="n">
        <f aca="false">R4/N4</f>
        <v>4.53162765422445</v>
      </c>
      <c r="V4" s="148"/>
      <c r="W4" s="148"/>
      <c r="X4" s="150" t="n">
        <f aca="false">N4*U12+L4*P13</f>
        <v>15657663.7612308</v>
      </c>
      <c r="Y4" s="150" t="n">
        <f aca="false">N4*5.1890047538</f>
        <v>12617174.0279645</v>
      </c>
      <c r="Z4" s="150" t="n">
        <f aca="false">L4*5.5017049523</f>
        <v>3040489.73336383</v>
      </c>
      <c r="AA4" s="147"/>
      <c r="AB4" s="147"/>
      <c r="AC4" s="147"/>
      <c r="AD4" s="147"/>
      <c r="AE4" s="147"/>
      <c r="AF4" s="147"/>
      <c r="AG4" s="147"/>
      <c r="AH4" s="147"/>
      <c r="AI4" s="147"/>
      <c r="AJ4" s="147"/>
      <c r="AK4" s="147"/>
      <c r="AL4" s="147"/>
      <c r="AM4" s="147"/>
      <c r="AN4" s="147"/>
      <c r="AO4" s="147"/>
      <c r="AP4" s="147"/>
      <c r="AQ4" s="147"/>
      <c r="AR4" s="147"/>
      <c r="AS4" s="147"/>
      <c r="AT4" s="147"/>
      <c r="AU4" s="147"/>
      <c r="AV4" s="147"/>
      <c r="AW4" s="147"/>
      <c r="AX4" s="147"/>
      <c r="AY4" s="147"/>
      <c r="AZ4" s="147"/>
      <c r="BA4" s="147"/>
      <c r="BB4" s="147"/>
      <c r="BC4" s="147"/>
      <c r="BD4" s="147"/>
      <c r="BE4" s="147"/>
      <c r="BF4" s="147"/>
      <c r="BG4" s="147"/>
      <c r="BH4" s="147"/>
      <c r="BI4" s="147"/>
      <c r="BJ4" s="147"/>
      <c r="BK4" s="147"/>
      <c r="BL4" s="147"/>
    </row>
    <row r="5" customFormat="false" ht="12.8" hidden="false" customHeight="false" outlineLevel="0" collapsed="false">
      <c r="B5" s="148"/>
      <c r="C5" s="147" t="n">
        <v>2014</v>
      </c>
      <c r="D5" s="147" t="n">
        <v>2</v>
      </c>
      <c r="E5" s="147" t="n">
        <v>1004</v>
      </c>
      <c r="F5" s="149" t="n">
        <v>14482790</v>
      </c>
      <c r="G5" s="149" t="n">
        <v>13911325</v>
      </c>
      <c r="H5" s="150" t="n">
        <f aca="false">F5-J5</f>
        <v>14482790</v>
      </c>
      <c r="I5" s="150" t="n">
        <f aca="false">G5-K5</f>
        <v>13911325</v>
      </c>
      <c r="J5" s="151"/>
      <c r="K5" s="151"/>
      <c r="L5" s="150" t="n">
        <f aca="false">H5-I5</f>
        <v>571465</v>
      </c>
      <c r="M5" s="150" t="n">
        <f aca="false">J5-K5</f>
        <v>0</v>
      </c>
      <c r="N5" s="151" t="n">
        <v>2156056</v>
      </c>
      <c r="O5" s="152" t="n">
        <v>80470827.8892677</v>
      </c>
      <c r="P5" s="147" t="n">
        <f aca="false">O5/I5</f>
        <v>5.78455523749662</v>
      </c>
      <c r="Q5" s="150" t="n">
        <f aca="false">I5*5.5017049523</f>
        <v>76536005.6455548</v>
      </c>
      <c r="R5" s="150" t="n">
        <v>13090128.797517</v>
      </c>
      <c r="S5" s="150" t="n">
        <v>2913043.96959149</v>
      </c>
      <c r="T5" s="152" t="n">
        <v>16270046.9661959</v>
      </c>
      <c r="U5" s="147" t="n">
        <f aca="false">R5/N5</f>
        <v>6.07133061363759</v>
      </c>
      <c r="V5" s="148"/>
      <c r="W5" s="148"/>
      <c r="X5" s="150" t="n">
        <f aca="false">N5*5.1890047538+L5*5.5017049523</f>
        <v>14331816.6540251</v>
      </c>
      <c r="Y5" s="150" t="n">
        <f aca="false">N5*5.1890047538</f>
        <v>11187784.833459</v>
      </c>
      <c r="Z5" s="150" t="n">
        <f aca="false">L5*5.5017049523</f>
        <v>3144031.82056612</v>
      </c>
    </row>
    <row r="6" customFormat="false" ht="12.8" hidden="false" customHeight="false" outlineLevel="0" collapsed="false">
      <c r="B6" s="148"/>
      <c r="C6" s="147" t="n">
        <v>2014</v>
      </c>
      <c r="D6" s="147" t="n">
        <v>3</v>
      </c>
      <c r="E6" s="147" t="n">
        <v>1003</v>
      </c>
      <c r="F6" s="149" t="n">
        <v>15149966</v>
      </c>
      <c r="G6" s="149" t="n">
        <v>14531608</v>
      </c>
      <c r="H6" s="150" t="n">
        <f aca="false">F6-J6</f>
        <v>15149966</v>
      </c>
      <c r="I6" s="150" t="n">
        <f aca="false">G6-K6</f>
        <v>14531608</v>
      </c>
      <c r="J6" s="151"/>
      <c r="K6" s="151"/>
      <c r="L6" s="150" t="n">
        <f aca="false">H6-I6</f>
        <v>618358</v>
      </c>
      <c r="M6" s="150" t="n">
        <f aca="false">J6-K6</f>
        <v>0</v>
      </c>
      <c r="N6" s="151" t="n">
        <v>2697106</v>
      </c>
      <c r="O6" s="152" t="n">
        <v>71025009.1540406</v>
      </c>
      <c r="P6" s="147" t="n">
        <f aca="false">O6/I6</f>
        <v>4.88762215124717</v>
      </c>
      <c r="Q6" s="150" t="n">
        <f aca="false">I6*5.5017049523</f>
        <v>79948619.6984823</v>
      </c>
      <c r="R6" s="150" t="n">
        <v>13303482.9648562</v>
      </c>
      <c r="S6" s="150" t="n">
        <v>2571105.33137627</v>
      </c>
      <c r="T6" s="152" t="n">
        <v>17670963.688597</v>
      </c>
      <c r="U6" s="147" t="n">
        <f aca="false">R6/N6</f>
        <v>4.93250282519716</v>
      </c>
      <c r="V6" s="148"/>
      <c r="W6" s="148"/>
      <c r="X6" s="150" t="n">
        <f aca="false">N6*5.1890047538+L6*5.5017049523</f>
        <v>17397319.1263968</v>
      </c>
      <c r="Y6" s="150" t="n">
        <f aca="false">N6*5.1890047538</f>
        <v>13995295.8555025</v>
      </c>
      <c r="Z6" s="150" t="n">
        <f aca="false">L6*5.5017049523</f>
        <v>3402023.27089432</v>
      </c>
    </row>
    <row r="7" customFormat="false" ht="12.8" hidden="false" customHeight="false" outlineLevel="0" collapsed="false">
      <c r="B7" s="148"/>
      <c r="C7" s="147" t="n">
        <v>2014</v>
      </c>
      <c r="D7" s="147" t="n">
        <v>4</v>
      </c>
      <c r="E7" s="147" t="n">
        <v>160</v>
      </c>
      <c r="F7" s="149" t="n">
        <v>15745971</v>
      </c>
      <c r="G7" s="149" t="n">
        <v>15148486</v>
      </c>
      <c r="H7" s="150" t="n">
        <f aca="false">F7-J7</f>
        <v>15745971</v>
      </c>
      <c r="I7" s="150" t="n">
        <f aca="false">G7-K7</f>
        <v>15148486</v>
      </c>
      <c r="J7" s="151"/>
      <c r="K7" s="151"/>
      <c r="L7" s="150" t="n">
        <f aca="false">H7-I7</f>
        <v>597485</v>
      </c>
      <c r="M7" s="150" t="n">
        <f aca="false">J7-K7</f>
        <v>0</v>
      </c>
      <c r="N7" s="151" t="n">
        <v>2598761</v>
      </c>
      <c r="O7" s="152" t="n">
        <v>90838150.786</v>
      </c>
      <c r="P7" s="147" t="n">
        <f aca="false">O7/I7</f>
        <v>5.99651679950062</v>
      </c>
      <c r="Q7" s="150" t="n">
        <f aca="false">I7*5.5017049523</f>
        <v>83342500.4460472</v>
      </c>
      <c r="R7" s="150" t="n">
        <v>12713686.068</v>
      </c>
      <c r="S7" s="150" t="n">
        <v>3288341.0584532</v>
      </c>
      <c r="T7" s="152" t="n">
        <v>17161490.7544532</v>
      </c>
      <c r="U7" s="147" t="n">
        <f aca="false">R7/N7</f>
        <v>4.89221058342803</v>
      </c>
      <c r="V7" s="148"/>
      <c r="W7" s="148"/>
      <c r="X7" s="150" t="n">
        <f aca="false">N7*5.1890047538+L7*5.5017049523</f>
        <v>16772169.366415</v>
      </c>
      <c r="Y7" s="150" t="n">
        <f aca="false">N7*5.1890047538</f>
        <v>13484983.18299</v>
      </c>
      <c r="Z7" s="150" t="n">
        <f aca="false">L7*5.5017049523</f>
        <v>3287186.18342497</v>
      </c>
    </row>
    <row r="8" customFormat="false" ht="12.8" hidden="false" customHeight="false" outlineLevel="0" collapsed="false">
      <c r="B8" s="148"/>
      <c r="C8" s="147" t="n">
        <f aca="false">C4+1</f>
        <v>2015</v>
      </c>
      <c r="D8" s="147" t="n">
        <f aca="false">D4</f>
        <v>1</v>
      </c>
      <c r="E8" s="147" t="n">
        <v>1001</v>
      </c>
      <c r="F8" s="149" t="n">
        <v>16507879</v>
      </c>
      <c r="G8" s="149" t="n">
        <v>15853349</v>
      </c>
      <c r="H8" s="150" t="n">
        <f aca="false">F8-J8</f>
        <v>16507879</v>
      </c>
      <c r="I8" s="150" t="n">
        <f aca="false">G8-K8</f>
        <v>15853349</v>
      </c>
      <c r="J8" s="151"/>
      <c r="K8" s="151"/>
      <c r="L8" s="150" t="n">
        <f aca="false">H8-I8</f>
        <v>654530</v>
      </c>
      <c r="M8" s="150" t="n">
        <f aca="false">J8-K8</f>
        <v>0</v>
      </c>
      <c r="N8" s="151" t="n">
        <v>3002195</v>
      </c>
      <c r="O8" s="152" t="n">
        <v>81897043.9675653</v>
      </c>
      <c r="P8" s="147" t="n">
        <f aca="false">O8/I8</f>
        <v>5.16591440506137</v>
      </c>
      <c r="Q8" s="150" t="n">
        <f aca="false">I8*5.5017049523</f>
        <v>87220448.7038403</v>
      </c>
      <c r="R8" s="150" t="n">
        <v>13986686.083894</v>
      </c>
      <c r="S8" s="150" t="n">
        <v>2964672.99162586</v>
      </c>
      <c r="T8" s="152" t="n">
        <v>18231627.4986104</v>
      </c>
      <c r="U8" s="147" t="n">
        <f aca="false">R8/N8</f>
        <v>4.65881999133767</v>
      </c>
      <c r="V8" s="148"/>
      <c r="W8" s="148"/>
      <c r="X8" s="150" t="n">
        <f aca="false">N8*5.1890047538+L8*5.5017049523</f>
        <v>19179435.0692635</v>
      </c>
      <c r="Y8" s="150" t="n">
        <f aca="false">N8*5.1890047538</f>
        <v>15578404.1268346</v>
      </c>
      <c r="Z8" s="150" t="n">
        <f aca="false">L8*5.5017049523</f>
        <v>3601030.94242892</v>
      </c>
    </row>
    <row r="9" customFormat="false" ht="12.8" hidden="false" customHeight="false" outlineLevel="0" collapsed="false">
      <c r="B9" s="148"/>
      <c r="C9" s="147" t="n">
        <f aca="false">C5+1</f>
        <v>2015</v>
      </c>
      <c r="D9" s="147" t="n">
        <f aca="false">D5</f>
        <v>2</v>
      </c>
      <c r="E9" s="147" t="n">
        <v>1000</v>
      </c>
      <c r="F9" s="149" t="n">
        <v>17877475</v>
      </c>
      <c r="G9" s="149" t="n">
        <v>17180984</v>
      </c>
      <c r="H9" s="150" t="n">
        <f aca="false">F9-J9</f>
        <v>17877475</v>
      </c>
      <c r="I9" s="150" t="n">
        <f aca="false">G9-K9</f>
        <v>17180984</v>
      </c>
      <c r="J9" s="151"/>
      <c r="K9" s="151"/>
      <c r="L9" s="150" t="n">
        <f aca="false">H9-I9</f>
        <v>696491</v>
      </c>
      <c r="M9" s="150" t="n">
        <f aca="false">J9-K9</f>
        <v>0</v>
      </c>
      <c r="N9" s="151" t="n">
        <v>2371185</v>
      </c>
      <c r="O9" s="152" t="n">
        <v>104523364.336654</v>
      </c>
      <c r="P9" s="147" t="n">
        <f aca="false">O9/I9</f>
        <v>6.08366577471081</v>
      </c>
      <c r="Q9" s="150" t="n">
        <f aca="false">I9*5.5017049523</f>
        <v>94524704.7581871</v>
      </c>
      <c r="R9" s="150" t="n">
        <v>14339828.6769147</v>
      </c>
      <c r="S9" s="150" t="n">
        <v>3783745.78898687</v>
      </c>
      <c r="T9" s="152" t="n">
        <v>19687951.5296409</v>
      </c>
      <c r="U9" s="147" t="n">
        <f aca="false">R9/N9</f>
        <v>6.04753685474339</v>
      </c>
      <c r="V9" s="148"/>
      <c r="W9" s="148"/>
      <c r="X9" s="150" t="n">
        <f aca="false">N9*5.1890047538+L9*5.5017049523</f>
        <v>16135978.2210716</v>
      </c>
      <c r="Y9" s="150" t="n">
        <f aca="false">N9*5.1890047538</f>
        <v>12304090.2371393</v>
      </c>
      <c r="Z9" s="150" t="n">
        <f aca="false">L9*5.5017049523</f>
        <v>3831887.98393238</v>
      </c>
    </row>
    <row r="10" customFormat="false" ht="12.8" hidden="false" customHeight="false" outlineLevel="0" collapsed="false">
      <c r="B10" s="148"/>
      <c r="C10" s="147" t="n">
        <v>2016</v>
      </c>
      <c r="D10" s="147" t="n">
        <v>2</v>
      </c>
      <c r="E10" s="147" t="n">
        <v>996</v>
      </c>
      <c r="F10" s="149" t="n">
        <v>18529945</v>
      </c>
      <c r="G10" s="149" t="n">
        <v>17797215</v>
      </c>
      <c r="H10" s="150" t="n">
        <f aca="false">F10-J10</f>
        <v>18529945</v>
      </c>
      <c r="I10" s="150" t="n">
        <f aca="false">G10-K10</f>
        <v>17797215</v>
      </c>
      <c r="J10" s="151"/>
      <c r="K10" s="151"/>
      <c r="L10" s="150" t="n">
        <f aca="false">H10-I10</f>
        <v>732730</v>
      </c>
      <c r="M10" s="150" t="n">
        <f aca="false">J10-K10</f>
        <v>0</v>
      </c>
      <c r="N10" s="151"/>
      <c r="O10" s="148"/>
      <c r="P10" s="148"/>
      <c r="Q10" s="150" t="n">
        <f aca="false">I10*5.5017049523</f>
        <v>97915025.9026478</v>
      </c>
      <c r="R10" s="150"/>
      <c r="S10" s="150"/>
      <c r="T10" s="148"/>
      <c r="U10" s="148"/>
      <c r="V10" s="148"/>
      <c r="W10" s="148"/>
      <c r="X10" s="150"/>
      <c r="Y10" s="150"/>
      <c r="Z10" s="150"/>
    </row>
    <row r="11" customFormat="false" ht="12.8" hidden="false" customHeight="false" outlineLevel="0" collapsed="false">
      <c r="B11" s="148"/>
      <c r="C11" s="147" t="n">
        <v>2016</v>
      </c>
      <c r="D11" s="147" t="n">
        <v>3</v>
      </c>
      <c r="E11" s="147" t="n">
        <v>995</v>
      </c>
      <c r="F11" s="149" t="n">
        <v>19118239</v>
      </c>
      <c r="G11" s="149" t="n">
        <v>18342944</v>
      </c>
      <c r="H11" s="150" t="n">
        <f aca="false">F11-J11</f>
        <v>19118239</v>
      </c>
      <c r="I11" s="150" t="n">
        <f aca="false">G11-K11</f>
        <v>18342944</v>
      </c>
      <c r="J11" s="151"/>
      <c r="K11" s="151"/>
      <c r="L11" s="150" t="n">
        <f aca="false">H11-I11</f>
        <v>775295</v>
      </c>
      <c r="M11" s="150" t="n">
        <f aca="false">J11-K11</f>
        <v>0</v>
      </c>
      <c r="N11" s="151"/>
      <c r="O11" s="148"/>
      <c r="P11" s="148"/>
      <c r="Q11" s="150" t="n">
        <f aca="false">I11*5.5017049523</f>
        <v>100917465.844562</v>
      </c>
      <c r="R11" s="150"/>
      <c r="S11" s="150"/>
      <c r="T11" s="148"/>
      <c r="U11" s="148"/>
      <c r="V11" s="148"/>
      <c r="W11" s="148"/>
      <c r="X11" s="150"/>
      <c r="Y11" s="150"/>
      <c r="Z11" s="150"/>
    </row>
    <row r="12" customFormat="false" ht="12.8" hidden="false" customHeight="false" outlineLevel="0" collapsed="false">
      <c r="B12" s="148"/>
      <c r="C12" s="147" t="n">
        <v>2016</v>
      </c>
      <c r="D12" s="147" t="n">
        <v>4</v>
      </c>
      <c r="E12" s="147" t="n">
        <v>994</v>
      </c>
      <c r="F12" s="149" t="n">
        <v>20592277</v>
      </c>
      <c r="G12" s="149" t="n">
        <v>19759371</v>
      </c>
      <c r="H12" s="150" t="n">
        <f aca="false">F12-J12</f>
        <v>20592277</v>
      </c>
      <c r="I12" s="150" t="n">
        <f aca="false">G12-K12</f>
        <v>19759371</v>
      </c>
      <c r="J12" s="151"/>
      <c r="K12" s="151"/>
      <c r="L12" s="150" t="n">
        <f aca="false">H12-I12</f>
        <v>832906</v>
      </c>
      <c r="M12" s="150" t="n">
        <f aca="false">J12-K12</f>
        <v>0</v>
      </c>
      <c r="N12" s="151"/>
      <c r="O12" s="148"/>
      <c r="P12" s="148" t="s">
        <v>203</v>
      </c>
      <c r="Q12" s="150" t="n">
        <f aca="false">I12*5.5017049523</f>
        <v>108710229.285033</v>
      </c>
      <c r="R12" s="150"/>
      <c r="S12" s="150"/>
      <c r="T12" s="148"/>
      <c r="U12" s="147" t="n">
        <f aca="false">AVERAGE(U4:U9)</f>
        <v>5.18900475376138</v>
      </c>
      <c r="V12" s="148"/>
      <c r="W12" s="148"/>
      <c r="X12" s="150"/>
      <c r="Y12" s="150"/>
      <c r="Z12" s="150"/>
    </row>
    <row r="13" customFormat="false" ht="12.8" hidden="false" customHeight="false" outlineLevel="0" collapsed="false">
      <c r="B13" s="148"/>
      <c r="C13" s="147" t="n">
        <v>2017</v>
      </c>
      <c r="D13" s="147" t="n">
        <v>1</v>
      </c>
      <c r="E13" s="147" t="n">
        <v>993</v>
      </c>
      <c r="F13" s="149" t="n">
        <v>20242858</v>
      </c>
      <c r="G13" s="149" t="n">
        <v>19409870</v>
      </c>
      <c r="H13" s="150" t="n">
        <f aca="false">F13-J13</f>
        <v>20242858</v>
      </c>
      <c r="I13" s="150" t="n">
        <f aca="false">G13-K13</f>
        <v>19409870</v>
      </c>
      <c r="J13" s="151"/>
      <c r="K13" s="151"/>
      <c r="L13" s="150" t="n">
        <f aca="false">H13-I13</f>
        <v>832988</v>
      </c>
      <c r="M13" s="150" t="n">
        <f aca="false">J13-K13</f>
        <v>0</v>
      </c>
      <c r="N13" s="151"/>
      <c r="O13" s="148"/>
      <c r="P13" s="147" t="n">
        <f aca="false">AVERAGE(P4:P9)</f>
        <v>5.50170495229345</v>
      </c>
      <c r="Q13" s="150" t="n">
        <f aca="false">I13*5.5017049523</f>
        <v>106787377.902499</v>
      </c>
      <c r="R13" s="150"/>
      <c r="S13" s="150"/>
      <c r="T13" s="148"/>
      <c r="U13" s="148"/>
      <c r="V13" s="148"/>
      <c r="W13" s="148"/>
      <c r="X13" s="150"/>
      <c r="Y13" s="150"/>
      <c r="Z13" s="150"/>
    </row>
    <row r="14" customFormat="false" ht="12.8" hidden="false" customHeight="false" outlineLevel="0" collapsed="false">
      <c r="A14" s="153" t="s">
        <v>204</v>
      </c>
      <c r="B14" s="5"/>
      <c r="C14" s="153" t="n">
        <v>2015</v>
      </c>
      <c r="D14" s="153" t="n">
        <v>1</v>
      </c>
      <c r="E14" s="153" t="n">
        <v>161</v>
      </c>
      <c r="F14" s="154" t="n">
        <f aca="false">high_v2_m!B2+temporary_pension_bonus_high!B2</f>
        <v>17715091.2971215</v>
      </c>
      <c r="G14" s="154" t="n">
        <f aca="false">high_v2_m!C2+temporary_pension_bonus_high!B2</f>
        <v>17023151.8533019</v>
      </c>
      <c r="H14" s="8" t="n">
        <f aca="false">F14-J14</f>
        <v>17715091.2971215</v>
      </c>
      <c r="I14" s="8" t="n">
        <f aca="false">G14-K14</f>
        <v>17023151.8533019</v>
      </c>
      <c r="J14" s="155" t="n">
        <f aca="false">high_v2_m!J2</f>
        <v>0</v>
      </c>
      <c r="K14" s="155" t="n">
        <f aca="false">high_v2_m!K2</f>
        <v>0</v>
      </c>
      <c r="L14" s="8" t="n">
        <f aca="false">H14-I14</f>
        <v>691939.443819586</v>
      </c>
      <c r="M14" s="8" t="n">
        <f aca="false">J14-K14</f>
        <v>0</v>
      </c>
      <c r="N14" s="155" t="n">
        <f aca="false">SUM(high_v5_m!C2:J2)</f>
        <v>2735454.99361358</v>
      </c>
      <c r="O14" s="5"/>
      <c r="P14" s="5"/>
      <c r="Q14" s="8" t="n">
        <f aca="false">I14*5.5017049523</f>
        <v>93656358.855066</v>
      </c>
      <c r="R14" s="8"/>
      <c r="S14" s="8"/>
      <c r="T14" s="5"/>
      <c r="U14" s="5"/>
      <c r="V14" s="8" t="n">
        <f aca="false">K14*P13</f>
        <v>0</v>
      </c>
      <c r="W14" s="8" t="n">
        <f aca="false">M14*5.5017049523</f>
        <v>0</v>
      </c>
      <c r="X14" s="8" t="n">
        <f aca="false">N14*5.1890047538+L14*5.5017049523</f>
        <v>18001135.6304208</v>
      </c>
      <c r="Y14" s="8" t="n">
        <f aca="false">N14*5.1890047538</f>
        <v>14194288.9656668</v>
      </c>
      <c r="Z14" s="8" t="n">
        <f aca="false">L14*5.5017049523</f>
        <v>3806846.66475392</v>
      </c>
      <c r="AA14" s="153"/>
      <c r="AB14" s="153"/>
      <c r="AC14" s="153"/>
      <c r="AD14" s="153"/>
      <c r="AE14" s="153"/>
      <c r="AF14" s="153"/>
      <c r="AG14" s="153"/>
      <c r="AH14" s="153"/>
      <c r="AI14" s="153"/>
      <c r="AJ14" s="153"/>
      <c r="AK14" s="153"/>
      <c r="AL14" s="153"/>
      <c r="AM14" s="153"/>
      <c r="AN14" s="153"/>
      <c r="AO14" s="153"/>
      <c r="AP14" s="153"/>
      <c r="AQ14" s="153"/>
      <c r="AR14" s="153"/>
      <c r="AS14" s="153"/>
      <c r="AT14" s="153"/>
      <c r="AU14" s="153"/>
      <c r="AV14" s="153"/>
      <c r="AW14" s="153"/>
      <c r="AX14" s="153"/>
      <c r="AY14" s="153"/>
      <c r="AZ14" s="153"/>
      <c r="BA14" s="153"/>
      <c r="BB14" s="153"/>
      <c r="BC14" s="153"/>
      <c r="BD14" s="153"/>
      <c r="BE14" s="153"/>
      <c r="BF14" s="153"/>
      <c r="BG14" s="153"/>
      <c r="BH14" s="153"/>
      <c r="BI14" s="153"/>
      <c r="BJ14" s="153"/>
      <c r="BK14" s="153"/>
      <c r="BL14" s="153"/>
    </row>
    <row r="15" customFormat="false" ht="12.8" hidden="false" customHeight="false" outlineLevel="0" collapsed="false">
      <c r="A15" s="7"/>
      <c r="B15" s="7"/>
      <c r="C15" s="7" t="n">
        <v>2015</v>
      </c>
      <c r="D15" s="7" t="n">
        <v>2</v>
      </c>
      <c r="E15" s="7" t="n">
        <v>162</v>
      </c>
      <c r="F15" s="156" t="n">
        <f aca="false">high_v2_m!B3+temporary_pension_bonus_high!B3</f>
        <v>20422747.1350974</v>
      </c>
      <c r="G15" s="156" t="n">
        <f aca="false">high_v2_m!C3+temporary_pension_bonus_high!B3</f>
        <v>19622770.7038608</v>
      </c>
      <c r="H15" s="67" t="n">
        <f aca="false">F15-J15</f>
        <v>20422747.1350974</v>
      </c>
      <c r="I15" s="67" t="n">
        <f aca="false">G15-K15</f>
        <v>19622770.7038608</v>
      </c>
      <c r="J15" s="157" t="n">
        <f aca="false">high_v2_m!J3</f>
        <v>0</v>
      </c>
      <c r="K15" s="157" t="n">
        <f aca="false">high_v2_m!K3</f>
        <v>0</v>
      </c>
      <c r="L15" s="67" t="n">
        <f aca="false">H15-I15</f>
        <v>799976.431236576</v>
      </c>
      <c r="M15" s="67" t="n">
        <f aca="false">J15-K15</f>
        <v>0</v>
      </c>
      <c r="N15" s="157" t="n">
        <f aca="false">SUM(high_v5_m!C3:J3)</f>
        <v>2478245.90902603</v>
      </c>
      <c r="O15" s="7"/>
      <c r="P15" s="7"/>
      <c r="Q15" s="67" t="n">
        <f aca="false">I15*5.5017049523</f>
        <v>107958694.759278</v>
      </c>
      <c r="R15" s="67"/>
      <c r="S15" s="67"/>
      <c r="T15" s="7"/>
      <c r="U15" s="7"/>
      <c r="V15" s="67" t="n">
        <f aca="false">K15*5.5017049523</f>
        <v>0</v>
      </c>
      <c r="W15" s="67" t="n">
        <f aca="false">M15*5.5017049523</f>
        <v>0</v>
      </c>
      <c r="X15" s="67" t="n">
        <f aca="false">N15*5.1890047538+L15*5.5017049523</f>
        <v>17260864.096479</v>
      </c>
      <c r="Y15" s="67" t="n">
        <f aca="false">N15*5.1890047538</f>
        <v>12859629.8030215</v>
      </c>
      <c r="Z15" s="67" t="n">
        <f aca="false">L15*5.5017049523</f>
        <v>4401234.29345755</v>
      </c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</row>
    <row r="16" customFormat="false" ht="12.8" hidden="false" customHeight="false" outlineLevel="0" collapsed="false">
      <c r="A16" s="7"/>
      <c r="B16" s="7"/>
      <c r="C16" s="7" t="n">
        <v>2015</v>
      </c>
      <c r="D16" s="7" t="n">
        <v>3</v>
      </c>
      <c r="E16" s="7" t="n">
        <v>163</v>
      </c>
      <c r="F16" s="156" t="n">
        <f aca="false">high_v2_m!B4+temporary_pension_bonus_high!B4</f>
        <v>19803746.8364793</v>
      </c>
      <c r="G16" s="156" t="n">
        <f aca="false">high_v2_m!C4+temporary_pension_bonus_high!B4</f>
        <v>19026261.3047872</v>
      </c>
      <c r="H16" s="67" t="n">
        <f aca="false">F16-J16</f>
        <v>19803746.8364793</v>
      </c>
      <c r="I16" s="67" t="n">
        <f aca="false">G16-K16</f>
        <v>19026261.3047872</v>
      </c>
      <c r="J16" s="157" t="n">
        <f aca="false">high_v2_m!J4</f>
        <v>0</v>
      </c>
      <c r="K16" s="157" t="n">
        <f aca="false">high_v2_m!K4</f>
        <v>0</v>
      </c>
      <c r="L16" s="67" t="n">
        <f aca="false">H16-I16</f>
        <v>777485.531692125</v>
      </c>
      <c r="M16" s="67" t="n">
        <f aca="false">J16-K16</f>
        <v>0</v>
      </c>
      <c r="N16" s="157" t="n">
        <f aca="false">SUM(high_v5_m!C4:J4)</f>
        <v>2919136.76234831</v>
      </c>
      <c r="O16" s="158" t="n">
        <v>94527377.1142455</v>
      </c>
      <c r="Q16" s="67" t="n">
        <f aca="false">I16*5.5017049523</f>
        <v>104676876.044302</v>
      </c>
      <c r="R16" s="67" t="n">
        <v>16695329.1346057</v>
      </c>
      <c r="S16" s="67" t="n">
        <v>3421891.05153569</v>
      </c>
      <c r="T16" s="158" t="n">
        <v>22190060.6351791</v>
      </c>
      <c r="U16" s="7" t="n">
        <f aca="false">R22/N16</f>
        <v>7.11783128484034</v>
      </c>
      <c r="V16" s="67" t="n">
        <f aca="false">K16*5.5017049523</f>
        <v>0</v>
      </c>
      <c r="W16" s="67" t="n">
        <f aca="false">M16*5.5017049523</f>
        <v>0</v>
      </c>
      <c r="X16" s="67" t="n">
        <f aca="false">N16*5.1890047538+L16*5.5017049523</f>
        <v>19424910.5368699</v>
      </c>
      <c r="Y16" s="67" t="n">
        <f aca="false">N16*5.1890047538</f>
        <v>15147414.5368177</v>
      </c>
      <c r="Z16" s="67" t="n">
        <f aca="false">L16*5.5017049523</f>
        <v>4277496.00005216</v>
      </c>
    </row>
    <row r="17" customFormat="false" ht="12.8" hidden="false" customHeight="false" outlineLevel="0" collapsed="false">
      <c r="A17" s="7"/>
      <c r="B17" s="7"/>
      <c r="C17" s="7" t="n">
        <v>2015</v>
      </c>
      <c r="D17" s="7" t="n">
        <v>4</v>
      </c>
      <c r="E17" s="7" t="n">
        <v>164</v>
      </c>
      <c r="F17" s="156" t="n">
        <f aca="false">high_v2_m!B5+temporary_pension_bonus_high!B5</f>
        <v>21428421.3166265</v>
      </c>
      <c r="G17" s="156" t="n">
        <f aca="false">high_v2_m!C5+temporary_pension_bonus_high!B5</f>
        <v>20585938.1941831</v>
      </c>
      <c r="H17" s="67" t="n">
        <f aca="false">F17-J17</f>
        <v>21428421.3166265</v>
      </c>
      <c r="I17" s="67" t="n">
        <f aca="false">G17-K17</f>
        <v>20585938.1941831</v>
      </c>
      <c r="J17" s="157" t="n">
        <f aca="false">high_v2_m!J5</f>
        <v>0</v>
      </c>
      <c r="K17" s="157" t="n">
        <f aca="false">high_v2_m!K5</f>
        <v>0</v>
      </c>
      <c r="L17" s="67" t="n">
        <f aca="false">H17-I17</f>
        <v>842483.122443445</v>
      </c>
      <c r="M17" s="67" t="n">
        <f aca="false">J17-K17</f>
        <v>0</v>
      </c>
      <c r="N17" s="157" t="n">
        <f aca="false">SUM(high_v5_m!C5:J5)</f>
        <v>2757062.56989139</v>
      </c>
      <c r="O17" s="158" t="n">
        <v>111875162.875528</v>
      </c>
      <c r="Q17" s="67" t="n">
        <f aca="false">I17*5.5017049523</f>
        <v>113257758.110679</v>
      </c>
      <c r="R17" s="67" t="n">
        <v>16337001.0457356</v>
      </c>
      <c r="S17" s="67" t="n">
        <v>4049880.89609411</v>
      </c>
      <c r="T17" s="158" t="n">
        <v>22729747.8617584</v>
      </c>
      <c r="U17" s="7" t="n">
        <f aca="false">R23/N17</f>
        <v>6.72286264506212</v>
      </c>
      <c r="V17" s="67" t="n">
        <f aca="false">K17*5.5017049523</f>
        <v>0</v>
      </c>
      <c r="W17" s="67" t="n">
        <f aca="false">M17*5.5017049523</f>
        <v>0</v>
      </c>
      <c r="X17" s="67" t="n">
        <f aca="false">N17*5.1890047538+L17*5.5017049523</f>
        <v>18941504.3486667</v>
      </c>
      <c r="Y17" s="67" t="n">
        <f aca="false">N17*5.1890047538</f>
        <v>14306410.7816905</v>
      </c>
      <c r="Z17" s="67" t="n">
        <f aca="false">L17*5.5017049523</f>
        <v>4635093.56697627</v>
      </c>
    </row>
    <row r="18" customFormat="false" ht="12.8" hidden="false" customHeight="false" outlineLevel="0" collapsed="false">
      <c r="A18" s="153"/>
      <c r="B18" s="5"/>
      <c r="C18" s="153" t="n">
        <f aca="false">C14+1</f>
        <v>2016</v>
      </c>
      <c r="D18" s="153" t="n">
        <f aca="false">D14</f>
        <v>1</v>
      </c>
      <c r="E18" s="153" t="n">
        <v>165</v>
      </c>
      <c r="F18" s="154" t="n">
        <f aca="false">high_v2_m!B6+temporary_pension_bonus_high!B6</f>
        <v>18797781.9121755</v>
      </c>
      <c r="G18" s="154" t="n">
        <f aca="false">high_v2_m!C6+temporary_pension_bonus_high!B6</f>
        <v>18060319.1604489</v>
      </c>
      <c r="H18" s="8" t="n">
        <f aca="false">F18-J18</f>
        <v>18797781.9121755</v>
      </c>
      <c r="I18" s="8" t="n">
        <f aca="false">G18-K18</f>
        <v>18060319.1604489</v>
      </c>
      <c r="J18" s="155" t="n">
        <f aca="false">high_v2_m!J6</f>
        <v>0</v>
      </c>
      <c r="K18" s="155" t="n">
        <f aca="false">high_v2_m!K6</f>
        <v>0</v>
      </c>
      <c r="L18" s="8" t="n">
        <f aca="false">H18-I18</f>
        <v>737462.751726605</v>
      </c>
      <c r="M18" s="8" t="n">
        <f aca="false">J18-K18</f>
        <v>0</v>
      </c>
      <c r="N18" s="155" t="n">
        <f aca="false">SUM(high_v5_m!C6:J6)</f>
        <v>2795658.97722293</v>
      </c>
      <c r="O18" s="159" t="n">
        <v>91414555.2301573</v>
      </c>
      <c r="P18" s="5"/>
      <c r="Q18" s="8" t="n">
        <f aca="false">I18*5.5017049523</f>
        <v>99362547.3651602</v>
      </c>
      <c r="R18" s="8" t="n">
        <v>17527446.3296216</v>
      </c>
      <c r="S18" s="8" t="n">
        <v>3309206.89933169</v>
      </c>
      <c r="T18" s="159" t="n">
        <v>22762488.8207359</v>
      </c>
      <c r="U18" s="5" t="n">
        <f aca="false">R24/N18</f>
        <v>6.62340305491053</v>
      </c>
      <c r="V18" s="8" t="n">
        <f aca="false">K18*5.5017049523</f>
        <v>0</v>
      </c>
      <c r="W18" s="8" t="n">
        <f aca="false">M18*5.5017049523</f>
        <v>0</v>
      </c>
      <c r="X18" s="8" t="n">
        <f aca="false">N18*5.1890047538+L18*5.5017049523</f>
        <v>18563990.1961245</v>
      </c>
      <c r="Y18" s="8" t="n">
        <f aca="false">N18*5.1890047538</f>
        <v>14506687.7228134</v>
      </c>
      <c r="Z18" s="8" t="n">
        <f aca="false">L18*5.5017049523</f>
        <v>4057302.47331105</v>
      </c>
      <c r="AA18" s="153"/>
      <c r="AB18" s="153"/>
      <c r="AC18" s="153"/>
      <c r="AD18" s="153"/>
      <c r="AE18" s="153"/>
      <c r="AF18" s="153"/>
      <c r="AG18" s="153"/>
      <c r="AH18" s="153"/>
      <c r="AI18" s="153"/>
      <c r="AJ18" s="153"/>
      <c r="AK18" s="153"/>
      <c r="AL18" s="153"/>
      <c r="AM18" s="153"/>
      <c r="AN18" s="153"/>
      <c r="AO18" s="153"/>
      <c r="AP18" s="153"/>
      <c r="AQ18" s="153"/>
      <c r="AR18" s="153"/>
      <c r="AS18" s="153"/>
      <c r="AT18" s="153"/>
      <c r="AU18" s="153"/>
      <c r="AV18" s="153"/>
      <c r="AW18" s="153"/>
      <c r="AX18" s="153"/>
      <c r="AY18" s="153"/>
      <c r="AZ18" s="153"/>
      <c r="BA18" s="153"/>
      <c r="BB18" s="153"/>
      <c r="BC18" s="153"/>
      <c r="BD18" s="153"/>
      <c r="BE18" s="153"/>
      <c r="BF18" s="153"/>
      <c r="BG18" s="153"/>
      <c r="BH18" s="153"/>
      <c r="BI18" s="153"/>
      <c r="BJ18" s="153"/>
      <c r="BK18" s="153"/>
      <c r="BL18" s="153"/>
    </row>
    <row r="19" customFormat="false" ht="12.8" hidden="false" customHeight="false" outlineLevel="0" collapsed="false">
      <c r="A19" s="7"/>
      <c r="B19" s="7"/>
      <c r="C19" s="7" t="n">
        <f aca="false">C15+1</f>
        <v>2016</v>
      </c>
      <c r="D19" s="7" t="n">
        <f aca="false">D15</f>
        <v>2</v>
      </c>
      <c r="E19" s="7" t="n">
        <v>166</v>
      </c>
      <c r="F19" s="156" t="n">
        <f aca="false">high_v2_m!B7+temporary_pension_bonus_high!B7</f>
        <v>19382726.6633888</v>
      </c>
      <c r="G19" s="156" t="n">
        <f aca="false">high_v2_m!C7+temporary_pension_bonus_high!B7</f>
        <v>18620395.5505171</v>
      </c>
      <c r="H19" s="67" t="n">
        <f aca="false">F19-J19</f>
        <v>19382726.6633888</v>
      </c>
      <c r="I19" s="67" t="n">
        <f aca="false">G19-K19</f>
        <v>18620395.5505171</v>
      </c>
      <c r="J19" s="157" t="n">
        <f aca="false">high_v2_m!J7</f>
        <v>0</v>
      </c>
      <c r="K19" s="157" t="n">
        <f aca="false">high_v2_m!K7</f>
        <v>0</v>
      </c>
      <c r="L19" s="67" t="n">
        <f aca="false">H19-I19</f>
        <v>762331.112871721</v>
      </c>
      <c r="M19" s="67" t="n">
        <f aca="false">J19-K19</f>
        <v>0</v>
      </c>
      <c r="N19" s="157" t="n">
        <f aca="false">SUM(high_v5_m!C7:J7)</f>
        <v>2828183.68633319</v>
      </c>
      <c r="O19" s="158" t="n">
        <v>104116643.411142</v>
      </c>
      <c r="P19" s="7" t="n">
        <v>5.91</v>
      </c>
      <c r="Q19" s="67" t="n">
        <f aca="false">I19*5.5017049523</f>
        <v>102443922.414065</v>
      </c>
      <c r="R19" s="67" t="n">
        <v>18813591.3018501</v>
      </c>
      <c r="S19" s="67" t="n">
        <v>3769022.49148334</v>
      </c>
      <c r="T19" s="158" t="n">
        <v>24440890.5830178</v>
      </c>
      <c r="U19" s="7" t="n">
        <f aca="false">R19/N19</f>
        <v>6.6521815371343</v>
      </c>
      <c r="V19" s="67" t="n">
        <f aca="false">K19*5.5017049523</f>
        <v>0</v>
      </c>
      <c r="W19" s="67" t="n">
        <f aca="false">M19*5.5017049523</f>
        <v>0</v>
      </c>
      <c r="X19" s="67" t="n">
        <f aca="false">N19*5.1890047538+L19*5.5017049523</f>
        <v>18869579.4519813</v>
      </c>
      <c r="Y19" s="67" t="n">
        <f aca="false">N19*5.1890047538</f>
        <v>14675458.5930026</v>
      </c>
      <c r="Z19" s="67" t="n">
        <f aca="false">L19*5.5017049523</f>
        <v>4194120.85897872</v>
      </c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</row>
    <row r="20" customFormat="false" ht="12.8" hidden="false" customHeight="false" outlineLevel="0" collapsed="false">
      <c r="A20" s="7"/>
      <c r="B20" s="7"/>
      <c r="C20" s="7" t="n">
        <f aca="false">C16+1</f>
        <v>2016</v>
      </c>
      <c r="D20" s="7" t="n">
        <f aca="false">D16</f>
        <v>3</v>
      </c>
      <c r="E20" s="7" t="n">
        <v>167</v>
      </c>
      <c r="F20" s="157" t="n">
        <f aca="false">high_v2_m!D8+temporary_pension_bonus_high!B8</f>
        <v>18504303.1925063</v>
      </c>
      <c r="G20" s="157" t="n">
        <f aca="false">high_v2_m!E8+temporary_pension_bonus_high!B8</f>
        <v>17774022.853575</v>
      </c>
      <c r="H20" s="67" t="n">
        <f aca="false">F20-J20</f>
        <v>18504303.1925063</v>
      </c>
      <c r="I20" s="67" t="n">
        <f aca="false">G20-K20</f>
        <v>17774022.853575</v>
      </c>
      <c r="J20" s="157" t="n">
        <f aca="false">high_v2_m!J8</f>
        <v>0</v>
      </c>
      <c r="K20" s="157" t="n">
        <f aca="false">high_v2_m!K8</f>
        <v>0</v>
      </c>
      <c r="L20" s="67" t="n">
        <f aca="false">H20-I20</f>
        <v>730280.338931318</v>
      </c>
      <c r="M20" s="67" t="n">
        <f aca="false">J20-K20</f>
        <v>0</v>
      </c>
      <c r="N20" s="157" t="n">
        <f aca="false">SUM(high_v5_m!C8:J8)</f>
        <v>2477813.00409058</v>
      </c>
      <c r="O20" s="158" t="n">
        <v>90764685.8571572</v>
      </c>
      <c r="P20" s="7" t="n">
        <v>5.43</v>
      </c>
      <c r="Q20" s="67" t="n">
        <f aca="false">I20*5.5017049523</f>
        <v>97787429.5558068</v>
      </c>
      <c r="R20" s="67" t="n">
        <v>16989362.3248539</v>
      </c>
      <c r="S20" s="67" t="n">
        <v>3285681.62802909</v>
      </c>
      <c r="T20" s="158" t="n">
        <v>22167728.6392591</v>
      </c>
      <c r="U20" s="7" t="n">
        <f aca="false">R20/N20</f>
        <v>6.85659583544298</v>
      </c>
      <c r="V20" s="67" t="n">
        <f aca="false">K20*5.5017049523</f>
        <v>0</v>
      </c>
      <c r="W20" s="67" t="n">
        <f aca="false">M20*5.5017049523</f>
        <v>0</v>
      </c>
      <c r="X20" s="67" t="n">
        <f aca="false">N20*5.1890047538+L20*5.5017049523</f>
        <v>16875170.4145192</v>
      </c>
      <c r="Y20" s="67" t="n">
        <f aca="false">N20*5.1890047538</f>
        <v>12857383.4572535</v>
      </c>
      <c r="Z20" s="67" t="n">
        <f aca="false">L20*5.5017049523</f>
        <v>4017786.95726576</v>
      </c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</row>
    <row r="21" customFormat="false" ht="12.8" hidden="false" customHeight="false" outlineLevel="0" collapsed="false">
      <c r="A21" s="7"/>
      <c r="B21" s="7"/>
      <c r="C21" s="7" t="n">
        <f aca="false">C17+1</f>
        <v>2016</v>
      </c>
      <c r="D21" s="7" t="n">
        <f aca="false">D17</f>
        <v>4</v>
      </c>
      <c r="E21" s="7" t="n">
        <v>168</v>
      </c>
      <c r="F21" s="157" t="n">
        <f aca="false">high_v2_m!D9+temporary_pension_bonus_high!B9</f>
        <v>20255770.5244998</v>
      </c>
      <c r="G21" s="157" t="n">
        <f aca="false">high_v2_m!E9+temporary_pension_bonus_high!B9</f>
        <v>19454044.6742436</v>
      </c>
      <c r="H21" s="67" t="n">
        <f aca="false">F21-J21</f>
        <v>20218322.2317034</v>
      </c>
      <c r="I21" s="67" t="n">
        <f aca="false">G21-K21</f>
        <v>19417719.8302311</v>
      </c>
      <c r="J21" s="157" t="n">
        <f aca="false">high_v2_m!J9</f>
        <v>37448.2927964077</v>
      </c>
      <c r="K21" s="157" t="n">
        <f aca="false">high_v2_m!K9</f>
        <v>36324.8440125154</v>
      </c>
      <c r="L21" s="67" t="n">
        <f aca="false">H21-I21</f>
        <v>800602.401472312</v>
      </c>
      <c r="M21" s="67" t="n">
        <f aca="false">J21-K21</f>
        <v>1123.44878389224</v>
      </c>
      <c r="N21" s="157" t="n">
        <f aca="false">SUM(high_v5_m!C9:J9)</f>
        <v>3910348.4398605</v>
      </c>
      <c r="O21" s="158" t="n">
        <v>112083822.294624</v>
      </c>
      <c r="P21" s="7" t="n">
        <v>6.14</v>
      </c>
      <c r="Q21" s="67" t="n">
        <f aca="false">I21*5.5017049523</f>
        <v>106830565.352356</v>
      </c>
      <c r="R21" s="67" t="n">
        <v>21412355.8556138</v>
      </c>
      <c r="S21" s="67" t="n">
        <v>4057434.36706539</v>
      </c>
      <c r="T21" s="158" t="n">
        <v>27652287.4723871</v>
      </c>
      <c r="U21" s="7" t="n">
        <f aca="false">R21/N21</f>
        <v>5.47581786762146</v>
      </c>
      <c r="V21" s="67" t="n">
        <f aca="false">K21*5.5017049523</f>
        <v>199848.574195181</v>
      </c>
      <c r="W21" s="67" t="n">
        <f aca="false">M21*5.5017049523</f>
        <v>6180.88373799533</v>
      </c>
      <c r="X21" s="67" t="n">
        <f aca="false">N21*5.1890047538+L21*5.5017049523</f>
        <v>24695494.840454</v>
      </c>
      <c r="Y21" s="67" t="n">
        <f aca="false">N21*5.1890047538</f>
        <v>20290816.6434505</v>
      </c>
      <c r="Z21" s="67" t="n">
        <f aca="false">L21*5.5017049523</f>
        <v>4404678.19700349</v>
      </c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</row>
    <row r="22" customFormat="false" ht="12.8" hidden="false" customHeight="false" outlineLevel="0" collapsed="false">
      <c r="A22" s="153"/>
      <c r="B22" s="5"/>
      <c r="C22" s="153" t="n">
        <f aca="false">C18+1</f>
        <v>2017</v>
      </c>
      <c r="D22" s="153" t="n">
        <f aca="false">D18</f>
        <v>1</v>
      </c>
      <c r="E22" s="153" t="n">
        <v>169</v>
      </c>
      <c r="F22" s="155" t="n">
        <f aca="false">high_v2_m!D10+temporary_pension_bonus_high!B10</f>
        <v>19378703.2560285</v>
      </c>
      <c r="G22" s="155" t="n">
        <f aca="false">high_v2_m!E10+temporary_pension_bonus_high!B10</f>
        <v>18611555.0477446</v>
      </c>
      <c r="H22" s="8" t="n">
        <f aca="false">F22-J22</f>
        <v>19309958.771897</v>
      </c>
      <c r="I22" s="8" t="n">
        <f aca="false">G22-K22</f>
        <v>18544872.8981371</v>
      </c>
      <c r="J22" s="155" t="n">
        <f aca="false">high_v2_m!J10</f>
        <v>68744.4841315014</v>
      </c>
      <c r="K22" s="155" t="n">
        <f aca="false">high_v2_m!K10</f>
        <v>66682.1496075563</v>
      </c>
      <c r="L22" s="8" t="n">
        <f aca="false">H22-I22</f>
        <v>765085.873759933</v>
      </c>
      <c r="M22" s="8" t="n">
        <f aca="false">J22-K22</f>
        <v>2062.33452394504</v>
      </c>
      <c r="N22" s="155" t="n">
        <f aca="false">SUM(high_v5_m!C10:J10)</f>
        <v>4299591.36744104</v>
      </c>
      <c r="O22" s="159" t="n">
        <v>99073334.5554007</v>
      </c>
      <c r="P22" s="5" t="n">
        <v>5.69</v>
      </c>
      <c r="Q22" s="8" t="n">
        <f aca="false">I22*5.5017049523</f>
        <v>102028419.063455</v>
      </c>
      <c r="R22" s="8" t="n">
        <v>20777922.9717703</v>
      </c>
      <c r="S22" s="8" t="n">
        <v>3586454.71090551</v>
      </c>
      <c r="T22" s="159" t="n">
        <v>25889654.8342129</v>
      </c>
      <c r="U22" s="5" t="n">
        <f aca="false">R22/N22</f>
        <v>4.83253434945298</v>
      </c>
      <c r="V22" s="8" t="n">
        <f aca="false">K22*5.5017049523</f>
        <v>366865.512725902</v>
      </c>
      <c r="W22" s="8" t="n">
        <f aca="false">M22*5.5017049523</f>
        <v>11346.3560636877</v>
      </c>
      <c r="X22" s="8" t="n">
        <f aca="false">N22*5.1890047538+L22*5.5017049523</f>
        <v>26519876.7856488</v>
      </c>
      <c r="Y22" s="8" t="n">
        <f aca="false">N22*5.1890047538</f>
        <v>22310600.045049</v>
      </c>
      <c r="Z22" s="8" t="n">
        <f aca="false">L22*5.5017049523</f>
        <v>4209276.7405998</v>
      </c>
      <c r="AA22" s="153"/>
      <c r="AB22" s="153"/>
      <c r="AC22" s="153"/>
      <c r="AD22" s="153"/>
      <c r="AE22" s="153"/>
      <c r="AF22" s="153"/>
      <c r="AG22" s="153"/>
      <c r="AH22" s="153"/>
      <c r="AI22" s="153"/>
      <c r="AJ22" s="153"/>
      <c r="AK22" s="153"/>
      <c r="AL22" s="153"/>
      <c r="AM22" s="153"/>
      <c r="AN22" s="153"/>
      <c r="AO22" s="153"/>
      <c r="AP22" s="153"/>
      <c r="AQ22" s="153"/>
      <c r="AR22" s="153"/>
      <c r="AS22" s="153"/>
      <c r="AT22" s="153"/>
      <c r="AU22" s="153"/>
      <c r="AV22" s="153"/>
      <c r="AW22" s="153"/>
      <c r="AX22" s="153"/>
      <c r="AY22" s="153"/>
      <c r="AZ22" s="153"/>
      <c r="BA22" s="153"/>
      <c r="BB22" s="153"/>
      <c r="BC22" s="153"/>
      <c r="BD22" s="153"/>
      <c r="BE22" s="153"/>
      <c r="BF22" s="153"/>
      <c r="BG22" s="153"/>
      <c r="BH22" s="153"/>
      <c r="BI22" s="153"/>
      <c r="BJ22" s="153"/>
      <c r="BK22" s="153"/>
      <c r="BL22" s="153"/>
    </row>
    <row r="23" customFormat="false" ht="12.8" hidden="false" customHeight="false" outlineLevel="0" collapsed="false">
      <c r="A23" s="7"/>
      <c r="B23" s="7"/>
      <c r="C23" s="7" t="n">
        <f aca="false">C19+1</f>
        <v>2017</v>
      </c>
      <c r="D23" s="7" t="n">
        <f aca="false">D19</f>
        <v>2</v>
      </c>
      <c r="E23" s="7" t="n">
        <v>170</v>
      </c>
      <c r="F23" s="157" t="n">
        <f aca="false">high_v2_m!D11+temporary_pension_bonus_high!B11</f>
        <v>20711369.2321363</v>
      </c>
      <c r="G23" s="157" t="n">
        <f aca="false">high_v2_m!E11+temporary_pension_bonus_high!B11</f>
        <v>19889627.5289474</v>
      </c>
      <c r="H23" s="67" t="n">
        <f aca="false">F23-J23</f>
        <v>20605962.8217597</v>
      </c>
      <c r="I23" s="67" t="n">
        <f aca="false">G23-K23</f>
        <v>19787383.310882</v>
      </c>
      <c r="J23" s="157" t="n">
        <f aca="false">high_v2_m!J11</f>
        <v>105406.410376622</v>
      </c>
      <c r="K23" s="157" t="n">
        <f aca="false">high_v2_m!K11</f>
        <v>102244.218065323</v>
      </c>
      <c r="L23" s="67" t="n">
        <f aca="false">H23-I23</f>
        <v>818579.510877658</v>
      </c>
      <c r="M23" s="67" t="n">
        <f aca="false">J23-K23</f>
        <v>3162.19231129867</v>
      </c>
      <c r="N23" s="157" t="n">
        <f aca="false">SUM(high_v5_m!C11:J11)</f>
        <v>3939404.98436416</v>
      </c>
      <c r="O23" s="158" t="n">
        <v>118311548.494431</v>
      </c>
      <c r="P23" s="7"/>
      <c r="Q23" s="67" t="n">
        <f aca="false">I23*5.5017049523</f>
        <v>108864344.754538</v>
      </c>
      <c r="R23" s="67" t="n">
        <v>18535352.9612218</v>
      </c>
      <c r="S23" s="67" t="n">
        <v>4282878.0554984</v>
      </c>
      <c r="T23" s="158" t="n">
        <v>24020927.7863425</v>
      </c>
      <c r="U23" s="7" t="n">
        <f aca="false">R23/N23</f>
        <v>4.70511486754731</v>
      </c>
      <c r="V23" s="67" t="n">
        <f aca="false">K23*5.5017049523</f>
        <v>562517.520874031</v>
      </c>
      <c r="W23" s="67" t="n">
        <f aca="false">M23*5.5017049523</f>
        <v>17397.4490991969</v>
      </c>
      <c r="X23" s="67" t="n">
        <f aca="false">N23*5.1890047538+L23*5.5017049523</f>
        <v>24945174.139856</v>
      </c>
      <c r="Y23" s="67" t="n">
        <f aca="false">N23*5.1890047538</f>
        <v>20441591.1910091</v>
      </c>
      <c r="Z23" s="67" t="n">
        <f aca="false">L23*5.5017049523</f>
        <v>4503582.94884692</v>
      </c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</row>
    <row r="24" customFormat="false" ht="12.8" hidden="false" customHeight="false" outlineLevel="0" collapsed="false">
      <c r="A24" s="7"/>
      <c r="B24" s="7"/>
      <c r="C24" s="7" t="n">
        <f aca="false">C20+1</f>
        <v>2017</v>
      </c>
      <c r="D24" s="7" t="n">
        <f aca="false">D20</f>
        <v>3</v>
      </c>
      <c r="E24" s="7" t="n">
        <v>171</v>
      </c>
      <c r="F24" s="157" t="n">
        <f aca="false">high_v2_m!D12+temporary_pension_bonus_high!B12</f>
        <v>19898364.4949312</v>
      </c>
      <c r="G24" s="157" t="n">
        <f aca="false">high_v2_m!E12+temporary_pension_bonus_high!B12</f>
        <v>19108228.3816653</v>
      </c>
      <c r="H24" s="67" t="n">
        <f aca="false">F24-J24</f>
        <v>19745296.2237906</v>
      </c>
      <c r="I24" s="67" t="n">
        <f aca="false">G24-K24</f>
        <v>18959752.158659</v>
      </c>
      <c r="J24" s="157" t="n">
        <f aca="false">high_v2_m!J12</f>
        <v>153068.271140567</v>
      </c>
      <c r="K24" s="157" t="n">
        <f aca="false">high_v2_m!K12</f>
        <v>148476.22300635</v>
      </c>
      <c r="L24" s="67" t="n">
        <f aca="false">H24-I24</f>
        <v>785544.065131642</v>
      </c>
      <c r="M24" s="67" t="n">
        <f aca="false">J24-K24</f>
        <v>4592.04813421701</v>
      </c>
      <c r="N24" s="157" t="n">
        <f aca="false">SUM(high_v5_m!C12:J12)</f>
        <v>3599614.55233288</v>
      </c>
      <c r="O24" s="158" t="n">
        <v>103254577.736778</v>
      </c>
      <c r="P24" s="7"/>
      <c r="Q24" s="67" t="n">
        <f aca="false">I24*5.5017049523</f>
        <v>104310962.345675</v>
      </c>
      <c r="R24" s="67" t="n">
        <v>18516776.2102264</v>
      </c>
      <c r="S24" s="67" t="n">
        <v>3737815.71407136</v>
      </c>
      <c r="T24" s="158" t="n">
        <v>24278813.7103198</v>
      </c>
      <c r="U24" s="7" t="n">
        <f aca="false">R24/N24</f>
        <v>5.14409971985079</v>
      </c>
      <c r="V24" s="67" t="n">
        <f aca="false">K24*5.5017049523</f>
        <v>816872.371412834</v>
      </c>
      <c r="W24" s="67" t="n">
        <f aca="false">M24*5.5017049523</f>
        <v>25264.0939612217</v>
      </c>
      <c r="X24" s="67" t="n">
        <f aca="false">N24*5.1890047538+L24*5.5017049523</f>
        <v>23000248.6972876</v>
      </c>
      <c r="Y24" s="67" t="n">
        <f aca="false">N24*5.1890047538</f>
        <v>18678417.023903</v>
      </c>
      <c r="Z24" s="67" t="n">
        <f aca="false">L24*5.5017049523</f>
        <v>4321831.67338463</v>
      </c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</row>
    <row r="25" customFormat="false" ht="12.8" hidden="false" customHeight="false" outlineLevel="0" collapsed="false">
      <c r="A25" s="7"/>
      <c r="B25" s="7"/>
      <c r="C25" s="7" t="n">
        <f aca="false">C21+1</f>
        <v>2017</v>
      </c>
      <c r="D25" s="7" t="n">
        <f aca="false">D21</f>
        <v>4</v>
      </c>
      <c r="E25" s="7" t="n">
        <v>172</v>
      </c>
      <c r="F25" s="157" t="n">
        <f aca="false">high_v2_m!D13+temporary_pension_bonus_high!B13</f>
        <v>21659293.0983671</v>
      </c>
      <c r="G25" s="157" t="n">
        <f aca="false">high_v2_m!E13+temporary_pension_bonus_high!B13</f>
        <v>20796911.2885286</v>
      </c>
      <c r="H25" s="67" t="n">
        <f aca="false">F25-J25</f>
        <v>21463576.1140759</v>
      </c>
      <c r="I25" s="67" t="n">
        <f aca="false">G25-K25</f>
        <v>20607065.8137661</v>
      </c>
      <c r="J25" s="157" t="n">
        <f aca="false">high_v2_m!J13</f>
        <v>195716.984291222</v>
      </c>
      <c r="K25" s="157" t="n">
        <f aca="false">high_v2_m!K13</f>
        <v>189845.474762486</v>
      </c>
      <c r="L25" s="67" t="n">
        <f aca="false">H25-I25</f>
        <v>856510.300309789</v>
      </c>
      <c r="M25" s="67" t="n">
        <f aca="false">J25-K25</f>
        <v>5871.50952873667</v>
      </c>
      <c r="N25" s="157" t="n">
        <f aca="false">SUM(high_v5_m!C13:J13)</f>
        <v>4012507.36812272</v>
      </c>
      <c r="O25" s="160" t="n">
        <v>124728426.724285</v>
      </c>
      <c r="Q25" s="67" t="n">
        <f aca="false">I25*5.5017049523</f>
        <v>113373996.039969</v>
      </c>
      <c r="R25" s="67" t="n">
        <v>18747481.3987943</v>
      </c>
      <c r="S25" s="67" t="n">
        <v>4515169.04741912</v>
      </c>
      <c r="T25" s="160" t="n">
        <v>24785174.0476736</v>
      </c>
      <c r="V25" s="67" t="n">
        <f aca="false">K25*5.5017049523</f>
        <v>1044473.78867251</v>
      </c>
      <c r="W25" s="67" t="n">
        <f aca="false">M25*5.5017049523</f>
        <v>32303.3130517272</v>
      </c>
      <c r="X25" s="67" t="n">
        <f aca="false">N25*5.1890047538+L25*5.5017049523</f>
        <v>25533186.7687566</v>
      </c>
      <c r="Y25" s="67" t="n">
        <f aca="false">N25*5.1890047538</f>
        <v>20820919.8078463</v>
      </c>
      <c r="Z25" s="67" t="n">
        <f aca="false">L25*5.5017049523</f>
        <v>4712266.96091032</v>
      </c>
    </row>
    <row r="26" customFormat="false" ht="12.8" hidden="false" customHeight="false" outlineLevel="0" collapsed="false">
      <c r="A26" s="153"/>
      <c r="B26" s="5"/>
      <c r="C26" s="153" t="n">
        <f aca="false">C22+1</f>
        <v>2018</v>
      </c>
      <c r="D26" s="153" t="n">
        <f aca="false">D22</f>
        <v>1</v>
      </c>
      <c r="E26" s="153" t="n">
        <v>173</v>
      </c>
      <c r="F26" s="155" t="n">
        <f aca="false">high_v2_m!D14+temporary_pension_bonus_high!B14</f>
        <v>20174391.2627902</v>
      </c>
      <c r="G26" s="155" t="n">
        <f aca="false">high_v2_m!E14+temporary_pension_bonus_high!B14</f>
        <v>19371112.7687216</v>
      </c>
      <c r="H26" s="8" t="n">
        <f aca="false">F26-J26</f>
        <v>19974770.1617221</v>
      </c>
      <c r="I26" s="8" t="n">
        <f aca="false">G26-K26</f>
        <v>19177480.3006855</v>
      </c>
      <c r="J26" s="155" t="n">
        <f aca="false">high_v2_m!J14</f>
        <v>199621.10106806</v>
      </c>
      <c r="K26" s="155" t="n">
        <f aca="false">high_v2_m!K14</f>
        <v>193632.468036018</v>
      </c>
      <c r="L26" s="8" t="n">
        <f aca="false">H26-I26</f>
        <v>797289.861036606</v>
      </c>
      <c r="M26" s="8" t="n">
        <f aca="false">J26-K26</f>
        <v>5988.63303204181</v>
      </c>
      <c r="N26" s="155" t="n">
        <f aca="false">SUM(high_v5_m!C14:J14)</f>
        <v>4266228.99960084</v>
      </c>
      <c r="O26" s="5"/>
      <c r="P26" s="5"/>
      <c r="Q26" s="8" t="n">
        <f aca="false">I26*5.5017049523</f>
        <v>105508838.342917</v>
      </c>
      <c r="R26" s="8"/>
      <c r="S26" s="8"/>
      <c r="T26" s="5"/>
      <c r="U26" s="5"/>
      <c r="V26" s="8" t="n">
        <f aca="false">K26*5.5017049523</f>
        <v>1065308.70831983</v>
      </c>
      <c r="W26" s="8" t="n">
        <f aca="false">M26*5.5017049523</f>
        <v>32947.6920098918</v>
      </c>
      <c r="X26" s="8" t="n">
        <f aca="false">N26*5.1890047538+L26*5.5017049523</f>
        <v>26523936.1366118</v>
      </c>
      <c r="Y26" s="8" t="n">
        <f aca="false">N26*5.1890047538</f>
        <v>22137482.5597282</v>
      </c>
      <c r="Z26" s="8" t="n">
        <f aca="false">L26*5.5017049523</f>
        <v>4386453.57688367</v>
      </c>
      <c r="AA26" s="153"/>
      <c r="AB26" s="153"/>
      <c r="AC26" s="153"/>
      <c r="AD26" s="153"/>
      <c r="AE26" s="153"/>
      <c r="AF26" s="153"/>
      <c r="AG26" s="153"/>
      <c r="AH26" s="153"/>
      <c r="AI26" s="153"/>
      <c r="AJ26" s="153"/>
      <c r="AK26" s="153"/>
      <c r="AL26" s="153"/>
      <c r="AM26" s="153"/>
      <c r="AN26" s="153"/>
      <c r="AO26" s="153"/>
      <c r="AP26" s="153"/>
      <c r="AQ26" s="153"/>
      <c r="AR26" s="153"/>
      <c r="AS26" s="153"/>
      <c r="AT26" s="153"/>
      <c r="AU26" s="153"/>
      <c r="AV26" s="153"/>
      <c r="AW26" s="153"/>
      <c r="AX26" s="153"/>
      <c r="AY26" s="153"/>
      <c r="AZ26" s="153"/>
      <c r="BA26" s="153"/>
      <c r="BB26" s="153"/>
      <c r="BC26" s="153"/>
      <c r="BD26" s="153"/>
      <c r="BE26" s="153"/>
      <c r="BF26" s="153"/>
      <c r="BG26" s="153"/>
      <c r="BH26" s="153"/>
      <c r="BI26" s="153"/>
      <c r="BJ26" s="153"/>
      <c r="BK26" s="153"/>
      <c r="BL26" s="153"/>
    </row>
    <row r="27" customFormat="false" ht="12.8" hidden="false" customHeight="false" outlineLevel="0" collapsed="false">
      <c r="A27" s="7"/>
      <c r="B27" s="7"/>
      <c r="C27" s="7" t="n">
        <f aca="false">C23+1</f>
        <v>2018</v>
      </c>
      <c r="D27" s="7" t="n">
        <f aca="false">D23</f>
        <v>2</v>
      </c>
      <c r="E27" s="7" t="n">
        <v>174</v>
      </c>
      <c r="F27" s="157" t="n">
        <f aca="false">high_v2_m!D15+temporary_pension_bonus_high!B15</f>
        <v>20313980.7774135</v>
      </c>
      <c r="G27" s="157" t="n">
        <f aca="false">high_v2_m!E15+temporary_pension_bonus_high!B15</f>
        <v>19516461.0029102</v>
      </c>
      <c r="H27" s="67" t="n">
        <f aca="false">F27-J27</f>
        <v>20096218.8788326</v>
      </c>
      <c r="I27" s="67" t="n">
        <f aca="false">G27-K27</f>
        <v>19305231.9612867</v>
      </c>
      <c r="J27" s="157" t="n">
        <f aca="false">high_v2_m!J15</f>
        <v>217761.898580891</v>
      </c>
      <c r="K27" s="157" t="n">
        <f aca="false">high_v2_m!K15</f>
        <v>211229.041623464</v>
      </c>
      <c r="L27" s="67" t="n">
        <f aca="false">H27-I27</f>
        <v>790986.917545874</v>
      </c>
      <c r="M27" s="67" t="n">
        <f aca="false">J27-K27</f>
        <v>6532.85695742682</v>
      </c>
      <c r="N27" s="157" t="n">
        <f aca="false">SUM(high_v5_m!C15:J15)</f>
        <v>3669736.53404985</v>
      </c>
      <c r="O27" s="7"/>
      <c r="P27" s="7"/>
      <c r="Q27" s="67" t="n">
        <f aca="false">I27*5.5017049523</f>
        <v>106211690.286711</v>
      </c>
      <c r="R27" s="67"/>
      <c r="S27" s="67"/>
      <c r="T27" s="7"/>
      <c r="U27" s="7"/>
      <c r="V27" s="67" t="n">
        <f aca="false">K27*5.5017049523</f>
        <v>1162119.8643694</v>
      </c>
      <c r="W27" s="67" t="n">
        <f aca="false">M27*5.5017049523</f>
        <v>35941.8514753426</v>
      </c>
      <c r="X27" s="67" t="n">
        <f aca="false">N27*5.1890047538+L27*5.5017049523</f>
        <v>23394056.9618448</v>
      </c>
      <c r="Y27" s="67" t="n">
        <f aca="false">N27*5.1890047538</f>
        <v>19042280.3203782</v>
      </c>
      <c r="Z27" s="67" t="n">
        <f aca="false">L27*5.5017049523</f>
        <v>4351776.64146664</v>
      </c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</row>
    <row r="28" customFormat="false" ht="12.8" hidden="false" customHeight="false" outlineLevel="0" collapsed="false">
      <c r="A28" s="7"/>
      <c r="B28" s="7"/>
      <c r="C28" s="7" t="n">
        <f aca="false">C24+1</f>
        <v>2018</v>
      </c>
      <c r="D28" s="7" t="n">
        <f aca="false">D24</f>
        <v>3</v>
      </c>
      <c r="E28" s="7" t="n">
        <v>175</v>
      </c>
      <c r="F28" s="157" t="n">
        <f aca="false">high_v2_m!D16+temporary_pension_bonus_high!B16</f>
        <v>19050994.9160723</v>
      </c>
      <c r="G28" s="157" t="n">
        <f aca="false">high_v2_m!E16+temporary_pension_bonus_high!B16</f>
        <v>18292973.2702278</v>
      </c>
      <c r="H28" s="67" t="n">
        <f aca="false">F28-J28</f>
        <v>18815947.7928481</v>
      </c>
      <c r="I28" s="67" t="n">
        <f aca="false">G28-K28</f>
        <v>18064977.5607004</v>
      </c>
      <c r="J28" s="157" t="n">
        <f aca="false">high_v2_m!J16</f>
        <v>235047.123224172</v>
      </c>
      <c r="K28" s="157" t="n">
        <f aca="false">high_v2_m!K16</f>
        <v>227995.709527446</v>
      </c>
      <c r="L28" s="67" t="n">
        <f aca="false">H28-I28</f>
        <v>750970.232147779</v>
      </c>
      <c r="M28" s="67" t="n">
        <f aca="false">J28-K28</f>
        <v>7051.41369672515</v>
      </c>
      <c r="N28" s="157" t="n">
        <f aca="false">SUM(high_v5_m!C16:J16)</f>
        <v>3308279.04526512</v>
      </c>
      <c r="O28" s="7"/>
      <c r="P28" s="7"/>
      <c r="Q28" s="67" t="n">
        <f aca="false">I28*5.5017049523</f>
        <v>99388176.5088936</v>
      </c>
      <c r="R28" s="67"/>
      <c r="S28" s="67"/>
      <c r="T28" s="7"/>
      <c r="U28" s="7"/>
      <c r="V28" s="67" t="n">
        <f aca="false">K28*5.5017049523</f>
        <v>1254365.1242103</v>
      </c>
      <c r="W28" s="67" t="n">
        <f aca="false">M28*5.5017049523</f>
        <v>38794.7976559888</v>
      </c>
      <c r="X28" s="67" t="n">
        <f aca="false">N28*5.1890047538+L28*5.5017049523</f>
        <v>21298292.3380149</v>
      </c>
      <c r="Y28" s="67" t="n">
        <f aca="false">N28*5.1890047538</f>
        <v>17166675.6927776</v>
      </c>
      <c r="Z28" s="67" t="n">
        <f aca="false">L28*5.5017049523</f>
        <v>4131616.64523732</v>
      </c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</row>
    <row r="29" customFormat="false" ht="12.8" hidden="false" customHeight="false" outlineLevel="0" collapsed="false">
      <c r="A29" s="7"/>
      <c r="B29" s="7"/>
      <c r="C29" s="7" t="n">
        <f aca="false">C25+1</f>
        <v>2018</v>
      </c>
      <c r="D29" s="7" t="n">
        <f aca="false">D25</f>
        <v>4</v>
      </c>
      <c r="E29" s="7" t="n">
        <v>176</v>
      </c>
      <c r="F29" s="157" t="n">
        <f aca="false">high_v2_m!D17+temporary_pension_bonus_high!B17</f>
        <v>17490439.3900688</v>
      </c>
      <c r="G29" s="157" t="n">
        <f aca="false">high_v2_m!E17+temporary_pension_bonus_high!B17</f>
        <v>16796377.2975099</v>
      </c>
      <c r="H29" s="67" t="n">
        <f aca="false">F29-J29</f>
        <v>17250048.0680318</v>
      </c>
      <c r="I29" s="67" t="n">
        <f aca="false">G29-K29</f>
        <v>16563197.7151339</v>
      </c>
      <c r="J29" s="157" t="n">
        <f aca="false">high_v2_m!J17</f>
        <v>240391.322037069</v>
      </c>
      <c r="K29" s="157" t="n">
        <f aca="false">high_v2_m!K17</f>
        <v>233179.582375956</v>
      </c>
      <c r="L29" s="67" t="n">
        <f aca="false">H29-I29</f>
        <v>686850.352897843</v>
      </c>
      <c r="M29" s="67" t="n">
        <f aca="false">J29-K29</f>
        <v>7211.73966111208</v>
      </c>
      <c r="N29" s="157" t="n">
        <f aca="false">SUM(high_v5_m!C17:J17)</f>
        <v>3051396.7057971</v>
      </c>
      <c r="O29" s="7"/>
      <c r="P29" s="7"/>
      <c r="Q29" s="67" t="n">
        <f aca="false">I29*5.5017049523</f>
        <v>91125826.8952763</v>
      </c>
      <c r="R29" s="67"/>
      <c r="S29" s="67"/>
      <c r="T29" s="7"/>
      <c r="U29" s="7"/>
      <c r="V29" s="67" t="n">
        <f aca="false">K29*5.5017049523</f>
        <v>1282885.26313305</v>
      </c>
      <c r="W29" s="67" t="n">
        <f aca="false">M29*5.5017049523</f>
        <v>39676.8638082386</v>
      </c>
      <c r="X29" s="67" t="n">
        <f aca="false">N29*5.1890047538+L29*5.5017049523</f>
        <v>19612560.0001379</v>
      </c>
      <c r="Y29" s="67" t="n">
        <f aca="false">N29*5.1890047538</f>
        <v>15833712.0121108</v>
      </c>
      <c r="Z29" s="67" t="n">
        <f aca="false">L29*5.5017049523</f>
        <v>3778847.98802707</v>
      </c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</row>
    <row r="30" customFormat="false" ht="12.8" hidden="false" customHeight="false" outlineLevel="0" collapsed="false">
      <c r="A30" s="153"/>
      <c r="B30" s="5"/>
      <c r="C30" s="153" t="n">
        <f aca="false">C26+1</f>
        <v>2019</v>
      </c>
      <c r="D30" s="153" t="n">
        <f aca="false">D26</f>
        <v>1</v>
      </c>
      <c r="E30" s="153" t="n">
        <v>177</v>
      </c>
      <c r="F30" s="155" t="n">
        <f aca="false">high_v2_m!D18+temporary_pension_bonus_high!B18</f>
        <v>17349305.2240575</v>
      </c>
      <c r="G30" s="155" t="n">
        <f aca="false">high_v2_m!E18+temporary_pension_bonus_high!B18</f>
        <v>16659961.0542036</v>
      </c>
      <c r="H30" s="8" t="n">
        <f aca="false">F30-J30</f>
        <v>17153552.6932873</v>
      </c>
      <c r="I30" s="8" t="n">
        <f aca="false">G30-K30</f>
        <v>16470081.0993565</v>
      </c>
      <c r="J30" s="155" t="n">
        <f aca="false">high_v2_m!J18</f>
        <v>195752.530770185</v>
      </c>
      <c r="K30" s="155" t="n">
        <f aca="false">high_v2_m!K18</f>
        <v>189879.95484708</v>
      </c>
      <c r="L30" s="8" t="n">
        <f aca="false">H30-I30</f>
        <v>683471.593930826</v>
      </c>
      <c r="M30" s="8" t="n">
        <f aca="false">J30-K30</f>
        <v>5872.57592310553</v>
      </c>
      <c r="N30" s="155" t="n">
        <f aca="false">SUM(high_v5_m!C18:J18)</f>
        <v>3574517.52676076</v>
      </c>
      <c r="O30" s="5"/>
      <c r="P30" s="5"/>
      <c r="Q30" s="8" t="n">
        <f aca="false">I30*5.5017049523</f>
        <v>90613526.7491123</v>
      </c>
      <c r="R30" s="8"/>
      <c r="S30" s="8"/>
      <c r="T30" s="5"/>
      <c r="U30" s="5"/>
      <c r="V30" s="8" t="n">
        <f aca="false">K30*5.5017049523</f>
        <v>1044663.48792468</v>
      </c>
      <c r="W30" s="8" t="n">
        <f aca="false">M30*5.5017049523</f>
        <v>32309.1800389074</v>
      </c>
      <c r="X30" s="8" t="n">
        <f aca="false">N30*5.1890047538+L30*5.5017049523</f>
        <v>22308447.4919886</v>
      </c>
      <c r="Y30" s="8" t="n">
        <f aca="false">N30*5.1890047538</f>
        <v>18548188.438903</v>
      </c>
      <c r="Z30" s="8" t="n">
        <f aca="false">L30*5.5017049523</f>
        <v>3760259.0530856</v>
      </c>
      <c r="AA30" s="153"/>
      <c r="AB30" s="153"/>
      <c r="AC30" s="153"/>
      <c r="AD30" s="153"/>
      <c r="AE30" s="153"/>
      <c r="AF30" s="153"/>
      <c r="AG30" s="153"/>
      <c r="AH30" s="153"/>
      <c r="AI30" s="153"/>
      <c r="AJ30" s="153"/>
      <c r="AK30" s="153"/>
      <c r="AL30" s="153"/>
      <c r="AM30" s="153"/>
      <c r="AN30" s="153"/>
      <c r="AO30" s="153"/>
      <c r="AP30" s="153"/>
      <c r="AQ30" s="153"/>
      <c r="AR30" s="153"/>
      <c r="AS30" s="153"/>
      <c r="AT30" s="153"/>
      <c r="AU30" s="153"/>
      <c r="AV30" s="153"/>
      <c r="AW30" s="153"/>
      <c r="AX30" s="153"/>
      <c r="AY30" s="153"/>
      <c r="AZ30" s="153"/>
      <c r="BA30" s="153"/>
      <c r="BB30" s="153"/>
      <c r="BC30" s="153"/>
      <c r="BD30" s="153"/>
      <c r="BE30" s="153"/>
      <c r="BF30" s="153"/>
      <c r="BG30" s="153"/>
      <c r="BH30" s="153"/>
      <c r="BI30" s="153"/>
      <c r="BJ30" s="153"/>
      <c r="BK30" s="153"/>
      <c r="BL30" s="153"/>
    </row>
    <row r="31" customFormat="false" ht="12.8" hidden="false" customHeight="false" outlineLevel="0" collapsed="false">
      <c r="A31" s="7"/>
      <c r="B31" s="7"/>
      <c r="C31" s="7" t="n">
        <f aca="false">C27+1</f>
        <v>2019</v>
      </c>
      <c r="D31" s="7" t="n">
        <f aca="false">D27</f>
        <v>2</v>
      </c>
      <c r="E31" s="7" t="n">
        <v>178</v>
      </c>
      <c r="F31" s="157" t="n">
        <f aca="false">high_v2_m!D19+temporary_pension_bonus_high!B19</f>
        <v>17520986.5839201</v>
      </c>
      <c r="G31" s="157" t="n">
        <f aca="false">high_v2_m!E19+temporary_pension_bonus_high!B19</f>
        <v>16823832.6850284</v>
      </c>
      <c r="H31" s="67" t="n">
        <f aca="false">F31-J31</f>
        <v>17320128.5894145</v>
      </c>
      <c r="I31" s="67" t="n">
        <f aca="false">G31-K31</f>
        <v>16629000.430358</v>
      </c>
      <c r="J31" s="157" t="n">
        <f aca="false">high_v2_m!J19</f>
        <v>200857.994505559</v>
      </c>
      <c r="K31" s="157" t="n">
        <f aca="false">high_v2_m!K19</f>
        <v>194832.254670393</v>
      </c>
      <c r="L31" s="67" t="n">
        <f aca="false">H31-I31</f>
        <v>691128.159056459</v>
      </c>
      <c r="M31" s="67" t="n">
        <f aca="false">J31-K31</f>
        <v>6025.73983516681</v>
      </c>
      <c r="N31" s="157" t="n">
        <f aca="false">SUM(high_v5_m!C19:J19)</f>
        <v>3250287.77850783</v>
      </c>
      <c r="O31" s="7"/>
      <c r="P31" s="7"/>
      <c r="Q31" s="67" t="n">
        <f aca="false">I31*5.5017049523</f>
        <v>91487854.0194997</v>
      </c>
      <c r="R31" s="67"/>
      <c r="S31" s="67"/>
      <c r="T31" s="7"/>
      <c r="U31" s="7"/>
      <c r="V31" s="67" t="n">
        <f aca="false">K31*5.5017049523</f>
        <v>1071909.58038787</v>
      </c>
      <c r="W31" s="67" t="n">
        <f aca="false">M31*5.5017049523</f>
        <v>33151.8426924086</v>
      </c>
      <c r="X31" s="67" t="n">
        <f aca="false">N31*5.1890047538+L31*5.5017049523</f>
        <v>20668141.9492501</v>
      </c>
      <c r="Y31" s="67" t="n">
        <f aca="false">N31*5.1890047538</f>
        <v>16865758.7338952</v>
      </c>
      <c r="Z31" s="67" t="n">
        <f aca="false">L31*5.5017049523</f>
        <v>3802383.2153549</v>
      </c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</row>
    <row r="32" customFormat="false" ht="12.8" hidden="false" customHeight="false" outlineLevel="0" collapsed="false">
      <c r="A32" s="7"/>
      <c r="B32" s="7"/>
      <c r="C32" s="7" t="n">
        <f aca="false">C28+1</f>
        <v>2019</v>
      </c>
      <c r="D32" s="7" t="n">
        <f aca="false">D28</f>
        <v>3</v>
      </c>
      <c r="E32" s="7" t="n">
        <v>179</v>
      </c>
      <c r="F32" s="157" t="n">
        <f aca="false">high_v2_m!D20+temporary_pension_bonus_high!B20</f>
        <v>17904199.2173535</v>
      </c>
      <c r="G32" s="157" t="n">
        <f aca="false">high_v2_m!E20+temporary_pension_bonus_high!B20</f>
        <v>17190244.5738522</v>
      </c>
      <c r="H32" s="67" t="n">
        <f aca="false">F32-J32</f>
        <v>17712342.2226185</v>
      </c>
      <c r="I32" s="67" t="n">
        <f aca="false">G32-K32</f>
        <v>17004143.2889593</v>
      </c>
      <c r="J32" s="157" t="n">
        <f aca="false">high_v2_m!J20</f>
        <v>191856.994735014</v>
      </c>
      <c r="K32" s="157" t="n">
        <f aca="false">high_v2_m!K20</f>
        <v>186101.284892964</v>
      </c>
      <c r="L32" s="67" t="n">
        <f aca="false">H32-I32</f>
        <v>708198.933659263</v>
      </c>
      <c r="M32" s="67" t="n">
        <f aca="false">J32-K32</f>
        <v>5755.70984205039</v>
      </c>
      <c r="N32" s="157" t="n">
        <f aca="false">SUM(high_v5_m!C20:J20)</f>
        <v>3177620.63583764</v>
      </c>
      <c r="O32" s="7"/>
      <c r="P32" s="7"/>
      <c r="Q32" s="67" t="n">
        <f aca="false">I32*5.5017049523</f>
        <v>93551779.3424859</v>
      </c>
      <c r="R32" s="67"/>
      <c r="S32" s="67"/>
      <c r="T32" s="7"/>
      <c r="U32" s="7"/>
      <c r="V32" s="67" t="n">
        <f aca="false">K32*5.5017049523</f>
        <v>1023874.36072501</v>
      </c>
      <c r="W32" s="67" t="n">
        <f aca="false">M32*5.5017049523</f>
        <v>31666.2173420105</v>
      </c>
      <c r="X32" s="67" t="n">
        <f aca="false">N32*5.1890047538+L32*5.5017049523</f>
        <v>20384990.1656612</v>
      </c>
      <c r="Y32" s="67" t="n">
        <f aca="false">N32*5.1890047538</f>
        <v>16488688.5851345</v>
      </c>
      <c r="Z32" s="67" t="n">
        <f aca="false">L32*5.5017049523</f>
        <v>3896301.58052675</v>
      </c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</row>
    <row r="33" customFormat="false" ht="12.8" hidden="false" customHeight="false" outlineLevel="0" collapsed="false">
      <c r="A33" s="7"/>
      <c r="B33" s="7"/>
      <c r="C33" s="7" t="n">
        <f aca="false">C29+1</f>
        <v>2019</v>
      </c>
      <c r="D33" s="7" t="n">
        <f aca="false">D29</f>
        <v>4</v>
      </c>
      <c r="E33" s="7" t="n">
        <v>180</v>
      </c>
      <c r="F33" s="157" t="n">
        <f aca="false">high_v2_m!D21+temporary_pension_bonus_high!B21</f>
        <v>17688054.0091524</v>
      </c>
      <c r="G33" s="157" t="n">
        <f aca="false">high_v2_m!E21+temporary_pension_bonus_high!B21</f>
        <v>16981862.040653</v>
      </c>
      <c r="H33" s="67" t="n">
        <f aca="false">F33-J33</f>
        <v>17481389.1870009</v>
      </c>
      <c r="I33" s="67" t="n">
        <f aca="false">G33-K33</f>
        <v>16781397.163166</v>
      </c>
      <c r="J33" s="157" t="n">
        <f aca="false">high_v2_m!J21</f>
        <v>206664.82215155</v>
      </c>
      <c r="K33" s="157" t="n">
        <f aca="false">high_v2_m!K21</f>
        <v>200464.877487003</v>
      </c>
      <c r="L33" s="67" t="n">
        <f aca="false">H33-I33</f>
        <v>699992.023834843</v>
      </c>
      <c r="M33" s="67" t="n">
        <f aca="false">J33-K33</f>
        <v>6199.94466454655</v>
      </c>
      <c r="N33" s="157" t="n">
        <f aca="false">SUM(high_v5_m!C21:J21)</f>
        <v>3280777.27976349</v>
      </c>
      <c r="O33" s="7"/>
      <c r="P33" s="7"/>
      <c r="Q33" s="67" t="n">
        <f aca="false">I33*5.5017049523</f>
        <v>92326295.8791038</v>
      </c>
      <c r="R33" s="67"/>
      <c r="S33" s="67"/>
      <c r="T33" s="7"/>
      <c r="U33" s="7"/>
      <c r="V33" s="67" t="n">
        <f aca="false">K33*5.5017049523</f>
        <v>1102898.60923246</v>
      </c>
      <c r="W33" s="67" t="n">
        <f aca="false">M33*5.5017049523</f>
        <v>34110.2662649217</v>
      </c>
      <c r="X33" s="67" t="n">
        <f aca="false">N33*5.1890047538+L33*5.5017049523</f>
        <v>20875118.4849545</v>
      </c>
      <c r="Y33" s="67" t="n">
        <f aca="false">N33*5.1890047538</f>
        <v>17023968.9008518</v>
      </c>
      <c r="Z33" s="67" t="n">
        <f aca="false">L33*5.5017049523</f>
        <v>3851149.58410266</v>
      </c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</row>
    <row r="34" customFormat="false" ht="12.8" hidden="false" customHeight="false" outlineLevel="0" collapsed="false">
      <c r="A34" s="153"/>
      <c r="B34" s="5"/>
      <c r="C34" s="153" t="n">
        <f aca="false">C30+1</f>
        <v>2020</v>
      </c>
      <c r="D34" s="153" t="n">
        <f aca="false">D30</f>
        <v>1</v>
      </c>
      <c r="E34" s="153" t="n">
        <v>181</v>
      </c>
      <c r="F34" s="155" t="n">
        <f aca="false">high_v2_m!D22+temporary_pension_bonus_high!B22</f>
        <v>20193956.1424969</v>
      </c>
      <c r="G34" s="155" t="n">
        <f aca="false">high_v2_m!E22+temporary_pension_bonus_high!B22</f>
        <v>19470169.2231589</v>
      </c>
      <c r="H34" s="8" t="n">
        <f aca="false">F34-J34</f>
        <v>19953611.8387312</v>
      </c>
      <c r="I34" s="8" t="n">
        <f aca="false">G34-K34</f>
        <v>19237035.2485061</v>
      </c>
      <c r="J34" s="155" t="n">
        <f aca="false">high_v2_m!J22</f>
        <v>240344.303765718</v>
      </c>
      <c r="K34" s="155" t="n">
        <f aca="false">high_v2_m!K22</f>
        <v>233133.974652747</v>
      </c>
      <c r="L34" s="8" t="n">
        <f aca="false">H34-I34</f>
        <v>716576.590225104</v>
      </c>
      <c r="M34" s="8" t="n">
        <f aca="false">J34-K34</f>
        <v>7210.32911297155</v>
      </c>
      <c r="N34" s="155" t="n">
        <f aca="false">SUM(high_v5_m!C22:J22)</f>
        <v>3813388.74692218</v>
      </c>
      <c r="O34" s="5"/>
      <c r="P34" s="5"/>
      <c r="Q34" s="8" t="n">
        <f aca="false">I34*5.5017049523</f>
        <v>105836492.094276</v>
      </c>
      <c r="R34" s="8"/>
      <c r="S34" s="8"/>
      <c r="T34" s="5"/>
      <c r="U34" s="5"/>
      <c r="V34" s="8" t="n">
        <f aca="false">K34*5.5017049523</f>
        <v>1282634.3428964</v>
      </c>
      <c r="W34" s="8" t="n">
        <f aca="false">M34*5.5017049523</f>
        <v>39669.1033885484</v>
      </c>
      <c r="X34" s="8" t="n">
        <f aca="false">N34*5.1890047538+L34*5.5017049523</f>
        <v>23730085.3110103</v>
      </c>
      <c r="Y34" s="8" t="n">
        <f aca="false">N34*5.1890047538</f>
        <v>19787692.3358666</v>
      </c>
      <c r="Z34" s="8" t="n">
        <f aca="false">L34*5.5017049523</f>
        <v>3942392.9751437</v>
      </c>
      <c r="AA34" s="153"/>
      <c r="AB34" s="153"/>
      <c r="AC34" s="153"/>
      <c r="AD34" s="153"/>
      <c r="AE34" s="153"/>
      <c r="AF34" s="153"/>
      <c r="AG34" s="153"/>
      <c r="AH34" s="153"/>
      <c r="AI34" s="153"/>
      <c r="AJ34" s="153"/>
      <c r="AK34" s="153"/>
      <c r="AL34" s="153"/>
      <c r="AM34" s="153"/>
      <c r="AN34" s="153"/>
      <c r="AO34" s="153"/>
      <c r="AP34" s="153"/>
      <c r="AQ34" s="153"/>
      <c r="AR34" s="153"/>
      <c r="AS34" s="153"/>
      <c r="AT34" s="153"/>
      <c r="AU34" s="153"/>
      <c r="AV34" s="153"/>
      <c r="AW34" s="153"/>
      <c r="AX34" s="153"/>
      <c r="AY34" s="153"/>
      <c r="AZ34" s="153"/>
      <c r="BA34" s="153"/>
      <c r="BB34" s="153"/>
      <c r="BC34" s="153"/>
      <c r="BD34" s="153"/>
      <c r="BE34" s="153"/>
      <c r="BF34" s="153"/>
      <c r="BG34" s="153"/>
      <c r="BH34" s="153"/>
      <c r="BI34" s="153"/>
      <c r="BJ34" s="153"/>
      <c r="BK34" s="153"/>
      <c r="BL34" s="153"/>
    </row>
    <row r="35" customFormat="false" ht="12.8" hidden="false" customHeight="false" outlineLevel="0" collapsed="false">
      <c r="A35" s="7"/>
      <c r="B35" s="7"/>
      <c r="C35" s="7" t="n">
        <f aca="false">C31+1</f>
        <v>2020</v>
      </c>
      <c r="D35" s="7" t="n">
        <f aca="false">D31</f>
        <v>2</v>
      </c>
      <c r="E35" s="7" t="n">
        <v>182</v>
      </c>
      <c r="F35" s="157" t="n">
        <f aca="false">high_v2_m!D23+temporary_pension_bonus_high!B23</f>
        <v>18733020.4698766</v>
      </c>
      <c r="G35" s="157" t="n">
        <f aca="false">high_v2_m!E23+temporary_pension_bonus_high!B23</f>
        <v>17993589.4221722</v>
      </c>
      <c r="H35" s="67" t="n">
        <f aca="false">F35-J35</f>
        <v>18459696.2753532</v>
      </c>
      <c r="I35" s="67" t="n">
        <f aca="false">G35-K35</f>
        <v>17728464.9534844</v>
      </c>
      <c r="J35" s="157" t="n">
        <f aca="false">high_v2_m!J23</f>
        <v>273324.194523427</v>
      </c>
      <c r="K35" s="157" t="n">
        <f aca="false">high_v2_m!K23</f>
        <v>265124.468687724</v>
      </c>
      <c r="L35" s="67" t="n">
        <f aca="false">H35-I35</f>
        <v>731231.321868766</v>
      </c>
      <c r="M35" s="67" t="n">
        <f aca="false">J35-K35</f>
        <v>8199.72583570279</v>
      </c>
      <c r="N35" s="157" t="n">
        <f aca="false">SUM(high_v5_m!C23:J23)</f>
        <v>3033806.44798729</v>
      </c>
      <c r="O35" s="7"/>
      <c r="P35" s="7"/>
      <c r="Q35" s="67" t="n">
        <f aca="false">I35*5.5017049523</f>
        <v>97536783.4312623</v>
      </c>
      <c r="R35" s="67"/>
      <c r="S35" s="67"/>
      <c r="T35" s="7"/>
      <c r="U35" s="7"/>
      <c r="V35" s="67" t="n">
        <f aca="false">K35*5.5017049523</f>
        <v>1458636.60235516</v>
      </c>
      <c r="W35" s="67" t="n">
        <f aca="false">M35*5.5017049523</f>
        <v>45112.4722377883</v>
      </c>
      <c r="X35" s="67" t="n">
        <f aca="false">N35*5.1890047538+L35*5.5017049523</f>
        <v>19765455.0655174</v>
      </c>
      <c r="Y35" s="67" t="n">
        <f aca="false">N35*5.1890047538</f>
        <v>15742436.0807152</v>
      </c>
      <c r="Z35" s="67" t="n">
        <f aca="false">L35*5.5017049523</f>
        <v>4023018.98480227</v>
      </c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</row>
    <row r="36" customFormat="false" ht="12.8" hidden="false" customHeight="false" outlineLevel="0" collapsed="false">
      <c r="A36" s="7"/>
      <c r="B36" s="7"/>
      <c r="C36" s="7" t="n">
        <f aca="false">C32+1</f>
        <v>2020</v>
      </c>
      <c r="D36" s="7" t="n">
        <f aca="false">D32</f>
        <v>3</v>
      </c>
      <c r="E36" s="7" t="n">
        <v>183</v>
      </c>
      <c r="F36" s="157" t="n">
        <f aca="false">high_v2_m!D24+temporary_pension_bonus_high!B24</f>
        <v>18665346.1767569</v>
      </c>
      <c r="G36" s="157" t="n">
        <f aca="false">high_v2_m!E24+temporary_pension_bonus_high!B24</f>
        <v>17926323.6433545</v>
      </c>
      <c r="H36" s="67" t="n">
        <f aca="false">F36-J36</f>
        <v>18373865.0835357</v>
      </c>
      <c r="I36" s="67" t="n">
        <f aca="false">G36-K36</f>
        <v>17643586.9829299</v>
      </c>
      <c r="J36" s="157" t="n">
        <f aca="false">high_v2_m!J24</f>
        <v>291481.093221241</v>
      </c>
      <c r="K36" s="157" t="n">
        <f aca="false">high_v2_m!K24</f>
        <v>282736.660424604</v>
      </c>
      <c r="L36" s="67" t="n">
        <f aca="false">H36-I36</f>
        <v>730278.100605764</v>
      </c>
      <c r="M36" s="67" t="n">
        <f aca="false">J36-K36</f>
        <v>8744.43279663729</v>
      </c>
      <c r="N36" s="157" t="n">
        <f aca="false">SUM(high_v5_m!C24:J24)</f>
        <v>2994679.94402809</v>
      </c>
      <c r="O36" s="7"/>
      <c r="P36" s="7"/>
      <c r="Q36" s="67" t="n">
        <f aca="false">I36*5.5017049523</f>
        <v>97069809.8803215</v>
      </c>
      <c r="R36" s="67"/>
      <c r="S36" s="67"/>
      <c r="T36" s="7"/>
      <c r="U36" s="7"/>
      <c r="V36" s="67" t="n">
        <f aca="false">K36*5.5017049523</f>
        <v>1555533.68485481</v>
      </c>
      <c r="W36" s="67" t="n">
        <f aca="false">M36*5.5017049523</f>
        <v>48109.2892223139</v>
      </c>
      <c r="X36" s="67" t="n">
        <f aca="false">N36*5.1890047538+L36*5.5017049523</f>
        <v>19557183.1083302</v>
      </c>
      <c r="Y36" s="67" t="n">
        <f aca="false">N36*5.1890047538</f>
        <v>15539408.4656713</v>
      </c>
      <c r="Z36" s="67" t="n">
        <f aca="false">L36*5.5017049523</f>
        <v>4017774.64265897</v>
      </c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</row>
    <row r="37" customFormat="false" ht="12.8" hidden="false" customHeight="false" outlineLevel="0" collapsed="false">
      <c r="A37" s="7"/>
      <c r="B37" s="7"/>
      <c r="C37" s="7" t="n">
        <f aca="false">C33+1</f>
        <v>2020</v>
      </c>
      <c r="D37" s="7" t="n">
        <f aca="false">D33</f>
        <v>4</v>
      </c>
      <c r="E37" s="7" t="n">
        <v>184</v>
      </c>
      <c r="F37" s="157" t="n">
        <f aca="false">high_v2_m!D25+temporary_pension_bonus_high!B25</f>
        <v>18783817.9007935</v>
      </c>
      <c r="G37" s="157" t="n">
        <f aca="false">high_v2_m!E25+temporary_pension_bonus_high!B25</f>
        <v>18037836.3637706</v>
      </c>
      <c r="H37" s="67" t="n">
        <f aca="false">F37-J37</f>
        <v>18473228.5905291</v>
      </c>
      <c r="I37" s="67" t="n">
        <f aca="false">G37-K37</f>
        <v>17736564.7328142</v>
      </c>
      <c r="J37" s="157" t="n">
        <f aca="false">high_v2_m!J25</f>
        <v>310589.310264352</v>
      </c>
      <c r="K37" s="157" t="n">
        <f aca="false">high_v2_m!K25</f>
        <v>301271.630956421</v>
      </c>
      <c r="L37" s="67" t="n">
        <f aca="false">H37-I37</f>
        <v>736663.857714936</v>
      </c>
      <c r="M37" s="67" t="n">
        <f aca="false">J37-K37</f>
        <v>9317.67930793052</v>
      </c>
      <c r="N37" s="157" t="n">
        <f aca="false">SUM(high_v5_m!C25:J25)</f>
        <v>3005014.37579473</v>
      </c>
      <c r="O37" s="7"/>
      <c r="P37" s="7"/>
      <c r="Q37" s="67" t="n">
        <f aca="false">I37*5.5017049523</f>
        <v>97581346.0273134</v>
      </c>
      <c r="R37" s="67"/>
      <c r="S37" s="67"/>
      <c r="T37" s="7"/>
      <c r="U37" s="7"/>
      <c r="V37" s="67" t="n">
        <f aca="false">K37*5.5017049523</f>
        <v>1657507.62402044</v>
      </c>
      <c r="W37" s="67" t="n">
        <f aca="false">M37*5.5017049523</f>
        <v>51263.1223923846</v>
      </c>
      <c r="X37" s="67" t="n">
        <f aca="false">N37*5.1890047538+L37*5.5017049523</f>
        <v>19645941.0754069</v>
      </c>
      <c r="Y37" s="67" t="n">
        <f aca="false">N37*5.1890047538</f>
        <v>15593033.8812362</v>
      </c>
      <c r="Z37" s="67" t="n">
        <f aca="false">L37*5.5017049523</f>
        <v>4052907.19417069</v>
      </c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</row>
    <row r="38" customFormat="false" ht="12.8" hidden="false" customHeight="false" outlineLevel="0" collapsed="false">
      <c r="A38" s="153"/>
      <c r="B38" s="5"/>
      <c r="C38" s="153" t="n">
        <f aca="false">C34+1</f>
        <v>2021</v>
      </c>
      <c r="D38" s="153" t="n">
        <f aca="false">D34</f>
        <v>1</v>
      </c>
      <c r="E38" s="153" t="n">
        <v>185</v>
      </c>
      <c r="F38" s="155" t="n">
        <f aca="false">high_v2_m!D26+temporary_pension_bonus_high!B26</f>
        <v>17791137.043272</v>
      </c>
      <c r="G38" s="155" t="n">
        <f aca="false">high_v2_m!E26+temporary_pension_bonus_high!B26</f>
        <v>17081993.379458</v>
      </c>
      <c r="H38" s="8" t="n">
        <f aca="false">F38-J38</f>
        <v>17471511.9012118</v>
      </c>
      <c r="I38" s="8" t="n">
        <f aca="false">G38-K38</f>
        <v>16771956.9916596</v>
      </c>
      <c r="J38" s="155" t="n">
        <f aca="false">high_v2_m!J26</f>
        <v>319625.142060199</v>
      </c>
      <c r="K38" s="155" t="n">
        <f aca="false">high_v2_m!K26</f>
        <v>310036.387798393</v>
      </c>
      <c r="L38" s="8" t="n">
        <f aca="false">H38-I38</f>
        <v>699554.90955211</v>
      </c>
      <c r="M38" s="8" t="n">
        <f aca="false">J38-K38</f>
        <v>9588.75426180603</v>
      </c>
      <c r="N38" s="155" t="n">
        <f aca="false">SUM(high_v5_m!C26:J26)</f>
        <v>3329340.14253186</v>
      </c>
      <c r="O38" s="5"/>
      <c r="P38" s="5"/>
      <c r="Q38" s="8" t="n">
        <f aca="false">I38*5.5017049523</f>
        <v>92274358.8407765</v>
      </c>
      <c r="R38" s="8"/>
      <c r="S38" s="8"/>
      <c r="T38" s="5"/>
      <c r="U38" s="5"/>
      <c r="V38" s="8" t="n">
        <f aca="false">K38*5.5017049523</f>
        <v>1705728.73014362</v>
      </c>
      <c r="W38" s="8" t="n">
        <f aca="false">M38*5.5017049523</f>
        <v>52754.4968085659</v>
      </c>
      <c r="X38" s="8" t="n">
        <f aca="false">N38*5.1890047538+L38*5.5017049523</f>
        <v>21124706.5369036</v>
      </c>
      <c r="Y38" s="8" t="n">
        <f aca="false">N38*5.1890047538</f>
        <v>17275961.826615</v>
      </c>
      <c r="Z38" s="8" t="n">
        <f aca="false">L38*5.5017049523</f>
        <v>3848744.71028862</v>
      </c>
      <c r="AA38" s="153"/>
      <c r="AB38" s="153"/>
      <c r="AC38" s="153"/>
      <c r="AD38" s="153"/>
      <c r="AE38" s="153"/>
      <c r="AF38" s="153"/>
      <c r="AG38" s="153"/>
      <c r="AH38" s="153"/>
      <c r="AI38" s="153"/>
      <c r="AJ38" s="153"/>
      <c r="AK38" s="153"/>
      <c r="AL38" s="153"/>
      <c r="AM38" s="153"/>
      <c r="AN38" s="153"/>
      <c r="AO38" s="153"/>
      <c r="AP38" s="153"/>
      <c r="AQ38" s="153"/>
      <c r="AR38" s="153"/>
      <c r="AS38" s="153"/>
      <c r="AT38" s="153"/>
      <c r="AU38" s="153"/>
      <c r="AV38" s="153"/>
      <c r="AW38" s="153"/>
      <c r="AX38" s="153"/>
      <c r="AY38" s="153"/>
      <c r="AZ38" s="153"/>
      <c r="BA38" s="153"/>
      <c r="BB38" s="153"/>
      <c r="BC38" s="153"/>
      <c r="BD38" s="153"/>
      <c r="BE38" s="153"/>
      <c r="BF38" s="153"/>
      <c r="BG38" s="153"/>
      <c r="BH38" s="153"/>
      <c r="BI38" s="153"/>
      <c r="BJ38" s="153"/>
      <c r="BK38" s="153"/>
      <c r="BL38" s="153"/>
    </row>
    <row r="39" customFormat="false" ht="12.8" hidden="false" customHeight="false" outlineLevel="0" collapsed="false">
      <c r="A39" s="7"/>
      <c r="B39" s="7"/>
      <c r="C39" s="7" t="n">
        <f aca="false">C35+1</f>
        <v>2021</v>
      </c>
      <c r="D39" s="7" t="n">
        <f aca="false">D35</f>
        <v>2</v>
      </c>
      <c r="E39" s="7" t="n">
        <v>186</v>
      </c>
      <c r="F39" s="157" t="n">
        <f aca="false">high_v2_m!D27+temporary_pension_bonus_high!B27</f>
        <v>20159022.3366873</v>
      </c>
      <c r="G39" s="157" t="n">
        <f aca="false">high_v2_m!E27+temporary_pension_bonus_high!B27</f>
        <v>19353851.1110429</v>
      </c>
      <c r="H39" s="67" t="n">
        <f aca="false">F39-J39</f>
        <v>19779634.5601675</v>
      </c>
      <c r="I39" s="67" t="n">
        <f aca="false">G39-K39</f>
        <v>18985844.9678188</v>
      </c>
      <c r="J39" s="157" t="n">
        <f aca="false">high_v2_m!J27</f>
        <v>379387.776519715</v>
      </c>
      <c r="K39" s="157" t="n">
        <f aca="false">high_v2_m!K27</f>
        <v>368006.143224124</v>
      </c>
      <c r="L39" s="67" t="n">
        <f aca="false">H39-I39</f>
        <v>793789.592348725</v>
      </c>
      <c r="M39" s="67" t="n">
        <f aca="false">J39-K39</f>
        <v>11381.6332955915</v>
      </c>
      <c r="N39" s="157" t="n">
        <f aca="false">SUM(high_v5_m!C27:J27)</f>
        <v>3289729.93562444</v>
      </c>
      <c r="O39" s="7"/>
      <c r="P39" s="7"/>
      <c r="Q39" s="67" t="n">
        <f aca="false">I39*5.5017049523</f>
        <v>104454517.283049</v>
      </c>
      <c r="R39" s="67"/>
      <c r="S39" s="67"/>
      <c r="T39" s="7"/>
      <c r="U39" s="7"/>
      <c r="V39" s="67" t="n">
        <f aca="false">K39*5.5017049523</f>
        <v>2024661.22065298</v>
      </c>
      <c r="W39" s="67" t="n">
        <f aca="false">M39*5.5017049523</f>
        <v>62618.3882676184</v>
      </c>
      <c r="X39" s="67" t="n">
        <f aca="false">N39*5.1890047538+L39*5.5017049523</f>
        <v>21437620.4059825</v>
      </c>
      <c r="Y39" s="67" t="n">
        <f aca="false">N39*5.1890047538</f>
        <v>17070424.2746734</v>
      </c>
      <c r="Z39" s="67" t="n">
        <f aca="false">L39*5.5017049523</f>
        <v>4367196.13130918</v>
      </c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</row>
    <row r="40" customFormat="false" ht="12.8" hidden="false" customHeight="false" outlineLevel="0" collapsed="false">
      <c r="A40" s="7"/>
      <c r="B40" s="7"/>
      <c r="C40" s="7" t="n">
        <f aca="false">C36+1</f>
        <v>2021</v>
      </c>
      <c r="D40" s="7" t="n">
        <f aca="false">D36</f>
        <v>3</v>
      </c>
      <c r="E40" s="7" t="n">
        <v>187</v>
      </c>
      <c r="F40" s="157" t="n">
        <f aca="false">high_v2_m!D28+temporary_pension_bonus_high!B28</f>
        <v>19081220.8379371</v>
      </c>
      <c r="G40" s="157" t="n">
        <f aca="false">high_v2_m!E28+temporary_pension_bonus_high!B28</f>
        <v>18317006.7605073</v>
      </c>
      <c r="H40" s="67" t="n">
        <f aca="false">F40-J40</f>
        <v>18696640.1982998</v>
      </c>
      <c r="I40" s="67" t="n">
        <f aca="false">G40-K40</f>
        <v>17943963.5400591</v>
      </c>
      <c r="J40" s="157" t="n">
        <f aca="false">high_v2_m!J28</f>
        <v>384580.639637328</v>
      </c>
      <c r="K40" s="157" t="n">
        <f aca="false">high_v2_m!K28</f>
        <v>373043.220448208</v>
      </c>
      <c r="L40" s="67" t="n">
        <f aca="false">H40-I40</f>
        <v>752676.658240717</v>
      </c>
      <c r="M40" s="67" t="n">
        <f aca="false">J40-K40</f>
        <v>11537.4191891198</v>
      </c>
      <c r="N40" s="157" t="n">
        <f aca="false">SUM(high_v5_m!C28:J28)</f>
        <v>2949668.71745782</v>
      </c>
      <c r="O40" s="7"/>
      <c r="P40" s="7"/>
      <c r="Q40" s="67" t="n">
        <f aca="false">I40*5.5017049523</f>
        <v>98722393.0722335</v>
      </c>
      <c r="R40" s="67"/>
      <c r="S40" s="67"/>
      <c r="T40" s="7"/>
      <c r="U40" s="7"/>
      <c r="V40" s="67" t="n">
        <f aca="false">K40*5.5017049523</f>
        <v>2052373.73336185</v>
      </c>
      <c r="W40" s="67" t="n">
        <f aca="false">M40*5.5017049523</f>
        <v>63475.4762895416</v>
      </c>
      <c r="X40" s="67" t="n">
        <f aca="false">N40*5.1890047538+L40*5.5017049523</f>
        <v>19446849.8951473</v>
      </c>
      <c r="Y40" s="67" t="n">
        <f aca="false">N40*5.1890047538</f>
        <v>15305844.9970238</v>
      </c>
      <c r="Z40" s="67" t="n">
        <f aca="false">L40*5.5017049523</f>
        <v>4141004.89812357</v>
      </c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</row>
    <row r="41" customFormat="false" ht="12.8" hidden="false" customHeight="false" outlineLevel="0" collapsed="false">
      <c r="A41" s="7"/>
      <c r="B41" s="7"/>
      <c r="C41" s="7" t="n">
        <f aca="false">C37+1</f>
        <v>2021</v>
      </c>
      <c r="D41" s="7" t="n">
        <f aca="false">D37</f>
        <v>4</v>
      </c>
      <c r="E41" s="7" t="n">
        <v>188</v>
      </c>
      <c r="F41" s="157" t="n">
        <f aca="false">high_v2_m!D29+temporary_pension_bonus_high!B29</f>
        <v>21318938.868912</v>
      </c>
      <c r="G41" s="157" t="n">
        <f aca="false">high_v2_m!E29+temporary_pension_bonus_high!B29</f>
        <v>20463952.5679462</v>
      </c>
      <c r="H41" s="67" t="n">
        <f aca="false">F41-J41</f>
        <v>20857608.3366099</v>
      </c>
      <c r="I41" s="67" t="n">
        <f aca="false">G41-K41</f>
        <v>20016461.9516132</v>
      </c>
      <c r="J41" s="157" t="n">
        <f aca="false">high_v2_m!J29</f>
        <v>461330.532302026</v>
      </c>
      <c r="K41" s="157" t="n">
        <f aca="false">high_v2_m!K29</f>
        <v>447490.616332965</v>
      </c>
      <c r="L41" s="67" t="n">
        <f aca="false">H41-I41</f>
        <v>841146.384996723</v>
      </c>
      <c r="M41" s="67" t="n">
        <f aca="false">J41-K41</f>
        <v>13839.9159690607</v>
      </c>
      <c r="N41" s="157" t="n">
        <f aca="false">SUM(high_v5_m!C29:J29)</f>
        <v>3455901.40397361</v>
      </c>
      <c r="O41" s="7"/>
      <c r="P41" s="7"/>
      <c r="Q41" s="67" t="n">
        <f aca="false">I41*5.5017049523</f>
        <v>110124667.846715</v>
      </c>
      <c r="R41" s="67"/>
      <c r="S41" s="67"/>
      <c r="T41" s="7"/>
      <c r="U41" s="7"/>
      <c r="V41" s="67" t="n">
        <f aca="false">K41*5.5017049523</f>
        <v>2461961.33998685</v>
      </c>
      <c r="W41" s="67" t="n">
        <f aca="false">M41*5.5017049523</f>
        <v>76143.134226397</v>
      </c>
      <c r="X41" s="67" t="n">
        <f aca="false">N41*5.1890047538+L41*5.5017049523</f>
        <v>22560428.0458289</v>
      </c>
      <c r="Y41" s="67" t="n">
        <f aca="false">N41*5.1890047538</f>
        <v>17932688.8138832</v>
      </c>
      <c r="Z41" s="67" t="n">
        <f aca="false">L41*5.5017049523</f>
        <v>4627739.23194572</v>
      </c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</row>
    <row r="42" customFormat="false" ht="12.8" hidden="false" customHeight="false" outlineLevel="0" collapsed="false">
      <c r="A42" s="153"/>
      <c r="B42" s="5"/>
      <c r="C42" s="153" t="n">
        <f aca="false">C38+1</f>
        <v>2022</v>
      </c>
      <c r="D42" s="153" t="n">
        <f aca="false">D38</f>
        <v>1</v>
      </c>
      <c r="E42" s="153" t="n">
        <v>189</v>
      </c>
      <c r="F42" s="155" t="n">
        <f aca="false">high_v2_m!D30+temporary_pension_bonus_high!B30</f>
        <v>20268405.0937107</v>
      </c>
      <c r="G42" s="155" t="n">
        <f aca="false">high_v2_m!E30+temporary_pension_bonus_high!B30</f>
        <v>19453762.4400613</v>
      </c>
      <c r="H42" s="8" t="n">
        <f aca="false">F42-J42</f>
        <v>19831704.8443674</v>
      </c>
      <c r="I42" s="8" t="n">
        <f aca="false">G42-K42</f>
        <v>19030163.1981983</v>
      </c>
      <c r="J42" s="155" t="n">
        <f aca="false">high_v2_m!J30</f>
        <v>436700.249343267</v>
      </c>
      <c r="K42" s="155" t="n">
        <f aca="false">high_v2_m!K30</f>
        <v>423599.241862969</v>
      </c>
      <c r="L42" s="8" t="n">
        <f aca="false">H42-I42</f>
        <v>801541.646169085</v>
      </c>
      <c r="M42" s="8" t="n">
        <f aca="false">J42-K42</f>
        <v>13101.0074802981</v>
      </c>
      <c r="N42" s="155" t="n">
        <f aca="false">SUM(high_v5_m!C30:J30)</f>
        <v>3841902.39654609</v>
      </c>
      <c r="O42" s="5"/>
      <c r="P42" s="5"/>
      <c r="Q42" s="8" t="n">
        <f aca="false">I42*5.5017049523</f>
        <v>104698343.110605</v>
      </c>
      <c r="R42" s="8"/>
      <c r="S42" s="8"/>
      <c r="T42" s="5"/>
      <c r="U42" s="5"/>
      <c r="V42" s="8" t="n">
        <f aca="false">K42*5.5017049523</f>
        <v>2330518.04674802</v>
      </c>
      <c r="W42" s="8" t="n">
        <f aca="false">M42*5.5017049523</f>
        <v>72077.8777344751</v>
      </c>
      <c r="X42" s="8" t="n">
        <f aca="false">N42*5.1890047538+L42*5.5017049523</f>
        <v>24345495.4435164</v>
      </c>
      <c r="Y42" s="8" t="n">
        <f aca="false">N42*5.1890047538</f>
        <v>19935649.7993133</v>
      </c>
      <c r="Z42" s="8" t="n">
        <f aca="false">L42*5.5017049523</f>
        <v>4409845.64420315</v>
      </c>
      <c r="AA42" s="153"/>
      <c r="AB42" s="153"/>
      <c r="AC42" s="153"/>
      <c r="AD42" s="153"/>
      <c r="AE42" s="153"/>
      <c r="AF42" s="153"/>
      <c r="AG42" s="153"/>
      <c r="AH42" s="153"/>
      <c r="AI42" s="153"/>
      <c r="AJ42" s="153"/>
      <c r="AK42" s="153"/>
      <c r="AL42" s="153"/>
      <c r="AM42" s="153"/>
      <c r="AN42" s="153"/>
      <c r="AO42" s="153"/>
      <c r="AP42" s="153"/>
      <c r="AQ42" s="153"/>
      <c r="AR42" s="153"/>
      <c r="AS42" s="153"/>
      <c r="AT42" s="153"/>
      <c r="AU42" s="153"/>
      <c r="AV42" s="153"/>
      <c r="AW42" s="153"/>
      <c r="AX42" s="153"/>
      <c r="AY42" s="153"/>
      <c r="AZ42" s="153"/>
      <c r="BA42" s="153"/>
      <c r="BB42" s="153"/>
      <c r="BC42" s="153"/>
      <c r="BD42" s="153"/>
      <c r="BE42" s="153"/>
      <c r="BF42" s="153"/>
      <c r="BG42" s="153"/>
      <c r="BH42" s="153"/>
      <c r="BI42" s="153"/>
      <c r="BJ42" s="153"/>
      <c r="BK42" s="153"/>
      <c r="BL42" s="153"/>
    </row>
    <row r="43" customFormat="false" ht="12.8" hidden="false" customHeight="false" outlineLevel="0" collapsed="false">
      <c r="A43" s="7"/>
      <c r="B43" s="7"/>
      <c r="C43" s="7" t="n">
        <f aca="false">C39+1</f>
        <v>2022</v>
      </c>
      <c r="D43" s="7" t="n">
        <f aca="false">D39</f>
        <v>2</v>
      </c>
      <c r="E43" s="7" t="n">
        <v>190</v>
      </c>
      <c r="F43" s="157" t="n">
        <f aca="false">high_v2_m!D31+temporary_pension_bonus_high!B31</f>
        <v>22545008.7160163</v>
      </c>
      <c r="G43" s="157" t="n">
        <f aca="false">high_v2_m!E31+temporary_pension_bonus_high!B31</f>
        <v>21637255.1327656</v>
      </c>
      <c r="H43" s="67" t="n">
        <f aca="false">F43-J43</f>
        <v>22029950.2092243</v>
      </c>
      <c r="I43" s="67" t="n">
        <f aca="false">G43-K43</f>
        <v>21137648.3811774</v>
      </c>
      <c r="J43" s="157" t="n">
        <f aca="false">high_v2_m!J31</f>
        <v>515058.506791937</v>
      </c>
      <c r="K43" s="157" t="n">
        <f aca="false">high_v2_m!K31</f>
        <v>499606.751588179</v>
      </c>
      <c r="L43" s="67" t="n">
        <f aca="false">H43-I43</f>
        <v>892301.828046888</v>
      </c>
      <c r="M43" s="67" t="n">
        <f aca="false">J43-K43</f>
        <v>15451.7552037581</v>
      </c>
      <c r="N43" s="157" t="n">
        <f aca="false">SUM(high_v5_m!C31:J31)</f>
        <v>3645221.73403643</v>
      </c>
      <c r="O43" s="7"/>
      <c r="P43" s="7"/>
      <c r="Q43" s="67" t="n">
        <f aca="false">I43*5.5017049523</f>
        <v>116293104.7787</v>
      </c>
      <c r="R43" s="67"/>
      <c r="S43" s="67"/>
      <c r="T43" s="7"/>
      <c r="U43" s="7"/>
      <c r="V43" s="67" t="n">
        <f aca="false">K43*5.5017049523</f>
        <v>2748688.9394152</v>
      </c>
      <c r="W43" s="67" t="n">
        <f aca="false">M43*5.5017049523</f>
        <v>85010.9981262431</v>
      </c>
      <c r="X43" s="67" t="n">
        <f aca="false">N43*5.1890047538+L43*5.5017049523</f>
        <v>23824254.292882</v>
      </c>
      <c r="Y43" s="67" t="n">
        <f aca="false">N43*5.1890047538</f>
        <v>18915072.9065701</v>
      </c>
      <c r="Z43" s="67" t="n">
        <f aca="false">L43*5.5017049523</f>
        <v>4909181.38631191</v>
      </c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</row>
    <row r="44" customFormat="false" ht="12.8" hidden="false" customHeight="false" outlineLevel="0" collapsed="false">
      <c r="A44" s="7"/>
      <c r="B44" s="7"/>
      <c r="C44" s="7" t="n">
        <f aca="false">C40+1</f>
        <v>2022</v>
      </c>
      <c r="D44" s="7" t="n">
        <f aca="false">D40</f>
        <v>3</v>
      </c>
      <c r="E44" s="7" t="n">
        <v>191</v>
      </c>
      <c r="F44" s="157" t="n">
        <f aca="false">high_v2_m!D32+temporary_pension_bonus_high!B32</f>
        <v>21512988.1030898</v>
      </c>
      <c r="G44" s="157" t="n">
        <f aca="false">high_v2_m!E32+temporary_pension_bonus_high!B32</f>
        <v>20645867.1962666</v>
      </c>
      <c r="H44" s="67" t="n">
        <f aca="false">F44-J44</f>
        <v>20999683.8307461</v>
      </c>
      <c r="I44" s="67" t="n">
        <f aca="false">G44-K44</f>
        <v>20147962.0520932</v>
      </c>
      <c r="J44" s="157" t="n">
        <f aca="false">high_v2_m!J32</f>
        <v>513304.272343703</v>
      </c>
      <c r="K44" s="157" t="n">
        <f aca="false">high_v2_m!K32</f>
        <v>497905.144173392</v>
      </c>
      <c r="L44" s="67" t="n">
        <f aca="false">H44-I44</f>
        <v>851721.778652839</v>
      </c>
      <c r="M44" s="67" t="n">
        <f aca="false">J44-K44</f>
        <v>15399.1281703111</v>
      </c>
      <c r="N44" s="157" t="n">
        <f aca="false">SUM(high_v5_m!C32:J32)</f>
        <v>3266544.03198506</v>
      </c>
      <c r="O44" s="7"/>
      <c r="P44" s="7"/>
      <c r="Q44" s="67" t="n">
        <f aca="false">I44*5.5017049523</f>
        <v>110848142.600754</v>
      </c>
      <c r="R44" s="67"/>
      <c r="S44" s="67"/>
      <c r="T44" s="7"/>
      <c r="U44" s="7"/>
      <c r="V44" s="67" t="n">
        <f aca="false">K44*5.5017049523</f>
        <v>2739327.1974744</v>
      </c>
      <c r="W44" s="67" t="n">
        <f aca="false">M44*5.5017049523</f>
        <v>84721.459715703</v>
      </c>
      <c r="X44" s="67" t="n">
        <f aca="false">N44*5.1890047538+L44*5.5017049523</f>
        <v>21636034.4380636</v>
      </c>
      <c r="Y44" s="67" t="n">
        <f aca="false">N44*5.1890047538</f>
        <v>16950112.5104675</v>
      </c>
      <c r="Z44" s="67" t="n">
        <f aca="false">L44*5.5017049523</f>
        <v>4685921.92759609</v>
      </c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</row>
    <row r="45" customFormat="false" ht="12.8" hidden="false" customHeight="false" outlineLevel="0" collapsed="false">
      <c r="A45" s="7"/>
      <c r="B45" s="7"/>
      <c r="C45" s="7" t="n">
        <f aca="false">C41+1</f>
        <v>2022</v>
      </c>
      <c r="D45" s="7" t="n">
        <f aca="false">D41</f>
        <v>4</v>
      </c>
      <c r="E45" s="7" t="n">
        <v>192</v>
      </c>
      <c r="F45" s="157" t="n">
        <f aca="false">high_v2_m!D33+temporary_pension_bonus_high!B33</f>
        <v>22908973.0566019</v>
      </c>
      <c r="G45" s="157" t="n">
        <f aca="false">high_v2_m!E33+temporary_pension_bonus_high!B33</f>
        <v>21984402.2295784</v>
      </c>
      <c r="H45" s="67" t="n">
        <f aca="false">F45-J45</f>
        <v>22341510.0509362</v>
      </c>
      <c r="I45" s="67" t="n">
        <f aca="false">G45-K45</f>
        <v>21433963.1140828</v>
      </c>
      <c r="J45" s="157" t="n">
        <f aca="false">high_v2_m!J33</f>
        <v>567463.00566565</v>
      </c>
      <c r="K45" s="157" t="n">
        <f aca="false">high_v2_m!K33</f>
        <v>550439.115495681</v>
      </c>
      <c r="L45" s="67" t="n">
        <f aca="false">H45-I45</f>
        <v>907546.93685345</v>
      </c>
      <c r="M45" s="67" t="n">
        <f aca="false">J45-K45</f>
        <v>17023.8901699695</v>
      </c>
      <c r="N45" s="157" t="n">
        <f aca="false">SUM(high_v5_m!C33:J33)</f>
        <v>3635286.36841345</v>
      </c>
      <c r="O45" s="7"/>
      <c r="P45" s="7"/>
      <c r="Q45" s="67" t="n">
        <f aca="false">I45*5.5017049523</f>
        <v>117923341.012165</v>
      </c>
      <c r="R45" s="67"/>
      <c r="S45" s="67"/>
      <c r="T45" s="7"/>
      <c r="U45" s="7"/>
      <c r="V45" s="67" t="n">
        <f aca="false">K45*5.5017049523</f>
        <v>3028353.60766222</v>
      </c>
      <c r="W45" s="67" t="n">
        <f aca="false">M45*5.5017049523</f>
        <v>93660.4208555326</v>
      </c>
      <c r="X45" s="67" t="n">
        <f aca="false">N45*5.1890047538+L45*5.5017049523</f>
        <v>23856573.7240531</v>
      </c>
      <c r="Y45" s="67" t="n">
        <f aca="false">N45*5.1890047538</f>
        <v>18863518.2471217</v>
      </c>
      <c r="Z45" s="67" t="n">
        <f aca="false">L45*5.5017049523</f>
        <v>4993055.47693132</v>
      </c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</row>
    <row r="46" customFormat="false" ht="12.8" hidden="false" customHeight="false" outlineLevel="0" collapsed="false">
      <c r="A46" s="153"/>
      <c r="B46" s="5"/>
      <c r="C46" s="153" t="n">
        <f aca="false">C42+1</f>
        <v>2023</v>
      </c>
      <c r="D46" s="153" t="n">
        <f aca="false">D42</f>
        <v>1</v>
      </c>
      <c r="E46" s="153" t="n">
        <v>193</v>
      </c>
      <c r="F46" s="155" t="n">
        <f aca="false">high_v2_m!D34+temporary_pension_bonus_high!B34</f>
        <v>21933656.914561</v>
      </c>
      <c r="G46" s="155" t="n">
        <f aca="false">high_v2_m!E34+temporary_pension_bonus_high!B34</f>
        <v>21046805.3437672</v>
      </c>
      <c r="H46" s="8" t="n">
        <f aca="false">F46-J46</f>
        <v>21381552.0839808</v>
      </c>
      <c r="I46" s="8" t="n">
        <f aca="false">G46-K46</f>
        <v>20511263.6581044</v>
      </c>
      <c r="J46" s="155" t="n">
        <f aca="false">high_v2_m!J34</f>
        <v>552104.830580278</v>
      </c>
      <c r="K46" s="155" t="n">
        <f aca="false">high_v2_m!K34</f>
        <v>535541.68566287</v>
      </c>
      <c r="L46" s="8" t="n">
        <f aca="false">H46-I46</f>
        <v>870288.425876386</v>
      </c>
      <c r="M46" s="8" t="n">
        <f aca="false">J46-K46</f>
        <v>16563.1449174084</v>
      </c>
      <c r="N46" s="155" t="n">
        <f aca="false">SUM(high_v5_m!C34:J34)</f>
        <v>4108297.15997166</v>
      </c>
      <c r="O46" s="5"/>
      <c r="P46" s="5"/>
      <c r="Q46" s="8" t="n">
        <f aca="false">I46*5.5017049523</f>
        <v>112846920.845724</v>
      </c>
      <c r="R46" s="8"/>
      <c r="S46" s="8"/>
      <c r="T46" s="5"/>
      <c r="U46" s="5"/>
      <c r="V46" s="8" t="n">
        <f aca="false">K46*5.5017049523</f>
        <v>2946392.3441745</v>
      </c>
      <c r="W46" s="8" t="n">
        <f aca="false">M46*5.5017049523</f>
        <v>91125.5364177681</v>
      </c>
      <c r="X46" s="8" t="n">
        <f aca="false">N46*5.1890047538+L46*5.5017049523</f>
        <v>26106043.6356895</v>
      </c>
      <c r="Y46" s="8" t="n">
        <f aca="false">N46*5.1890047538</f>
        <v>21317973.493116</v>
      </c>
      <c r="Z46" s="8" t="n">
        <f aca="false">L46*5.5017049523</f>
        <v>4788070.14257349</v>
      </c>
      <c r="AA46" s="153"/>
      <c r="AB46" s="153"/>
      <c r="AC46" s="153"/>
      <c r="AD46" s="153"/>
      <c r="AE46" s="153"/>
      <c r="AF46" s="153"/>
      <c r="AG46" s="153"/>
      <c r="AH46" s="153"/>
      <c r="AI46" s="153"/>
      <c r="AJ46" s="153"/>
      <c r="AK46" s="153"/>
      <c r="AL46" s="153"/>
      <c r="AM46" s="153"/>
      <c r="AN46" s="153"/>
      <c r="AO46" s="153"/>
      <c r="AP46" s="153"/>
      <c r="AQ46" s="153"/>
      <c r="AR46" s="153"/>
      <c r="AS46" s="153"/>
      <c r="AT46" s="153"/>
      <c r="AU46" s="153"/>
      <c r="AV46" s="153"/>
      <c r="AW46" s="153"/>
      <c r="AX46" s="153"/>
      <c r="AY46" s="153"/>
      <c r="AZ46" s="153"/>
      <c r="BA46" s="153"/>
      <c r="BB46" s="153"/>
      <c r="BC46" s="153"/>
      <c r="BD46" s="153"/>
      <c r="BE46" s="153"/>
      <c r="BF46" s="153"/>
      <c r="BG46" s="153"/>
      <c r="BH46" s="153"/>
      <c r="BI46" s="153"/>
      <c r="BJ46" s="153"/>
      <c r="BK46" s="153"/>
      <c r="BL46" s="153"/>
    </row>
    <row r="47" customFormat="false" ht="12.8" hidden="false" customHeight="false" outlineLevel="0" collapsed="false">
      <c r="A47" s="7"/>
      <c r="B47" s="7"/>
      <c r="C47" s="7" t="n">
        <f aca="false">C43+1</f>
        <v>2023</v>
      </c>
      <c r="D47" s="7" t="n">
        <f aca="false">D43</f>
        <v>2</v>
      </c>
      <c r="E47" s="7" t="n">
        <v>194</v>
      </c>
      <c r="F47" s="157" t="n">
        <f aca="false">high_v2_m!D35+temporary_pension_bonus_high!B35</f>
        <v>23812848.674135</v>
      </c>
      <c r="G47" s="157" t="n">
        <f aca="false">high_v2_m!E35+temporary_pension_bonus_high!B35</f>
        <v>22848725.6036003</v>
      </c>
      <c r="H47" s="67" t="n">
        <f aca="false">F47-J47</f>
        <v>23187928.8632079</v>
      </c>
      <c r="I47" s="67" t="n">
        <f aca="false">G47-K47</f>
        <v>22242553.3870011</v>
      </c>
      <c r="J47" s="157" t="n">
        <f aca="false">high_v2_m!J35</f>
        <v>624919.810927068</v>
      </c>
      <c r="K47" s="157" t="n">
        <f aca="false">high_v2_m!K35</f>
        <v>606172.216599256</v>
      </c>
      <c r="L47" s="67" t="n">
        <f aca="false">H47-I47</f>
        <v>945375.476206858</v>
      </c>
      <c r="M47" s="67" t="n">
        <f aca="false">J47-K47</f>
        <v>18747.5943278121</v>
      </c>
      <c r="N47" s="157" t="n">
        <f aca="false">SUM(high_v5_m!C35:J35)</f>
        <v>3778008.66296671</v>
      </c>
      <c r="O47" s="7"/>
      <c r="P47" s="7"/>
      <c r="Q47" s="67" t="n">
        <f aca="false">I47*5.5017049523</f>
        <v>122371966.121061</v>
      </c>
      <c r="R47" s="67"/>
      <c r="S47" s="67"/>
      <c r="T47" s="7"/>
      <c r="U47" s="7"/>
      <c r="V47" s="67" t="n">
        <f aca="false">K47*5.5017049523</f>
        <v>3334980.68601079</v>
      </c>
      <c r="W47" s="67" t="n">
        <f aca="false">M47*5.5017049523</f>
        <v>103143.732557035</v>
      </c>
      <c r="X47" s="67" t="n">
        <f aca="false">N47*5.1890047538+L47*5.5017049523</f>
        <v>24805281.8512621</v>
      </c>
      <c r="Y47" s="67" t="n">
        <f aca="false">N47*5.1890047538</f>
        <v>19604104.9120318</v>
      </c>
      <c r="Z47" s="67" t="n">
        <f aca="false">L47*5.5017049523</f>
        <v>5201176.93923024</v>
      </c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</row>
    <row r="48" customFormat="false" ht="12.8" hidden="false" customHeight="false" outlineLevel="0" collapsed="false">
      <c r="A48" s="7"/>
      <c r="B48" s="7"/>
      <c r="C48" s="7" t="n">
        <f aca="false">C44+1</f>
        <v>2023</v>
      </c>
      <c r="D48" s="7" t="n">
        <f aca="false">D44</f>
        <v>3</v>
      </c>
      <c r="E48" s="7" t="n">
        <v>195</v>
      </c>
      <c r="F48" s="157" t="n">
        <f aca="false">high_v2_m!D36+temporary_pension_bonus_high!B36</f>
        <v>22920004.0611872</v>
      </c>
      <c r="G48" s="157" t="n">
        <f aca="false">high_v2_m!E36+temporary_pension_bonus_high!B36</f>
        <v>21990854.1493636</v>
      </c>
      <c r="H48" s="67" t="n">
        <f aca="false">F48-J48</f>
        <v>22302142.5251599</v>
      </c>
      <c r="I48" s="67" t="n">
        <f aca="false">G48-K48</f>
        <v>21391528.4594172</v>
      </c>
      <c r="J48" s="157" t="n">
        <f aca="false">high_v2_m!J36</f>
        <v>617861.536027233</v>
      </c>
      <c r="K48" s="157" t="n">
        <f aca="false">high_v2_m!K36</f>
        <v>599325.689946416</v>
      </c>
      <c r="L48" s="67" t="n">
        <f aca="false">H48-I48</f>
        <v>910614.065742694</v>
      </c>
      <c r="M48" s="67" t="n">
        <f aca="false">J48-K48</f>
        <v>18535.8460808169</v>
      </c>
      <c r="N48" s="157" t="n">
        <f aca="false">SUM(high_v5_m!C36:J36)</f>
        <v>3535583.90016215</v>
      </c>
      <c r="O48" s="7"/>
      <c r="P48" s="7"/>
      <c r="Q48" s="67" t="n">
        <f aca="false">I48*5.5017049523</f>
        <v>117689878.062442</v>
      </c>
      <c r="R48" s="67"/>
      <c r="S48" s="67"/>
      <c r="T48" s="7"/>
      <c r="U48" s="7"/>
      <c r="V48" s="67" t="n">
        <f aca="false">K48*5.5017049523</f>
        <v>3297313.11641881</v>
      </c>
      <c r="W48" s="67" t="n">
        <f aca="false">M48*5.5017049523</f>
        <v>101978.756177901</v>
      </c>
      <c r="X48" s="67" t="n">
        <f aca="false">N48*5.1890047538+L48*5.5017049523</f>
        <v>23356091.5805308</v>
      </c>
      <c r="Y48" s="67" t="n">
        <f aca="false">N48*5.1890047538</f>
        <v>18346161.6654002</v>
      </c>
      <c r="Z48" s="67" t="n">
        <f aca="false">L48*5.5017049523</f>
        <v>5009929.91513062</v>
      </c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</row>
    <row r="49" customFormat="false" ht="12.8" hidden="false" customHeight="false" outlineLevel="0" collapsed="false">
      <c r="A49" s="7"/>
      <c r="B49" s="7"/>
      <c r="C49" s="7" t="n">
        <f aca="false">C45+1</f>
        <v>2023</v>
      </c>
      <c r="D49" s="7" t="n">
        <f aca="false">D45</f>
        <v>4</v>
      </c>
      <c r="E49" s="7" t="n">
        <v>196</v>
      </c>
      <c r="F49" s="157" t="n">
        <f aca="false">high_v2_m!D37+temporary_pension_bonus_high!B37</f>
        <v>24671883.1692856</v>
      </c>
      <c r="G49" s="157" t="n">
        <f aca="false">high_v2_m!E37+temporary_pension_bonus_high!B37</f>
        <v>23670786.2274338</v>
      </c>
      <c r="H49" s="67" t="n">
        <f aca="false">F49-J49</f>
        <v>23974671.8265138</v>
      </c>
      <c r="I49" s="67" t="n">
        <f aca="false">G49-K49</f>
        <v>22994491.2249452</v>
      </c>
      <c r="J49" s="157" t="n">
        <f aca="false">high_v2_m!J37</f>
        <v>697211.342771807</v>
      </c>
      <c r="K49" s="157" t="n">
        <f aca="false">high_v2_m!K37</f>
        <v>676295.002488653</v>
      </c>
      <c r="L49" s="67" t="n">
        <f aca="false">H49-I49</f>
        <v>980180.601568636</v>
      </c>
      <c r="M49" s="67" t="n">
        <f aca="false">J49-K49</f>
        <v>20916.3402831543</v>
      </c>
      <c r="N49" s="157" t="n">
        <f aca="false">SUM(high_v5_m!C37:J37)</f>
        <v>3859922.38159348</v>
      </c>
      <c r="O49" s="7"/>
      <c r="P49" s="7"/>
      <c r="Q49" s="67" t="n">
        <f aca="false">I49*5.5017049523</f>
        <v>126508906.2479</v>
      </c>
      <c r="R49" s="67"/>
      <c r="S49" s="67"/>
      <c r="T49" s="7"/>
      <c r="U49" s="7"/>
      <c r="V49" s="67" t="n">
        <f aca="false">K49*5.5017049523</f>
        <v>3720775.56440756</v>
      </c>
      <c r="W49" s="67" t="n">
        <f aca="false">M49*5.5017049523</f>
        <v>115075.532919822</v>
      </c>
      <c r="X49" s="67" t="n">
        <f aca="false">N49*5.1890047538+L49*5.5017049523</f>
        <v>25421820.0571861</v>
      </c>
      <c r="Y49" s="67" t="n">
        <f aca="false">N49*5.1890047538</f>
        <v>20029155.5873876</v>
      </c>
      <c r="Z49" s="67" t="n">
        <f aca="false">L49*5.5017049523</f>
        <v>5392664.46979856</v>
      </c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</row>
    <row r="50" customFormat="false" ht="12.8" hidden="false" customHeight="false" outlineLevel="0" collapsed="false">
      <c r="A50" s="153"/>
      <c r="B50" s="5"/>
      <c r="C50" s="153" t="n">
        <f aca="false">C46+1</f>
        <v>2024</v>
      </c>
      <c r="D50" s="153" t="n">
        <f aca="false">D46</f>
        <v>1</v>
      </c>
      <c r="E50" s="153" t="n">
        <v>197</v>
      </c>
      <c r="F50" s="155" t="n">
        <f aca="false">high_v2_m!D38+temporary_pension_bonus_high!B38</f>
        <v>24039612.3435257</v>
      </c>
      <c r="G50" s="155" t="n">
        <f aca="false">high_v2_m!E38+temporary_pension_bonus_high!B38</f>
        <v>23061869.9979868</v>
      </c>
      <c r="H50" s="8" t="n">
        <f aca="false">F50-J50</f>
        <v>23350489.1931391</v>
      </c>
      <c r="I50" s="8" t="n">
        <f aca="false">G50-K50</f>
        <v>22393420.5421118</v>
      </c>
      <c r="J50" s="155" t="n">
        <f aca="false">high_v2_m!J38</f>
        <v>689123.150386581</v>
      </c>
      <c r="K50" s="155" t="n">
        <f aca="false">high_v2_m!K38</f>
        <v>668449.455874984</v>
      </c>
      <c r="L50" s="8" t="n">
        <f aca="false">H50-I50</f>
        <v>957068.651027303</v>
      </c>
      <c r="M50" s="8" t="n">
        <f aca="false">J50-K50</f>
        <v>20673.6945115975</v>
      </c>
      <c r="N50" s="155" t="n">
        <f aca="false">SUM(high_v5_m!C38:J38)</f>
        <v>4432609.23466637</v>
      </c>
      <c r="O50" s="5"/>
      <c r="P50" s="5"/>
      <c r="Q50" s="8" t="n">
        <f aca="false">I50*5.5017049523</f>
        <v>123201992.695473</v>
      </c>
      <c r="R50" s="8"/>
      <c r="S50" s="8"/>
      <c r="T50" s="5"/>
      <c r="U50" s="5"/>
      <c r="V50" s="8" t="n">
        <f aca="false">K50*5.5017049523</f>
        <v>3677611.68174964</v>
      </c>
      <c r="W50" s="8" t="n">
        <f aca="false">M50*5.5017049523</f>
        <v>113740.567476793</v>
      </c>
      <c r="X50" s="8" t="n">
        <f aca="false">N50*5.1890047538+L50*5.5017049523</f>
        <v>28266339.7274696</v>
      </c>
      <c r="Y50" s="8" t="n">
        <f aca="false">N50*5.1890047538</f>
        <v>23000830.3904216</v>
      </c>
      <c r="Z50" s="8" t="n">
        <f aca="false">L50*5.5017049523</f>
        <v>5265509.33704799</v>
      </c>
      <c r="AA50" s="153"/>
      <c r="AB50" s="153"/>
      <c r="AC50" s="153"/>
      <c r="AD50" s="153"/>
      <c r="AE50" s="153"/>
      <c r="AF50" s="153"/>
      <c r="AG50" s="153"/>
      <c r="AH50" s="153"/>
      <c r="AI50" s="153"/>
      <c r="AJ50" s="153"/>
      <c r="AK50" s="153"/>
      <c r="AL50" s="153"/>
      <c r="AM50" s="153"/>
      <c r="AN50" s="153"/>
      <c r="AO50" s="153"/>
      <c r="AP50" s="153"/>
      <c r="AQ50" s="153"/>
      <c r="AR50" s="153"/>
      <c r="AS50" s="153"/>
      <c r="AT50" s="153"/>
      <c r="AU50" s="153"/>
      <c r="AV50" s="153"/>
      <c r="AW50" s="153"/>
      <c r="AX50" s="153"/>
      <c r="AY50" s="153"/>
      <c r="AZ50" s="153"/>
      <c r="BA50" s="153"/>
      <c r="BB50" s="153"/>
      <c r="BC50" s="153"/>
      <c r="BD50" s="153"/>
      <c r="BE50" s="153"/>
      <c r="BF50" s="153"/>
      <c r="BG50" s="153"/>
      <c r="BH50" s="153"/>
      <c r="BI50" s="153"/>
      <c r="BJ50" s="153"/>
      <c r="BK50" s="153"/>
      <c r="BL50" s="153"/>
    </row>
    <row r="51" customFormat="false" ht="12.8" hidden="false" customHeight="false" outlineLevel="0" collapsed="false">
      <c r="A51" s="7"/>
      <c r="B51" s="7"/>
      <c r="C51" s="7" t="n">
        <f aca="false">C47+1</f>
        <v>2024</v>
      </c>
      <c r="D51" s="7" t="n">
        <f aca="false">D47</f>
        <v>2</v>
      </c>
      <c r="E51" s="7" t="n">
        <v>198</v>
      </c>
      <c r="F51" s="157" t="n">
        <f aca="false">high_v2_m!D39+temporary_pension_bonus_high!B39</f>
        <v>25841475.5499183</v>
      </c>
      <c r="G51" s="157" t="n">
        <f aca="false">high_v2_m!E39+temporary_pension_bonus_high!B39</f>
        <v>24788524.2951218</v>
      </c>
      <c r="H51" s="67" t="n">
        <f aca="false">F51-J51</f>
        <v>25091643.0696188</v>
      </c>
      <c r="I51" s="67" t="n">
        <f aca="false">G51-K51</f>
        <v>24061186.7892313</v>
      </c>
      <c r="J51" s="157" t="n">
        <f aca="false">high_v2_m!J39</f>
        <v>749832.480299526</v>
      </c>
      <c r="K51" s="157" t="n">
        <f aca="false">high_v2_m!K39</f>
        <v>727337.50589054</v>
      </c>
      <c r="L51" s="67" t="n">
        <f aca="false">H51-I51</f>
        <v>1030456.28038747</v>
      </c>
      <c r="M51" s="67" t="n">
        <f aca="false">J51-K51</f>
        <v>22494.9744089858</v>
      </c>
      <c r="N51" s="157" t="n">
        <f aca="false">SUM(high_v5_m!C39:J39)</f>
        <v>4035768.75742153</v>
      </c>
      <c r="O51" s="7"/>
      <c r="P51" s="7"/>
      <c r="Q51" s="67" t="n">
        <f aca="false">I51*5.5017049523</f>
        <v>132377550.516529</v>
      </c>
      <c r="R51" s="67"/>
      <c r="S51" s="67"/>
      <c r="T51" s="7"/>
      <c r="U51" s="7"/>
      <c r="V51" s="67" t="n">
        <f aca="false">K51*5.5017049523</f>
        <v>4001596.35815152</v>
      </c>
      <c r="W51" s="67" t="n">
        <f aca="false">M51*5.5017049523</f>
        <v>123760.712107779</v>
      </c>
      <c r="X51" s="67" t="n">
        <f aca="false">N51*5.1890047538+L51*5.5017049523</f>
        <v>26610889.6884342</v>
      </c>
      <c r="Y51" s="67" t="n">
        <f aca="false">N51*5.1890047538</f>
        <v>20941623.2674979</v>
      </c>
      <c r="Z51" s="67" t="n">
        <f aca="false">L51*5.5017049523</f>
        <v>5669266.42093637</v>
      </c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</row>
    <row r="52" customFormat="false" ht="12.8" hidden="false" customHeight="false" outlineLevel="0" collapsed="false">
      <c r="A52" s="7"/>
      <c r="B52" s="7"/>
      <c r="C52" s="7" t="n">
        <f aca="false">C48+1</f>
        <v>2024</v>
      </c>
      <c r="D52" s="7" t="n">
        <f aca="false">D48</f>
        <v>3</v>
      </c>
      <c r="E52" s="7" t="n">
        <v>199</v>
      </c>
      <c r="F52" s="157" t="n">
        <f aca="false">high_v2_m!D40+temporary_pension_bonus_high!B40</f>
        <v>25251772.3694253</v>
      </c>
      <c r="G52" s="157" t="n">
        <f aca="false">high_v2_m!E40+temporary_pension_bonus_high!B40</f>
        <v>24221147.5153848</v>
      </c>
      <c r="H52" s="67" t="n">
        <f aca="false">F52-J52</f>
        <v>24516892.820408</v>
      </c>
      <c r="I52" s="67" t="n">
        <f aca="false">G52-K52</f>
        <v>23508314.3528381</v>
      </c>
      <c r="J52" s="157" t="n">
        <f aca="false">high_v2_m!J40</f>
        <v>734879.549017228</v>
      </c>
      <c r="K52" s="157" t="n">
        <f aca="false">high_v2_m!K40</f>
        <v>712833.162546711</v>
      </c>
      <c r="L52" s="67" t="n">
        <f aca="false">H52-I52</f>
        <v>1008578.46756995</v>
      </c>
      <c r="M52" s="67" t="n">
        <f aca="false">J52-K52</f>
        <v>22046.3864705168</v>
      </c>
      <c r="N52" s="157" t="n">
        <f aca="false">SUM(high_v5_m!C40:J40)</f>
        <v>3796628.2724876</v>
      </c>
      <c r="O52" s="7"/>
      <c r="P52" s="7"/>
      <c r="Q52" s="67" t="n">
        <f aca="false">I52*5.5017049523</f>
        <v>129335809.495234</v>
      </c>
      <c r="R52" s="67"/>
      <c r="S52" s="67"/>
      <c r="T52" s="7"/>
      <c r="U52" s="7"/>
      <c r="V52" s="67" t="n">
        <f aca="false">K52*5.5017049523</f>
        <v>3921797.74054691</v>
      </c>
      <c r="W52" s="67" t="n">
        <f aca="false">M52*5.5017049523</f>
        <v>121292.713625162</v>
      </c>
      <c r="X52" s="67" t="n">
        <f aca="false">N52*5.1890047538+L52*5.5017049523</f>
        <v>25249623.3041624</v>
      </c>
      <c r="Y52" s="67" t="n">
        <f aca="false">N52*5.1890047538</f>
        <v>19700722.1543496</v>
      </c>
      <c r="Z52" s="67" t="n">
        <f aca="false">L52*5.5017049523</f>
        <v>5548901.14981277</v>
      </c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</row>
    <row r="53" customFormat="false" ht="12.8" hidden="false" customHeight="false" outlineLevel="0" collapsed="false">
      <c r="A53" s="7"/>
      <c r="B53" s="7"/>
      <c r="C53" s="7" t="n">
        <f aca="false">C49+1</f>
        <v>2024</v>
      </c>
      <c r="D53" s="7" t="n">
        <f aca="false">D49</f>
        <v>4</v>
      </c>
      <c r="E53" s="7" t="n">
        <v>200</v>
      </c>
      <c r="F53" s="157" t="n">
        <f aca="false">high_v2_m!D41+temporary_pension_bonus_high!B41</f>
        <v>26705649.8188973</v>
      </c>
      <c r="G53" s="157" t="n">
        <f aca="false">high_v2_m!E41+temporary_pension_bonus_high!B41</f>
        <v>25614892.1309493</v>
      </c>
      <c r="H53" s="67" t="n">
        <f aca="false">F53-J53</f>
        <v>25851011.3308071</v>
      </c>
      <c r="I53" s="67" t="n">
        <f aca="false">G53-K53</f>
        <v>24785892.7975018</v>
      </c>
      <c r="J53" s="157" t="n">
        <f aca="false">high_v2_m!J41</f>
        <v>854638.48809018</v>
      </c>
      <c r="K53" s="157" t="n">
        <f aca="false">high_v2_m!K41</f>
        <v>828999.333447474</v>
      </c>
      <c r="L53" s="67" t="n">
        <f aca="false">H53-I53</f>
        <v>1065118.53330531</v>
      </c>
      <c r="M53" s="67" t="n">
        <f aca="false">J53-K53</f>
        <v>25639.1546427053</v>
      </c>
      <c r="N53" s="157" t="n">
        <f aca="false">SUM(high_v5_m!C41:J41)</f>
        <v>4113134.57694526</v>
      </c>
      <c r="O53" s="7"/>
      <c r="P53" s="7"/>
      <c r="Q53" s="67" t="n">
        <f aca="false">I53*5.5017049523</f>
        <v>136364669.151193</v>
      </c>
      <c r="R53" s="67"/>
      <c r="S53" s="67"/>
      <c r="T53" s="7"/>
      <c r="U53" s="7"/>
      <c r="V53" s="67" t="n">
        <f aca="false">K53*5.5017049523</f>
        <v>4560909.73828137</v>
      </c>
      <c r="W53" s="67" t="n">
        <f aca="false">M53*5.5017049523</f>
        <v>141059.064070558</v>
      </c>
      <c r="X53" s="67" t="n">
        <f aca="false">N53*5.1890047538+L53*5.5017049523</f>
        <v>27203042.7822604</v>
      </c>
      <c r="Y53" s="67" t="n">
        <f aca="false">N53*5.1890047538</f>
        <v>21343074.8727881</v>
      </c>
      <c r="Z53" s="67" t="n">
        <f aca="false">L53*5.5017049523</f>
        <v>5859967.90947231</v>
      </c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</row>
    <row r="54" customFormat="false" ht="12.8" hidden="false" customHeight="false" outlineLevel="0" collapsed="false">
      <c r="A54" s="153"/>
      <c r="B54" s="5"/>
      <c r="C54" s="153" t="n">
        <f aca="false">C50+1</f>
        <v>2025</v>
      </c>
      <c r="D54" s="153" t="n">
        <f aca="false">D50</f>
        <v>1</v>
      </c>
      <c r="E54" s="153" t="n">
        <v>201</v>
      </c>
      <c r="F54" s="155" t="n">
        <f aca="false">high_v2_m!D42+temporary_pension_bonus_high!B42</f>
        <v>26177935.4068158</v>
      </c>
      <c r="G54" s="155" t="n">
        <f aca="false">high_v2_m!E42+temporary_pension_bonus_high!B42</f>
        <v>25106839.6949426</v>
      </c>
      <c r="H54" s="8" t="n">
        <f aca="false">F54-J54</f>
        <v>25286926.1065498</v>
      </c>
      <c r="I54" s="8" t="n">
        <f aca="false">G54-K54</f>
        <v>24242560.6736846</v>
      </c>
      <c r="J54" s="155" t="n">
        <f aca="false">high_v2_m!J42</f>
        <v>891009.300265989</v>
      </c>
      <c r="K54" s="155" t="n">
        <f aca="false">high_v2_m!K42</f>
        <v>864279.02125801</v>
      </c>
      <c r="L54" s="8" t="n">
        <f aca="false">H54-I54</f>
        <v>1044365.4328652</v>
      </c>
      <c r="M54" s="8" t="n">
        <f aca="false">J54-K54</f>
        <v>26730.2790079796</v>
      </c>
      <c r="N54" s="155" t="n">
        <f aca="false">SUM(high_v5_m!C42:J42)</f>
        <v>4766521.7602008</v>
      </c>
      <c r="O54" s="5"/>
      <c r="P54" s="5"/>
      <c r="Q54" s="8" t="n">
        <f aca="false">I54*5.5017049523</f>
        <v>133375416.114844</v>
      </c>
      <c r="R54" s="8"/>
      <c r="S54" s="8"/>
      <c r="T54" s="5"/>
      <c r="U54" s="5"/>
      <c r="V54" s="8" t="n">
        <f aca="false">K54*5.5017049523</f>
        <v>4755008.17142419</v>
      </c>
      <c r="W54" s="8" t="n">
        <f aca="false">M54*5.5017049523</f>
        <v>147062.108394562</v>
      </c>
      <c r="X54" s="8" t="n">
        <f aca="false">N54*5.1890047538+L54*5.5017049523</f>
        <v>30479294.5467785</v>
      </c>
      <c r="Y54" s="8" t="n">
        <f aca="false">N54*5.1890047538</f>
        <v>24733504.0727731</v>
      </c>
      <c r="Z54" s="8" t="n">
        <f aca="false">L54*5.5017049523</f>
        <v>5745790.47400542</v>
      </c>
      <c r="AA54" s="153"/>
      <c r="AB54" s="153"/>
      <c r="AC54" s="153"/>
      <c r="AD54" s="153"/>
      <c r="AE54" s="153"/>
      <c r="AF54" s="153"/>
      <c r="AG54" s="153"/>
      <c r="AH54" s="153"/>
      <c r="AI54" s="153"/>
      <c r="AJ54" s="153"/>
      <c r="AK54" s="153"/>
      <c r="AL54" s="153"/>
      <c r="AM54" s="153"/>
      <c r="AN54" s="153"/>
      <c r="AO54" s="153"/>
      <c r="AP54" s="153"/>
      <c r="AQ54" s="153"/>
      <c r="AR54" s="153"/>
      <c r="AS54" s="153"/>
      <c r="AT54" s="153"/>
      <c r="AU54" s="153"/>
      <c r="AV54" s="153"/>
      <c r="AW54" s="153"/>
      <c r="AX54" s="153"/>
      <c r="AY54" s="153"/>
      <c r="AZ54" s="153"/>
      <c r="BA54" s="153"/>
      <c r="BB54" s="153"/>
      <c r="BC54" s="153"/>
      <c r="BD54" s="153"/>
      <c r="BE54" s="153"/>
      <c r="BF54" s="153"/>
      <c r="BG54" s="153"/>
      <c r="BH54" s="153"/>
      <c r="BI54" s="153"/>
      <c r="BJ54" s="153"/>
      <c r="BK54" s="153"/>
      <c r="BL54" s="153"/>
    </row>
    <row r="55" customFormat="false" ht="12.8" hidden="false" customHeight="false" outlineLevel="0" collapsed="false">
      <c r="A55" s="7"/>
      <c r="B55" s="7"/>
      <c r="C55" s="7" t="n">
        <f aca="false">C51+1</f>
        <v>2025</v>
      </c>
      <c r="D55" s="7" t="n">
        <f aca="false">D51</f>
        <v>2</v>
      </c>
      <c r="E55" s="7" t="n">
        <v>202</v>
      </c>
      <c r="F55" s="157" t="n">
        <f aca="false">high_v2_m!D43+temporary_pension_bonus_high!B43</f>
        <v>27780330.9504745</v>
      </c>
      <c r="G55" s="157" t="n">
        <f aca="false">high_v2_m!E43+temporary_pension_bonus_high!B43</f>
        <v>26643103.3717724</v>
      </c>
      <c r="H55" s="67" t="n">
        <f aca="false">F55-J55</f>
        <v>26708803.8082614</v>
      </c>
      <c r="I55" s="67" t="n">
        <f aca="false">G55-K55</f>
        <v>25603722.0438257</v>
      </c>
      <c r="J55" s="157" t="n">
        <f aca="false">high_v2_m!J43</f>
        <v>1071527.14221304</v>
      </c>
      <c r="K55" s="157" t="n">
        <f aca="false">high_v2_m!K43</f>
        <v>1039381.32794665</v>
      </c>
      <c r="L55" s="67" t="n">
        <f aca="false">H55-I55</f>
        <v>1105081.7644357</v>
      </c>
      <c r="M55" s="67" t="n">
        <f aca="false">J55-K55</f>
        <v>32145.8142663912</v>
      </c>
      <c r="N55" s="157" t="n">
        <f aca="false">SUM(high_v5_m!C43:J43)</f>
        <v>4303032.80904974</v>
      </c>
      <c r="O55" s="7"/>
      <c r="P55" s="7"/>
      <c r="Q55" s="67" t="n">
        <f aca="false">I55*5.5017049523</f>
        <v>140864124.365829</v>
      </c>
      <c r="R55" s="67"/>
      <c r="S55" s="67"/>
      <c r="T55" s="7"/>
      <c r="U55" s="7"/>
      <c r="V55" s="67" t="n">
        <f aca="false">K55*5.5017049523</f>
        <v>5718369.39929221</v>
      </c>
      <c r="W55" s="67" t="n">
        <f aca="false">M55*5.5017049523</f>
        <v>176856.785545121</v>
      </c>
      <c r="X55" s="67" t="n">
        <f aca="false">N55*5.1890047538+L55*5.5017049523</f>
        <v>28408291.5180088</v>
      </c>
      <c r="Y55" s="67" t="n">
        <f aca="false">N55*5.1890047538</f>
        <v>22328457.7019165</v>
      </c>
      <c r="Z55" s="67" t="n">
        <f aca="false">L55*5.5017049523</f>
        <v>6079833.81609234</v>
      </c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</row>
    <row r="56" customFormat="false" ht="12.8" hidden="false" customHeight="false" outlineLevel="0" collapsed="false">
      <c r="A56" s="7"/>
      <c r="B56" s="7"/>
      <c r="C56" s="7" t="n">
        <f aca="false">C52+1</f>
        <v>2025</v>
      </c>
      <c r="D56" s="7" t="n">
        <f aca="false">D52</f>
        <v>3</v>
      </c>
      <c r="E56" s="7" t="n">
        <v>203</v>
      </c>
      <c r="F56" s="157" t="n">
        <f aca="false">high_v2_m!D44+temporary_pension_bonus_high!B44</f>
        <v>27315188.214773</v>
      </c>
      <c r="G56" s="157" t="n">
        <f aca="false">high_v2_m!E44+temporary_pension_bonus_high!B44</f>
        <v>26196098.4399611</v>
      </c>
      <c r="H56" s="67" t="n">
        <f aca="false">F56-J56</f>
        <v>26202167.9617679</v>
      </c>
      <c r="I56" s="67" t="n">
        <f aca="false">G56-K56</f>
        <v>25116468.7945462</v>
      </c>
      <c r="J56" s="157" t="n">
        <f aca="false">high_v2_m!J44</f>
        <v>1113020.25300508</v>
      </c>
      <c r="K56" s="157" t="n">
        <f aca="false">high_v2_m!K44</f>
        <v>1079629.64541493</v>
      </c>
      <c r="L56" s="67" t="n">
        <f aca="false">H56-I56</f>
        <v>1085699.16722176</v>
      </c>
      <c r="M56" s="67" t="n">
        <f aca="false">J56-K56</f>
        <v>33390.6075901524</v>
      </c>
      <c r="N56" s="157" t="n">
        <f aca="false">SUM(high_v5_m!C44:J44)</f>
        <v>4137530.25229868</v>
      </c>
      <c r="O56" s="7"/>
      <c r="P56" s="7"/>
      <c r="Q56" s="67" t="n">
        <f aca="false">I56*5.5017049523</f>
        <v>138183400.751243</v>
      </c>
      <c r="R56" s="67"/>
      <c r="S56" s="67"/>
      <c r="T56" s="7"/>
      <c r="U56" s="7"/>
      <c r="V56" s="67" t="n">
        <f aca="false">K56*5.5017049523</f>
        <v>5939803.76682921</v>
      </c>
      <c r="W56" s="67" t="n">
        <f aca="false">M56*5.5017049523</f>
        <v>183705.271139048</v>
      </c>
      <c r="X56" s="67" t="n">
        <f aca="false">N56*5.1890047538+L56*5.5017049523</f>
        <v>27442860.6331811</v>
      </c>
      <c r="Y56" s="67" t="n">
        <f aca="false">N56*5.1890047538</f>
        <v>21469664.1481692</v>
      </c>
      <c r="Z56" s="67" t="n">
        <f aca="false">L56*5.5017049523</f>
        <v>5973196.48501193</v>
      </c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</row>
    <row r="57" customFormat="false" ht="12.8" hidden="false" customHeight="false" outlineLevel="0" collapsed="false">
      <c r="A57" s="7"/>
      <c r="B57" s="7"/>
      <c r="C57" s="7" t="n">
        <f aca="false">C53+1</f>
        <v>2025</v>
      </c>
      <c r="D57" s="7" t="n">
        <f aca="false">D53</f>
        <v>4</v>
      </c>
      <c r="E57" s="7" t="n">
        <v>204</v>
      </c>
      <c r="F57" s="157" t="n">
        <f aca="false">high_v2_m!D45+temporary_pension_bonus_high!B45</f>
        <v>28953409.5998907</v>
      </c>
      <c r="G57" s="157" t="n">
        <f aca="false">high_v2_m!E45+temporary_pension_bonus_high!B45</f>
        <v>27765424.6233668</v>
      </c>
      <c r="H57" s="67" t="n">
        <f aca="false">F57-J57</f>
        <v>27686966.0184741</v>
      </c>
      <c r="I57" s="67" t="n">
        <f aca="false">G57-K57</f>
        <v>26536974.3493927</v>
      </c>
      <c r="J57" s="157" t="n">
        <f aca="false">high_v2_m!J45</f>
        <v>1266443.58141665</v>
      </c>
      <c r="K57" s="157" t="n">
        <f aca="false">high_v2_m!K45</f>
        <v>1228450.27397415</v>
      </c>
      <c r="L57" s="67" t="n">
        <f aca="false">H57-I57</f>
        <v>1149991.66908139</v>
      </c>
      <c r="M57" s="67" t="n">
        <f aca="false">J57-K57</f>
        <v>37993.3074424998</v>
      </c>
      <c r="N57" s="157" t="n">
        <f aca="false">SUM(high_v5_m!C45:J45)</f>
        <v>4420660.03318182</v>
      </c>
      <c r="O57" s="7"/>
      <c r="P57" s="7"/>
      <c r="Q57" s="67" t="n">
        <f aca="false">I57*5.5017049523</f>
        <v>145998603.197112</v>
      </c>
      <c r="R57" s="67"/>
      <c r="S57" s="67"/>
      <c r="T57" s="7"/>
      <c r="U57" s="7"/>
      <c r="V57" s="67" t="n">
        <f aca="false">K57*5.5017049523</f>
        <v>6758570.95597786</v>
      </c>
      <c r="W57" s="67" t="n">
        <f aca="false">M57*5.5017049523</f>
        <v>209027.967710658</v>
      </c>
      <c r="X57" s="67" t="n">
        <f aca="false">N57*5.1890047538+L57*5.5017049523</f>
        <v>29265740.7880029</v>
      </c>
      <c r="Y57" s="67" t="n">
        <f aca="false">N57*5.1890047538</f>
        <v>22938825.9271141</v>
      </c>
      <c r="Z57" s="67" t="n">
        <f aca="false">L57*5.5017049523</f>
        <v>6326914.86088881</v>
      </c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</row>
    <row r="58" customFormat="false" ht="12.8" hidden="false" customHeight="false" outlineLevel="0" collapsed="false">
      <c r="A58" s="153"/>
      <c r="B58" s="5"/>
      <c r="C58" s="153" t="n">
        <f aca="false">C54+1</f>
        <v>2026</v>
      </c>
      <c r="D58" s="153" t="n">
        <f aca="false">D54</f>
        <v>1</v>
      </c>
      <c r="E58" s="153" t="n">
        <v>205</v>
      </c>
      <c r="F58" s="155" t="n">
        <f aca="false">high_v2_m!D46+temporary_pension_bonus_high!B46</f>
        <v>28733671.5343971</v>
      </c>
      <c r="G58" s="155" t="n">
        <f aca="false">high_v2_m!E46+temporary_pension_bonus_high!B46</f>
        <v>27553896.4150493</v>
      </c>
      <c r="H58" s="8" t="n">
        <f aca="false">F58-J58</f>
        <v>27340768.0094745</v>
      </c>
      <c r="I58" s="8" t="n">
        <f aca="false">G58-K58</f>
        <v>26202779.9958743</v>
      </c>
      <c r="J58" s="155" t="n">
        <f aca="false">high_v2_m!J46</f>
        <v>1392903.52492264</v>
      </c>
      <c r="K58" s="155" t="n">
        <f aca="false">high_v2_m!K46</f>
        <v>1351116.41917496</v>
      </c>
      <c r="L58" s="8" t="n">
        <f aca="false">H58-I58</f>
        <v>1137988.01360011</v>
      </c>
      <c r="M58" s="8" t="n">
        <f aca="false">J58-K58</f>
        <v>41787.1057476795</v>
      </c>
      <c r="N58" s="155" t="n">
        <f aca="false">SUM(high_v5_m!C46:J46)</f>
        <v>5243830.42886656</v>
      </c>
      <c r="O58" s="5"/>
      <c r="P58" s="5"/>
      <c r="Q58" s="8" t="n">
        <f aca="false">I58*5.5017049523</f>
        <v>144159964.467329</v>
      </c>
      <c r="R58" s="8"/>
      <c r="S58" s="8"/>
      <c r="T58" s="5"/>
      <c r="U58" s="5"/>
      <c r="V58" s="8" t="n">
        <f aca="false">K58*5.5017049523</f>
        <v>7433443.89450873</v>
      </c>
      <c r="W58" s="8" t="n">
        <f aca="false">M58*5.5017049523</f>
        <v>229900.326634292</v>
      </c>
      <c r="X58" s="8" t="n">
        <f aca="false">N58*5.1890047538+L58*5.5017049523</f>
        <v>33471135.3135914</v>
      </c>
      <c r="Y58" s="8" t="n">
        <f aca="false">N58*5.1890047538</f>
        <v>27210261.0235096</v>
      </c>
      <c r="Z58" s="8" t="n">
        <f aca="false">L58*5.5017049523</f>
        <v>6260874.29008177</v>
      </c>
      <c r="AA58" s="153"/>
      <c r="AB58" s="153"/>
      <c r="AC58" s="153"/>
      <c r="AD58" s="153"/>
      <c r="AE58" s="153"/>
      <c r="AF58" s="153"/>
      <c r="AG58" s="153"/>
      <c r="AH58" s="153"/>
      <c r="AI58" s="153"/>
      <c r="AJ58" s="153"/>
      <c r="AK58" s="153"/>
      <c r="AL58" s="153"/>
      <c r="AM58" s="153"/>
      <c r="AN58" s="153"/>
      <c r="AO58" s="153"/>
      <c r="AP58" s="153"/>
      <c r="AQ58" s="153"/>
      <c r="AR58" s="153"/>
      <c r="AS58" s="153"/>
      <c r="AT58" s="153"/>
      <c r="AU58" s="153"/>
      <c r="AV58" s="153"/>
      <c r="AW58" s="153"/>
      <c r="AX58" s="153"/>
      <c r="AY58" s="153"/>
      <c r="AZ58" s="153"/>
      <c r="BA58" s="153"/>
      <c r="BB58" s="153"/>
      <c r="BC58" s="153"/>
      <c r="BD58" s="153"/>
      <c r="BE58" s="153"/>
      <c r="BF58" s="153"/>
      <c r="BG58" s="153"/>
      <c r="BH58" s="153"/>
      <c r="BI58" s="153"/>
      <c r="BJ58" s="153"/>
      <c r="BK58" s="153"/>
      <c r="BL58" s="153"/>
    </row>
    <row r="59" customFormat="false" ht="12.8" hidden="false" customHeight="false" outlineLevel="0" collapsed="false">
      <c r="A59" s="7"/>
      <c r="B59" s="7"/>
      <c r="C59" s="7" t="n">
        <f aca="false">C55+1</f>
        <v>2026</v>
      </c>
      <c r="D59" s="7" t="n">
        <f aca="false">D55</f>
        <v>2</v>
      </c>
      <c r="E59" s="7" t="n">
        <v>206</v>
      </c>
      <c r="F59" s="157" t="n">
        <f aca="false">high_v2_m!D47+temporary_pension_bonus_high!B47</f>
        <v>30336133.444072</v>
      </c>
      <c r="G59" s="157" t="n">
        <f aca="false">high_v2_m!E47+temporary_pension_bonus_high!B47</f>
        <v>29088582.7820988</v>
      </c>
      <c r="H59" s="67" t="n">
        <f aca="false">F59-J59</f>
        <v>28809640.2226681</v>
      </c>
      <c r="I59" s="67" t="n">
        <f aca="false">G59-K59</f>
        <v>27607884.3573369</v>
      </c>
      <c r="J59" s="157" t="n">
        <f aca="false">high_v2_m!J47</f>
        <v>1526493.22140397</v>
      </c>
      <c r="K59" s="157" t="n">
        <f aca="false">high_v2_m!K47</f>
        <v>1480698.42476185</v>
      </c>
      <c r="L59" s="67" t="n">
        <f aca="false">H59-I59</f>
        <v>1201755.86533113</v>
      </c>
      <c r="M59" s="67" t="n">
        <f aca="false">J59-K59</f>
        <v>45794.7966421186</v>
      </c>
      <c r="N59" s="157" t="n">
        <f aca="false">SUM(high_v5_m!C47:J47)</f>
        <v>4630559.62585258</v>
      </c>
      <c r="O59" s="7"/>
      <c r="P59" s="7"/>
      <c r="Q59" s="67" t="n">
        <f aca="false">I59*5.5017049523</f>
        <v>151890434.091286</v>
      </c>
      <c r="R59" s="67"/>
      <c r="S59" s="67"/>
      <c r="T59" s="7"/>
      <c r="U59" s="7"/>
      <c r="V59" s="67" t="n">
        <f aca="false">K59*5.5017049523</f>
        <v>8146365.85637507</v>
      </c>
      <c r="W59" s="67" t="n">
        <f aca="false">M59*5.5017049523</f>
        <v>251949.459475515</v>
      </c>
      <c r="X59" s="67" t="n">
        <f aca="false">N59*5.1890047538+L59*5.5017049523</f>
        <v>30639702.1070513</v>
      </c>
      <c r="Y59" s="67" t="n">
        <f aca="false">N59*5.1890047538</f>
        <v>24027995.9113034</v>
      </c>
      <c r="Z59" s="67" t="n">
        <f aca="false">L59*5.5017049523</f>
        <v>6611706.19574786</v>
      </c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</row>
    <row r="60" customFormat="false" ht="12.8" hidden="false" customHeight="false" outlineLevel="0" collapsed="false">
      <c r="A60" s="7"/>
      <c r="B60" s="7"/>
      <c r="C60" s="7" t="n">
        <f aca="false">C56+1</f>
        <v>2026</v>
      </c>
      <c r="D60" s="7" t="n">
        <f aca="false">D56</f>
        <v>3</v>
      </c>
      <c r="E60" s="7" t="n">
        <v>207</v>
      </c>
      <c r="F60" s="157" t="n">
        <f aca="false">high_v2_m!D48+temporary_pension_bonus_high!B48</f>
        <v>30161827.8293931</v>
      </c>
      <c r="G60" s="157" t="n">
        <f aca="false">high_v2_m!E48+temporary_pension_bonus_high!B48</f>
        <v>28920667.3064355</v>
      </c>
      <c r="H60" s="67" t="n">
        <f aca="false">F60-J60</f>
        <v>28554987.1755787</v>
      </c>
      <c r="I60" s="67" t="n">
        <f aca="false">G60-K60</f>
        <v>27362031.8722355</v>
      </c>
      <c r="J60" s="157" t="n">
        <f aca="false">high_v2_m!J48</f>
        <v>1606840.65381441</v>
      </c>
      <c r="K60" s="157" t="n">
        <f aca="false">high_v2_m!K48</f>
        <v>1558635.43419998</v>
      </c>
      <c r="L60" s="67" t="n">
        <f aca="false">H60-I60</f>
        <v>1192955.30334317</v>
      </c>
      <c r="M60" s="67" t="n">
        <f aca="false">J60-K60</f>
        <v>48205.2196144324</v>
      </c>
      <c r="N60" s="157" t="n">
        <f aca="false">SUM(high_v5_m!C48:J48)</f>
        <v>4442143.01347773</v>
      </c>
      <c r="O60" s="7"/>
      <c r="P60" s="7"/>
      <c r="Q60" s="67" t="n">
        <f aca="false">I60*5.5017049523</f>
        <v>150537826.256469</v>
      </c>
      <c r="R60" s="67"/>
      <c r="S60" s="67"/>
      <c r="T60" s="7"/>
      <c r="U60" s="7"/>
      <c r="V60" s="67" t="n">
        <f aca="false">K60*5.5017049523</f>
        <v>8575152.28716829</v>
      </c>
      <c r="W60" s="67" t="n">
        <f aca="false">M60*5.5017049523</f>
        <v>265210.895479432</v>
      </c>
      <c r="X60" s="67" t="n">
        <f aca="false">N60*5.1890047538+L60*5.5017049523</f>
        <v>29613589.314271</v>
      </c>
      <c r="Y60" s="67" t="n">
        <f aca="false">N60*5.1890047538</f>
        <v>23050301.2139954</v>
      </c>
      <c r="Z60" s="67" t="n">
        <f aca="false">L60*5.5017049523</f>
        <v>6563288.10027566</v>
      </c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</row>
    <row r="61" customFormat="false" ht="12.8" hidden="false" customHeight="false" outlineLevel="0" collapsed="false">
      <c r="A61" s="7"/>
      <c r="B61" s="7"/>
      <c r="C61" s="7" t="n">
        <f aca="false">C57+1</f>
        <v>2026</v>
      </c>
      <c r="D61" s="7" t="n">
        <f aca="false">D57</f>
        <v>4</v>
      </c>
      <c r="E61" s="7" t="n">
        <v>208</v>
      </c>
      <c r="F61" s="157" t="n">
        <f aca="false">high_v2_m!D49+temporary_pension_bonus_high!B49</f>
        <v>31030499.4068739</v>
      </c>
      <c r="G61" s="157" t="n">
        <f aca="false">high_v2_m!E49+temporary_pension_bonus_high!B49</f>
        <v>29752523.0827227</v>
      </c>
      <c r="H61" s="67" t="n">
        <f aca="false">F61-J61</f>
        <v>29335760.7018348</v>
      </c>
      <c r="I61" s="67" t="n">
        <f aca="false">G61-K61</f>
        <v>28108626.5388349</v>
      </c>
      <c r="J61" s="157" t="n">
        <f aca="false">high_v2_m!J49</f>
        <v>1694738.70503903</v>
      </c>
      <c r="K61" s="157" t="n">
        <f aca="false">high_v2_m!K49</f>
        <v>1643896.54388786</v>
      </c>
      <c r="L61" s="67" t="n">
        <f aca="false">H61-I61</f>
        <v>1227134.16299996</v>
      </c>
      <c r="M61" s="67" t="n">
        <f aca="false">J61-K61</f>
        <v>50842.161151171</v>
      </c>
      <c r="N61" s="157" t="n">
        <f aca="false">SUM(high_v5_m!C49:J49)</f>
        <v>4674281.25774832</v>
      </c>
      <c r="O61" s="7"/>
      <c r="P61" s="7"/>
      <c r="Q61" s="67" t="n">
        <f aca="false">I61*5.5017049523</f>
        <v>154645369.831059</v>
      </c>
      <c r="R61" s="67"/>
      <c r="S61" s="67"/>
      <c r="T61" s="7"/>
      <c r="U61" s="7"/>
      <c r="V61" s="67" t="n">
        <f aca="false">K61*5.5017049523</f>
        <v>9044233.75657669</v>
      </c>
      <c r="W61" s="67" t="n">
        <f aca="false">M61*5.5017049523</f>
        <v>279718.569791032</v>
      </c>
      <c r="X61" s="67" t="n">
        <f aca="false">N61*5.1890047538+L61*5.5017049523</f>
        <v>31006197.7687677</v>
      </c>
      <c r="Y61" s="67" t="n">
        <f aca="false">N61*5.1890047538</f>
        <v>24254867.6670543</v>
      </c>
      <c r="Z61" s="67" t="n">
        <f aca="false">L61*5.5017049523</f>
        <v>6751330.10171338</v>
      </c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</row>
    <row r="62" customFormat="false" ht="12.8" hidden="false" customHeight="false" outlineLevel="0" collapsed="false">
      <c r="A62" s="153"/>
      <c r="B62" s="5"/>
      <c r="C62" s="153" t="n">
        <f aca="false">C58+1</f>
        <v>2027</v>
      </c>
      <c r="D62" s="153" t="n">
        <f aca="false">D58</f>
        <v>1</v>
      </c>
      <c r="E62" s="153" t="n">
        <v>209</v>
      </c>
      <c r="F62" s="155" t="n">
        <f aca="false">high_v2_m!D50+temporary_pension_bonus_high!B50</f>
        <v>30894987.7254445</v>
      </c>
      <c r="G62" s="155" t="n">
        <f aca="false">high_v2_m!E50+temporary_pension_bonus_high!B50</f>
        <v>29621995.5675837</v>
      </c>
      <c r="H62" s="8" t="n">
        <f aca="false">F62-J62</f>
        <v>29138008.8014185</v>
      </c>
      <c r="I62" s="8" t="n">
        <f aca="false">G62-K62</f>
        <v>27917726.0112785</v>
      </c>
      <c r="J62" s="155" t="n">
        <f aca="false">high_v2_m!J50</f>
        <v>1756978.92402599</v>
      </c>
      <c r="K62" s="155" t="n">
        <f aca="false">high_v2_m!K50</f>
        <v>1704269.55630521</v>
      </c>
      <c r="L62" s="8" t="n">
        <f aca="false">H62-I62</f>
        <v>1220282.79014004</v>
      </c>
      <c r="M62" s="8" t="n">
        <f aca="false">J62-K62</f>
        <v>52709.36772078</v>
      </c>
      <c r="N62" s="155" t="n">
        <f aca="false">SUM(high_v5_m!C50:J50)</f>
        <v>5435978.7437989</v>
      </c>
      <c r="O62" s="5"/>
      <c r="P62" s="5"/>
      <c r="Q62" s="8" t="n">
        <f aca="false">I62*5.5017049523</f>
        <v>153595091.453205</v>
      </c>
      <c r="R62" s="8"/>
      <c r="S62" s="8"/>
      <c r="T62" s="5"/>
      <c r="U62" s="5"/>
      <c r="V62" s="8" t="n">
        <f aca="false">K62*5.5017049523</f>
        <v>9376388.25797849</v>
      </c>
      <c r="W62" s="8" t="n">
        <f aca="false">M62*5.5017049523</f>
        <v>289991.389422017</v>
      </c>
      <c r="X62" s="8" t="n">
        <f aca="false">N62*5.1890047538+L62*5.5017049523</f>
        <v>34920955.4128481</v>
      </c>
      <c r="Y62" s="8" t="n">
        <f aca="false">N62*5.1890047538</f>
        <v>28207319.5431282</v>
      </c>
      <c r="Z62" s="8" t="n">
        <f aca="false">L62*5.5017049523</f>
        <v>6713635.8697199</v>
      </c>
      <c r="AA62" s="153"/>
      <c r="AB62" s="153"/>
      <c r="AC62" s="153"/>
      <c r="AD62" s="153"/>
      <c r="AE62" s="153"/>
      <c r="AF62" s="153"/>
      <c r="AG62" s="153"/>
      <c r="AH62" s="153"/>
      <c r="AI62" s="153"/>
      <c r="AJ62" s="153"/>
      <c r="AK62" s="153"/>
      <c r="AL62" s="153"/>
      <c r="AM62" s="153"/>
      <c r="AN62" s="153"/>
      <c r="AO62" s="153"/>
      <c r="AP62" s="153"/>
      <c r="AQ62" s="153"/>
      <c r="AR62" s="153"/>
      <c r="AS62" s="153"/>
      <c r="AT62" s="153"/>
      <c r="AU62" s="153"/>
      <c r="AV62" s="153"/>
      <c r="AW62" s="153"/>
      <c r="AX62" s="153"/>
      <c r="AY62" s="153"/>
      <c r="AZ62" s="153"/>
      <c r="BA62" s="153"/>
      <c r="BB62" s="153"/>
      <c r="BC62" s="153"/>
      <c r="BD62" s="153"/>
      <c r="BE62" s="153"/>
      <c r="BF62" s="153"/>
      <c r="BG62" s="153"/>
      <c r="BH62" s="153"/>
      <c r="BI62" s="153"/>
      <c r="BJ62" s="153"/>
      <c r="BK62" s="153"/>
      <c r="BL62" s="153"/>
    </row>
    <row r="63" customFormat="false" ht="12.8" hidden="false" customHeight="false" outlineLevel="0" collapsed="false">
      <c r="A63" s="7"/>
      <c r="B63" s="7"/>
      <c r="C63" s="7" t="n">
        <f aca="false">C59+1</f>
        <v>2027</v>
      </c>
      <c r="D63" s="7" t="n">
        <f aca="false">D59</f>
        <v>2</v>
      </c>
      <c r="E63" s="7" t="n">
        <v>210</v>
      </c>
      <c r="F63" s="157" t="n">
        <f aca="false">high_v2_m!D51+temporary_pension_bonus_high!B51</f>
        <v>31622809.671164</v>
      </c>
      <c r="G63" s="157" t="n">
        <f aca="false">high_v2_m!E51+temporary_pension_bonus_high!B51</f>
        <v>30318900.1291034</v>
      </c>
      <c r="H63" s="67" t="n">
        <f aca="false">F63-J63</f>
        <v>29772021.6406957</v>
      </c>
      <c r="I63" s="67" t="n">
        <f aca="false">G63-K63</f>
        <v>28523635.7395492</v>
      </c>
      <c r="J63" s="157" t="n">
        <f aca="false">high_v2_m!J51</f>
        <v>1850788.0304683</v>
      </c>
      <c r="K63" s="157" t="n">
        <f aca="false">high_v2_m!K51</f>
        <v>1795264.38955425</v>
      </c>
      <c r="L63" s="67" t="n">
        <f aca="false">H63-I63</f>
        <v>1248385.90114659</v>
      </c>
      <c r="M63" s="67" t="n">
        <f aca="false">J63-K63</f>
        <v>55523.640914049</v>
      </c>
      <c r="N63" s="157" t="n">
        <f aca="false">SUM(high_v5_m!C51:J51)</f>
        <v>4684093.47199054</v>
      </c>
      <c r="O63" s="7"/>
      <c r="P63" s="7"/>
      <c r="Q63" s="67" t="n">
        <f aca="false">I63*5.5017049523</f>
        <v>156928628.005879</v>
      </c>
      <c r="R63" s="67"/>
      <c r="S63" s="67"/>
      <c r="T63" s="7"/>
      <c r="U63" s="7"/>
      <c r="V63" s="67" t="n">
        <f aca="false">K63*5.5017049523</f>
        <v>9877014.98269846</v>
      </c>
      <c r="W63" s="67" t="n">
        <f aca="false">M63*5.5017049523</f>
        <v>305474.69018655</v>
      </c>
      <c r="X63" s="67" t="n">
        <f aca="false">N63*5.1890047538+L63*5.5017049523</f>
        <v>31174034.1881221</v>
      </c>
      <c r="Y63" s="67" t="n">
        <f aca="false">N63*5.1890047538</f>
        <v>24305783.2934024</v>
      </c>
      <c r="Z63" s="67" t="n">
        <f aca="false">L63*5.5017049523</f>
        <v>6868250.8947197</v>
      </c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</row>
    <row r="64" customFormat="false" ht="12.8" hidden="false" customHeight="false" outlineLevel="0" collapsed="false">
      <c r="A64" s="7"/>
      <c r="B64" s="7"/>
      <c r="C64" s="7" t="n">
        <f aca="false">C60+1</f>
        <v>2027</v>
      </c>
      <c r="D64" s="7" t="n">
        <f aca="false">D60</f>
        <v>3</v>
      </c>
      <c r="E64" s="7" t="n">
        <v>211</v>
      </c>
      <c r="F64" s="157" t="n">
        <f aca="false">high_v2_m!D52+temporary_pension_bonus_high!B52</f>
        <v>31542455.822722</v>
      </c>
      <c r="G64" s="157" t="n">
        <f aca="false">high_v2_m!E52+temporary_pension_bonus_high!B52</f>
        <v>30241841.366236</v>
      </c>
      <c r="H64" s="67" t="n">
        <f aca="false">F64-J64</f>
        <v>29594089.5336559</v>
      </c>
      <c r="I64" s="67" t="n">
        <f aca="false">G64-K64</f>
        <v>28351926.0658419</v>
      </c>
      <c r="J64" s="157" t="n">
        <f aca="false">high_v2_m!J52</f>
        <v>1948366.28906608</v>
      </c>
      <c r="K64" s="157" t="n">
        <f aca="false">high_v2_m!K52</f>
        <v>1889915.3003941</v>
      </c>
      <c r="L64" s="67" t="n">
        <f aca="false">H64-I64</f>
        <v>1242163.46781399</v>
      </c>
      <c r="M64" s="67" t="n">
        <f aca="false">J64-K64</f>
        <v>58450.9886719827</v>
      </c>
      <c r="N64" s="157" t="n">
        <f aca="false">SUM(high_v5_m!C52:J52)</f>
        <v>4525788.35199992</v>
      </c>
      <c r="O64" s="7"/>
      <c r="P64" s="7"/>
      <c r="Q64" s="67" t="n">
        <f aca="false">I64*5.5017049523</f>
        <v>155983932.043686</v>
      </c>
      <c r="R64" s="67"/>
      <c r="S64" s="67"/>
      <c r="T64" s="7"/>
      <c r="U64" s="7"/>
      <c r="V64" s="67" t="n">
        <f aca="false">K64*5.5017049523</f>
        <v>10397756.3676058</v>
      </c>
      <c r="W64" s="67" t="n">
        <f aca="false">M64*5.5017049523</f>
        <v>321580.093843478</v>
      </c>
      <c r="X64" s="67" t="n">
        <f aca="false">N64*5.1890047538+L64*5.5017049523</f>
        <v>30318354.1756586</v>
      </c>
      <c r="Y64" s="67" t="n">
        <f aca="false">N64*5.1890047538</f>
        <v>23484337.2732202</v>
      </c>
      <c r="Z64" s="67" t="n">
        <f aca="false">L64*5.5017049523</f>
        <v>6834016.9024384</v>
      </c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</row>
    <row r="65" customFormat="false" ht="12.8" hidden="false" customHeight="false" outlineLevel="0" collapsed="false">
      <c r="A65" s="7"/>
      <c r="B65" s="7"/>
      <c r="C65" s="7" t="n">
        <f aca="false">C61+1</f>
        <v>2027</v>
      </c>
      <c r="D65" s="7" t="n">
        <f aca="false">D61</f>
        <v>4</v>
      </c>
      <c r="E65" s="7" t="n">
        <v>212</v>
      </c>
      <c r="F65" s="157" t="n">
        <f aca="false">high_v2_m!D53+temporary_pension_bonus_high!B53</f>
        <v>32288664.2063215</v>
      </c>
      <c r="G65" s="157" t="n">
        <f aca="false">high_v2_m!E53+temporary_pension_bonus_high!B53</f>
        <v>30957388.1982011</v>
      </c>
      <c r="H65" s="67" t="n">
        <f aca="false">F65-J65</f>
        <v>30189128.6173511</v>
      </c>
      <c r="I65" s="67" t="n">
        <f aca="false">G65-K65</f>
        <v>28920838.6768998</v>
      </c>
      <c r="J65" s="157" t="n">
        <f aca="false">high_v2_m!J53</f>
        <v>2099535.5889704</v>
      </c>
      <c r="K65" s="157" t="n">
        <f aca="false">high_v2_m!K53</f>
        <v>2036549.52130129</v>
      </c>
      <c r="L65" s="67" t="n">
        <f aca="false">H65-I65</f>
        <v>1268289.94045137</v>
      </c>
      <c r="M65" s="67" t="n">
        <f aca="false">J65-K65</f>
        <v>62986.067669112</v>
      </c>
      <c r="N65" s="157" t="n">
        <f aca="false">SUM(high_v5_m!C53:J53)</f>
        <v>4631669.90249317</v>
      </c>
      <c r="O65" s="7"/>
      <c r="P65" s="7"/>
      <c r="Q65" s="67" t="n">
        <f aca="false">I65*5.5017049523</f>
        <v>159113921.373369</v>
      </c>
      <c r="R65" s="67"/>
      <c r="S65" s="67"/>
      <c r="T65" s="7"/>
      <c r="U65" s="7"/>
      <c r="V65" s="67" t="n">
        <f aca="false">K65*5.5017049523</f>
        <v>11204494.5869475</v>
      </c>
      <c r="W65" s="67" t="n">
        <f aca="false">M65*5.5017049523</f>
        <v>346530.760421056</v>
      </c>
      <c r="X65" s="67" t="n">
        <f aca="false">N65*5.1890047538+L65*5.5017049523</f>
        <v>31011514.188403</v>
      </c>
      <c r="Y65" s="67" t="n">
        <f aca="false">N65*5.1890047538</f>
        <v>24033757.1420694</v>
      </c>
      <c r="Z65" s="67" t="n">
        <f aca="false">L65*5.5017049523</f>
        <v>6977757.04633355</v>
      </c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</row>
    <row r="66" customFormat="false" ht="12.8" hidden="false" customHeight="false" outlineLevel="0" collapsed="false">
      <c r="A66" s="153"/>
      <c r="B66" s="5"/>
      <c r="C66" s="153" t="n">
        <f aca="false">C62+1</f>
        <v>2028</v>
      </c>
      <c r="D66" s="153" t="n">
        <f aca="false">D62</f>
        <v>1</v>
      </c>
      <c r="E66" s="153" t="n">
        <v>213</v>
      </c>
      <c r="F66" s="155" t="n">
        <f aca="false">high_v2_m!D54+temporary_pension_bonus_high!B54</f>
        <v>32249389.7178236</v>
      </c>
      <c r="G66" s="155" t="n">
        <f aca="false">high_v2_m!E54+temporary_pension_bonus_high!B54</f>
        <v>30919295.7059746</v>
      </c>
      <c r="H66" s="8" t="n">
        <f aca="false">F66-J66</f>
        <v>30094102.6252053</v>
      </c>
      <c r="I66" s="8" t="n">
        <f aca="false">G66-K66</f>
        <v>28828667.2261348</v>
      </c>
      <c r="J66" s="155" t="n">
        <f aca="false">high_v2_m!J54</f>
        <v>2155287.09261832</v>
      </c>
      <c r="K66" s="155" t="n">
        <f aca="false">high_v2_m!K54</f>
        <v>2090628.47983977</v>
      </c>
      <c r="L66" s="8" t="n">
        <f aca="false">H66-I66</f>
        <v>1265435.39907054</v>
      </c>
      <c r="M66" s="8" t="n">
        <f aca="false">J66-K66</f>
        <v>64658.61277855</v>
      </c>
      <c r="N66" s="155" t="n">
        <f aca="false">SUM(high_v5_m!C54:J54)</f>
        <v>5572709.17598647</v>
      </c>
      <c r="O66" s="5"/>
      <c r="P66" s="5"/>
      <c r="Q66" s="8" t="n">
        <f aca="false">I66*5.5017049523</f>
        <v>158606821.246234</v>
      </c>
      <c r="R66" s="8"/>
      <c r="S66" s="8"/>
      <c r="T66" s="5"/>
      <c r="U66" s="5"/>
      <c r="V66" s="8" t="n">
        <f aca="false">K66*5.5017049523</f>
        <v>11502021.0609539</v>
      </c>
      <c r="W66" s="8" t="n">
        <f aca="false">M66*5.5017049523</f>
        <v>355732.610132597</v>
      </c>
      <c r="X66" s="8" t="n">
        <f aca="false">N66*5.1890047538+L66*5.5017049523</f>
        <v>35878866.6076208</v>
      </c>
      <c r="Y66" s="8" t="n">
        <f aca="false">N66*5.1890047538</f>
        <v>28916814.4057386</v>
      </c>
      <c r="Z66" s="8" t="n">
        <f aca="false">L66*5.5017049523</f>
        <v>6962052.20188211</v>
      </c>
      <c r="AA66" s="153"/>
      <c r="AB66" s="153"/>
      <c r="AC66" s="153"/>
      <c r="AD66" s="153"/>
      <c r="AE66" s="153"/>
      <c r="AF66" s="153"/>
      <c r="AG66" s="153"/>
      <c r="AH66" s="153"/>
      <c r="AI66" s="153"/>
      <c r="AJ66" s="153"/>
      <c r="AK66" s="153"/>
      <c r="AL66" s="153"/>
      <c r="AM66" s="153"/>
      <c r="AN66" s="153"/>
      <c r="AO66" s="153"/>
      <c r="AP66" s="153"/>
      <c r="AQ66" s="153"/>
      <c r="AR66" s="153"/>
      <c r="AS66" s="153"/>
      <c r="AT66" s="153"/>
      <c r="AU66" s="153"/>
      <c r="AV66" s="153"/>
      <c r="AW66" s="153"/>
      <c r="AX66" s="153"/>
      <c r="AY66" s="153"/>
      <c r="AZ66" s="153"/>
      <c r="BA66" s="153"/>
      <c r="BB66" s="153"/>
      <c r="BC66" s="153"/>
      <c r="BD66" s="153"/>
      <c r="BE66" s="153"/>
      <c r="BF66" s="153"/>
      <c r="BG66" s="153"/>
      <c r="BH66" s="153"/>
      <c r="BI66" s="153"/>
      <c r="BJ66" s="153"/>
      <c r="BK66" s="153"/>
      <c r="BL66" s="153"/>
    </row>
    <row r="67" customFormat="false" ht="12.8" hidden="false" customHeight="false" outlineLevel="0" collapsed="false">
      <c r="A67" s="7"/>
      <c r="B67" s="7"/>
      <c r="C67" s="7" t="n">
        <f aca="false">C63+1</f>
        <v>2028</v>
      </c>
      <c r="D67" s="7" t="n">
        <f aca="false">D63</f>
        <v>2</v>
      </c>
      <c r="E67" s="7" t="n">
        <v>214</v>
      </c>
      <c r="F67" s="157" t="n">
        <f aca="false">high_v2_m!D55+temporary_pension_bonus_high!B55</f>
        <v>32944032.7301698</v>
      </c>
      <c r="G67" s="157" t="n">
        <f aca="false">high_v2_m!E55+temporary_pension_bonus_high!B55</f>
        <v>31584996.4518574</v>
      </c>
      <c r="H67" s="67" t="n">
        <f aca="false">F67-J67</f>
        <v>30600252.2021386</v>
      </c>
      <c r="I67" s="67" t="n">
        <f aca="false">G67-K67</f>
        <v>29311529.3396671</v>
      </c>
      <c r="J67" s="157" t="n">
        <f aca="false">high_v2_m!J55</f>
        <v>2343780.52803121</v>
      </c>
      <c r="K67" s="157" t="n">
        <f aca="false">high_v2_m!K55</f>
        <v>2273467.11219027</v>
      </c>
      <c r="L67" s="67" t="n">
        <f aca="false">H67-I67</f>
        <v>1288722.86247149</v>
      </c>
      <c r="M67" s="67" t="n">
        <f aca="false">J67-K67</f>
        <v>70313.4158409364</v>
      </c>
      <c r="N67" s="157" t="n">
        <f aca="false">SUM(high_v5_m!C55:J55)</f>
        <v>4620813.8238246</v>
      </c>
      <c r="O67" s="7"/>
      <c r="P67" s="7"/>
      <c r="Q67" s="67" t="n">
        <f aca="false">I67*5.5017049523</f>
        <v>161263386.127533</v>
      </c>
      <c r="R67" s="67"/>
      <c r="S67" s="67"/>
      <c r="T67" s="7"/>
      <c r="U67" s="7"/>
      <c r="V67" s="67" t="n">
        <f aca="false">K67*5.5017049523</f>
        <v>12507945.2700284</v>
      </c>
      <c r="W67" s="67" t="n">
        <f aca="false">M67*5.5017049523</f>
        <v>386843.668145209</v>
      </c>
      <c r="X67" s="67" t="n">
        <f aca="false">N67*5.1890047538+L67*5.5017049523</f>
        <v>31067597.8528522</v>
      </c>
      <c r="Y67" s="67" t="n">
        <f aca="false">N67*5.1890047538</f>
        <v>23977424.8982506</v>
      </c>
      <c r="Z67" s="67" t="n">
        <f aca="false">L67*5.5017049523</f>
        <v>7090172.95460161</v>
      </c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</row>
    <row r="68" customFormat="false" ht="12.8" hidden="false" customHeight="false" outlineLevel="0" collapsed="false">
      <c r="A68" s="7"/>
      <c r="B68" s="7"/>
      <c r="C68" s="7" t="n">
        <f aca="false">C64+1</f>
        <v>2028</v>
      </c>
      <c r="D68" s="7" t="n">
        <f aca="false">D64</f>
        <v>3</v>
      </c>
      <c r="E68" s="7" t="n">
        <v>215</v>
      </c>
      <c r="F68" s="157" t="n">
        <f aca="false">high_v2_m!D56+temporary_pension_bonus_high!B56</f>
        <v>32712271.9281295</v>
      </c>
      <c r="G68" s="157" t="n">
        <f aca="false">high_v2_m!E56+temporary_pension_bonus_high!B56</f>
        <v>31362359.8949269</v>
      </c>
      <c r="H68" s="67" t="n">
        <f aca="false">F68-J68</f>
        <v>30347867.8225707</v>
      </c>
      <c r="I68" s="67" t="n">
        <f aca="false">G68-K68</f>
        <v>29068887.912535</v>
      </c>
      <c r="J68" s="157" t="n">
        <f aca="false">high_v2_m!J56</f>
        <v>2364404.10555874</v>
      </c>
      <c r="K68" s="157" t="n">
        <f aca="false">high_v2_m!K56</f>
        <v>2293471.98239197</v>
      </c>
      <c r="L68" s="67" t="n">
        <f aca="false">H68-I68</f>
        <v>1278979.91003579</v>
      </c>
      <c r="M68" s="67" t="n">
        <f aca="false">J68-K68</f>
        <v>70932.1231667623</v>
      </c>
      <c r="N68" s="157" t="n">
        <f aca="false">SUM(high_v5_m!C56:J56)</f>
        <v>4487692.06550695</v>
      </c>
      <c r="O68" s="7"/>
      <c r="P68" s="7"/>
      <c r="Q68" s="67" t="n">
        <f aca="false">I68*5.5017049523</f>
        <v>159928444.586247</v>
      </c>
      <c r="R68" s="67"/>
      <c r="S68" s="67"/>
      <c r="T68" s="7"/>
      <c r="U68" s="7"/>
      <c r="V68" s="67" t="n">
        <f aca="false">K68*5.5017049523</f>
        <v>12618006.1634872</v>
      </c>
      <c r="W68" s="67" t="n">
        <f aca="false">M68*5.5017049523</f>
        <v>390247.61330373</v>
      </c>
      <c r="X68" s="67" t="n">
        <f aca="false">N68*5.1890047538+L68*5.5017049523</f>
        <v>30323225.5664422</v>
      </c>
      <c r="Y68" s="67" t="n">
        <f aca="false">N68*5.1890047538</f>
        <v>23286655.4615061</v>
      </c>
      <c r="Z68" s="67" t="n">
        <f aca="false">L68*5.5017049523</f>
        <v>7036570.10493611</v>
      </c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</row>
    <row r="69" customFormat="false" ht="12.8" hidden="false" customHeight="false" outlineLevel="0" collapsed="false">
      <c r="A69" s="7"/>
      <c r="B69" s="7"/>
      <c r="C69" s="7" t="n">
        <f aca="false">C65+1</f>
        <v>2028</v>
      </c>
      <c r="D69" s="7" t="n">
        <f aca="false">D65</f>
        <v>4</v>
      </c>
      <c r="E69" s="7" t="n">
        <v>216</v>
      </c>
      <c r="F69" s="157" t="n">
        <f aca="false">high_v2_m!D57+temporary_pension_bonus_high!B57</f>
        <v>33357280.1396083</v>
      </c>
      <c r="G69" s="157" t="n">
        <f aca="false">high_v2_m!E57+temporary_pension_bonus_high!B57</f>
        <v>31980812.8481065</v>
      </c>
      <c r="H69" s="67" t="n">
        <f aca="false">F69-J69</f>
        <v>30852914.2175448</v>
      </c>
      <c r="I69" s="67" t="n">
        <f aca="false">G69-K69</f>
        <v>29551577.903705</v>
      </c>
      <c r="J69" s="157" t="n">
        <f aca="false">high_v2_m!J57</f>
        <v>2504365.92206347</v>
      </c>
      <c r="K69" s="157" t="n">
        <f aca="false">high_v2_m!K57</f>
        <v>2429234.94440156</v>
      </c>
      <c r="L69" s="67" t="n">
        <f aca="false">H69-I69</f>
        <v>1301336.31383985</v>
      </c>
      <c r="M69" s="67" t="n">
        <f aca="false">J69-K69</f>
        <v>75130.977661904</v>
      </c>
      <c r="N69" s="157" t="n">
        <f aca="false">SUM(high_v5_m!C57:J57)</f>
        <v>4609865.38335755</v>
      </c>
      <c r="O69" s="7"/>
      <c r="P69" s="7"/>
      <c r="Q69" s="67" t="n">
        <f aca="false">I69*5.5017049523</f>
        <v>162584062.501093</v>
      </c>
      <c r="R69" s="67"/>
      <c r="S69" s="67"/>
      <c r="T69" s="7"/>
      <c r="U69" s="7"/>
      <c r="V69" s="67" t="n">
        <f aca="false">K69*5.5017049523</f>
        <v>13364933.9239143</v>
      </c>
      <c r="W69" s="67" t="n">
        <f aca="false">M69*5.5017049523</f>
        <v>413348.471873638</v>
      </c>
      <c r="X69" s="67" t="n">
        <f aca="false">N69*5.1890047538+L69*5.5017049523</f>
        <v>31080181.8310809</v>
      </c>
      <c r="Y69" s="67" t="n">
        <f aca="false">N69*5.1890047538</f>
        <v>23920613.3886204</v>
      </c>
      <c r="Z69" s="67" t="n">
        <f aca="false">L69*5.5017049523</f>
        <v>7159568.4424605</v>
      </c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</row>
    <row r="70" customFormat="false" ht="12.8" hidden="false" customHeight="false" outlineLevel="0" collapsed="false">
      <c r="A70" s="153"/>
      <c r="B70" s="5"/>
      <c r="C70" s="153" t="n">
        <f aca="false">C66+1</f>
        <v>2029</v>
      </c>
      <c r="D70" s="153" t="n">
        <f aca="false">D66</f>
        <v>1</v>
      </c>
      <c r="E70" s="153" t="n">
        <v>217</v>
      </c>
      <c r="F70" s="155" t="n">
        <f aca="false">high_v2_m!D58+temporary_pension_bonus_high!B58</f>
        <v>33256141.2781526</v>
      </c>
      <c r="G70" s="155" t="n">
        <f aca="false">high_v2_m!E58+temporary_pension_bonus_high!B58</f>
        <v>31882288.1112242</v>
      </c>
      <c r="H70" s="8" t="n">
        <f aca="false">F70-J70</f>
        <v>30638180.5411561</v>
      </c>
      <c r="I70" s="8" t="n">
        <f aca="false">G70-K70</f>
        <v>29342866.1963376</v>
      </c>
      <c r="J70" s="155" t="n">
        <f aca="false">high_v2_m!J58</f>
        <v>2617960.73699649</v>
      </c>
      <c r="K70" s="155" t="n">
        <f aca="false">high_v2_m!K58</f>
        <v>2539421.91488659</v>
      </c>
      <c r="L70" s="8" t="n">
        <f aca="false">H70-I70</f>
        <v>1295314.34481852</v>
      </c>
      <c r="M70" s="8" t="n">
        <f aca="false">J70-K70</f>
        <v>78538.8221098953</v>
      </c>
      <c r="N70" s="155" t="n">
        <f aca="false">SUM(high_v5_m!C58:J58)</f>
        <v>5625166.60128605</v>
      </c>
      <c r="O70" s="5"/>
      <c r="P70" s="5"/>
      <c r="Q70" s="8" t="n">
        <f aca="false">I70*5.5017049523</f>
        <v>161435792.267067</v>
      </c>
      <c r="R70" s="8"/>
      <c r="S70" s="8"/>
      <c r="T70" s="5"/>
      <c r="U70" s="5"/>
      <c r="V70" s="8" t="n">
        <f aca="false">K70*5.5017049523</f>
        <v>13971150.1251107</v>
      </c>
      <c r="W70" s="8" t="n">
        <f aca="false">M70*5.5017049523</f>
        <v>432097.42654982</v>
      </c>
      <c r="X70" s="8" t="n">
        <f aca="false">N70*5.1890047538+L70*5.5017049523</f>
        <v>36315453.5806636</v>
      </c>
      <c r="Y70" s="8" t="n">
        <f aca="false">N70*5.1890047538</f>
        <v>29189016.2349903</v>
      </c>
      <c r="Z70" s="8" t="n">
        <f aca="false">L70*5.5017049523</f>
        <v>7126437.34567327</v>
      </c>
      <c r="AA70" s="153"/>
      <c r="AB70" s="153"/>
      <c r="AC70" s="153"/>
      <c r="AD70" s="153"/>
      <c r="AE70" s="153"/>
      <c r="AF70" s="153"/>
      <c r="AG70" s="153"/>
      <c r="AH70" s="153"/>
      <c r="AI70" s="153"/>
      <c r="AJ70" s="153"/>
      <c r="AK70" s="153"/>
      <c r="AL70" s="153"/>
      <c r="AM70" s="153"/>
      <c r="AN70" s="153"/>
      <c r="AO70" s="153"/>
      <c r="AP70" s="153"/>
      <c r="AQ70" s="153"/>
      <c r="AR70" s="153"/>
      <c r="AS70" s="153"/>
      <c r="AT70" s="153"/>
      <c r="AU70" s="153"/>
      <c r="AV70" s="153"/>
      <c r="AW70" s="153"/>
      <c r="AX70" s="153"/>
      <c r="AY70" s="153"/>
      <c r="AZ70" s="153"/>
      <c r="BA70" s="153"/>
      <c r="BB70" s="153"/>
      <c r="BC70" s="153"/>
      <c r="BD70" s="153"/>
      <c r="BE70" s="153"/>
      <c r="BF70" s="153"/>
      <c r="BG70" s="153"/>
      <c r="BH70" s="153"/>
      <c r="BI70" s="153"/>
      <c r="BJ70" s="153"/>
      <c r="BK70" s="153"/>
      <c r="BL70" s="153"/>
    </row>
    <row r="71" customFormat="false" ht="12.8" hidden="false" customHeight="false" outlineLevel="0" collapsed="false">
      <c r="A71" s="7"/>
      <c r="B71" s="7"/>
      <c r="C71" s="7" t="n">
        <f aca="false">C67+1</f>
        <v>2029</v>
      </c>
      <c r="D71" s="7" t="n">
        <f aca="false">D67</f>
        <v>2</v>
      </c>
      <c r="E71" s="7" t="n">
        <v>218</v>
      </c>
      <c r="F71" s="157" t="n">
        <f aca="false">high_v2_m!D59+temporary_pension_bonus_high!B59</f>
        <v>33864414.336786</v>
      </c>
      <c r="G71" s="157" t="n">
        <f aca="false">high_v2_m!E59+temporary_pension_bonus_high!B59</f>
        <v>32465341.5346329</v>
      </c>
      <c r="H71" s="67" t="n">
        <f aca="false">F71-J71</f>
        <v>31093545.0319112</v>
      </c>
      <c r="I71" s="67" t="n">
        <f aca="false">G71-K71</f>
        <v>29777598.3089043</v>
      </c>
      <c r="J71" s="157" t="n">
        <f aca="false">high_v2_m!J59</f>
        <v>2770869.30487482</v>
      </c>
      <c r="K71" s="157" t="n">
        <f aca="false">high_v2_m!K59</f>
        <v>2687743.22572857</v>
      </c>
      <c r="L71" s="67" t="n">
        <f aca="false">H71-I71</f>
        <v>1315946.72300687</v>
      </c>
      <c r="M71" s="67" t="n">
        <f aca="false">J71-K71</f>
        <v>83126.0791462446</v>
      </c>
      <c r="N71" s="157" t="n">
        <f aca="false">SUM(high_v5_m!C59:J59)</f>
        <v>4691767.32911556</v>
      </c>
      <c r="O71" s="7"/>
      <c r="P71" s="7"/>
      <c r="Q71" s="67" t="n">
        <f aca="false">I71*5.5017049523</f>
        <v>163827560.083699</v>
      </c>
      <c r="R71" s="67"/>
      <c r="S71" s="67"/>
      <c r="T71" s="7"/>
      <c r="U71" s="7"/>
      <c r="V71" s="67" t="n">
        <f aca="false">K71*5.5017049523</f>
        <v>14787170.2155017</v>
      </c>
      <c r="W71" s="67" t="n">
        <f aca="false">M71*5.5017049523</f>
        <v>457335.161304176</v>
      </c>
      <c r="X71" s="67" t="n">
        <f aca="false">N71*5.1890047538+L71*5.5017049523</f>
        <v>31585553.577434</v>
      </c>
      <c r="Y71" s="67" t="n">
        <f aca="false">N71*5.1890047538</f>
        <v>24345602.9745042</v>
      </c>
      <c r="Z71" s="67" t="n">
        <f aca="false">L71*5.5017049523</f>
        <v>7239950.60292984</v>
      </c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</row>
    <row r="72" customFormat="false" ht="12.8" hidden="false" customHeight="false" outlineLevel="0" collapsed="false">
      <c r="A72" s="7"/>
      <c r="B72" s="7"/>
      <c r="C72" s="7" t="n">
        <f aca="false">C68+1</f>
        <v>2029</v>
      </c>
      <c r="D72" s="7" t="n">
        <f aca="false">D68</f>
        <v>3</v>
      </c>
      <c r="E72" s="7" t="n">
        <v>219</v>
      </c>
      <c r="F72" s="157" t="n">
        <f aca="false">high_v2_m!D60+temporary_pension_bonus_high!B60</f>
        <v>33673590.775214</v>
      </c>
      <c r="G72" s="157" t="n">
        <f aca="false">high_v2_m!E60+temporary_pension_bonus_high!B60</f>
        <v>32281756.7990709</v>
      </c>
      <c r="H72" s="67" t="n">
        <f aca="false">F72-J72</f>
        <v>30823417.0441449</v>
      </c>
      <c r="I72" s="67" t="n">
        <f aca="false">G72-K72</f>
        <v>29517088.2799338</v>
      </c>
      <c r="J72" s="157" t="n">
        <f aca="false">high_v2_m!J60</f>
        <v>2850173.73106911</v>
      </c>
      <c r="K72" s="157" t="n">
        <f aca="false">high_v2_m!K60</f>
        <v>2764668.51913704</v>
      </c>
      <c r="L72" s="67" t="n">
        <f aca="false">H72-I72</f>
        <v>1306328.7642111</v>
      </c>
      <c r="M72" s="67" t="n">
        <f aca="false">J72-K72</f>
        <v>85505.2119320738</v>
      </c>
      <c r="N72" s="157" t="n">
        <f aca="false">SUM(high_v5_m!C60:J60)</f>
        <v>4642837.42906935</v>
      </c>
      <c r="O72" s="7"/>
      <c r="P72" s="7"/>
      <c r="Q72" s="67" t="n">
        <f aca="false">I72*5.5017049523</f>
        <v>162394310.767188</v>
      </c>
      <c r="R72" s="67"/>
      <c r="S72" s="67"/>
      <c r="T72" s="7"/>
      <c r="U72" s="7"/>
      <c r="V72" s="67" t="n">
        <f aca="false">K72*5.5017049523</f>
        <v>15210390.4832042</v>
      </c>
      <c r="W72" s="67" t="n">
        <f aca="false">M72*5.5017049523</f>
        <v>470424.447934152</v>
      </c>
      <c r="X72" s="67" t="n">
        <f aca="false">N72*5.1890047538+L72*5.5017049523</f>
        <v>31278740.9219536</v>
      </c>
      <c r="Y72" s="67" t="n">
        <f aca="false">N72*5.1890047538</f>
        <v>24091705.4905614</v>
      </c>
      <c r="Z72" s="67" t="n">
        <f aca="false">L72*5.5017049523</f>
        <v>7187035.43139212</v>
      </c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</row>
    <row r="73" customFormat="false" ht="12.8" hidden="false" customHeight="false" outlineLevel="0" collapsed="false">
      <c r="A73" s="7"/>
      <c r="B73" s="7"/>
      <c r="C73" s="7" t="n">
        <f aca="false">C69+1</f>
        <v>2029</v>
      </c>
      <c r="D73" s="7" t="n">
        <f aca="false">D69</f>
        <v>4</v>
      </c>
      <c r="E73" s="7" t="n">
        <v>220</v>
      </c>
      <c r="F73" s="157" t="n">
        <f aca="false">high_v2_m!D61+temporary_pension_bonus_high!B61</f>
        <v>34178315.5354127</v>
      </c>
      <c r="G73" s="157" t="n">
        <f aca="false">high_v2_m!E61+temporary_pension_bonus_high!B61</f>
        <v>32765881.9210505</v>
      </c>
      <c r="H73" s="67" t="n">
        <f aca="false">F73-J73</f>
        <v>31170097.0542329</v>
      </c>
      <c r="I73" s="67" t="n">
        <f aca="false">G73-K73</f>
        <v>29847909.994306</v>
      </c>
      <c r="J73" s="157" t="n">
        <f aca="false">high_v2_m!J61</f>
        <v>3008218.48117989</v>
      </c>
      <c r="K73" s="157" t="n">
        <f aca="false">high_v2_m!K61</f>
        <v>2917971.9267445</v>
      </c>
      <c r="L73" s="67" t="n">
        <f aca="false">H73-I73</f>
        <v>1322187.05992682</v>
      </c>
      <c r="M73" s="67" t="n">
        <f aca="false">J73-K73</f>
        <v>90246.5544353956</v>
      </c>
      <c r="N73" s="157" t="n">
        <f aca="false">SUM(high_v5_m!C61:J61)</f>
        <v>4670913.24462497</v>
      </c>
      <c r="O73" s="7"/>
      <c r="P73" s="7"/>
      <c r="Q73" s="67" t="n">
        <f aca="false">I73*5.5017049523</f>
        <v>164214394.231478</v>
      </c>
      <c r="R73" s="67"/>
      <c r="S73" s="67"/>
      <c r="T73" s="7"/>
      <c r="U73" s="7"/>
      <c r="V73" s="67" t="n">
        <f aca="false">K73*5.5017049523</f>
        <v>16053820.6000426</v>
      </c>
      <c r="W73" s="67" t="n">
        <f aca="false">M73*5.5017049523</f>
        <v>496509.915465228</v>
      </c>
      <c r="X73" s="67" t="n">
        <f aca="false">N73*5.1890047538+L73*5.5017049523</f>
        <v>31511674.1264127</v>
      </c>
      <c r="Y73" s="67" t="n">
        <f aca="false">N73*5.1890047538</f>
        <v>24237391.0309463</v>
      </c>
      <c r="Z73" s="67" t="n">
        <f aca="false">L73*5.5017049523</f>
        <v>7274283.09546636</v>
      </c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</row>
    <row r="74" customFormat="false" ht="12.8" hidden="false" customHeight="false" outlineLevel="0" collapsed="false">
      <c r="A74" s="153"/>
      <c r="B74" s="5"/>
      <c r="C74" s="153" t="n">
        <f aca="false">C70+1</f>
        <v>2030</v>
      </c>
      <c r="D74" s="153" t="n">
        <f aca="false">D70</f>
        <v>1</v>
      </c>
      <c r="E74" s="153" t="n">
        <v>221</v>
      </c>
      <c r="F74" s="155" t="n">
        <f aca="false">high_v2_m!D62+temporary_pension_bonus_high!B62</f>
        <v>34060138.0929814</v>
      </c>
      <c r="G74" s="155" t="n">
        <f aca="false">high_v2_m!E62+temporary_pension_bonus_high!B62</f>
        <v>32652346.9041804</v>
      </c>
      <c r="H74" s="8" t="n">
        <f aca="false">F74-J74</f>
        <v>30980906.6453498</v>
      </c>
      <c r="I74" s="8" t="n">
        <f aca="false">G74-K74</f>
        <v>29665492.3999777</v>
      </c>
      <c r="J74" s="155" t="n">
        <f aca="false">high_v2_m!J62</f>
        <v>3079231.44763159</v>
      </c>
      <c r="K74" s="155" t="n">
        <f aca="false">high_v2_m!K62</f>
        <v>2986854.50420264</v>
      </c>
      <c r="L74" s="8" t="n">
        <f aca="false">H74-I74</f>
        <v>1315414.24537207</v>
      </c>
      <c r="M74" s="8" t="n">
        <f aca="false">J74-K74</f>
        <v>92376.9434289481</v>
      </c>
      <c r="N74" s="155" t="n">
        <f aca="false">SUM(high_v5_m!C62:J62)</f>
        <v>5530118.77375267</v>
      </c>
      <c r="O74" s="5"/>
      <c r="P74" s="5"/>
      <c r="Q74" s="8" t="n">
        <f aca="false">I74*5.5017049523</f>
        <v>163210786.449375</v>
      </c>
      <c r="R74" s="8"/>
      <c r="S74" s="8"/>
      <c r="T74" s="5"/>
      <c r="U74" s="5"/>
      <c r="V74" s="8" t="n">
        <f aca="false">K74*5.5017049523</f>
        <v>16432792.2175712</v>
      </c>
      <c r="W74" s="8" t="n">
        <f aca="false">M74*5.5017049523</f>
        <v>508230.68714138</v>
      </c>
      <c r="X74" s="8" t="n">
        <f aca="false">N74*5.1890047538+L74*5.5017049523</f>
        <v>35932833.6741707</v>
      </c>
      <c r="Y74" s="8" t="n">
        <f aca="false">N74*5.1890047538</f>
        <v>28695812.6060812</v>
      </c>
      <c r="Z74" s="8" t="n">
        <f aca="false">L74*5.5017049523</f>
        <v>7237021.0680895</v>
      </c>
      <c r="AA74" s="153"/>
      <c r="AB74" s="153"/>
      <c r="AC74" s="153"/>
      <c r="AD74" s="153"/>
      <c r="AE74" s="153"/>
      <c r="AF74" s="153"/>
      <c r="AG74" s="153"/>
      <c r="AH74" s="153"/>
      <c r="AI74" s="153"/>
      <c r="AJ74" s="153"/>
      <c r="AK74" s="153"/>
      <c r="AL74" s="153"/>
      <c r="AM74" s="153"/>
      <c r="AN74" s="153"/>
      <c r="AO74" s="153"/>
      <c r="AP74" s="153"/>
      <c r="AQ74" s="153"/>
      <c r="AR74" s="153"/>
      <c r="AS74" s="153"/>
      <c r="AT74" s="153"/>
      <c r="AU74" s="153"/>
      <c r="AV74" s="153"/>
      <c r="AW74" s="153"/>
      <c r="AX74" s="153"/>
      <c r="AY74" s="153"/>
      <c r="AZ74" s="153"/>
      <c r="BA74" s="153"/>
      <c r="BB74" s="153"/>
      <c r="BC74" s="153"/>
      <c r="BD74" s="153"/>
      <c r="BE74" s="153"/>
      <c r="BF74" s="153"/>
      <c r="BG74" s="153"/>
      <c r="BH74" s="153"/>
      <c r="BI74" s="153"/>
      <c r="BJ74" s="153"/>
      <c r="BK74" s="153"/>
      <c r="BL74" s="153"/>
    </row>
    <row r="75" customFormat="false" ht="12.8" hidden="false" customHeight="false" outlineLevel="0" collapsed="false">
      <c r="A75" s="7"/>
      <c r="B75" s="7"/>
      <c r="C75" s="7" t="n">
        <f aca="false">C71+1</f>
        <v>2030</v>
      </c>
      <c r="D75" s="7" t="n">
        <f aca="false">D71</f>
        <v>2</v>
      </c>
      <c r="E75" s="7" t="n">
        <v>222</v>
      </c>
      <c r="F75" s="157" t="n">
        <f aca="false">high_v2_m!D63+temporary_pension_bonus_high!B63</f>
        <v>34781167.0532891</v>
      </c>
      <c r="G75" s="157" t="n">
        <f aca="false">high_v2_m!E63+temporary_pension_bonus_high!B63</f>
        <v>33343181.9229674</v>
      </c>
      <c r="H75" s="67" t="n">
        <f aca="false">F75-J75</f>
        <v>31576227.7027413</v>
      </c>
      <c r="I75" s="67" t="n">
        <f aca="false">G75-K75</f>
        <v>30234390.752936</v>
      </c>
      <c r="J75" s="157" t="n">
        <f aca="false">high_v2_m!J63</f>
        <v>3204939.3505478</v>
      </c>
      <c r="K75" s="157" t="n">
        <f aca="false">high_v2_m!K63</f>
        <v>3108791.17003137</v>
      </c>
      <c r="L75" s="67" t="n">
        <f aca="false">H75-I75</f>
        <v>1341836.94980525</v>
      </c>
      <c r="M75" s="67" t="n">
        <f aca="false">J75-K75</f>
        <v>96148.1805164348</v>
      </c>
      <c r="N75" s="157" t="n">
        <f aca="false">SUM(high_v5_m!C63:J63)</f>
        <v>4697846.2403292</v>
      </c>
      <c r="O75" s="7"/>
      <c r="P75" s="7"/>
      <c r="Q75" s="67" t="n">
        <f aca="false">I75*5.5017049523</f>
        <v>166340697.335201</v>
      </c>
      <c r="R75" s="67"/>
      <c r="S75" s="67"/>
      <c r="T75" s="7"/>
      <c r="U75" s="7"/>
      <c r="V75" s="67" t="n">
        <f aca="false">K75*5.5017049523</f>
        <v>17103651.7758281</v>
      </c>
      <c r="W75" s="67" t="n">
        <f aca="false">M75*5.5017049523</f>
        <v>528978.920901904</v>
      </c>
      <c r="X75" s="67" t="n">
        <f aca="false">N75*5.1890047538+L75*5.5017049523</f>
        <v>31759537.4656123</v>
      </c>
      <c r="Y75" s="67" t="n">
        <f aca="false">N75*5.1890047538</f>
        <v>24377146.4736897</v>
      </c>
      <c r="Z75" s="67" t="n">
        <f aca="false">L75*5.5017049523</f>
        <v>7382390.99192266</v>
      </c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</row>
    <row r="76" customFormat="false" ht="12.8" hidden="false" customHeight="false" outlineLevel="0" collapsed="false">
      <c r="A76" s="7"/>
      <c r="B76" s="7"/>
      <c r="C76" s="7" t="n">
        <f aca="false">C72+1</f>
        <v>2030</v>
      </c>
      <c r="D76" s="7" t="n">
        <f aca="false">D72</f>
        <v>3</v>
      </c>
      <c r="E76" s="7" t="n">
        <v>223</v>
      </c>
      <c r="F76" s="157" t="n">
        <f aca="false">high_v2_m!D64+temporary_pension_bonus_high!B64</f>
        <v>34589932.9406749</v>
      </c>
      <c r="G76" s="157" t="n">
        <f aca="false">high_v2_m!E64+temporary_pension_bonus_high!B64</f>
        <v>33158753.1123186</v>
      </c>
      <c r="H76" s="67" t="n">
        <f aca="false">F76-J76</f>
        <v>31320637.063215</v>
      </c>
      <c r="I76" s="67" t="n">
        <f aca="false">G76-K76</f>
        <v>29987536.1111825</v>
      </c>
      <c r="J76" s="157" t="n">
        <f aca="false">high_v2_m!J64</f>
        <v>3269295.87745985</v>
      </c>
      <c r="K76" s="157" t="n">
        <f aca="false">high_v2_m!K64</f>
        <v>3171217.00113606</v>
      </c>
      <c r="L76" s="67" t="n">
        <f aca="false">H76-I76</f>
        <v>1333100.9520325</v>
      </c>
      <c r="M76" s="67" t="n">
        <f aca="false">J76-K76</f>
        <v>98078.8763237945</v>
      </c>
      <c r="N76" s="157" t="n">
        <f aca="false">SUM(high_v5_m!C64:J64)</f>
        <v>4598742.1063004</v>
      </c>
      <c r="O76" s="7"/>
      <c r="P76" s="7"/>
      <c r="Q76" s="67" t="n">
        <f aca="false">I76*5.5017049523</f>
        <v>164982575.930168</v>
      </c>
      <c r="R76" s="67"/>
      <c r="S76" s="67"/>
      <c r="T76" s="7"/>
      <c r="U76" s="7"/>
      <c r="V76" s="67" t="n">
        <f aca="false">K76*5.5017049523</f>
        <v>17447100.2799682</v>
      </c>
      <c r="W76" s="67" t="n">
        <f aca="false">M76*5.5017049523</f>
        <v>539601.039586639</v>
      </c>
      <c r="X76" s="67" t="n">
        <f aca="false">N76*5.1890047538+L76*5.5017049523</f>
        <v>31197222.7608061</v>
      </c>
      <c r="Y76" s="67" t="n">
        <f aca="false">N76*5.1890047538</f>
        <v>23862894.651093</v>
      </c>
      <c r="Z76" s="67" t="n">
        <f aca="false">L76*5.5017049523</f>
        <v>7334328.10971304</v>
      </c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</row>
    <row r="77" customFormat="false" ht="12.8" hidden="false" customHeight="false" outlineLevel="0" collapsed="false">
      <c r="A77" s="7"/>
      <c r="B77" s="7"/>
      <c r="C77" s="7" t="n">
        <f aca="false">C73+1</f>
        <v>2030</v>
      </c>
      <c r="D77" s="7" t="n">
        <f aca="false">D73</f>
        <v>4</v>
      </c>
      <c r="E77" s="7" t="n">
        <v>224</v>
      </c>
      <c r="F77" s="157" t="n">
        <f aca="false">high_v2_m!D65+temporary_pension_bonus_high!B65</f>
        <v>35263660.9708795</v>
      </c>
      <c r="G77" s="157" t="n">
        <f aca="false">high_v2_m!E65+temporary_pension_bonus_high!B65</f>
        <v>33804206.026161</v>
      </c>
      <c r="H77" s="67" t="n">
        <f aca="false">F77-J77</f>
        <v>31869955.4175306</v>
      </c>
      <c r="I77" s="67" t="n">
        <f aca="false">G77-K77</f>
        <v>30512311.6394126</v>
      </c>
      <c r="J77" s="157" t="n">
        <f aca="false">high_v2_m!J65</f>
        <v>3393705.55334884</v>
      </c>
      <c r="K77" s="157" t="n">
        <f aca="false">high_v2_m!K65</f>
        <v>3291894.38674838</v>
      </c>
      <c r="L77" s="67" t="n">
        <f aca="false">H77-I77</f>
        <v>1357643.77811806</v>
      </c>
      <c r="M77" s="67" t="n">
        <f aca="false">J77-K77</f>
        <v>101811.166600466</v>
      </c>
      <c r="N77" s="157" t="n">
        <f aca="false">SUM(high_v5_m!C65:J65)</f>
        <v>4719160.01317343</v>
      </c>
      <c r="O77" s="7"/>
      <c r="P77" s="7"/>
      <c r="Q77" s="67" t="n">
        <f aca="false">I77*5.5017049523</f>
        <v>167869736.052677</v>
      </c>
      <c r="R77" s="67"/>
      <c r="S77" s="67"/>
      <c r="T77" s="7"/>
      <c r="U77" s="7"/>
      <c r="V77" s="67" t="n">
        <f aca="false">K77*5.5017049523</f>
        <v>18111031.6500221</v>
      </c>
      <c r="W77" s="67" t="n">
        <f aca="false">M77*5.5017049523</f>
        <v>560134.999485225</v>
      </c>
      <c r="X77" s="67" t="n">
        <f aca="false">N77*5.1890047538+L77*5.5017049523</f>
        <v>31957099.2398312</v>
      </c>
      <c r="Y77" s="67" t="n">
        <f aca="false">N77*5.1890047538</f>
        <v>24487743.7422998</v>
      </c>
      <c r="Z77" s="67" t="n">
        <f aca="false">L77*5.5017049523</f>
        <v>7469355.49753143</v>
      </c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</row>
    <row r="78" customFormat="false" ht="12.8" hidden="false" customHeight="false" outlineLevel="0" collapsed="false">
      <c r="A78" s="153"/>
      <c r="B78" s="5"/>
      <c r="C78" s="153" t="n">
        <f aca="false">C74+1</f>
        <v>2031</v>
      </c>
      <c r="D78" s="153" t="n">
        <f aca="false">D74</f>
        <v>1</v>
      </c>
      <c r="E78" s="153" t="n">
        <v>225</v>
      </c>
      <c r="F78" s="155" t="n">
        <f aca="false">high_v2_m!D66+temporary_pension_bonus_high!B66</f>
        <v>35067790.3983378</v>
      </c>
      <c r="G78" s="155" t="n">
        <f aca="false">high_v2_m!E66+temporary_pension_bonus_high!B66</f>
        <v>33617275.8825509</v>
      </c>
      <c r="H78" s="8" t="n">
        <f aca="false">F78-J78</f>
        <v>31551877.4718754</v>
      </c>
      <c r="I78" s="8" t="n">
        <f aca="false">G78-K78</f>
        <v>30206840.3438823</v>
      </c>
      <c r="J78" s="155" t="n">
        <f aca="false">high_v2_m!J66</f>
        <v>3515912.92646242</v>
      </c>
      <c r="K78" s="155" t="n">
        <f aca="false">high_v2_m!K66</f>
        <v>3410435.53866855</v>
      </c>
      <c r="L78" s="8" t="n">
        <f aca="false">H78-I78</f>
        <v>1345037.12799301</v>
      </c>
      <c r="M78" s="8" t="n">
        <f aca="false">J78-K78</f>
        <v>105477.387793873</v>
      </c>
      <c r="N78" s="155" t="n">
        <f aca="false">SUM(high_v5_m!C66:J66)</f>
        <v>5727974.20003908</v>
      </c>
      <c r="O78" s="5"/>
      <c r="P78" s="5"/>
      <c r="Q78" s="8" t="n">
        <f aca="false">I78*5.5017049523</f>
        <v>166189123.113273</v>
      </c>
      <c r="R78" s="8"/>
      <c r="S78" s="8"/>
      <c r="T78" s="5"/>
      <c r="U78" s="5"/>
      <c r="V78" s="8" t="n">
        <f aca="false">K78*5.5017049523</f>
        <v>18763210.0925927</v>
      </c>
      <c r="W78" s="8" t="n">
        <f aca="false">M78*5.5017049523</f>
        <v>580305.466781216</v>
      </c>
      <c r="X78" s="8" t="n">
        <f aca="false">N78*5.1890047538+L78*5.5017049523</f>
        <v>37122482.781753</v>
      </c>
      <c r="Y78" s="8" t="n">
        <f aca="false">N78*5.1890047538</f>
        <v>29722485.3536465</v>
      </c>
      <c r="Z78" s="8" t="n">
        <f aca="false">L78*5.5017049523</f>
        <v>7399997.42810649</v>
      </c>
      <c r="AA78" s="153"/>
      <c r="AB78" s="153"/>
      <c r="AC78" s="153"/>
      <c r="AD78" s="153"/>
      <c r="AE78" s="153"/>
      <c r="AF78" s="153"/>
      <c r="AG78" s="153"/>
      <c r="AH78" s="153"/>
      <c r="AI78" s="153"/>
      <c r="AJ78" s="153"/>
      <c r="AK78" s="153"/>
      <c r="AL78" s="153"/>
      <c r="AM78" s="153"/>
      <c r="AN78" s="153"/>
      <c r="AO78" s="153"/>
      <c r="AP78" s="153"/>
      <c r="AQ78" s="153"/>
      <c r="AR78" s="153"/>
      <c r="AS78" s="153"/>
      <c r="AT78" s="153"/>
      <c r="AU78" s="153"/>
      <c r="AV78" s="153"/>
      <c r="AW78" s="153"/>
      <c r="AX78" s="153"/>
      <c r="AY78" s="153"/>
      <c r="AZ78" s="153"/>
      <c r="BA78" s="153"/>
      <c r="BB78" s="153"/>
      <c r="BC78" s="153"/>
      <c r="BD78" s="153"/>
      <c r="BE78" s="153"/>
      <c r="BF78" s="153"/>
      <c r="BG78" s="153"/>
      <c r="BH78" s="153"/>
      <c r="BI78" s="153"/>
      <c r="BJ78" s="153"/>
      <c r="BK78" s="153"/>
      <c r="BL78" s="153"/>
    </row>
    <row r="79" customFormat="false" ht="12.8" hidden="false" customHeight="false" outlineLevel="0" collapsed="false">
      <c r="A79" s="7"/>
      <c r="B79" s="7"/>
      <c r="C79" s="7" t="n">
        <f aca="false">C75+1</f>
        <v>2031</v>
      </c>
      <c r="D79" s="7" t="n">
        <f aca="false">D75</f>
        <v>2</v>
      </c>
      <c r="E79" s="7" t="n">
        <v>226</v>
      </c>
      <c r="F79" s="157" t="n">
        <f aca="false">high_v2_m!D67+temporary_pension_bonus_high!B67</f>
        <v>35704733.1615385</v>
      </c>
      <c r="G79" s="157" t="n">
        <f aca="false">high_v2_m!E67+temporary_pension_bonus_high!B67</f>
        <v>34228159.7720764</v>
      </c>
      <c r="H79" s="67" t="n">
        <f aca="false">F79-J79</f>
        <v>32045741.7770652</v>
      </c>
      <c r="I79" s="67" t="n">
        <f aca="false">G79-K79</f>
        <v>30678938.1291374</v>
      </c>
      <c r="J79" s="157" t="n">
        <f aca="false">high_v2_m!J67</f>
        <v>3658991.38447328</v>
      </c>
      <c r="K79" s="157" t="n">
        <f aca="false">high_v2_m!K67</f>
        <v>3549221.64293908</v>
      </c>
      <c r="L79" s="67" t="n">
        <f aca="false">H79-I79</f>
        <v>1366803.64792789</v>
      </c>
      <c r="M79" s="67" t="n">
        <f aca="false">J79-K79</f>
        <v>109769.741534199</v>
      </c>
      <c r="N79" s="157" t="n">
        <f aca="false">SUM(high_v5_m!C67:J67)</f>
        <v>4786014.87579406</v>
      </c>
      <c r="O79" s="7"/>
      <c r="P79" s="7"/>
      <c r="Q79" s="67" t="n">
        <f aca="false">I79*5.5017049523</f>
        <v>168786465.83638</v>
      </c>
      <c r="R79" s="67"/>
      <c r="S79" s="67"/>
      <c r="T79" s="7"/>
      <c r="U79" s="7"/>
      <c r="V79" s="67" t="n">
        <f aca="false">K79*5.5017049523</f>
        <v>19526770.2897683</v>
      </c>
      <c r="W79" s="67" t="n">
        <f aca="false">M79*5.5017049523</f>
        <v>603920.730611394</v>
      </c>
      <c r="X79" s="67" t="n">
        <f aca="false">N79*5.1890047538+L79*5.5017049523</f>
        <v>32354404.3408795</v>
      </c>
      <c r="Y79" s="67" t="n">
        <f aca="false">N79*5.1890047538</f>
        <v>24834653.9422529</v>
      </c>
      <c r="Z79" s="67" t="n">
        <f aca="false">L79*5.5017049523</f>
        <v>7519750.39862659</v>
      </c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</row>
    <row r="80" customFormat="false" ht="12.8" hidden="false" customHeight="false" outlineLevel="0" collapsed="false">
      <c r="A80" s="7"/>
      <c r="B80" s="7"/>
      <c r="C80" s="7" t="n">
        <f aca="false">C76+1</f>
        <v>2031</v>
      </c>
      <c r="D80" s="7" t="n">
        <f aca="false">D76</f>
        <v>3</v>
      </c>
      <c r="E80" s="7" t="n">
        <v>227</v>
      </c>
      <c r="F80" s="157" t="n">
        <f aca="false">high_v2_m!D68+temporary_pension_bonus_high!B68</f>
        <v>35536262.0221613</v>
      </c>
      <c r="G80" s="157" t="n">
        <f aca="false">high_v2_m!E68+temporary_pension_bonus_high!B68</f>
        <v>34065347.6946616</v>
      </c>
      <c r="H80" s="67" t="n">
        <f aca="false">F80-J80</f>
        <v>31821218.7812066</v>
      </c>
      <c r="I80" s="67" t="n">
        <f aca="false">G80-K80</f>
        <v>30461755.7509355</v>
      </c>
      <c r="J80" s="157" t="n">
        <f aca="false">high_v2_m!J68</f>
        <v>3715043.24095467</v>
      </c>
      <c r="K80" s="157" t="n">
        <f aca="false">high_v2_m!K68</f>
        <v>3603591.94372604</v>
      </c>
      <c r="L80" s="67" t="n">
        <f aca="false">H80-I80</f>
        <v>1359463.03027106</v>
      </c>
      <c r="M80" s="67" t="n">
        <f aca="false">J80-K80</f>
        <v>111451.29722864</v>
      </c>
      <c r="N80" s="157" t="n">
        <f aca="false">SUM(high_v5_m!C68:J68)</f>
        <v>4714021.8549091</v>
      </c>
      <c r="O80" s="7"/>
      <c r="P80" s="7"/>
      <c r="Q80" s="67" t="n">
        <f aca="false">I80*5.5017049523</f>
        <v>167591592.470675</v>
      </c>
      <c r="R80" s="67"/>
      <c r="S80" s="67"/>
      <c r="T80" s="7"/>
      <c r="U80" s="7"/>
      <c r="V80" s="67" t="n">
        <f aca="false">K80*5.5017049523</f>
        <v>19825899.6428659</v>
      </c>
      <c r="W80" s="67" t="n">
        <f aca="false">M80*5.5017049523</f>
        <v>613172.153903065</v>
      </c>
      <c r="X80" s="67" t="n">
        <f aca="false">N80*5.1890047538+L80*5.5017049523</f>
        <v>31940446.3007515</v>
      </c>
      <c r="Y80" s="67" t="n">
        <f aca="false">N80*5.1890047538</f>
        <v>24461081.8146404</v>
      </c>
      <c r="Z80" s="67" t="n">
        <f aca="false">L80*5.5017049523</f>
        <v>7479364.48611104</v>
      </c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</row>
    <row r="81" customFormat="false" ht="12.8" hidden="false" customHeight="false" outlineLevel="0" collapsed="false">
      <c r="A81" s="7"/>
      <c r="B81" s="7"/>
      <c r="C81" s="7" t="n">
        <f aca="false">C77+1</f>
        <v>2031</v>
      </c>
      <c r="D81" s="7" t="n">
        <f aca="false">D77</f>
        <v>4</v>
      </c>
      <c r="E81" s="7" t="n">
        <v>228</v>
      </c>
      <c r="F81" s="157" t="n">
        <f aca="false">high_v2_m!D69+temporary_pension_bonus_high!B69</f>
        <v>36402187.1898587</v>
      </c>
      <c r="G81" s="157" t="n">
        <f aca="false">high_v2_m!E69+temporary_pension_bonus_high!B69</f>
        <v>34896439.949119</v>
      </c>
      <c r="H81" s="67" t="n">
        <f aca="false">F81-J81</f>
        <v>32469389.4681509</v>
      </c>
      <c r="I81" s="67" t="n">
        <f aca="false">G81-K81</f>
        <v>31081626.1590624</v>
      </c>
      <c r="J81" s="157" t="n">
        <f aca="false">high_v2_m!J69</f>
        <v>3932797.72170782</v>
      </c>
      <c r="K81" s="157" t="n">
        <f aca="false">high_v2_m!K69</f>
        <v>3814813.79005659</v>
      </c>
      <c r="L81" s="67" t="n">
        <f aca="false">H81-I81</f>
        <v>1387763.30908846</v>
      </c>
      <c r="M81" s="67" t="n">
        <f aca="false">J81-K81</f>
        <v>117983.931651235</v>
      </c>
      <c r="N81" s="157" t="n">
        <f aca="false">SUM(high_v5_m!C69:J69)</f>
        <v>4779613.57031357</v>
      </c>
      <c r="O81" s="7"/>
      <c r="P81" s="7"/>
      <c r="Q81" s="67" t="n">
        <f aca="false">I81*5.5017049523</f>
        <v>171001936.564851</v>
      </c>
      <c r="R81" s="67"/>
      <c r="S81" s="67"/>
      <c r="T81" s="7"/>
      <c r="U81" s="7"/>
      <c r="V81" s="67" t="n">
        <f aca="false">K81*5.5017049523</f>
        <v>20987979.9208566</v>
      </c>
      <c r="W81" s="67" t="n">
        <f aca="false">M81*5.5017049523</f>
        <v>649112.781057425</v>
      </c>
      <c r="X81" s="67" t="n">
        <f aca="false">N81*5.1890047538+L81*5.5017049523</f>
        <v>32436501.8079163</v>
      </c>
      <c r="Y81" s="67" t="n">
        <f aca="false">N81*5.1890047538</f>
        <v>24801437.5376841</v>
      </c>
      <c r="Z81" s="67" t="n">
        <f aca="false">L81*5.5017049523</f>
        <v>7635064.27023222</v>
      </c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</row>
    <row r="82" customFormat="false" ht="12.8" hidden="false" customHeight="false" outlineLevel="0" collapsed="false">
      <c r="A82" s="153"/>
      <c r="B82" s="5"/>
      <c r="C82" s="153" t="n">
        <f aca="false">C78+1</f>
        <v>2032</v>
      </c>
      <c r="D82" s="153" t="n">
        <f aca="false">D78</f>
        <v>1</v>
      </c>
      <c r="E82" s="153" t="n">
        <v>229</v>
      </c>
      <c r="F82" s="155" t="n">
        <f aca="false">high_v2_m!D70+temporary_pension_bonus_high!B70</f>
        <v>36265235.5014412</v>
      </c>
      <c r="G82" s="155" t="n">
        <f aca="false">high_v2_m!E70+temporary_pension_bonus_high!B70</f>
        <v>34764876.998159</v>
      </c>
      <c r="H82" s="8" t="n">
        <f aca="false">F82-J82</f>
        <v>32270036.5248313</v>
      </c>
      <c r="I82" s="8" t="n">
        <f aca="false">G82-K82</f>
        <v>30889533.9908474</v>
      </c>
      <c r="J82" s="155" t="n">
        <f aca="false">high_v2_m!J70</f>
        <v>3995198.97660992</v>
      </c>
      <c r="K82" s="155" t="n">
        <f aca="false">high_v2_m!K70</f>
        <v>3875343.00731162</v>
      </c>
      <c r="L82" s="8" t="n">
        <f aca="false">H82-I82</f>
        <v>1380502.5339839</v>
      </c>
      <c r="M82" s="8" t="n">
        <f aca="false">J82-K82</f>
        <v>119855.969298298</v>
      </c>
      <c r="N82" s="155" t="n">
        <f aca="false">SUM(high_v5_m!C70:J70)</f>
        <v>5672562.10231832</v>
      </c>
      <c r="O82" s="5"/>
      <c r="P82" s="5"/>
      <c r="Q82" s="8" t="n">
        <f aca="false">I82*5.5017049523</f>
        <v>169945102.131684</v>
      </c>
      <c r="R82" s="8"/>
      <c r="S82" s="8"/>
      <c r="T82" s="5"/>
      <c r="U82" s="5"/>
      <c r="V82" s="8" t="n">
        <f aca="false">K82*5.5017049523</f>
        <v>21320993.8151875</v>
      </c>
      <c r="W82" s="8" t="n">
        <f aca="false">M82*5.5017049523</f>
        <v>659412.17985116</v>
      </c>
      <c r="X82" s="8" t="n">
        <f aca="false">N82*5.1890047538+L82*5.5017049523</f>
        <v>37030069.3430374</v>
      </c>
      <c r="Y82" s="8" t="n">
        <f aca="false">N82*5.1890047538</f>
        <v>29434951.7151555</v>
      </c>
      <c r="Z82" s="8" t="n">
        <f aca="false">L82*5.5017049523</f>
        <v>7595117.62788191</v>
      </c>
      <c r="AA82" s="153"/>
      <c r="AB82" s="153"/>
      <c r="AC82" s="153"/>
      <c r="AD82" s="153"/>
      <c r="AE82" s="153"/>
      <c r="AF82" s="153"/>
      <c r="AG82" s="153"/>
      <c r="AH82" s="153"/>
      <c r="AI82" s="153"/>
      <c r="AJ82" s="153"/>
      <c r="AK82" s="153"/>
      <c r="AL82" s="153"/>
      <c r="AM82" s="153"/>
      <c r="AN82" s="153"/>
      <c r="AO82" s="153"/>
      <c r="AP82" s="153"/>
      <c r="AQ82" s="153"/>
      <c r="AR82" s="153"/>
      <c r="AS82" s="153"/>
      <c r="AT82" s="153"/>
      <c r="AU82" s="153"/>
      <c r="AV82" s="153"/>
      <c r="AW82" s="153"/>
      <c r="AX82" s="153"/>
      <c r="AY82" s="153"/>
      <c r="AZ82" s="153"/>
      <c r="BA82" s="153"/>
      <c r="BB82" s="153"/>
      <c r="BC82" s="153"/>
      <c r="BD82" s="153"/>
      <c r="BE82" s="153"/>
      <c r="BF82" s="153"/>
      <c r="BG82" s="153"/>
      <c r="BH82" s="153"/>
      <c r="BI82" s="153"/>
      <c r="BJ82" s="153"/>
      <c r="BK82" s="153"/>
      <c r="BL82" s="153"/>
    </row>
    <row r="83" customFormat="false" ht="12.8" hidden="false" customHeight="false" outlineLevel="0" collapsed="false">
      <c r="A83" s="7"/>
      <c r="B83" s="7"/>
      <c r="C83" s="7" t="n">
        <f aca="false">C79+1</f>
        <v>2032</v>
      </c>
      <c r="D83" s="7" t="n">
        <f aca="false">D79</f>
        <v>2</v>
      </c>
      <c r="E83" s="7" t="n">
        <v>230</v>
      </c>
      <c r="F83" s="157" t="n">
        <f aca="false">high_v2_m!D71+temporary_pension_bonus_high!B71</f>
        <v>36908574.1319398</v>
      </c>
      <c r="G83" s="157" t="n">
        <f aca="false">high_v2_m!E71+temporary_pension_bonus_high!B71</f>
        <v>35381023.9303596</v>
      </c>
      <c r="H83" s="67" t="n">
        <f aca="false">F83-J83</f>
        <v>32759106.6903713</v>
      </c>
      <c r="I83" s="67" t="n">
        <f aca="false">G83-K83</f>
        <v>31356040.5120381</v>
      </c>
      <c r="J83" s="157" t="n">
        <f aca="false">high_v2_m!J71</f>
        <v>4149467.44156854</v>
      </c>
      <c r="K83" s="157" t="n">
        <f aca="false">high_v2_m!K71</f>
        <v>4024983.41832148</v>
      </c>
      <c r="L83" s="67" t="n">
        <f aca="false">H83-I83</f>
        <v>1403066.17833313</v>
      </c>
      <c r="M83" s="67" t="n">
        <f aca="false">J83-K83</f>
        <v>124484.023247056</v>
      </c>
      <c r="N83" s="157" t="n">
        <f aca="false">SUM(high_v5_m!C71:J71)</f>
        <v>4701099.12501426</v>
      </c>
      <c r="O83" s="7"/>
      <c r="P83" s="7"/>
      <c r="Q83" s="67" t="n">
        <f aca="false">I83*5.5017049523</f>
        <v>172511683.3696</v>
      </c>
      <c r="R83" s="67"/>
      <c r="S83" s="67"/>
      <c r="T83" s="7"/>
      <c r="U83" s="7"/>
      <c r="V83" s="67" t="n">
        <f aca="false">K83*5.5017049523</f>
        <v>22144271.2055047</v>
      </c>
      <c r="W83" s="67" t="n">
        <f aca="false">M83*5.5017049523</f>
        <v>684874.367180557</v>
      </c>
      <c r="X83" s="67" t="n">
        <f aca="false">N83*5.1890047538+L83*5.5017049523</f>
        <v>32113281.849524</v>
      </c>
      <c r="Y83" s="67" t="n">
        <f aca="false">N83*5.1890047538</f>
        <v>24394025.707784</v>
      </c>
      <c r="Z83" s="67" t="n">
        <f aca="false">L83*5.5017049523</f>
        <v>7719256.14174004</v>
      </c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</row>
    <row r="84" customFormat="false" ht="12.8" hidden="false" customHeight="false" outlineLevel="0" collapsed="false">
      <c r="A84" s="7"/>
      <c r="B84" s="7"/>
      <c r="C84" s="7" t="n">
        <f aca="false">C80+1</f>
        <v>2032</v>
      </c>
      <c r="D84" s="7" t="n">
        <f aca="false">D80</f>
        <v>3</v>
      </c>
      <c r="E84" s="7" t="n">
        <v>231</v>
      </c>
      <c r="F84" s="157" t="n">
        <f aca="false">high_v2_m!D72+temporary_pension_bonus_high!B72</f>
        <v>36847865.2460648</v>
      </c>
      <c r="G84" s="157" t="n">
        <f aca="false">high_v2_m!E72+temporary_pension_bonus_high!B72</f>
        <v>35322746.5812016</v>
      </c>
      <c r="H84" s="67" t="n">
        <f aca="false">F84-J84</f>
        <v>32600296.5441203</v>
      </c>
      <c r="I84" s="67" t="n">
        <f aca="false">G84-K84</f>
        <v>31202604.9403154</v>
      </c>
      <c r="J84" s="157" t="n">
        <f aca="false">high_v2_m!J72</f>
        <v>4247568.70194445</v>
      </c>
      <c r="K84" s="157" t="n">
        <f aca="false">high_v2_m!K72</f>
        <v>4120141.64088612</v>
      </c>
      <c r="L84" s="67" t="n">
        <f aca="false">H84-I84</f>
        <v>1397691.60380487</v>
      </c>
      <c r="M84" s="67" t="n">
        <f aca="false">J84-K84</f>
        <v>127427.061058334</v>
      </c>
      <c r="N84" s="157" t="n">
        <f aca="false">SUM(high_v5_m!C72:J72)</f>
        <v>4657477.57526605</v>
      </c>
      <c r="O84" s="7"/>
      <c r="P84" s="7"/>
      <c r="Q84" s="67" t="n">
        <f aca="false">I84*5.5017049523</f>
        <v>171667526.124794</v>
      </c>
      <c r="R84" s="67"/>
      <c r="S84" s="67"/>
      <c r="T84" s="7"/>
      <c r="U84" s="7"/>
      <c r="V84" s="67" t="n">
        <f aca="false">K84*5.5017049523</f>
        <v>22667803.6698406</v>
      </c>
      <c r="W84" s="67" t="n">
        <f aca="false">M84*5.5017049523</f>
        <v>701066.092881668</v>
      </c>
      <c r="X84" s="67" t="n">
        <f aca="false">N84*5.1890047538+L84*5.5017049523</f>
        <v>31857360.0972138</v>
      </c>
      <c r="Y84" s="67" t="n">
        <f aca="false">N84*5.1890047538</f>
        <v>24167673.2787724</v>
      </c>
      <c r="Z84" s="67" t="n">
        <f aca="false">L84*5.5017049523</f>
        <v>7689686.81844137</v>
      </c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</row>
    <row r="85" customFormat="false" ht="12.8" hidden="false" customHeight="false" outlineLevel="0" collapsed="false">
      <c r="A85" s="7"/>
      <c r="B85" s="7"/>
      <c r="C85" s="7" t="n">
        <f aca="false">C81+1</f>
        <v>2032</v>
      </c>
      <c r="D85" s="7" t="n">
        <f aca="false">D81</f>
        <v>4</v>
      </c>
      <c r="E85" s="7" t="n">
        <v>232</v>
      </c>
      <c r="F85" s="157" t="n">
        <f aca="false">high_v2_m!D73+temporary_pension_bonus_high!B73</f>
        <v>37499224.5044839</v>
      </c>
      <c r="G85" s="157" t="n">
        <f aca="false">high_v2_m!E73+temporary_pension_bonus_high!B73</f>
        <v>35947183.3544557</v>
      </c>
      <c r="H85" s="67" t="n">
        <f aca="false">F85-J85</f>
        <v>33146707.1064977</v>
      </c>
      <c r="I85" s="67" t="n">
        <f aca="false">G85-K85</f>
        <v>31725241.478409</v>
      </c>
      <c r="J85" s="157" t="n">
        <f aca="false">high_v2_m!J73</f>
        <v>4352517.3979862</v>
      </c>
      <c r="K85" s="157" t="n">
        <f aca="false">high_v2_m!K73</f>
        <v>4221941.87604661</v>
      </c>
      <c r="L85" s="67" t="n">
        <f aca="false">H85-I85</f>
        <v>1421465.62808867</v>
      </c>
      <c r="M85" s="67" t="n">
        <f aca="false">J85-K85</f>
        <v>130575.521939586</v>
      </c>
      <c r="N85" s="157" t="n">
        <f aca="false">SUM(high_v5_m!C73:J73)</f>
        <v>4668963.35754286</v>
      </c>
      <c r="O85" s="7"/>
      <c r="P85" s="7"/>
      <c r="Q85" s="67" t="n">
        <f aca="false">I85*5.5017049523</f>
        <v>174542918.154676</v>
      </c>
      <c r="R85" s="67"/>
      <c r="S85" s="67"/>
      <c r="T85" s="7"/>
      <c r="U85" s="7"/>
      <c r="V85" s="67" t="n">
        <f aca="false">K85*5.5017049523</f>
        <v>23227878.5277684</v>
      </c>
      <c r="W85" s="67" t="n">
        <f aca="false">M85*5.5017049523</f>
        <v>718387.995704177</v>
      </c>
      <c r="X85" s="67" t="n">
        <f aca="false">N85*5.1890047538+L85*5.5017049523</f>
        <v>32047757.5431876</v>
      </c>
      <c r="Y85" s="67" t="n">
        <f aca="false">N85*5.1890047538</f>
        <v>24227273.0576079</v>
      </c>
      <c r="Z85" s="67" t="n">
        <f aca="false">L85*5.5017049523</f>
        <v>7820484.48557968</v>
      </c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</row>
    <row r="86" customFormat="false" ht="12.8" hidden="false" customHeight="false" outlineLevel="0" collapsed="false">
      <c r="A86" s="153"/>
      <c r="B86" s="5"/>
      <c r="C86" s="153" t="n">
        <f aca="false">C82+1</f>
        <v>2033</v>
      </c>
      <c r="D86" s="153" t="n">
        <f aca="false">D82</f>
        <v>1</v>
      </c>
      <c r="E86" s="153" t="n">
        <v>233</v>
      </c>
      <c r="F86" s="155" t="n">
        <f aca="false">high_v2_m!D74+temporary_pension_bonus_high!B74</f>
        <v>37155486.9846798</v>
      </c>
      <c r="G86" s="155" t="n">
        <f aca="false">high_v2_m!E74+temporary_pension_bonus_high!B74</f>
        <v>35619232.9914394</v>
      </c>
      <c r="H86" s="8" t="n">
        <f aca="false">F86-J86</f>
        <v>32783469.0699225</v>
      </c>
      <c r="I86" s="8" t="n">
        <f aca="false">G86-K86</f>
        <v>31378375.6141248</v>
      </c>
      <c r="J86" s="155" t="n">
        <f aca="false">high_v2_m!J74</f>
        <v>4372017.91475726</v>
      </c>
      <c r="K86" s="155" t="n">
        <f aca="false">high_v2_m!K74</f>
        <v>4240857.37731454</v>
      </c>
      <c r="L86" s="8" t="n">
        <f aca="false">H86-I86</f>
        <v>1405093.45579771</v>
      </c>
      <c r="M86" s="8" t="n">
        <f aca="false">J86-K86</f>
        <v>131160.537442719</v>
      </c>
      <c r="N86" s="155" t="n">
        <f aca="false">SUM(high_v5_m!C74:J74)</f>
        <v>5576732.73616994</v>
      </c>
      <c r="O86" s="5"/>
      <c r="P86" s="5"/>
      <c r="Q86" s="8" t="n">
        <f aca="false">I86*5.5017049523</f>
        <v>172634564.51136</v>
      </c>
      <c r="R86" s="8"/>
      <c r="S86" s="8"/>
      <c r="T86" s="5"/>
      <c r="U86" s="5"/>
      <c r="V86" s="8" t="n">
        <f aca="false">K86*5.5017049523</f>
        <v>23331946.0347694</v>
      </c>
      <c r="W86" s="8" t="n">
        <f aca="false">M86*5.5017049523</f>
        <v>721606.578394935</v>
      </c>
      <c r="X86" s="8" t="n">
        <f aca="false">N86*5.1890047538+L86*5.5017049523</f>
        <v>36668102.3028644</v>
      </c>
      <c r="Y86" s="8" t="n">
        <f aca="false">N86*5.1890047538</f>
        <v>28937692.6786579</v>
      </c>
      <c r="Z86" s="8" t="n">
        <f aca="false">L86*5.5017049523</f>
        <v>7730409.62420656</v>
      </c>
      <c r="AA86" s="153"/>
      <c r="AB86" s="153"/>
      <c r="AC86" s="153"/>
      <c r="AD86" s="153"/>
      <c r="AE86" s="153"/>
      <c r="AF86" s="153"/>
      <c r="AG86" s="153"/>
      <c r="AH86" s="153"/>
      <c r="AI86" s="153"/>
      <c r="AJ86" s="153"/>
      <c r="AK86" s="153"/>
      <c r="AL86" s="153"/>
      <c r="AM86" s="153"/>
      <c r="AN86" s="153"/>
      <c r="AO86" s="153"/>
      <c r="AP86" s="153"/>
      <c r="AQ86" s="153"/>
      <c r="AR86" s="153"/>
      <c r="AS86" s="153"/>
      <c r="AT86" s="153"/>
      <c r="AU86" s="153"/>
      <c r="AV86" s="153"/>
      <c r="AW86" s="153"/>
      <c r="AX86" s="153"/>
      <c r="AY86" s="153"/>
      <c r="AZ86" s="153"/>
      <c r="BA86" s="153"/>
      <c r="BB86" s="153"/>
      <c r="BC86" s="153"/>
      <c r="BD86" s="153"/>
      <c r="BE86" s="153"/>
      <c r="BF86" s="153"/>
      <c r="BG86" s="153"/>
      <c r="BH86" s="153"/>
      <c r="BI86" s="153"/>
      <c r="BJ86" s="153"/>
      <c r="BK86" s="153"/>
      <c r="BL86" s="153"/>
    </row>
    <row r="87" customFormat="false" ht="12.8" hidden="false" customHeight="false" outlineLevel="0" collapsed="false">
      <c r="A87" s="7"/>
      <c r="B87" s="7"/>
      <c r="C87" s="7" t="n">
        <f aca="false">C83+1</f>
        <v>2033</v>
      </c>
      <c r="D87" s="7" t="n">
        <f aca="false">D83</f>
        <v>2</v>
      </c>
      <c r="E87" s="7" t="n">
        <v>234</v>
      </c>
      <c r="F87" s="157" t="n">
        <f aca="false">high_v2_m!D75+temporary_pension_bonus_high!B75</f>
        <v>37802049.6011034</v>
      </c>
      <c r="G87" s="157" t="n">
        <f aca="false">high_v2_m!E75+temporary_pension_bonus_high!B75</f>
        <v>36239216.3390316</v>
      </c>
      <c r="H87" s="67" t="n">
        <f aca="false">F87-J87</f>
        <v>33294615.7950575</v>
      </c>
      <c r="I87" s="67" t="n">
        <f aca="false">G87-K87</f>
        <v>31867005.5471671</v>
      </c>
      <c r="J87" s="157" t="n">
        <f aca="false">high_v2_m!J75</f>
        <v>4507433.8060459</v>
      </c>
      <c r="K87" s="157" t="n">
        <f aca="false">high_v2_m!K75</f>
        <v>4372210.79186452</v>
      </c>
      <c r="L87" s="67" t="n">
        <f aca="false">H87-I87</f>
        <v>1427610.24789041</v>
      </c>
      <c r="M87" s="67" t="n">
        <f aca="false">J87-K87</f>
        <v>135223.014181377</v>
      </c>
      <c r="N87" s="157" t="n">
        <f aca="false">SUM(high_v5_m!C75:J75)</f>
        <v>4678315.37360922</v>
      </c>
      <c r="O87" s="7"/>
      <c r="P87" s="7"/>
      <c r="Q87" s="67" t="n">
        <f aca="false">I87*5.5017049523</f>
        <v>175322862.233821</v>
      </c>
      <c r="R87" s="67"/>
      <c r="S87" s="67"/>
      <c r="T87" s="7"/>
      <c r="U87" s="7"/>
      <c r="V87" s="67" t="n">
        <f aca="false">K87*5.5017049523</f>
        <v>24054613.7661006</v>
      </c>
      <c r="W87" s="67" t="n">
        <f aca="false">M87*5.5017049523</f>
        <v>743957.126786617</v>
      </c>
      <c r="X87" s="67" t="n">
        <f aca="false">N87*5.1890047538+L87*5.5017049523</f>
        <v>32130091.0842067</v>
      </c>
      <c r="Y87" s="67" t="n">
        <f aca="false">N87*5.1890047538</f>
        <v>24275800.7134338</v>
      </c>
      <c r="Z87" s="67" t="n">
        <f aca="false">L87*5.5017049523</f>
        <v>7854290.3707729</v>
      </c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</row>
    <row r="88" customFormat="false" ht="12.8" hidden="false" customHeight="false" outlineLevel="0" collapsed="false">
      <c r="A88" s="7"/>
      <c r="B88" s="7"/>
      <c r="C88" s="7" t="n">
        <f aca="false">C84+1</f>
        <v>2033</v>
      </c>
      <c r="D88" s="7" t="n">
        <f aca="false">D84</f>
        <v>3</v>
      </c>
      <c r="E88" s="7" t="n">
        <v>235</v>
      </c>
      <c r="F88" s="157" t="n">
        <f aca="false">high_v2_m!D76+temporary_pension_bonus_high!B76</f>
        <v>37627566.8781979</v>
      </c>
      <c r="G88" s="157" t="n">
        <f aca="false">high_v2_m!E76+temporary_pension_bonus_high!B76</f>
        <v>36071482.7404689</v>
      </c>
      <c r="H88" s="67" t="n">
        <f aca="false">F88-J88</f>
        <v>33077994.3018637</v>
      </c>
      <c r="I88" s="67" t="n">
        <f aca="false">G88-K88</f>
        <v>31658397.3414247</v>
      </c>
      <c r="J88" s="157" t="n">
        <f aca="false">high_v2_m!J76</f>
        <v>4549572.57633427</v>
      </c>
      <c r="K88" s="157" t="n">
        <f aca="false">high_v2_m!K76</f>
        <v>4413085.39904424</v>
      </c>
      <c r="L88" s="67" t="n">
        <f aca="false">H88-I88</f>
        <v>1419596.96043896</v>
      </c>
      <c r="M88" s="67" t="n">
        <f aca="false">J88-K88</f>
        <v>136487.177290028</v>
      </c>
      <c r="N88" s="157" t="n">
        <f aca="false">SUM(high_v5_m!C76:J76)</f>
        <v>4587645.79071395</v>
      </c>
      <c r="O88" s="7"/>
      <c r="P88" s="7"/>
      <c r="Q88" s="67" t="n">
        <f aca="false">I88*5.5017049523</f>
        <v>174175161.435197</v>
      </c>
      <c r="R88" s="67"/>
      <c r="S88" s="67"/>
      <c r="T88" s="7"/>
      <c r="U88" s="7"/>
      <c r="V88" s="67" t="n">
        <f aca="false">K88*5.5017049523</f>
        <v>24279493.7948445</v>
      </c>
      <c r="W88" s="67" t="n">
        <f aca="false">M88*5.5017049523</f>
        <v>750912.179221995</v>
      </c>
      <c r="X88" s="67" t="n">
        <f aca="false">N88*5.1890047538+L88*5.5017049523</f>
        <v>31615519.4442823</v>
      </c>
      <c r="Y88" s="67" t="n">
        <f aca="false">N88*5.1890047538</f>
        <v>23805315.8167652</v>
      </c>
      <c r="Z88" s="67" t="n">
        <f aca="false">L88*5.5017049523</f>
        <v>7810203.62751705</v>
      </c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</row>
    <row r="89" customFormat="false" ht="12.8" hidden="false" customHeight="false" outlineLevel="0" collapsed="false">
      <c r="A89" s="7"/>
      <c r="B89" s="7"/>
      <c r="C89" s="7" t="n">
        <f aca="false">C85+1</f>
        <v>2033</v>
      </c>
      <c r="D89" s="7" t="n">
        <f aca="false">D85</f>
        <v>4</v>
      </c>
      <c r="E89" s="7" t="n">
        <v>236</v>
      </c>
      <c r="F89" s="157" t="n">
        <f aca="false">high_v2_m!D77+temporary_pension_bonus_high!B77</f>
        <v>38267235.3081435</v>
      </c>
      <c r="G89" s="157" t="n">
        <f aca="false">high_v2_m!E77+temporary_pension_bonus_high!B77</f>
        <v>36685069.3810737</v>
      </c>
      <c r="H89" s="67" t="n">
        <f aca="false">F89-J89</f>
        <v>33586994.9703422</v>
      </c>
      <c r="I89" s="67" t="n">
        <f aca="false">G89-K89</f>
        <v>32145236.2534065</v>
      </c>
      <c r="J89" s="157" t="n">
        <f aca="false">high_v2_m!J77</f>
        <v>4680240.33780122</v>
      </c>
      <c r="K89" s="157" t="n">
        <f aca="false">high_v2_m!K77</f>
        <v>4539833.12766719</v>
      </c>
      <c r="L89" s="67" t="n">
        <f aca="false">H89-I89</f>
        <v>1441758.71693573</v>
      </c>
      <c r="M89" s="67" t="n">
        <f aca="false">J89-K89</f>
        <v>140407.210134036</v>
      </c>
      <c r="N89" s="157" t="n">
        <f aca="false">SUM(high_v5_m!C77:J77)</f>
        <v>4686415.91503307</v>
      </c>
      <c r="O89" s="7"/>
      <c r="P89" s="7"/>
      <c r="Q89" s="67" t="n">
        <f aca="false">I89*5.5017049523</f>
        <v>176853605.48822</v>
      </c>
      <c r="R89" s="67"/>
      <c r="S89" s="67"/>
      <c r="T89" s="7"/>
      <c r="U89" s="7"/>
      <c r="V89" s="67" t="n">
        <f aca="false">K89*5.5017049523</f>
        <v>24976822.4011022</v>
      </c>
      <c r="W89" s="67" t="n">
        <f aca="false">M89*5.5017049523</f>
        <v>772479.043333052</v>
      </c>
      <c r="X89" s="67" t="n">
        <f aca="false">N89*5.1890047538+L89*5.5017049523</f>
        <v>32249965.5343776</v>
      </c>
      <c r="Y89" s="67" t="n">
        <f aca="false">N89*5.1890047538</f>
        <v>24317834.4613906</v>
      </c>
      <c r="Z89" s="67" t="n">
        <f aca="false">L89*5.5017049523</f>
        <v>7932131.07298701</v>
      </c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</row>
    <row r="90" customFormat="false" ht="12.8" hidden="false" customHeight="false" outlineLevel="0" collapsed="false">
      <c r="A90" s="153"/>
      <c r="B90" s="5"/>
      <c r="C90" s="153" t="n">
        <f aca="false">C86+1</f>
        <v>2034</v>
      </c>
      <c r="D90" s="153" t="n">
        <f aca="false">D86</f>
        <v>1</v>
      </c>
      <c r="E90" s="153" t="n">
        <v>237</v>
      </c>
      <c r="F90" s="155" t="n">
        <f aca="false">high_v2_m!D78+temporary_pension_bonus_high!B78</f>
        <v>38091709.561424</v>
      </c>
      <c r="G90" s="155" t="n">
        <f aca="false">high_v2_m!E78+temporary_pension_bonus_high!B78</f>
        <v>36517064.4583852</v>
      </c>
      <c r="H90" s="8" t="n">
        <f aca="false">F90-J90</f>
        <v>33340595.2961987</v>
      </c>
      <c r="I90" s="8" t="n">
        <f aca="false">G90-K90</f>
        <v>31908483.6211166</v>
      </c>
      <c r="J90" s="155" t="n">
        <f aca="false">high_v2_m!J78</f>
        <v>4751114.26522534</v>
      </c>
      <c r="K90" s="155" t="n">
        <f aca="false">high_v2_m!K78</f>
        <v>4608580.83726858</v>
      </c>
      <c r="L90" s="8" t="n">
        <f aca="false">H90-I90</f>
        <v>1432111.67508207</v>
      </c>
      <c r="M90" s="8" t="n">
        <f aca="false">J90-K90</f>
        <v>142533.42795676</v>
      </c>
      <c r="N90" s="155" t="n">
        <f aca="false">SUM(high_v5_m!C78:J78)</f>
        <v>5712081.77243053</v>
      </c>
      <c r="O90" s="5"/>
      <c r="P90" s="5"/>
      <c r="Q90" s="8" t="n">
        <f aca="false">I90*5.5017049523</f>
        <v>175551062.358681</v>
      </c>
      <c r="R90" s="8"/>
      <c r="S90" s="8"/>
      <c r="T90" s="5"/>
      <c r="U90" s="5"/>
      <c r="V90" s="8" t="n">
        <f aca="false">K90*5.5017049523</f>
        <v>25355052.0154754</v>
      </c>
      <c r="W90" s="8" t="n">
        <f aca="false">M90*5.5017049523</f>
        <v>784176.866458001</v>
      </c>
      <c r="X90" s="8" t="n">
        <f aca="false">N90*5.1890047538+L90*5.5017049523</f>
        <v>37519075.366282</v>
      </c>
      <c r="Y90" s="8" t="n">
        <f aca="false">N90*5.1890047538</f>
        <v>29640019.4712363</v>
      </c>
      <c r="Z90" s="8" t="n">
        <f aca="false">L90*5.5017049523</f>
        <v>7879055.89504565</v>
      </c>
      <c r="AA90" s="153"/>
      <c r="AB90" s="153"/>
      <c r="AC90" s="153"/>
      <c r="AD90" s="153"/>
      <c r="AE90" s="153"/>
      <c r="AF90" s="153"/>
      <c r="AG90" s="153"/>
      <c r="AH90" s="153"/>
      <c r="AI90" s="153"/>
      <c r="AJ90" s="153"/>
      <c r="AK90" s="153"/>
      <c r="AL90" s="153"/>
      <c r="AM90" s="153"/>
      <c r="AN90" s="153"/>
      <c r="AO90" s="153"/>
      <c r="AP90" s="153"/>
      <c r="AQ90" s="153"/>
      <c r="AR90" s="153"/>
      <c r="AS90" s="153"/>
      <c r="AT90" s="153"/>
      <c r="AU90" s="153"/>
      <c r="AV90" s="153"/>
      <c r="AW90" s="153"/>
      <c r="AX90" s="153"/>
      <c r="AY90" s="153"/>
      <c r="AZ90" s="153"/>
      <c r="BA90" s="153"/>
      <c r="BB90" s="153"/>
      <c r="BC90" s="153"/>
      <c r="BD90" s="153"/>
      <c r="BE90" s="153"/>
      <c r="BF90" s="153"/>
      <c r="BG90" s="153"/>
      <c r="BH90" s="153"/>
      <c r="BI90" s="153"/>
      <c r="BJ90" s="153"/>
      <c r="BK90" s="153"/>
      <c r="BL90" s="153"/>
    </row>
    <row r="91" customFormat="false" ht="12.8" hidden="false" customHeight="false" outlineLevel="0" collapsed="false">
      <c r="A91" s="7"/>
      <c r="B91" s="7"/>
      <c r="C91" s="7" t="n">
        <f aca="false">C87+1</f>
        <v>2034</v>
      </c>
      <c r="D91" s="7" t="n">
        <f aca="false">D87</f>
        <v>2</v>
      </c>
      <c r="E91" s="7" t="n">
        <v>238</v>
      </c>
      <c r="F91" s="157" t="n">
        <f aca="false">high_v2_m!D79+temporary_pension_bonus_high!B79</f>
        <v>38835014.5785867</v>
      </c>
      <c r="G91" s="157" t="n">
        <f aca="false">high_v2_m!E79+temporary_pension_bonus_high!B79</f>
        <v>37230558.6708872</v>
      </c>
      <c r="H91" s="67" t="n">
        <f aca="false">F91-J91</f>
        <v>33925987.9235656</v>
      </c>
      <c r="I91" s="67" t="n">
        <f aca="false">G91-K91</f>
        <v>32468802.8155168</v>
      </c>
      <c r="J91" s="157" t="n">
        <f aca="false">high_v2_m!J79</f>
        <v>4909026.65502103</v>
      </c>
      <c r="K91" s="157" t="n">
        <f aca="false">high_v2_m!K79</f>
        <v>4761755.8553704</v>
      </c>
      <c r="L91" s="67" t="n">
        <f aca="false">H91-I91</f>
        <v>1457185.1080488</v>
      </c>
      <c r="M91" s="67" t="n">
        <f aca="false">J91-K91</f>
        <v>147270.799650631</v>
      </c>
      <c r="N91" s="157" t="n">
        <f aca="false">SUM(high_v5_m!C79:J79)</f>
        <v>4750422.13445662</v>
      </c>
      <c r="O91" s="7"/>
      <c r="P91" s="7"/>
      <c r="Q91" s="67" t="n">
        <f aca="false">I91*5.5017049523</f>
        <v>178633773.245381</v>
      </c>
      <c r="R91" s="67"/>
      <c r="S91" s="67"/>
      <c r="T91" s="7"/>
      <c r="U91" s="7"/>
      <c r="V91" s="67" t="n">
        <f aca="false">K91*5.5017049523</f>
        <v>26197775.7711349</v>
      </c>
      <c r="W91" s="67" t="n">
        <f aca="false">M91*5.5017049523</f>
        <v>810240.487767057</v>
      </c>
      <c r="X91" s="67" t="n">
        <f aca="false">N91*5.1890047538+L91*5.5017049523</f>
        <v>32666965.563622</v>
      </c>
      <c r="Y91" s="67" t="n">
        <f aca="false">N91*5.1890047538</f>
        <v>24649963.0382521</v>
      </c>
      <c r="Z91" s="67" t="n">
        <f aca="false">L91*5.5017049523</f>
        <v>8017002.52536992</v>
      </c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</row>
    <row r="92" customFormat="false" ht="12.8" hidden="false" customHeight="false" outlineLevel="0" collapsed="false">
      <c r="A92" s="7"/>
      <c r="B92" s="7"/>
      <c r="C92" s="7" t="n">
        <f aca="false">C88+1</f>
        <v>2034</v>
      </c>
      <c r="D92" s="7" t="n">
        <f aca="false">D88</f>
        <v>3</v>
      </c>
      <c r="E92" s="7" t="n">
        <v>239</v>
      </c>
      <c r="F92" s="157" t="n">
        <f aca="false">high_v2_m!D80+temporary_pension_bonus_high!B80</f>
        <v>38686254.1638035</v>
      </c>
      <c r="G92" s="157" t="n">
        <f aca="false">high_v2_m!E80+temporary_pension_bonus_high!B80</f>
        <v>37087382.3995316</v>
      </c>
      <c r="H92" s="67" t="n">
        <f aca="false">F92-J92</f>
        <v>33797440.5506342</v>
      </c>
      <c r="I92" s="67" t="n">
        <f aca="false">G92-K92</f>
        <v>32345233.1947574</v>
      </c>
      <c r="J92" s="157" t="n">
        <f aca="false">high_v2_m!J80</f>
        <v>4888813.61316929</v>
      </c>
      <c r="K92" s="157" t="n">
        <f aca="false">high_v2_m!K80</f>
        <v>4742149.20477421</v>
      </c>
      <c r="L92" s="67" t="n">
        <f aca="false">H92-I92</f>
        <v>1452207.35587678</v>
      </c>
      <c r="M92" s="67" t="n">
        <f aca="false">J92-K92</f>
        <v>146664.408395078</v>
      </c>
      <c r="N92" s="157" t="n">
        <f aca="false">SUM(high_v5_m!C80:J80)</f>
        <v>4659617.07520119</v>
      </c>
      <c r="O92" s="7"/>
      <c r="P92" s="7"/>
      <c r="Q92" s="67" t="n">
        <f aca="false">I92*5.5017049523</f>
        <v>177953929.650895</v>
      </c>
      <c r="R92" s="67"/>
      <c r="S92" s="67"/>
      <c r="T92" s="7"/>
      <c r="U92" s="7"/>
      <c r="V92" s="67" t="n">
        <f aca="false">K92*5.5017049523</f>
        <v>26089905.7644518</v>
      </c>
      <c r="W92" s="67" t="n">
        <f aca="false">M92*5.5017049523</f>
        <v>806904.30199335</v>
      </c>
      <c r="X92" s="67" t="n">
        <f aca="false">N92*5.1890047538+L92*5.5017049523</f>
        <v>32168391.5557004</v>
      </c>
      <c r="Y92" s="67" t="n">
        <f aca="false">N92*5.1890047538</f>
        <v>24178775.1541066</v>
      </c>
      <c r="Z92" s="67" t="n">
        <f aca="false">L92*5.5017049523</f>
        <v>7989616.40159375</v>
      </c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</row>
    <row r="93" customFormat="false" ht="12.8" hidden="false" customHeight="false" outlineLevel="0" collapsed="false">
      <c r="A93" s="7"/>
      <c r="B93" s="7"/>
      <c r="C93" s="7" t="n">
        <f aca="false">C89+1</f>
        <v>2034</v>
      </c>
      <c r="D93" s="7" t="n">
        <f aca="false">D89</f>
        <v>4</v>
      </c>
      <c r="E93" s="7" t="n">
        <v>240</v>
      </c>
      <c r="F93" s="157" t="n">
        <f aca="false">high_v2_m!D81+temporary_pension_bonus_high!B81</f>
        <v>39151880.5417639</v>
      </c>
      <c r="G93" s="157" t="n">
        <f aca="false">high_v2_m!E81+temporary_pension_bonus_high!B81</f>
        <v>37534839.0061079</v>
      </c>
      <c r="H93" s="67" t="n">
        <f aca="false">F93-J93</f>
        <v>34125863.230831</v>
      </c>
      <c r="I93" s="67" t="n">
        <f aca="false">G93-K93</f>
        <v>32659602.214503</v>
      </c>
      <c r="J93" s="157" t="n">
        <f aca="false">high_v2_m!J81</f>
        <v>5026017.31093288</v>
      </c>
      <c r="K93" s="157" t="n">
        <f aca="false">high_v2_m!K81</f>
        <v>4875236.7916049</v>
      </c>
      <c r="L93" s="67" t="n">
        <f aca="false">H93-I93</f>
        <v>1466261.01632798</v>
      </c>
      <c r="M93" s="67" t="n">
        <f aca="false">J93-K93</f>
        <v>150780.519327985</v>
      </c>
      <c r="N93" s="157" t="n">
        <f aca="false">SUM(high_v5_m!C81:J81)</f>
        <v>4672142.80322341</v>
      </c>
      <c r="O93" s="7"/>
      <c r="P93" s="7"/>
      <c r="Q93" s="67" t="n">
        <f aca="false">I93*5.5017049523</f>
        <v>179683495.243679</v>
      </c>
      <c r="R93" s="67"/>
      <c r="S93" s="67"/>
      <c r="T93" s="7"/>
      <c r="U93" s="7"/>
      <c r="V93" s="67" t="n">
        <f aca="false">K93*5.5017049523</f>
        <v>26822114.4000078</v>
      </c>
      <c r="W93" s="67" t="n">
        <f aca="false">M93*5.5017049523</f>
        <v>829549.929897142</v>
      </c>
      <c r="X93" s="67" t="n">
        <f aca="false">N93*5.1890047538+L93*5.5017049523</f>
        <v>32310706.7112548</v>
      </c>
      <c r="Y93" s="67" t="n">
        <f aca="false">N93*5.1890047538</f>
        <v>24243771.2163587</v>
      </c>
      <c r="Z93" s="67" t="n">
        <f aca="false">L93*5.5017049523</f>
        <v>8066935.4948961</v>
      </c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</row>
    <row r="94" customFormat="false" ht="12.8" hidden="false" customHeight="false" outlineLevel="0" collapsed="false">
      <c r="A94" s="153"/>
      <c r="B94" s="5"/>
      <c r="C94" s="153" t="n">
        <f aca="false">C90+1</f>
        <v>2035</v>
      </c>
      <c r="D94" s="153" t="n">
        <f aca="false">D90</f>
        <v>1</v>
      </c>
      <c r="E94" s="153" t="n">
        <v>241</v>
      </c>
      <c r="F94" s="155" t="n">
        <f aca="false">high_v2_m!D82+temporary_pension_bonus_high!B82</f>
        <v>39042726.3833309</v>
      </c>
      <c r="G94" s="155" t="n">
        <f aca="false">high_v2_m!E82+temporary_pension_bonus_high!B82</f>
        <v>37429945.604825</v>
      </c>
      <c r="H94" s="8" t="n">
        <f aca="false">F94-J94</f>
        <v>33958004.1716845</v>
      </c>
      <c r="I94" s="8" t="n">
        <f aca="false">G94-K94</f>
        <v>32497765.0595279</v>
      </c>
      <c r="J94" s="155" t="n">
        <f aca="false">high_v2_m!J82</f>
        <v>5084722.21164646</v>
      </c>
      <c r="K94" s="155" t="n">
        <f aca="false">high_v2_m!K82</f>
        <v>4932180.54529706</v>
      </c>
      <c r="L94" s="8" t="n">
        <f aca="false">H94-I94</f>
        <v>1460239.11215652</v>
      </c>
      <c r="M94" s="8" t="n">
        <f aca="false">J94-K94</f>
        <v>152541.666349393</v>
      </c>
      <c r="N94" s="155" t="n">
        <f aca="false">SUM(high_v5_m!C82:J82)</f>
        <v>5636613.48128782</v>
      </c>
      <c r="O94" s="5"/>
      <c r="P94" s="5"/>
      <c r="Q94" s="8" t="n">
        <f aca="false">I94*5.5017049523</f>
        <v>178793114.966687</v>
      </c>
      <c r="R94" s="8"/>
      <c r="S94" s="8"/>
      <c r="T94" s="5"/>
      <c r="U94" s="5"/>
      <c r="V94" s="8" t="n">
        <f aca="false">K94*5.5017049523</f>
        <v>27135402.1316986</v>
      </c>
      <c r="W94" s="8" t="n">
        <f aca="false">M94*5.5017049523</f>
        <v>839239.241186551</v>
      </c>
      <c r="X94" s="8" t="n">
        <f aca="false">N94*5.1890047538+L94*5.5017049523</f>
        <v>37282218.9046294</v>
      </c>
      <c r="Y94" s="8" t="n">
        <f aca="false">N94*5.1890047538</f>
        <v>29248414.1497357</v>
      </c>
      <c r="Z94" s="8" t="n">
        <f aca="false">L94*5.5017049523</f>
        <v>8033804.75489367</v>
      </c>
      <c r="AA94" s="153"/>
      <c r="AB94" s="153"/>
      <c r="AC94" s="153"/>
      <c r="AD94" s="153"/>
      <c r="AE94" s="153"/>
      <c r="AF94" s="153"/>
      <c r="AG94" s="153"/>
      <c r="AH94" s="153"/>
      <c r="AI94" s="153"/>
      <c r="AJ94" s="153"/>
      <c r="AK94" s="153"/>
      <c r="AL94" s="153"/>
      <c r="AM94" s="153"/>
      <c r="AN94" s="153"/>
      <c r="AO94" s="153"/>
      <c r="AP94" s="153"/>
      <c r="AQ94" s="153"/>
      <c r="AR94" s="153"/>
      <c r="AS94" s="153"/>
      <c r="AT94" s="153"/>
      <c r="AU94" s="153"/>
      <c r="AV94" s="153"/>
      <c r="AW94" s="153"/>
      <c r="AX94" s="153"/>
      <c r="AY94" s="153"/>
      <c r="AZ94" s="153"/>
      <c r="BA94" s="153"/>
      <c r="BB94" s="153"/>
      <c r="BC94" s="153"/>
      <c r="BD94" s="153"/>
      <c r="BE94" s="153"/>
      <c r="BF94" s="153"/>
      <c r="BG94" s="153"/>
      <c r="BH94" s="153"/>
      <c r="BI94" s="153"/>
      <c r="BJ94" s="153"/>
      <c r="BK94" s="153"/>
      <c r="BL94" s="153"/>
    </row>
    <row r="95" customFormat="false" ht="12.8" hidden="false" customHeight="false" outlineLevel="0" collapsed="false">
      <c r="A95" s="7"/>
      <c r="B95" s="7"/>
      <c r="C95" s="7" t="n">
        <f aca="false">C91+1</f>
        <v>2035</v>
      </c>
      <c r="D95" s="7" t="n">
        <f aca="false">D91</f>
        <v>2</v>
      </c>
      <c r="E95" s="7" t="n">
        <v>242</v>
      </c>
      <c r="F95" s="157" t="n">
        <f aca="false">high_v2_m!D83+temporary_pension_bonus_high!B83</f>
        <v>39769688.5932059</v>
      </c>
      <c r="G95" s="157" t="n">
        <f aca="false">high_v2_m!E83+temporary_pension_bonus_high!B83</f>
        <v>38128148.8794774</v>
      </c>
      <c r="H95" s="67" t="n">
        <f aca="false">F95-J95</f>
        <v>34457959.2619334</v>
      </c>
      <c r="I95" s="67" t="n">
        <f aca="false">G95-K95</f>
        <v>32975771.4281431</v>
      </c>
      <c r="J95" s="157" t="n">
        <f aca="false">high_v2_m!J83</f>
        <v>5311729.33127253</v>
      </c>
      <c r="K95" s="157" t="n">
        <f aca="false">high_v2_m!K83</f>
        <v>5152377.45133435</v>
      </c>
      <c r="L95" s="67" t="n">
        <f aca="false">H95-I95</f>
        <v>1482187.83379033</v>
      </c>
      <c r="M95" s="67" t="n">
        <f aca="false">J95-K95</f>
        <v>159351.879938176</v>
      </c>
      <c r="N95" s="157" t="n">
        <f aca="false">SUM(high_v5_m!C83:J83)</f>
        <v>4754073.86322207</v>
      </c>
      <c r="O95" s="7"/>
      <c r="P95" s="7"/>
      <c r="Q95" s="67" t="n">
        <f aca="false">I95*5.5017049523</f>
        <v>181422964.972127</v>
      </c>
      <c r="R95" s="67"/>
      <c r="S95" s="67"/>
      <c r="T95" s="7"/>
      <c r="U95" s="7"/>
      <c r="V95" s="67" t="n">
        <f aca="false">K95*5.5017049523</f>
        <v>28346860.540125</v>
      </c>
      <c r="W95" s="67" t="n">
        <f aca="false">M95*5.5017049523</f>
        <v>876707.027014177</v>
      </c>
      <c r="X95" s="67" t="n">
        <f aca="false">N95*5.1890047538+L95*5.5017049523</f>
        <v>32823472.0215788</v>
      </c>
      <c r="Y95" s="67" t="n">
        <f aca="false">N95*5.1890047538</f>
        <v>24668911.8761757</v>
      </c>
      <c r="Z95" s="67" t="n">
        <f aca="false">L95*5.5017049523</f>
        <v>8154560.14540308</v>
      </c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</row>
    <row r="96" customFormat="false" ht="12.8" hidden="false" customHeight="false" outlineLevel="0" collapsed="false">
      <c r="A96" s="7"/>
      <c r="B96" s="7"/>
      <c r="C96" s="7" t="n">
        <f aca="false">C92+1</f>
        <v>2035</v>
      </c>
      <c r="D96" s="7" t="n">
        <f aca="false">D92</f>
        <v>3</v>
      </c>
      <c r="E96" s="7" t="n">
        <v>243</v>
      </c>
      <c r="F96" s="157" t="n">
        <f aca="false">high_v2_m!D84+temporary_pension_bonus_high!B84</f>
        <v>39570952.2636757</v>
      </c>
      <c r="G96" s="157" t="n">
        <f aca="false">high_v2_m!E84+temporary_pension_bonus_high!B84</f>
        <v>37937557.8697593</v>
      </c>
      <c r="H96" s="67" t="n">
        <f aca="false">F96-J96</f>
        <v>34201094.9686557</v>
      </c>
      <c r="I96" s="67" t="n">
        <f aca="false">G96-K96</f>
        <v>32728796.2935899</v>
      </c>
      <c r="J96" s="157" t="n">
        <f aca="false">high_v2_m!J84</f>
        <v>5369857.29502001</v>
      </c>
      <c r="K96" s="157" t="n">
        <f aca="false">high_v2_m!K84</f>
        <v>5208761.57616941</v>
      </c>
      <c r="L96" s="67" t="n">
        <f aca="false">H96-I96</f>
        <v>1472298.67506582</v>
      </c>
      <c r="M96" s="67" t="n">
        <f aca="false">J96-K96</f>
        <v>161095.718850601</v>
      </c>
      <c r="N96" s="157" t="n">
        <f aca="false">SUM(high_v5_m!C84:J84)</f>
        <v>4651227.05652838</v>
      </c>
      <c r="O96" s="7"/>
      <c r="P96" s="7"/>
      <c r="Q96" s="67" t="n">
        <f aca="false">I96*5.5017049523</f>
        <v>180064180.651261</v>
      </c>
      <c r="R96" s="67"/>
      <c r="S96" s="67"/>
      <c r="T96" s="7"/>
      <c r="U96" s="7"/>
      <c r="V96" s="67" t="n">
        <f aca="false">K96*5.5017049523</f>
        <v>28657069.3589612</v>
      </c>
      <c r="W96" s="67" t="n">
        <f aca="false">M96*5.5017049523</f>
        <v>886301.114194677</v>
      </c>
      <c r="X96" s="67" t="n">
        <f aca="false">N96*5.1890047538+L96*5.5017049523</f>
        <v>32235392.2192033</v>
      </c>
      <c r="Y96" s="67" t="n">
        <f aca="false">N96*5.1890047538</f>
        <v>24135239.307329</v>
      </c>
      <c r="Z96" s="67" t="n">
        <f aca="false">L96*5.5017049523</f>
        <v>8100152.91187433</v>
      </c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</row>
    <row r="97" customFormat="false" ht="12.8" hidden="false" customHeight="false" outlineLevel="0" collapsed="false">
      <c r="A97" s="7"/>
      <c r="B97" s="7"/>
      <c r="C97" s="7" t="n">
        <f aca="false">C93+1</f>
        <v>2035</v>
      </c>
      <c r="D97" s="7" t="n">
        <f aca="false">D93</f>
        <v>4</v>
      </c>
      <c r="E97" s="7" t="n">
        <v>244</v>
      </c>
      <c r="F97" s="157" t="n">
        <f aca="false">high_v2_m!D85+temporary_pension_bonus_high!B85</f>
        <v>40098775.226959</v>
      </c>
      <c r="G97" s="157" t="n">
        <f aca="false">high_v2_m!E85+temporary_pension_bonus_high!B85</f>
        <v>38445389.759859</v>
      </c>
      <c r="H97" s="67" t="n">
        <f aca="false">F97-J97</f>
        <v>34597513.1688872</v>
      </c>
      <c r="I97" s="67" t="n">
        <f aca="false">G97-K97</f>
        <v>33109165.5635293</v>
      </c>
      <c r="J97" s="157" t="n">
        <f aca="false">high_v2_m!J85</f>
        <v>5501262.0580718</v>
      </c>
      <c r="K97" s="157" t="n">
        <f aca="false">high_v2_m!K85</f>
        <v>5336224.19632964</v>
      </c>
      <c r="L97" s="67" t="n">
        <f aca="false">H97-I97</f>
        <v>1488347.60535787</v>
      </c>
      <c r="M97" s="67" t="n">
        <f aca="false">J97-K97</f>
        <v>165037.861742154</v>
      </c>
      <c r="N97" s="157" t="n">
        <f aca="false">SUM(high_v5_m!C85:J85)</f>
        <v>4729151.02535739</v>
      </c>
      <c r="O97" s="7"/>
      <c r="P97" s="7"/>
      <c r="Q97" s="67" t="n">
        <f aca="false">I97*5.5017049523</f>
        <v>182156860.14739</v>
      </c>
      <c r="R97" s="67"/>
      <c r="S97" s="67"/>
      <c r="T97" s="7"/>
      <c r="U97" s="7"/>
      <c r="V97" s="67" t="n">
        <f aca="false">K97*5.5017049523</f>
        <v>29358331.0875299</v>
      </c>
      <c r="W97" s="67" t="n">
        <f aca="false">M97*5.5017049523</f>
        <v>907989.62126381</v>
      </c>
      <c r="X97" s="67" t="n">
        <f aca="false">N97*5.1890047538+L97*5.5017049523</f>
        <v>32728036.5431589</v>
      </c>
      <c r="Y97" s="67" t="n">
        <f aca="false">N97*5.1890047538</f>
        <v>24539587.1520176</v>
      </c>
      <c r="Z97" s="67" t="n">
        <f aca="false">L97*5.5017049523</f>
        <v>8188449.39114126</v>
      </c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</row>
    <row r="98" customFormat="false" ht="12.8" hidden="false" customHeight="false" outlineLevel="0" collapsed="false">
      <c r="A98" s="153"/>
      <c r="B98" s="5"/>
      <c r="C98" s="153" t="n">
        <f aca="false">C94+1</f>
        <v>2036</v>
      </c>
      <c r="D98" s="153" t="n">
        <f aca="false">D94</f>
        <v>1</v>
      </c>
      <c r="E98" s="153" t="n">
        <v>245</v>
      </c>
      <c r="F98" s="155" t="n">
        <f aca="false">high_v2_m!D86+temporary_pension_bonus_high!B86</f>
        <v>39866327.6527548</v>
      </c>
      <c r="G98" s="155" t="n">
        <f aca="false">high_v2_m!E86+temporary_pension_bonus_high!B86</f>
        <v>38223796.0924864</v>
      </c>
      <c r="H98" s="8" t="n">
        <f aca="false">F98-J98</f>
        <v>34297347.2906526</v>
      </c>
      <c r="I98" s="8" t="n">
        <f aca="false">G98-K98</f>
        <v>32821885.1412473</v>
      </c>
      <c r="J98" s="155" t="n">
        <f aca="false">high_v2_m!J86</f>
        <v>5568980.3621022</v>
      </c>
      <c r="K98" s="155" t="n">
        <f aca="false">high_v2_m!K86</f>
        <v>5401910.95123913</v>
      </c>
      <c r="L98" s="8" t="n">
        <f aca="false">H98-I98</f>
        <v>1475462.14940533</v>
      </c>
      <c r="M98" s="8" t="n">
        <f aca="false">J98-K98</f>
        <v>167069.410863065</v>
      </c>
      <c r="N98" s="155" t="n">
        <f aca="false">SUM(high_v5_m!C86:J86)</f>
        <v>5659502.54285275</v>
      </c>
      <c r="O98" s="5"/>
      <c r="P98" s="5"/>
      <c r="Q98" s="8" t="n">
        <f aca="false">I98*5.5017049523</f>
        <v>180576328.025422</v>
      </c>
      <c r="R98" s="8"/>
      <c r="S98" s="8"/>
      <c r="T98" s="5"/>
      <c r="U98" s="5"/>
      <c r="V98" s="8" t="n">
        <f aca="false">K98*5.5017049523</f>
        <v>29719720.2323159</v>
      </c>
      <c r="W98" s="8" t="n">
        <f aca="false">M98*5.5017049523</f>
        <v>919166.605123169</v>
      </c>
      <c r="X98" s="8" t="n">
        <f aca="false">N98*5.1890047538+L98*5.5017049523</f>
        <v>37484743.0133206</v>
      </c>
      <c r="Y98" s="8" t="n">
        <f aca="false">N98*5.1890047538</f>
        <v>29367185.5990061</v>
      </c>
      <c r="Z98" s="8" t="n">
        <f aca="false">L98*5.5017049523</f>
        <v>8117557.41431451</v>
      </c>
      <c r="AA98" s="153"/>
      <c r="AB98" s="153"/>
      <c r="AC98" s="153"/>
      <c r="AD98" s="153"/>
      <c r="AE98" s="153"/>
      <c r="AF98" s="153"/>
      <c r="AG98" s="153"/>
      <c r="AH98" s="153"/>
      <c r="AI98" s="153"/>
      <c r="AJ98" s="153"/>
      <c r="AK98" s="153"/>
      <c r="AL98" s="153"/>
      <c r="AM98" s="153"/>
      <c r="AN98" s="153"/>
      <c r="AO98" s="153"/>
      <c r="AP98" s="153"/>
      <c r="AQ98" s="153"/>
      <c r="AR98" s="153"/>
      <c r="AS98" s="153"/>
      <c r="AT98" s="153"/>
      <c r="AU98" s="153"/>
      <c r="AV98" s="153"/>
      <c r="AW98" s="153"/>
      <c r="AX98" s="153"/>
      <c r="AY98" s="153"/>
      <c r="AZ98" s="153"/>
      <c r="BA98" s="153"/>
      <c r="BB98" s="153"/>
      <c r="BC98" s="153"/>
      <c r="BD98" s="153"/>
      <c r="BE98" s="153"/>
      <c r="BF98" s="153"/>
      <c r="BG98" s="153"/>
      <c r="BH98" s="153"/>
      <c r="BI98" s="153"/>
      <c r="BJ98" s="153"/>
      <c r="BK98" s="153"/>
      <c r="BL98" s="153"/>
    </row>
    <row r="99" customFormat="false" ht="12.8" hidden="false" customHeight="false" outlineLevel="0" collapsed="false">
      <c r="A99" s="7"/>
      <c r="B99" s="7"/>
      <c r="C99" s="7" t="n">
        <f aca="false">C95+1</f>
        <v>2036</v>
      </c>
      <c r="D99" s="7" t="n">
        <f aca="false">D95</f>
        <v>2</v>
      </c>
      <c r="E99" s="7" t="n">
        <v>246</v>
      </c>
      <c r="F99" s="157" t="n">
        <f aca="false">high_v2_m!D87+temporary_pension_bonus_high!B87</f>
        <v>40619630.7554341</v>
      </c>
      <c r="G99" s="157" t="n">
        <f aca="false">high_v2_m!E87+temporary_pension_bonus_high!B87</f>
        <v>38946779.9018496</v>
      </c>
      <c r="H99" s="67" t="n">
        <f aca="false">F99-J99</f>
        <v>34847757.2401387</v>
      </c>
      <c r="I99" s="67" t="n">
        <f aca="false">G99-K99</f>
        <v>33348062.592013</v>
      </c>
      <c r="J99" s="157" t="n">
        <f aca="false">high_v2_m!J87</f>
        <v>5771873.51529546</v>
      </c>
      <c r="K99" s="157" t="n">
        <f aca="false">high_v2_m!K87</f>
        <v>5598717.3098366</v>
      </c>
      <c r="L99" s="67" t="n">
        <f aca="false">H99-I99</f>
        <v>1499694.64812569</v>
      </c>
      <c r="M99" s="67" t="n">
        <f aca="false">J99-K99</f>
        <v>173156.205458865</v>
      </c>
      <c r="N99" s="157" t="n">
        <f aca="false">SUM(high_v5_m!C87:J87)</f>
        <v>4788929.527066</v>
      </c>
      <c r="O99" s="7"/>
      <c r="P99" s="7"/>
      <c r="Q99" s="67" t="n">
        <f aca="false">I99*5.5017049523</f>
        <v>183471201.112088</v>
      </c>
      <c r="R99" s="67"/>
      <c r="S99" s="67"/>
      <c r="T99" s="7"/>
      <c r="U99" s="7"/>
      <c r="V99" s="67" t="n">
        <f aca="false">K99*5.5017049523</f>
        <v>30802490.7500557</v>
      </c>
      <c r="W99" s="67" t="n">
        <f aca="false">M99*5.5017049523</f>
        <v>952654.353094511</v>
      </c>
      <c r="X99" s="67" t="n">
        <f aca="false">N99*5.1890047538+L99*5.5017049523</f>
        <v>33100655.5540896</v>
      </c>
      <c r="Y99" s="67" t="n">
        <f aca="false">N99*5.1890047538</f>
        <v>24849778.0815587</v>
      </c>
      <c r="Z99" s="67" t="n">
        <f aca="false">L99*5.5017049523</f>
        <v>8250877.47253093</v>
      </c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</row>
    <row r="100" customFormat="false" ht="12.8" hidden="false" customHeight="false" outlineLevel="0" collapsed="false">
      <c r="A100" s="7"/>
      <c r="B100" s="7"/>
      <c r="C100" s="7" t="n">
        <f aca="false">C96+1</f>
        <v>2036</v>
      </c>
      <c r="D100" s="7" t="n">
        <f aca="false">D96</f>
        <v>3</v>
      </c>
      <c r="E100" s="7" t="n">
        <v>247</v>
      </c>
      <c r="F100" s="157" t="n">
        <f aca="false">high_v2_m!D88+temporary_pension_bonus_high!B88</f>
        <v>40316207.1668822</v>
      </c>
      <c r="G100" s="157" t="n">
        <f aca="false">high_v2_m!E88+temporary_pension_bonus_high!B88</f>
        <v>38656711.0749895</v>
      </c>
      <c r="H100" s="67" t="n">
        <f aca="false">F100-J100</f>
        <v>34465121.0672254</v>
      </c>
      <c r="I100" s="67" t="n">
        <f aca="false">G100-K100</f>
        <v>32981157.5583223</v>
      </c>
      <c r="J100" s="157" t="n">
        <f aca="false">high_v2_m!J88</f>
        <v>5851086.09965687</v>
      </c>
      <c r="K100" s="157" t="n">
        <f aca="false">high_v2_m!K88</f>
        <v>5675553.51666716</v>
      </c>
      <c r="L100" s="67" t="n">
        <f aca="false">H100-I100</f>
        <v>1483963.50890304</v>
      </c>
      <c r="M100" s="67" t="n">
        <f aca="false">J100-K100</f>
        <v>175532.582989706</v>
      </c>
      <c r="N100" s="157" t="n">
        <f aca="false">SUM(high_v5_m!C88:J88)</f>
        <v>4672347.5166956</v>
      </c>
      <c r="O100" s="7"/>
      <c r="P100" s="7"/>
      <c r="Q100" s="67" t="n">
        <f aca="false">I100*5.5017049523</f>
        <v>181452597.871209</v>
      </c>
      <c r="R100" s="67"/>
      <c r="S100" s="67"/>
      <c r="T100" s="7"/>
      <c r="U100" s="7"/>
      <c r="V100" s="67" t="n">
        <f aca="false">K100*5.5017049523</f>
        <v>31225220.8896914</v>
      </c>
      <c r="W100" s="67" t="n">
        <f aca="false">M100*5.5017049523</f>
        <v>965728.481124475</v>
      </c>
      <c r="X100" s="67" t="n">
        <f aca="false">N100*5.1890047538+L100*5.5017049523</f>
        <v>32409162.8615034</v>
      </c>
      <c r="Y100" s="67" t="n">
        <f aca="false">N100*5.1890047538</f>
        <v>24244833.4755391</v>
      </c>
      <c r="Z100" s="67" t="n">
        <f aca="false">L100*5.5017049523</f>
        <v>8164329.38596433</v>
      </c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</row>
    <row r="101" customFormat="false" ht="12.8" hidden="false" customHeight="false" outlineLevel="0" collapsed="false">
      <c r="A101" s="7"/>
      <c r="B101" s="7"/>
      <c r="C101" s="7" t="n">
        <f aca="false">C97+1</f>
        <v>2036</v>
      </c>
      <c r="D101" s="7" t="n">
        <f aca="false">D97</f>
        <v>4</v>
      </c>
      <c r="E101" s="7" t="n">
        <v>248</v>
      </c>
      <c r="F101" s="157" t="n">
        <f aca="false">high_v2_m!D89+temporary_pension_bonus_high!B89</f>
        <v>40949334.4644866</v>
      </c>
      <c r="G101" s="157" t="n">
        <f aca="false">high_v2_m!E89+temporary_pension_bonus_high!B89</f>
        <v>39264928.3529702</v>
      </c>
      <c r="H101" s="67" t="n">
        <f aca="false">F101-J101</f>
        <v>34904817.3632767</v>
      </c>
      <c r="I101" s="67" t="n">
        <f aca="false">G101-K101</f>
        <v>33401746.7647966</v>
      </c>
      <c r="J101" s="157" t="n">
        <f aca="false">high_v2_m!J89</f>
        <v>6044517.1012099</v>
      </c>
      <c r="K101" s="157" t="n">
        <f aca="false">high_v2_m!K89</f>
        <v>5863181.5881736</v>
      </c>
      <c r="L101" s="67" t="n">
        <f aca="false">H101-I101</f>
        <v>1503070.59848012</v>
      </c>
      <c r="M101" s="67" t="n">
        <f aca="false">J101-K101</f>
        <v>181335.513036298</v>
      </c>
      <c r="N101" s="157" t="n">
        <f aca="false">SUM(high_v5_m!C89:J89)</f>
        <v>4775222.32825783</v>
      </c>
      <c r="O101" s="7"/>
      <c r="P101" s="7"/>
      <c r="Q101" s="67" t="n">
        <f aca="false">I101*5.5017049523</f>
        <v>183766555.591352</v>
      </c>
      <c r="R101" s="67"/>
      <c r="S101" s="67"/>
      <c r="T101" s="7"/>
      <c r="U101" s="7"/>
      <c r="V101" s="67" t="n">
        <f aca="false">K101*5.5017049523</f>
        <v>32257495.1798889</v>
      </c>
      <c r="W101" s="67" t="n">
        <f aca="false">M101*5.5017049523</f>
        <v>997654.49009966</v>
      </c>
      <c r="X101" s="67" t="n">
        <f aca="false">N101*5.1890047538+L101*5.5017049523</f>
        <v>33048102.3170964</v>
      </c>
      <c r="Y101" s="67" t="n">
        <f aca="false">N101*5.1890047538</f>
        <v>24778651.3617818</v>
      </c>
      <c r="Z101" s="67" t="n">
        <f aca="false">L101*5.5017049523</f>
        <v>8269450.9553146</v>
      </c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</row>
    <row r="102" customFormat="false" ht="12.8" hidden="false" customHeight="false" outlineLevel="0" collapsed="false">
      <c r="A102" s="153"/>
      <c r="B102" s="5"/>
      <c r="C102" s="153" t="n">
        <f aca="false">C98+1</f>
        <v>2037</v>
      </c>
      <c r="D102" s="153" t="n">
        <f aca="false">D98</f>
        <v>1</v>
      </c>
      <c r="E102" s="153" t="n">
        <v>249</v>
      </c>
      <c r="F102" s="155" t="n">
        <f aca="false">high_v2_m!D90+temporary_pension_bonus_high!B90</f>
        <v>40652555.6092968</v>
      </c>
      <c r="G102" s="155" t="n">
        <f aca="false">high_v2_m!E90+temporary_pension_bonus_high!B90</f>
        <v>38980974.4284107</v>
      </c>
      <c r="H102" s="8" t="n">
        <f aca="false">F102-J102</f>
        <v>34578806.16191</v>
      </c>
      <c r="I102" s="8" t="n">
        <f aca="false">G102-K102</f>
        <v>33089437.4644455</v>
      </c>
      <c r="J102" s="155" t="n">
        <f aca="false">high_v2_m!J90</f>
        <v>6073749.44738683</v>
      </c>
      <c r="K102" s="155" t="n">
        <f aca="false">high_v2_m!K90</f>
        <v>5891536.96396522</v>
      </c>
      <c r="L102" s="8" t="n">
        <f aca="false">H102-I102</f>
        <v>1489368.69746449</v>
      </c>
      <c r="M102" s="8" t="n">
        <f aca="false">J102-K102</f>
        <v>182212.483421604</v>
      </c>
      <c r="N102" s="155" t="n">
        <f aca="false">SUM(high_v5_m!C90:J90)</f>
        <v>5691125.5286954</v>
      </c>
      <c r="O102" s="5"/>
      <c r="P102" s="5"/>
      <c r="Q102" s="8" t="n">
        <f aca="false">I102*5.5017049523</f>
        <v>182048321.966961</v>
      </c>
      <c r="R102" s="8"/>
      <c r="S102" s="8"/>
      <c r="T102" s="5"/>
      <c r="U102" s="5"/>
      <c r="V102" s="8" t="n">
        <f aca="false">K102*5.5017049523</f>
        <v>32413498.091306</v>
      </c>
      <c r="W102" s="8" t="n">
        <f aca="false">M102*5.5017049523</f>
        <v>1002479.32241152</v>
      </c>
      <c r="X102" s="8" t="n">
        <f aca="false">N102*5.1890047538+L102*5.5017049523</f>
        <v>37725344.5615139</v>
      </c>
      <c r="Y102" s="8" t="n">
        <f aca="false">N102*5.1890047538</f>
        <v>29531277.422873</v>
      </c>
      <c r="Z102" s="8" t="n">
        <f aca="false">L102*5.5017049523</f>
        <v>8194067.13864098</v>
      </c>
      <c r="AA102" s="153"/>
      <c r="AB102" s="153"/>
      <c r="AC102" s="153"/>
      <c r="AD102" s="153"/>
      <c r="AE102" s="153"/>
      <c r="AF102" s="153"/>
      <c r="AG102" s="153"/>
      <c r="AH102" s="153"/>
      <c r="AI102" s="153"/>
      <c r="AJ102" s="153"/>
      <c r="AK102" s="153"/>
      <c r="AL102" s="153"/>
      <c r="AM102" s="153"/>
      <c r="AN102" s="153"/>
      <c r="AO102" s="153"/>
      <c r="AP102" s="153"/>
      <c r="AQ102" s="153"/>
      <c r="AR102" s="153"/>
      <c r="AS102" s="153"/>
      <c r="AT102" s="153"/>
      <c r="AU102" s="153"/>
      <c r="AV102" s="153"/>
      <c r="AW102" s="153"/>
      <c r="AX102" s="153"/>
      <c r="AY102" s="153"/>
      <c r="AZ102" s="153"/>
      <c r="BA102" s="153"/>
      <c r="BB102" s="153"/>
      <c r="BC102" s="153"/>
      <c r="BD102" s="153"/>
      <c r="BE102" s="153"/>
      <c r="BF102" s="153"/>
      <c r="BG102" s="153"/>
      <c r="BH102" s="153"/>
      <c r="BI102" s="153"/>
      <c r="BJ102" s="153"/>
      <c r="BK102" s="153"/>
      <c r="BL102" s="153"/>
    </row>
    <row r="103" customFormat="false" ht="12.8" hidden="false" customHeight="false" outlineLevel="0" collapsed="false">
      <c r="A103" s="7"/>
      <c r="B103" s="7"/>
      <c r="C103" s="7" t="n">
        <f aca="false">C99+1</f>
        <v>2037</v>
      </c>
      <c r="D103" s="7" t="n">
        <f aca="false">D99</f>
        <v>2</v>
      </c>
      <c r="E103" s="7" t="n">
        <v>250</v>
      </c>
      <c r="F103" s="157" t="n">
        <f aca="false">high_v2_m!D91+temporary_pension_bonus_high!B91</f>
        <v>41367153.5742558</v>
      </c>
      <c r="G103" s="157" t="n">
        <f aca="false">high_v2_m!E91+temporary_pension_bonus_high!B91</f>
        <v>39666206.2145935</v>
      </c>
      <c r="H103" s="67" t="n">
        <f aca="false">F103-J103</f>
        <v>35079605.3456132</v>
      </c>
      <c r="I103" s="67" t="n">
        <f aca="false">G103-K103</f>
        <v>33567284.4328102</v>
      </c>
      <c r="J103" s="157" t="n">
        <f aca="false">high_v2_m!J91</f>
        <v>6287548.22864256</v>
      </c>
      <c r="K103" s="157" t="n">
        <f aca="false">high_v2_m!K91</f>
        <v>6098921.78178328</v>
      </c>
      <c r="L103" s="67" t="n">
        <f aca="false">H103-I103</f>
        <v>1512320.91280302</v>
      </c>
      <c r="M103" s="67" t="n">
        <f aca="false">J103-K103</f>
        <v>188626.446859275</v>
      </c>
      <c r="N103" s="157" t="n">
        <f aca="false">SUM(high_v5_m!C91:J91)</f>
        <v>4702602.63379291</v>
      </c>
      <c r="O103" s="7"/>
      <c r="P103" s="7"/>
      <c r="Q103" s="67" t="n">
        <f aca="false">I103*5.5017049523</f>
        <v>184677294.999255</v>
      </c>
      <c r="R103" s="67"/>
      <c r="S103" s="67"/>
      <c r="T103" s="7"/>
      <c r="U103" s="7"/>
      <c r="V103" s="67" t="n">
        <f aca="false">K103*5.5017049523</f>
        <v>33554468.1705274</v>
      </c>
      <c r="W103" s="67" t="n">
        <f aca="false">M103*5.5017049523</f>
        <v>1037767.05682043</v>
      </c>
      <c r="X103" s="67" t="n">
        <f aca="false">N103*5.1890047538+L103*5.5017049523</f>
        <v>32722170.877419</v>
      </c>
      <c r="Y103" s="67" t="n">
        <f aca="false">N103*5.1890047538</f>
        <v>24401827.4219838</v>
      </c>
      <c r="Z103" s="67" t="n">
        <f aca="false">L103*5.5017049523</f>
        <v>8320343.45543521</v>
      </c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</row>
    <row r="104" customFormat="false" ht="12.8" hidden="false" customHeight="false" outlineLevel="0" collapsed="false">
      <c r="A104" s="7"/>
      <c r="B104" s="7"/>
      <c r="C104" s="7" t="n">
        <f aca="false">C100+1</f>
        <v>2037</v>
      </c>
      <c r="D104" s="7" t="n">
        <f aca="false">D100</f>
        <v>3</v>
      </c>
      <c r="E104" s="7" t="n">
        <v>251</v>
      </c>
      <c r="F104" s="157" t="n">
        <f aca="false">high_v2_m!D92+temporary_pension_bonus_high!B92</f>
        <v>41055658.4622204</v>
      </c>
      <c r="G104" s="157" t="n">
        <f aca="false">high_v2_m!E92+temporary_pension_bonus_high!B92</f>
        <v>39369208.4397532</v>
      </c>
      <c r="H104" s="67" t="n">
        <f aca="false">F104-J104</f>
        <v>34661978.8637658</v>
      </c>
      <c r="I104" s="67" t="n">
        <f aca="false">G104-K104</f>
        <v>33167339.2292522</v>
      </c>
      <c r="J104" s="157" t="n">
        <f aca="false">high_v2_m!J92</f>
        <v>6393679.59845466</v>
      </c>
      <c r="K104" s="157" t="n">
        <f aca="false">high_v2_m!K92</f>
        <v>6201869.21050102</v>
      </c>
      <c r="L104" s="67" t="n">
        <f aca="false">H104-I104</f>
        <v>1494639.63451354</v>
      </c>
      <c r="M104" s="67" t="n">
        <f aca="false">J104-K104</f>
        <v>191810.387953641</v>
      </c>
      <c r="N104" s="157" t="n">
        <f aca="false">SUM(high_v5_m!C92:J92)</f>
        <v>4620657.47874056</v>
      </c>
      <c r="O104" s="7"/>
      <c r="P104" s="7"/>
      <c r="Q104" s="67" t="n">
        <f aca="false">I104*5.5017049523</f>
        <v>182476914.492191</v>
      </c>
      <c r="R104" s="67"/>
      <c r="S104" s="67"/>
      <c r="T104" s="7"/>
      <c r="U104" s="7"/>
      <c r="V104" s="67" t="n">
        <f aca="false">K104*5.5017049523</f>
        <v>34120854.5489304</v>
      </c>
      <c r="W104" s="67" t="n">
        <f aca="false">M104*5.5017049523</f>
        <v>1055284.16130713</v>
      </c>
      <c r="X104" s="67" t="n">
        <f aca="false">N104*5.1890047538+L104*5.5017049523</f>
        <v>32199679.9019733</v>
      </c>
      <c r="Y104" s="67" t="n">
        <f aca="false">N104*5.1890047538</f>
        <v>23976613.6228663</v>
      </c>
      <c r="Z104" s="67" t="n">
        <f aca="false">L104*5.5017049523</f>
        <v>8223066.279107</v>
      </c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</row>
    <row r="105" customFormat="false" ht="12.8" hidden="false" customHeight="false" outlineLevel="0" collapsed="false">
      <c r="A105" s="7"/>
      <c r="B105" s="7"/>
      <c r="C105" s="7" t="n">
        <f aca="false">C101+1</f>
        <v>2037</v>
      </c>
      <c r="D105" s="7" t="n">
        <f aca="false">D101</f>
        <v>4</v>
      </c>
      <c r="E105" s="7" t="n">
        <v>252</v>
      </c>
      <c r="F105" s="157" t="n">
        <f aca="false">high_v2_m!D93+temporary_pension_bonus_high!B93</f>
        <v>41771401.4507617</v>
      </c>
      <c r="G105" s="157" t="n">
        <f aca="false">high_v2_m!E93+temporary_pension_bonus_high!B93</f>
        <v>40055050.1800404</v>
      </c>
      <c r="H105" s="67" t="n">
        <f aca="false">F105-J105</f>
        <v>35133501.80941</v>
      </c>
      <c r="I105" s="67" t="n">
        <f aca="false">G105-K105</f>
        <v>33616287.5279292</v>
      </c>
      <c r="J105" s="157" t="n">
        <f aca="false">high_v2_m!J93</f>
        <v>6637899.64135177</v>
      </c>
      <c r="K105" s="157" t="n">
        <f aca="false">high_v2_m!K93</f>
        <v>6438762.65211121</v>
      </c>
      <c r="L105" s="67" t="n">
        <f aca="false">H105-I105</f>
        <v>1517214.28148078</v>
      </c>
      <c r="M105" s="67" t="n">
        <f aca="false">J105-K105</f>
        <v>199136.989240554</v>
      </c>
      <c r="N105" s="157" t="n">
        <f aca="false">SUM(high_v5_m!C93:J93)</f>
        <v>4658730.13095976</v>
      </c>
      <c r="O105" s="7"/>
      <c r="P105" s="7"/>
      <c r="Q105" s="67" t="n">
        <f aca="false">I105*5.5017049523</f>
        <v>184946895.570349</v>
      </c>
      <c r="R105" s="67"/>
      <c r="S105" s="67"/>
      <c r="T105" s="7"/>
      <c r="U105" s="7"/>
      <c r="V105" s="67" t="n">
        <f aca="false">K105*5.5017049523</f>
        <v>35424172.3698045</v>
      </c>
      <c r="W105" s="67" t="n">
        <f aca="false">M105*5.5017049523</f>
        <v>1095592.95989087</v>
      </c>
      <c r="X105" s="67" t="n">
        <f aca="false">N105*5.1890047538+L105*5.5017049523</f>
        <v>32521438.1223446</v>
      </c>
      <c r="Y105" s="67" t="n">
        <f aca="false">N105*5.1890047538</f>
        <v>24174172.7962215</v>
      </c>
      <c r="Z105" s="67" t="n">
        <f aca="false">L105*5.5017049523</f>
        <v>8347265.3261231</v>
      </c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</row>
    <row r="106" customFormat="false" ht="12.8" hidden="false" customHeight="false" outlineLevel="0" collapsed="false">
      <c r="A106" s="153"/>
      <c r="B106" s="5"/>
      <c r="C106" s="153" t="n">
        <f aca="false">C102+1</f>
        <v>2038</v>
      </c>
      <c r="D106" s="153" t="n">
        <f aca="false">D102</f>
        <v>1</v>
      </c>
      <c r="E106" s="153" t="n">
        <v>253</v>
      </c>
      <c r="F106" s="155" t="n">
        <f aca="false">high_v2_m!D94+temporary_pension_bonus_high!B94</f>
        <v>41472519.0675181</v>
      </c>
      <c r="G106" s="155" t="n">
        <f aca="false">high_v2_m!E94+temporary_pension_bonus_high!B94</f>
        <v>39770901.4000356</v>
      </c>
      <c r="H106" s="8" t="n">
        <f aca="false">F106-J106</f>
        <v>34858596.9926832</v>
      </c>
      <c r="I106" s="8" t="n">
        <f aca="false">G106-K106</f>
        <v>33355396.9874458</v>
      </c>
      <c r="J106" s="155" t="n">
        <f aca="false">high_v2_m!J94</f>
        <v>6613922.07483489</v>
      </c>
      <c r="K106" s="155" t="n">
        <f aca="false">high_v2_m!K94</f>
        <v>6415504.41258984</v>
      </c>
      <c r="L106" s="8" t="n">
        <f aca="false">H106-I106</f>
        <v>1503200.00523738</v>
      </c>
      <c r="M106" s="8" t="n">
        <f aca="false">J106-K106</f>
        <v>198417.662245047</v>
      </c>
      <c r="N106" s="155" t="n">
        <f aca="false">SUM(high_v5_m!C94:J94)</f>
        <v>5663056.85912843</v>
      </c>
      <c r="O106" s="5"/>
      <c r="P106" s="5"/>
      <c r="Q106" s="8" t="n">
        <f aca="false">I106*5.5017049523</f>
        <v>183511552.791763</v>
      </c>
      <c r="R106" s="8"/>
      <c r="S106" s="8"/>
      <c r="T106" s="5"/>
      <c r="U106" s="5"/>
      <c r="V106" s="8" t="n">
        <f aca="false">K106*5.5017049523</f>
        <v>35296212.398248</v>
      </c>
      <c r="W106" s="8" t="n">
        <f aca="false">M106*5.5017049523</f>
        <v>1091635.43499737</v>
      </c>
      <c r="X106" s="8" t="n">
        <f aca="false">N106*5.1890047538+L106*5.5017049523</f>
        <v>37655791.876169</v>
      </c>
      <c r="Y106" s="8" t="n">
        <f aca="false">N106*5.1890047538</f>
        <v>29385628.9630571</v>
      </c>
      <c r="Z106" s="8" t="n">
        <f aca="false">L106*5.5017049523</f>
        <v>8270162.91311189</v>
      </c>
      <c r="AA106" s="153"/>
      <c r="AB106" s="153"/>
      <c r="AC106" s="153"/>
      <c r="AD106" s="153"/>
      <c r="AE106" s="153"/>
      <c r="AF106" s="153"/>
      <c r="AG106" s="153"/>
      <c r="AH106" s="153"/>
      <c r="AI106" s="153"/>
      <c r="AJ106" s="153"/>
      <c r="AK106" s="153"/>
      <c r="AL106" s="153"/>
      <c r="AM106" s="153"/>
      <c r="AN106" s="153"/>
      <c r="AO106" s="153"/>
      <c r="AP106" s="153"/>
      <c r="AQ106" s="153"/>
      <c r="AR106" s="153"/>
      <c r="AS106" s="153"/>
      <c r="AT106" s="153"/>
      <c r="AU106" s="153"/>
      <c r="AV106" s="153"/>
      <c r="AW106" s="153"/>
      <c r="AX106" s="153"/>
      <c r="AY106" s="153"/>
      <c r="AZ106" s="153"/>
      <c r="BA106" s="153"/>
      <c r="BB106" s="153"/>
      <c r="BC106" s="153"/>
      <c r="BD106" s="153"/>
      <c r="BE106" s="153"/>
      <c r="BF106" s="153"/>
      <c r="BG106" s="153"/>
      <c r="BH106" s="153"/>
      <c r="BI106" s="153"/>
      <c r="BJ106" s="153"/>
      <c r="BK106" s="153"/>
      <c r="BL106" s="153"/>
    </row>
    <row r="107" customFormat="false" ht="12.8" hidden="false" customHeight="false" outlineLevel="0" collapsed="false">
      <c r="A107" s="7"/>
      <c r="B107" s="7"/>
      <c r="C107" s="7" t="n">
        <f aca="false">C103+1</f>
        <v>2038</v>
      </c>
      <c r="D107" s="7" t="n">
        <f aca="false">D103</f>
        <v>2</v>
      </c>
      <c r="E107" s="7" t="n">
        <v>254</v>
      </c>
      <c r="F107" s="157" t="n">
        <f aca="false">high_v2_m!D95+temporary_pension_bonus_high!B95</f>
        <v>41990822.4409781</v>
      </c>
      <c r="G107" s="157" t="n">
        <f aca="false">high_v2_m!E95+temporary_pension_bonus_high!B95</f>
        <v>40269449.4951683</v>
      </c>
      <c r="H107" s="67" t="n">
        <f aca="false">F107-J107</f>
        <v>35212846.7972444</v>
      </c>
      <c r="I107" s="67" t="n">
        <f aca="false">G107-K107</f>
        <v>33694813.1207466</v>
      </c>
      <c r="J107" s="157" t="n">
        <f aca="false">high_v2_m!J95</f>
        <v>6777975.64373367</v>
      </c>
      <c r="K107" s="157" t="n">
        <f aca="false">high_v2_m!K95</f>
        <v>6574636.37442166</v>
      </c>
      <c r="L107" s="67" t="n">
        <f aca="false">H107-I107</f>
        <v>1518033.67649776</v>
      </c>
      <c r="M107" s="67" t="n">
        <f aca="false">J107-K107</f>
        <v>203339.269312011</v>
      </c>
      <c r="N107" s="157" t="n">
        <f aca="false">SUM(high_v5_m!C95:J95)</f>
        <v>4733909.61553752</v>
      </c>
      <c r="O107" s="7"/>
      <c r="P107" s="7"/>
      <c r="Q107" s="67" t="n">
        <f aca="false">I107*5.5017049523</f>
        <v>185378920.213235</v>
      </c>
      <c r="R107" s="67"/>
      <c r="S107" s="67"/>
      <c r="T107" s="7"/>
      <c r="U107" s="7"/>
      <c r="V107" s="67" t="n">
        <f aca="false">K107*5.5017049523</f>
        <v>36171709.5007273</v>
      </c>
      <c r="W107" s="67" t="n">
        <f aca="false">M107*5.5017049523</f>
        <v>1118712.66497095</v>
      </c>
      <c r="X107" s="67" t="n">
        <f aca="false">N107*5.1890047538+L107*5.5017049523</f>
        <v>32916052.8948296</v>
      </c>
      <c r="Y107" s="67" t="n">
        <f aca="false">N107*5.1890047538</f>
        <v>24564279.4990837</v>
      </c>
      <c r="Z107" s="67" t="n">
        <f aca="false">L107*5.5017049523</f>
        <v>8351773.39574589</v>
      </c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</row>
    <row r="108" customFormat="false" ht="12.8" hidden="false" customHeight="false" outlineLevel="0" collapsed="false">
      <c r="A108" s="7"/>
      <c r="B108" s="7"/>
      <c r="C108" s="7" t="n">
        <f aca="false">C104+1</f>
        <v>2038</v>
      </c>
      <c r="D108" s="7" t="n">
        <f aca="false">D104</f>
        <v>3</v>
      </c>
      <c r="E108" s="7" t="n">
        <v>255</v>
      </c>
      <c r="F108" s="157" t="n">
        <f aca="false">high_v2_m!D96+temporary_pension_bonus_high!B96</f>
        <v>41722394.4935039</v>
      </c>
      <c r="G108" s="157" t="n">
        <f aca="false">high_v2_m!E96+temporary_pension_bonus_high!B96</f>
        <v>40012040.4122692</v>
      </c>
      <c r="H108" s="67" t="n">
        <f aca="false">F108-J108</f>
        <v>34930451.1465669</v>
      </c>
      <c r="I108" s="67" t="n">
        <f aca="false">G108-K108</f>
        <v>33423855.3657403</v>
      </c>
      <c r="J108" s="157" t="n">
        <f aca="false">high_v2_m!J96</f>
        <v>6791943.34693703</v>
      </c>
      <c r="K108" s="157" t="n">
        <f aca="false">high_v2_m!K96</f>
        <v>6588185.04652892</v>
      </c>
      <c r="L108" s="67" t="n">
        <f aca="false">H108-I108</f>
        <v>1506595.7808266</v>
      </c>
      <c r="M108" s="67" t="n">
        <f aca="false">J108-K108</f>
        <v>203758.300408109</v>
      </c>
      <c r="N108" s="157" t="n">
        <f aca="false">SUM(high_v5_m!C96:J96)</f>
        <v>4660068.29223917</v>
      </c>
      <c r="O108" s="7"/>
      <c r="P108" s="7"/>
      <c r="Q108" s="67" t="n">
        <f aca="false">I108*5.5017049523</f>
        <v>183888190.590652</v>
      </c>
      <c r="R108" s="67"/>
      <c r="S108" s="67"/>
      <c r="T108" s="7"/>
      <c r="U108" s="7"/>
      <c r="V108" s="67" t="n">
        <f aca="false">K108*5.5017049523</f>
        <v>36246250.297157</v>
      </c>
      <c r="W108" s="67" t="n">
        <f aca="false">M108*5.5017049523</f>
        <v>1121018.05042752</v>
      </c>
      <c r="X108" s="67" t="n">
        <f aca="false">N108*5.1890047538+L108*5.5017049523</f>
        <v>32469961.9899497</v>
      </c>
      <c r="Y108" s="67" t="n">
        <f aca="false">N108*5.1890047538</f>
        <v>24181116.5214617</v>
      </c>
      <c r="Z108" s="67" t="n">
        <f aca="false">L108*5.5017049523</f>
        <v>8288845.468488</v>
      </c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</row>
    <row r="109" customFormat="false" ht="12.8" hidden="false" customHeight="false" outlineLevel="0" collapsed="false">
      <c r="A109" s="7"/>
      <c r="B109" s="7"/>
      <c r="C109" s="7" t="n">
        <f aca="false">C105+1</f>
        <v>2038</v>
      </c>
      <c r="D109" s="7" t="n">
        <f aca="false">D105</f>
        <v>4</v>
      </c>
      <c r="E109" s="7" t="n">
        <v>256</v>
      </c>
      <c r="F109" s="157" t="n">
        <f aca="false">high_v2_m!D97+temporary_pension_bonus_high!B97</f>
        <v>42471428.5725972</v>
      </c>
      <c r="G109" s="157" t="n">
        <f aca="false">high_v2_m!E97+temporary_pension_bonus_high!B97</f>
        <v>40729484.0199313</v>
      </c>
      <c r="H109" s="67" t="n">
        <f aca="false">F109-J109</f>
        <v>35534086.8014294</v>
      </c>
      <c r="I109" s="67" t="n">
        <f aca="false">G109-K109</f>
        <v>34000262.5018985</v>
      </c>
      <c r="J109" s="157" t="n">
        <f aca="false">high_v2_m!J97</f>
        <v>6937341.77116782</v>
      </c>
      <c r="K109" s="157" t="n">
        <f aca="false">high_v2_m!K97</f>
        <v>6729221.51803278</v>
      </c>
      <c r="L109" s="67" t="n">
        <f aca="false">H109-I109</f>
        <v>1533824.29953086</v>
      </c>
      <c r="M109" s="67" t="n">
        <f aca="false">J109-K109</f>
        <v>208120.253135034</v>
      </c>
      <c r="N109" s="157" t="n">
        <f aca="false">SUM(high_v5_m!C97:J97)</f>
        <v>4666201.19015027</v>
      </c>
      <c r="O109" s="7"/>
      <c r="P109" s="7"/>
      <c r="Q109" s="67" t="n">
        <f aca="false">I109*5.5017049523</f>
        <v>187059412.586195</v>
      </c>
      <c r="R109" s="67"/>
      <c r="S109" s="67"/>
      <c r="T109" s="7"/>
      <c r="U109" s="7"/>
      <c r="V109" s="67" t="n">
        <f aca="false">K109*5.5017049523</f>
        <v>37022191.3508847</v>
      </c>
      <c r="W109" s="67" t="n">
        <f aca="false">M109*5.5017049523</f>
        <v>1145016.22734695</v>
      </c>
      <c r="X109" s="67" t="n">
        <f aca="false">N109*5.1890047538+L109*5.5017049523</f>
        <v>32651588.902564</v>
      </c>
      <c r="Y109" s="67" t="n">
        <f aca="false">N109*5.1890047538</f>
        <v>24212940.157877</v>
      </c>
      <c r="Z109" s="67" t="n">
        <f aca="false">L109*5.5017049523</f>
        <v>8438648.74468703</v>
      </c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</row>
    <row r="110" customFormat="false" ht="12.8" hidden="false" customHeight="false" outlineLevel="0" collapsed="false">
      <c r="A110" s="153"/>
      <c r="B110" s="5"/>
      <c r="C110" s="153" t="n">
        <f aca="false">C106+1</f>
        <v>2039</v>
      </c>
      <c r="D110" s="153" t="n">
        <f aca="false">D106</f>
        <v>1</v>
      </c>
      <c r="E110" s="153" t="n">
        <v>257</v>
      </c>
      <c r="F110" s="155" t="n">
        <f aca="false">high_v2_m!D98+temporary_pension_bonus_high!B98</f>
        <v>42492956.5329253</v>
      </c>
      <c r="G110" s="155" t="n">
        <f aca="false">high_v2_m!E98+temporary_pension_bonus_high!B98</f>
        <v>40751394.8433947</v>
      </c>
      <c r="H110" s="8" t="n">
        <f aca="false">F110-J110</f>
        <v>35473539.6086874</v>
      </c>
      <c r="I110" s="8" t="n">
        <f aca="false">G110-K110</f>
        <v>33942560.4268839</v>
      </c>
      <c r="J110" s="155" t="n">
        <f aca="false">high_v2_m!J98</f>
        <v>7019416.92423794</v>
      </c>
      <c r="K110" s="155" t="n">
        <f aca="false">high_v2_m!K98</f>
        <v>6808834.4165108</v>
      </c>
      <c r="L110" s="8" t="n">
        <f aca="false">H110-I110</f>
        <v>1530979.18180349</v>
      </c>
      <c r="M110" s="8" t="n">
        <f aca="false">J110-K110</f>
        <v>210582.507727138</v>
      </c>
      <c r="N110" s="155" t="n">
        <f aca="false">SUM(high_v5_m!C98:J98)</f>
        <v>5698410.48417413</v>
      </c>
      <c r="O110" s="5"/>
      <c r="P110" s="5"/>
      <c r="Q110" s="8" t="n">
        <f aca="false">I110*5.5017049523</f>
        <v>186741952.794329</v>
      </c>
      <c r="R110" s="8"/>
      <c r="S110" s="8"/>
      <c r="T110" s="5"/>
      <c r="U110" s="5"/>
      <c r="V110" s="8" t="n">
        <f aca="false">K110*5.5017049523</f>
        <v>37460198.0287082</v>
      </c>
      <c r="W110" s="8" t="n">
        <f aca="false">M110*5.5017049523</f>
        <v>1158562.82563015</v>
      </c>
      <c r="X110" s="8" t="n">
        <f aca="false">N110*5.1890047538+L110*5.5017049523</f>
        <v>37992074.8378798</v>
      </c>
      <c r="Y110" s="8" t="n">
        <f aca="false">N110*5.1890047538</f>
        <v>29569079.0914833</v>
      </c>
      <c r="Z110" s="8" t="n">
        <f aca="false">L110*5.5017049523</f>
        <v>8422995.74639649</v>
      </c>
      <c r="AA110" s="153"/>
      <c r="AB110" s="153"/>
      <c r="AC110" s="153"/>
      <c r="AD110" s="153"/>
      <c r="AE110" s="153"/>
      <c r="AF110" s="153"/>
      <c r="AG110" s="153"/>
      <c r="AH110" s="153"/>
      <c r="AI110" s="153"/>
      <c r="AJ110" s="153"/>
      <c r="AK110" s="153"/>
      <c r="AL110" s="153"/>
      <c r="AM110" s="153"/>
      <c r="AN110" s="153"/>
      <c r="AO110" s="153"/>
      <c r="AP110" s="153"/>
      <c r="AQ110" s="153"/>
      <c r="AR110" s="153"/>
      <c r="AS110" s="153"/>
      <c r="AT110" s="153"/>
      <c r="AU110" s="153"/>
      <c r="AV110" s="153"/>
      <c r="AW110" s="153"/>
      <c r="AX110" s="153"/>
      <c r="AY110" s="153"/>
      <c r="AZ110" s="153"/>
      <c r="BA110" s="153"/>
      <c r="BB110" s="153"/>
      <c r="BC110" s="153"/>
      <c r="BD110" s="153"/>
      <c r="BE110" s="153"/>
      <c r="BF110" s="153"/>
      <c r="BG110" s="153"/>
      <c r="BH110" s="153"/>
      <c r="BI110" s="153"/>
      <c r="BJ110" s="153"/>
      <c r="BK110" s="153"/>
      <c r="BL110" s="153"/>
    </row>
    <row r="111" customFormat="false" ht="12.8" hidden="false" customHeight="false" outlineLevel="0" collapsed="false">
      <c r="A111" s="7"/>
      <c r="B111" s="7"/>
      <c r="C111" s="7" t="n">
        <f aca="false">C107+1</f>
        <v>2039</v>
      </c>
      <c r="D111" s="7" t="n">
        <f aca="false">D107</f>
        <v>2</v>
      </c>
      <c r="E111" s="7" t="n">
        <v>258</v>
      </c>
      <c r="F111" s="157" t="n">
        <f aca="false">high_v2_m!D99+temporary_pension_bonus_high!B99</f>
        <v>43319334.9448734</v>
      </c>
      <c r="G111" s="157" t="n">
        <f aca="false">high_v2_m!E99+temporary_pension_bonus_high!B99</f>
        <v>41544679.2315635</v>
      </c>
      <c r="H111" s="67" t="n">
        <f aca="false">F111-J111</f>
        <v>36175072.7284084</v>
      </c>
      <c r="I111" s="67" t="n">
        <f aca="false">G111-K111</f>
        <v>34614744.8815924</v>
      </c>
      <c r="J111" s="157" t="n">
        <f aca="false">high_v2_m!J99</f>
        <v>7144262.21646502</v>
      </c>
      <c r="K111" s="157" t="n">
        <f aca="false">high_v2_m!K99</f>
        <v>6929934.34997107</v>
      </c>
      <c r="L111" s="67" t="n">
        <f aca="false">H111-I111</f>
        <v>1560327.84681599</v>
      </c>
      <c r="M111" s="67" t="n">
        <f aca="false">J111-K111</f>
        <v>214327.866493951</v>
      </c>
      <c r="N111" s="157" t="n">
        <f aca="false">SUM(high_v5_m!C99:J99)</f>
        <v>4781513.01083593</v>
      </c>
      <c r="O111" s="7"/>
      <c r="P111" s="7"/>
      <c r="Q111" s="67" t="n">
        <f aca="false">I111*5.5017049523</f>
        <v>190440113.337658</v>
      </c>
      <c r="R111" s="67"/>
      <c r="S111" s="67"/>
      <c r="T111" s="7"/>
      <c r="U111" s="7"/>
      <c r="V111" s="67" t="n">
        <f aca="false">K111*5.5017049523</f>
        <v>38126454.1323497</v>
      </c>
      <c r="W111" s="67" t="n">
        <f aca="false">M111*5.5017049523</f>
        <v>1179168.68450566</v>
      </c>
      <c r="X111" s="67" t="n">
        <f aca="false">N111*5.1890047538+L111*5.5017049523</f>
        <v>33395757.1856233</v>
      </c>
      <c r="Y111" s="67" t="n">
        <f aca="false">N111*5.1890047538</f>
        <v>24811293.7435842</v>
      </c>
      <c r="Z111" s="67" t="n">
        <f aca="false">L111*5.5017049523</f>
        <v>8584463.44203912</v>
      </c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</row>
    <row r="112" customFormat="false" ht="12.8" hidden="false" customHeight="false" outlineLevel="0" collapsed="false">
      <c r="A112" s="7"/>
      <c r="B112" s="7"/>
      <c r="C112" s="7" t="n">
        <f aca="false">C108+1</f>
        <v>2039</v>
      </c>
      <c r="D112" s="7" t="n">
        <f aca="false">D108</f>
        <v>3</v>
      </c>
      <c r="E112" s="7" t="n">
        <v>259</v>
      </c>
      <c r="F112" s="157" t="n">
        <f aca="false">high_v2_m!D100+temporary_pension_bonus_high!B100</f>
        <v>43172021.6342319</v>
      </c>
      <c r="G112" s="157" t="n">
        <f aca="false">high_v2_m!E100+temporary_pension_bonus_high!B100</f>
        <v>41403948.1748795</v>
      </c>
      <c r="H112" s="67" t="n">
        <f aca="false">F112-J112</f>
        <v>35961486.0922578</v>
      </c>
      <c r="I112" s="67" t="n">
        <f aca="false">G112-K112</f>
        <v>34409728.6991646</v>
      </c>
      <c r="J112" s="157" t="n">
        <f aca="false">high_v2_m!J100</f>
        <v>7210535.54197411</v>
      </c>
      <c r="K112" s="157" t="n">
        <f aca="false">high_v2_m!K100</f>
        <v>6994219.47571489</v>
      </c>
      <c r="L112" s="67" t="n">
        <f aca="false">H112-I112</f>
        <v>1551757.3930932</v>
      </c>
      <c r="M112" s="67" t="n">
        <f aca="false">J112-K112</f>
        <v>216316.066259224</v>
      </c>
      <c r="N112" s="157" t="n">
        <f aca="false">SUM(high_v5_m!C100:J100)</f>
        <v>4777472.34093709</v>
      </c>
      <c r="O112" s="7"/>
      <c r="P112" s="7"/>
      <c r="Q112" s="67" t="n">
        <f aca="false">I112*5.5017049523</f>
        <v>189312174.791493</v>
      </c>
      <c r="R112" s="67"/>
      <c r="S112" s="67"/>
      <c r="T112" s="7"/>
      <c r="U112" s="7"/>
      <c r="V112" s="67" t="n">
        <f aca="false">K112*5.5017049523</f>
        <v>38480131.9270137</v>
      </c>
      <c r="W112" s="67" t="n">
        <f aca="false">M112*5.5017049523</f>
        <v>1190107.17300043</v>
      </c>
      <c r="X112" s="67" t="n">
        <f aca="false">N112*5.1890047538+L112*5.5017049523</f>
        <v>33327638.0226196</v>
      </c>
      <c r="Y112" s="67" t="n">
        <f aca="false">N112*5.1890047538</f>
        <v>24790326.6882706</v>
      </c>
      <c r="Z112" s="67" t="n">
        <f aca="false">L112*5.5017049523</f>
        <v>8537311.33434899</v>
      </c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</row>
    <row r="113" customFormat="false" ht="12.8" hidden="false" customHeight="false" outlineLevel="0" collapsed="false">
      <c r="A113" s="7"/>
      <c r="B113" s="7"/>
      <c r="C113" s="7" t="n">
        <f aca="false">C109+1</f>
        <v>2039</v>
      </c>
      <c r="D113" s="7" t="n">
        <f aca="false">D109</f>
        <v>4</v>
      </c>
      <c r="E113" s="7" t="n">
        <v>260</v>
      </c>
      <c r="F113" s="157" t="n">
        <f aca="false">high_v2_m!D101+temporary_pension_bonus_high!B101</f>
        <v>43876481.5304623</v>
      </c>
      <c r="G113" s="157" t="n">
        <f aca="false">high_v2_m!E101+temporary_pension_bonus_high!B101</f>
        <v>42081014.0475705</v>
      </c>
      <c r="H113" s="67" t="n">
        <f aca="false">F113-J113</f>
        <v>36391334.590668</v>
      </c>
      <c r="I113" s="67" t="n">
        <f aca="false">G113-K113</f>
        <v>34820421.51597</v>
      </c>
      <c r="J113" s="157" t="n">
        <f aca="false">high_v2_m!J101</f>
        <v>7485146.9397943</v>
      </c>
      <c r="K113" s="157" t="n">
        <f aca="false">high_v2_m!K101</f>
        <v>7260592.53160047</v>
      </c>
      <c r="L113" s="67" t="n">
        <f aca="false">H113-I113</f>
        <v>1570913.07469798</v>
      </c>
      <c r="M113" s="67" t="n">
        <f aca="false">J113-K113</f>
        <v>224554.408193829</v>
      </c>
      <c r="N113" s="157" t="n">
        <f aca="false">SUM(high_v5_m!C101:J101)</f>
        <v>4885431.44629927</v>
      </c>
      <c r="O113" s="7"/>
      <c r="P113" s="7"/>
      <c r="Q113" s="67" t="n">
        <f aca="false">I113*5.5017049523</f>
        <v>191571685.495586</v>
      </c>
      <c r="R113" s="67"/>
      <c r="S113" s="67"/>
      <c r="T113" s="7"/>
      <c r="U113" s="7"/>
      <c r="V113" s="67" t="n">
        <f aca="false">K113*5.5017049523</f>
        <v>39945637.8877387</v>
      </c>
      <c r="W113" s="67" t="n">
        <f aca="false">M113*5.5017049523</f>
        <v>1235432.09962078</v>
      </c>
      <c r="X113" s="67" t="n">
        <f aca="false">N113*5.1890047538+L113*5.5017049523</f>
        <v>33993227.2419096</v>
      </c>
      <c r="Y113" s="67" t="n">
        <f aca="false">N113*5.1890047538</f>
        <v>25350526.9992109</v>
      </c>
      <c r="Z113" s="67" t="n">
        <f aca="false">L113*5.5017049523</f>
        <v>8642700.24269869</v>
      </c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  <c r="BJ113" s="7"/>
      <c r="BK113" s="7"/>
      <c r="BL113" s="7"/>
    </row>
    <row r="114" customFormat="false" ht="12.8" hidden="false" customHeight="false" outlineLevel="0" collapsed="false">
      <c r="A114" s="153"/>
      <c r="B114" s="5"/>
      <c r="C114" s="153" t="n">
        <f aca="false">C110+1</f>
        <v>2040</v>
      </c>
      <c r="D114" s="153" t="n">
        <f aca="false">D110</f>
        <v>1</v>
      </c>
      <c r="E114" s="153" t="n">
        <v>261</v>
      </c>
      <c r="F114" s="155" t="n">
        <f aca="false">high_v2_m!D102+temporary_pension_bonus_high!B102</f>
        <v>43754584.4959612</v>
      </c>
      <c r="G114" s="155" t="n">
        <f aca="false">high_v2_m!E102+temporary_pension_bonus_high!B102</f>
        <v>41964621.4229513</v>
      </c>
      <c r="H114" s="8" t="n">
        <f aca="false">F114-J114</f>
        <v>36197001.6849621</v>
      </c>
      <c r="I114" s="8" t="n">
        <f aca="false">G114-K114</f>
        <v>34633766.0962821</v>
      </c>
      <c r="J114" s="155" t="n">
        <f aca="false">high_v2_m!J102</f>
        <v>7557582.81099908</v>
      </c>
      <c r="K114" s="155" t="n">
        <f aca="false">high_v2_m!K102</f>
        <v>7330855.32666911</v>
      </c>
      <c r="L114" s="8" t="n">
        <f aca="false">H114-I114</f>
        <v>1563235.58867995</v>
      </c>
      <c r="M114" s="8" t="n">
        <f aca="false">J114-K114</f>
        <v>226727.484329972</v>
      </c>
      <c r="N114" s="155" t="n">
        <f aca="false">SUM(high_v5_m!C102:J102)</f>
        <v>5907311.45926504</v>
      </c>
      <c r="O114" s="5"/>
      <c r="P114" s="5"/>
      <c r="Q114" s="8" t="n">
        <f aca="false">I114*5.5017049523</f>
        <v>190544762.448715</v>
      </c>
      <c r="R114" s="8"/>
      <c r="S114" s="8"/>
      <c r="T114" s="5"/>
      <c r="U114" s="5"/>
      <c r="V114" s="8" t="n">
        <f aca="false">K114*5.5017049523</f>
        <v>40332203.0553303</v>
      </c>
      <c r="W114" s="8" t="n">
        <f aca="false">M114*5.5017049523</f>
        <v>1247387.72336073</v>
      </c>
      <c r="X114" s="8" t="n">
        <f aca="false">N114*5.1890047538+L114*5.5017049523</f>
        <v>39253528.2241556</v>
      </c>
      <c r="Y114" s="8" t="n">
        <f aca="false">N114*5.1890047538</f>
        <v>30653067.2443035</v>
      </c>
      <c r="Z114" s="8" t="n">
        <f aca="false">L114*5.5017049523</f>
        <v>8600460.97985207</v>
      </c>
      <c r="AA114" s="153"/>
      <c r="AB114" s="153"/>
      <c r="AC114" s="153"/>
      <c r="AD114" s="153"/>
      <c r="AE114" s="153"/>
      <c r="AF114" s="153"/>
      <c r="AG114" s="153"/>
      <c r="AH114" s="153"/>
      <c r="AI114" s="153"/>
      <c r="AJ114" s="153"/>
      <c r="AK114" s="153"/>
      <c r="AL114" s="153"/>
      <c r="AM114" s="153"/>
      <c r="AN114" s="153"/>
      <c r="AO114" s="153"/>
      <c r="AP114" s="153"/>
      <c r="AQ114" s="153"/>
      <c r="AR114" s="153"/>
      <c r="AS114" s="153"/>
      <c r="AT114" s="153"/>
      <c r="AU114" s="153"/>
      <c r="AV114" s="153"/>
      <c r="AW114" s="153"/>
      <c r="AX114" s="153"/>
      <c r="AY114" s="153"/>
      <c r="AZ114" s="153"/>
      <c r="BA114" s="153"/>
      <c r="BB114" s="153"/>
      <c r="BC114" s="153"/>
      <c r="BD114" s="153"/>
      <c r="BE114" s="153"/>
      <c r="BF114" s="153"/>
      <c r="BG114" s="153"/>
      <c r="BH114" s="153"/>
      <c r="BI114" s="153"/>
      <c r="BJ114" s="153"/>
      <c r="BK114" s="153"/>
      <c r="BL114" s="153"/>
    </row>
    <row r="115" customFormat="false" ht="12.8" hidden="false" customHeight="false" outlineLevel="0" collapsed="false">
      <c r="A115" s="7"/>
      <c r="B115" s="7"/>
      <c r="C115" s="7" t="n">
        <f aca="false">C111+1</f>
        <v>2040</v>
      </c>
      <c r="D115" s="7" t="n">
        <f aca="false">D111</f>
        <v>2</v>
      </c>
      <c r="E115" s="7" t="n">
        <v>262</v>
      </c>
      <c r="F115" s="157" t="n">
        <f aca="false">high_v2_m!D103+temporary_pension_bonus_high!B103</f>
        <v>44383072.5510514</v>
      </c>
      <c r="G115" s="157" t="n">
        <f aca="false">high_v2_m!E103+temporary_pension_bonus_high!B103</f>
        <v>42568358.8220726</v>
      </c>
      <c r="H115" s="67" t="n">
        <f aca="false">F115-J115</f>
        <v>36627430.2267367</v>
      </c>
      <c r="I115" s="67" t="n">
        <f aca="false">G115-K115</f>
        <v>35045385.7674873</v>
      </c>
      <c r="J115" s="157" t="n">
        <f aca="false">high_v2_m!J103</f>
        <v>7755642.32431475</v>
      </c>
      <c r="K115" s="157" t="n">
        <f aca="false">high_v2_m!K103</f>
        <v>7522973.05458531</v>
      </c>
      <c r="L115" s="67" t="n">
        <f aca="false">H115-I115</f>
        <v>1582044.45924934</v>
      </c>
      <c r="M115" s="67" t="n">
        <f aca="false">J115-K115</f>
        <v>232669.269729442</v>
      </c>
      <c r="N115" s="157" t="n">
        <f aca="false">SUM(high_v5_m!C103:J103)</f>
        <v>4897344.88698882</v>
      </c>
      <c r="O115" s="7"/>
      <c r="P115" s="7"/>
      <c r="Q115" s="67" t="n">
        <f aca="false">I115*5.5017049523</f>
        <v>192809372.432249</v>
      </c>
      <c r="R115" s="67"/>
      <c r="S115" s="67"/>
      <c r="T115" s="7"/>
      <c r="U115" s="7"/>
      <c r="V115" s="67" t="n">
        <f aca="false">K115*5.5017049523</f>
        <v>41389178.1104315</v>
      </c>
      <c r="W115" s="67" t="n">
        <f aca="false">M115*5.5017049523</f>
        <v>1280077.6735185</v>
      </c>
      <c r="X115" s="67" t="n">
        <f aca="false">N115*5.1890047538+L115*5.5017049523</f>
        <v>34116287.735794</v>
      </c>
      <c r="Y115" s="67" t="n">
        <f aca="false">N115*5.1890047538</f>
        <v>25412345.8995831</v>
      </c>
      <c r="Z115" s="67" t="n">
        <f aca="false">L115*5.5017049523</f>
        <v>8703941.83621087</v>
      </c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</row>
    <row r="116" customFormat="false" ht="12.8" hidden="false" customHeight="false" outlineLevel="0" collapsed="false">
      <c r="A116" s="7"/>
      <c r="B116" s="7"/>
      <c r="C116" s="7" t="n">
        <f aca="false">C112+1</f>
        <v>2040</v>
      </c>
      <c r="D116" s="7" t="n">
        <f aca="false">D112</f>
        <v>3</v>
      </c>
      <c r="E116" s="7" t="n">
        <v>263</v>
      </c>
      <c r="F116" s="157" t="n">
        <f aca="false">high_v2_m!D104+temporary_pension_bonus_high!B104</f>
        <v>44255004.0862998</v>
      </c>
      <c r="G116" s="157" t="n">
        <f aca="false">high_v2_m!E104+temporary_pension_bonus_high!B104</f>
        <v>42446834.5358568</v>
      </c>
      <c r="H116" s="67" t="n">
        <f aca="false">F116-J116</f>
        <v>36487552.8585134</v>
      </c>
      <c r="I116" s="67" t="n">
        <f aca="false">G116-K116</f>
        <v>34912406.844904</v>
      </c>
      <c r="J116" s="157" t="n">
        <f aca="false">high_v2_m!J104</f>
        <v>7767451.22778638</v>
      </c>
      <c r="K116" s="157" t="n">
        <f aca="false">high_v2_m!K104</f>
        <v>7534427.69095279</v>
      </c>
      <c r="L116" s="67" t="n">
        <f aca="false">H116-I116</f>
        <v>1575146.01360939</v>
      </c>
      <c r="M116" s="67" t="n">
        <f aca="false">J116-K116</f>
        <v>233023.536833592</v>
      </c>
      <c r="N116" s="157" t="n">
        <f aca="false">SUM(high_v5_m!C104:J104)</f>
        <v>4842851.61609755</v>
      </c>
      <c r="O116" s="7"/>
      <c r="P116" s="7"/>
      <c r="Q116" s="67" t="n">
        <f aca="false">I116*5.5017049523</f>
        <v>192077761.635321</v>
      </c>
      <c r="R116" s="67"/>
      <c r="S116" s="67"/>
      <c r="T116" s="7"/>
      <c r="U116" s="7"/>
      <c r="V116" s="67" t="n">
        <f aca="false">K116*5.5017049523</f>
        <v>41452198.1400612</v>
      </c>
      <c r="W116" s="67" t="n">
        <f aca="false">M116*5.5017049523</f>
        <v>1282026.74659983</v>
      </c>
      <c r="X116" s="67" t="n">
        <f aca="false">N116*5.1890047538+L116*5.5017049523</f>
        <v>33795568.6815486</v>
      </c>
      <c r="Y116" s="67" t="n">
        <f aca="false">N116*5.1890047538</f>
        <v>25129580.0578782</v>
      </c>
      <c r="Z116" s="67" t="n">
        <f aca="false">L116*5.5017049523</f>
        <v>8665988.62367037</v>
      </c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</row>
    <row r="117" customFormat="false" ht="12.8" hidden="false" customHeight="false" outlineLevel="0" collapsed="false">
      <c r="A117" s="7"/>
      <c r="B117" s="7"/>
      <c r="C117" s="7" t="n">
        <f aca="false">C113+1</f>
        <v>2040</v>
      </c>
      <c r="D117" s="7" t="n">
        <f aca="false">D113</f>
        <v>4</v>
      </c>
      <c r="E117" s="7" t="n">
        <v>264</v>
      </c>
      <c r="F117" s="157" t="n">
        <f aca="false">high_v2_m!D105+temporary_pension_bonus_high!B105</f>
        <v>45056049.2041739</v>
      </c>
      <c r="G117" s="157" t="n">
        <f aca="false">high_v2_m!E105+temporary_pension_bonus_high!B105</f>
        <v>43216921.6359903</v>
      </c>
      <c r="H117" s="67" t="n">
        <f aca="false">F117-J117</f>
        <v>37091748.6829274</v>
      </c>
      <c r="I117" s="67" t="n">
        <f aca="false">G117-K117</f>
        <v>35491550.1303812</v>
      </c>
      <c r="J117" s="157" t="n">
        <f aca="false">high_v2_m!J105</f>
        <v>7964300.52124645</v>
      </c>
      <c r="K117" s="157" t="n">
        <f aca="false">high_v2_m!K105</f>
        <v>7725371.50560906</v>
      </c>
      <c r="L117" s="67" t="n">
        <f aca="false">H117-I117</f>
        <v>1600198.55254619</v>
      </c>
      <c r="M117" s="67" t="n">
        <f aca="false">J117-K117</f>
        <v>238929.015637392</v>
      </c>
      <c r="N117" s="157" t="n">
        <f aca="false">SUM(high_v5_m!C105:J105)</f>
        <v>4906722.7740095</v>
      </c>
      <c r="O117" s="7"/>
      <c r="P117" s="7"/>
      <c r="Q117" s="67" t="n">
        <f aca="false">I117*5.5017049523</f>
        <v>195264037.117122</v>
      </c>
      <c r="R117" s="67"/>
      <c r="S117" s="67"/>
      <c r="T117" s="7"/>
      <c r="U117" s="7"/>
      <c r="V117" s="67" t="n">
        <f aca="false">K117*5.5017049523</f>
        <v>42502714.6707667</v>
      </c>
      <c r="W117" s="67" t="n">
        <f aca="false">M117*5.5017049523</f>
        <v>1314516.9485804</v>
      </c>
      <c r="X117" s="67" t="n">
        <f aca="false">N117*5.1890047538+L117*5.5017049523</f>
        <v>34264828.1011207</v>
      </c>
      <c r="Y117" s="67" t="n">
        <f aca="false">N117*5.1890047538</f>
        <v>25461007.799914</v>
      </c>
      <c r="Z117" s="67" t="n">
        <f aca="false">L117*5.5017049523</f>
        <v>8803820.30120666</v>
      </c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  <c r="BJ117" s="7"/>
      <c r="BK117" s="7"/>
      <c r="BL117" s="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122"/>
  <sheetViews>
    <sheetView showFormulas="false" showGridLines="true" showRowColHeaders="true" showZeros="true" rightToLeft="false" tabSelected="false" showOutlineSymbols="true" defaultGridColor="true" view="normal" topLeftCell="A19" colorId="64" zoomScale="85" zoomScaleNormal="85" zoomScalePageLayoutView="100" workbookViewId="0">
      <selection pane="topLeft" activeCell="F46" activeCellId="1" sqref="B120:G146 F46"/>
    </sheetView>
  </sheetViews>
  <sheetFormatPr defaultColWidth="9.171875" defaultRowHeight="12.8" zeroHeight="false" outlineLevelRow="0" outlineLevelCol="0"/>
  <cols>
    <col collapsed="false" customWidth="true" hidden="false" outlineLevel="0" max="9" min="6" style="0" width="16.01"/>
    <col collapsed="false" customWidth="true" hidden="false" outlineLevel="0" max="17" min="17" style="0" width="15.68"/>
  </cols>
  <sheetData>
    <row r="1" customFormat="false" ht="12.8" hidden="false" customHeight="true" outlineLevel="0" collapsed="false">
      <c r="A1" s="135"/>
      <c r="B1" s="136"/>
      <c r="C1" s="135"/>
      <c r="D1" s="135"/>
      <c r="E1" s="135"/>
      <c r="F1" s="137" t="s">
        <v>169</v>
      </c>
      <c r="G1" s="137" t="s">
        <v>170</v>
      </c>
      <c r="H1" s="135"/>
      <c r="I1" s="135"/>
      <c r="J1" s="138" t="s">
        <v>171</v>
      </c>
      <c r="K1" s="138" t="s">
        <v>172</v>
      </c>
      <c r="L1" s="135"/>
      <c r="M1" s="139"/>
      <c r="N1" s="140" t="s">
        <v>173</v>
      </c>
      <c r="O1" s="135"/>
      <c r="P1" s="136"/>
      <c r="Q1" s="135"/>
      <c r="R1" s="135"/>
      <c r="S1" s="135"/>
      <c r="T1" s="135"/>
      <c r="U1" s="136"/>
      <c r="V1" s="135"/>
      <c r="W1" s="135"/>
      <c r="X1" s="135"/>
      <c r="Y1" s="135"/>
      <c r="Z1" s="135"/>
      <c r="AA1" s="135"/>
      <c r="AB1" s="146"/>
      <c r="AC1" s="146"/>
      <c r="AD1" s="146"/>
      <c r="AE1" s="146"/>
      <c r="AF1" s="146"/>
      <c r="AG1" s="146"/>
      <c r="AH1" s="146"/>
      <c r="AI1" s="146"/>
      <c r="AJ1" s="146"/>
      <c r="AK1" s="146"/>
      <c r="AL1" s="146"/>
      <c r="AM1" s="146"/>
      <c r="AN1" s="146"/>
      <c r="AO1" s="146"/>
      <c r="AP1" s="146"/>
      <c r="AQ1" s="146"/>
      <c r="AR1" s="146"/>
      <c r="AS1" s="146"/>
      <c r="AT1" s="146"/>
      <c r="AU1" s="146"/>
      <c r="AV1" s="146"/>
      <c r="AW1" s="146"/>
      <c r="AX1" s="146"/>
      <c r="AY1" s="146"/>
      <c r="AZ1" s="146"/>
      <c r="BA1" s="146"/>
      <c r="BB1" s="146"/>
      <c r="BC1" s="146"/>
      <c r="BD1" s="146"/>
      <c r="BE1" s="146"/>
      <c r="BF1" s="146"/>
      <c r="BG1" s="146"/>
      <c r="BH1" s="146"/>
      <c r="BI1" s="146"/>
      <c r="BJ1" s="146"/>
      <c r="BK1" s="146"/>
      <c r="BL1" s="146"/>
    </row>
    <row r="2" customFormat="false" ht="12.8" hidden="false" customHeight="true" outlineLevel="0" collapsed="false">
      <c r="A2" s="135"/>
      <c r="B2" s="136"/>
      <c r="C2" s="135"/>
      <c r="D2" s="135"/>
      <c r="E2" s="135"/>
      <c r="F2" s="138" t="s">
        <v>174</v>
      </c>
      <c r="G2" s="138" t="s">
        <v>175</v>
      </c>
      <c r="H2" s="135"/>
      <c r="I2" s="135"/>
      <c r="J2" s="140"/>
      <c r="K2" s="140"/>
      <c r="L2" s="135"/>
      <c r="M2" s="139"/>
      <c r="N2" s="140" t="s">
        <v>176</v>
      </c>
      <c r="O2" s="135"/>
      <c r="P2" s="136"/>
      <c r="Q2" s="135"/>
      <c r="R2" s="135"/>
      <c r="S2" s="135"/>
      <c r="T2" s="135"/>
      <c r="U2" s="136"/>
      <c r="V2" s="135"/>
      <c r="W2" s="135"/>
      <c r="X2" s="135"/>
      <c r="Y2" s="135"/>
      <c r="Z2" s="135"/>
      <c r="AA2" s="135"/>
      <c r="AB2" s="146"/>
      <c r="AC2" s="146"/>
      <c r="AD2" s="146"/>
      <c r="AE2" s="146"/>
      <c r="AF2" s="146"/>
      <c r="AG2" s="146"/>
      <c r="AH2" s="146"/>
      <c r="AI2" s="146"/>
      <c r="AJ2" s="146"/>
      <c r="AK2" s="146"/>
      <c r="AL2" s="146"/>
      <c r="AM2" s="146"/>
      <c r="AN2" s="146"/>
      <c r="AO2" s="146"/>
      <c r="AP2" s="146"/>
      <c r="AQ2" s="146"/>
      <c r="AR2" s="146"/>
      <c r="AS2" s="146"/>
      <c r="AT2" s="146"/>
      <c r="AU2" s="146"/>
      <c r="AV2" s="146"/>
      <c r="AW2" s="146"/>
      <c r="AX2" s="146"/>
      <c r="AY2" s="146"/>
      <c r="AZ2" s="146"/>
      <c r="BA2" s="146"/>
      <c r="BB2" s="146"/>
      <c r="BC2" s="146"/>
      <c r="BD2" s="146"/>
      <c r="BE2" s="146"/>
      <c r="BF2" s="146"/>
      <c r="BG2" s="146"/>
      <c r="BH2" s="146"/>
      <c r="BI2" s="146"/>
      <c r="BJ2" s="146"/>
      <c r="BK2" s="146"/>
      <c r="BL2" s="146"/>
    </row>
    <row r="3" customFormat="false" ht="71.75" hidden="false" customHeight="true" outlineLevel="0" collapsed="false">
      <c r="A3" s="142" t="s">
        <v>177</v>
      </c>
      <c r="B3" s="143"/>
      <c r="C3" s="142" t="s">
        <v>178</v>
      </c>
      <c r="D3" s="142" t="s">
        <v>179</v>
      </c>
      <c r="E3" s="142" t="s">
        <v>180</v>
      </c>
      <c r="F3" s="144" t="s">
        <v>181</v>
      </c>
      <c r="G3" s="144" t="s">
        <v>182</v>
      </c>
      <c r="H3" s="142" t="s">
        <v>183</v>
      </c>
      <c r="I3" s="142" t="s">
        <v>184</v>
      </c>
      <c r="J3" s="144" t="s">
        <v>185</v>
      </c>
      <c r="K3" s="144" t="s">
        <v>186</v>
      </c>
      <c r="L3" s="142" t="s">
        <v>187</v>
      </c>
      <c r="M3" s="145" t="s">
        <v>188</v>
      </c>
      <c r="N3" s="144" t="s">
        <v>189</v>
      </c>
      <c r="O3" s="142" t="s">
        <v>190</v>
      </c>
      <c r="P3" s="143" t="s">
        <v>191</v>
      </c>
      <c r="Q3" s="142" t="s">
        <v>192</v>
      </c>
      <c r="R3" s="142" t="s">
        <v>193</v>
      </c>
      <c r="S3" s="142" t="s">
        <v>194</v>
      </c>
      <c r="T3" s="142" t="s">
        <v>195</v>
      </c>
      <c r="U3" s="143" t="s">
        <v>196</v>
      </c>
      <c r="V3" s="142" t="s">
        <v>197</v>
      </c>
      <c r="W3" s="142" t="s">
        <v>198</v>
      </c>
      <c r="X3" s="142" t="s">
        <v>199</v>
      </c>
      <c r="Y3" s="142" t="s">
        <v>200</v>
      </c>
      <c r="Z3" s="142" t="s">
        <v>201</v>
      </c>
      <c r="AA3" s="146"/>
      <c r="AB3" s="146"/>
      <c r="AC3" s="146"/>
      <c r="AD3" s="146"/>
      <c r="AE3" s="146"/>
      <c r="AF3" s="146"/>
      <c r="AG3" s="146"/>
      <c r="AH3" s="146"/>
      <c r="AI3" s="146"/>
      <c r="AJ3" s="146"/>
      <c r="AK3" s="146"/>
      <c r="AL3" s="146"/>
      <c r="AM3" s="146"/>
      <c r="AN3" s="146"/>
      <c r="AO3" s="146"/>
      <c r="AP3" s="146"/>
      <c r="AQ3" s="146"/>
      <c r="AR3" s="146"/>
      <c r="AS3" s="146"/>
      <c r="AT3" s="146"/>
      <c r="AU3" s="146"/>
      <c r="AV3" s="146"/>
      <c r="AW3" s="146"/>
      <c r="AX3" s="146"/>
      <c r="AY3" s="146"/>
      <c r="AZ3" s="146"/>
      <c r="BA3" s="146"/>
      <c r="BB3" s="146"/>
      <c r="BC3" s="146"/>
      <c r="BD3" s="146"/>
      <c r="BE3" s="146"/>
      <c r="BF3" s="146"/>
      <c r="BG3" s="146"/>
      <c r="BH3" s="146"/>
      <c r="BI3" s="146"/>
      <c r="BJ3" s="146"/>
      <c r="BK3" s="146"/>
      <c r="BL3" s="146"/>
    </row>
    <row r="4" customFormat="false" ht="12.8" hidden="false" customHeight="false" outlineLevel="0" collapsed="false">
      <c r="A4" s="147" t="s">
        <v>202</v>
      </c>
      <c r="B4" s="148"/>
      <c r="C4" s="147" t="n">
        <v>2014</v>
      </c>
      <c r="D4" s="147" t="n">
        <v>1</v>
      </c>
      <c r="E4" s="147" t="n">
        <v>1005</v>
      </c>
      <c r="F4" s="149" t="n">
        <v>13919743</v>
      </c>
      <c r="G4" s="149" t="n">
        <v>13367098</v>
      </c>
      <c r="H4" s="150" t="n">
        <f aca="false">F4-J4</f>
        <v>13919743</v>
      </c>
      <c r="I4" s="150" t="n">
        <f aca="false">G4-K4</f>
        <v>13367098</v>
      </c>
      <c r="J4" s="151"/>
      <c r="K4" s="151"/>
      <c r="L4" s="150" t="n">
        <f aca="false">H4-I4</f>
        <v>552645</v>
      </c>
      <c r="M4" s="150" t="n">
        <f aca="false">J4-K4</f>
        <v>0</v>
      </c>
      <c r="N4" s="149" t="n">
        <v>2431521</v>
      </c>
      <c r="O4" s="152" t="n">
        <v>68064666.1181856</v>
      </c>
      <c r="P4" s="147" t="n">
        <f aca="false">O4/I4</f>
        <v>5.09195534574412</v>
      </c>
      <c r="Q4" s="150" t="n">
        <f aca="false">I4*5.5017049523</f>
        <v>73541829.2644794</v>
      </c>
      <c r="R4" s="150" t="n">
        <v>11018747.8054275</v>
      </c>
      <c r="S4" s="150" t="n">
        <v>2463940.91347832</v>
      </c>
      <c r="T4" s="152" t="n">
        <v>13733232.3112091</v>
      </c>
      <c r="U4" s="147" t="n">
        <f aca="false">R4/N4</f>
        <v>4.53162765422445</v>
      </c>
      <c r="V4" s="148"/>
      <c r="W4" s="148"/>
      <c r="X4" s="150" t="n">
        <f aca="false">N4*U12+L4*P13</f>
        <v>15657663.7612308</v>
      </c>
      <c r="Y4" s="150" t="n">
        <f aca="false">N4*5.1890047538</f>
        <v>12617174.0279645</v>
      </c>
      <c r="Z4" s="150" t="n">
        <f aca="false">L4*5.5017049523</f>
        <v>3040489.73336383</v>
      </c>
      <c r="AA4" s="147"/>
      <c r="AB4" s="147"/>
      <c r="AC4" s="147"/>
      <c r="AD4" s="147"/>
      <c r="AE4" s="147"/>
      <c r="AF4" s="147"/>
      <c r="AG4" s="147"/>
      <c r="AH4" s="147"/>
      <c r="AI4" s="147"/>
      <c r="AJ4" s="147"/>
      <c r="AK4" s="147"/>
      <c r="AL4" s="147"/>
      <c r="AM4" s="147"/>
      <c r="AN4" s="147"/>
      <c r="AO4" s="147"/>
      <c r="AP4" s="147"/>
      <c r="AQ4" s="147"/>
      <c r="AR4" s="147"/>
      <c r="AS4" s="147"/>
      <c r="AT4" s="147"/>
      <c r="AU4" s="147"/>
      <c r="AV4" s="147"/>
      <c r="AW4" s="147"/>
      <c r="AX4" s="147"/>
      <c r="AY4" s="147"/>
      <c r="AZ4" s="147"/>
      <c r="BA4" s="147"/>
      <c r="BB4" s="147"/>
      <c r="BC4" s="147"/>
      <c r="BD4" s="147"/>
      <c r="BE4" s="147"/>
      <c r="BF4" s="147"/>
      <c r="BG4" s="147"/>
      <c r="BH4" s="147"/>
      <c r="BI4" s="147"/>
      <c r="BJ4" s="147"/>
      <c r="BK4" s="147"/>
      <c r="BL4" s="147"/>
    </row>
    <row r="5" customFormat="false" ht="12.8" hidden="false" customHeight="false" outlineLevel="0" collapsed="false">
      <c r="B5" s="148"/>
      <c r="C5" s="147" t="n">
        <v>2014</v>
      </c>
      <c r="D5" s="147" t="n">
        <v>2</v>
      </c>
      <c r="E5" s="147" t="n">
        <v>1004</v>
      </c>
      <c r="F5" s="149" t="n">
        <v>14482790</v>
      </c>
      <c r="G5" s="149" t="n">
        <v>13911325</v>
      </c>
      <c r="H5" s="150" t="n">
        <f aca="false">F5-J5</f>
        <v>14482790</v>
      </c>
      <c r="I5" s="150" t="n">
        <f aca="false">G5-K5</f>
        <v>13911325</v>
      </c>
      <c r="J5" s="151"/>
      <c r="K5" s="151"/>
      <c r="L5" s="150" t="n">
        <f aca="false">H5-I5</f>
        <v>571465</v>
      </c>
      <c r="M5" s="150" t="n">
        <f aca="false">J5-K5</f>
        <v>0</v>
      </c>
      <c r="N5" s="149" t="n">
        <v>2156056</v>
      </c>
      <c r="O5" s="152" t="n">
        <v>80470827.8892677</v>
      </c>
      <c r="P5" s="147" t="n">
        <f aca="false">O5/I5</f>
        <v>5.78455523749662</v>
      </c>
      <c r="Q5" s="150" t="n">
        <f aca="false">I5*5.5017049523</f>
        <v>76536005.6455548</v>
      </c>
      <c r="R5" s="150" t="n">
        <v>13090128.797517</v>
      </c>
      <c r="S5" s="150" t="n">
        <v>2913043.96959149</v>
      </c>
      <c r="T5" s="152" t="n">
        <v>16270046.9661959</v>
      </c>
      <c r="U5" s="147" t="n">
        <f aca="false">R5/N5</f>
        <v>6.07133061363759</v>
      </c>
      <c r="V5" s="148"/>
      <c r="W5" s="148"/>
      <c r="X5" s="150" t="n">
        <f aca="false">N5*5.1890047538+L5*5.5017049523</f>
        <v>14331816.6540251</v>
      </c>
      <c r="Y5" s="150" t="n">
        <f aca="false">N5*5.1890047538</f>
        <v>11187784.833459</v>
      </c>
      <c r="Z5" s="150" t="n">
        <f aca="false">L5*5.5017049523</f>
        <v>3144031.82056612</v>
      </c>
    </row>
    <row r="6" customFormat="false" ht="12.8" hidden="false" customHeight="false" outlineLevel="0" collapsed="false">
      <c r="B6" s="148"/>
      <c r="C6" s="147" t="n">
        <v>2014</v>
      </c>
      <c r="D6" s="147" t="n">
        <v>3</v>
      </c>
      <c r="E6" s="147" t="n">
        <v>1003</v>
      </c>
      <c r="F6" s="149" t="n">
        <v>15149966</v>
      </c>
      <c r="G6" s="149" t="n">
        <v>14531608</v>
      </c>
      <c r="H6" s="150" t="n">
        <f aca="false">F6-J6</f>
        <v>15149966</v>
      </c>
      <c r="I6" s="150" t="n">
        <f aca="false">G6-K6</f>
        <v>14531608</v>
      </c>
      <c r="J6" s="151"/>
      <c r="K6" s="151"/>
      <c r="L6" s="150" t="n">
        <f aca="false">H6-I6</f>
        <v>618358</v>
      </c>
      <c r="M6" s="150" t="n">
        <f aca="false">J6-K6</f>
        <v>0</v>
      </c>
      <c r="N6" s="149" t="n">
        <v>2697106</v>
      </c>
      <c r="O6" s="152" t="n">
        <v>71025009.1540406</v>
      </c>
      <c r="P6" s="147" t="n">
        <f aca="false">O6/I6</f>
        <v>4.88762215124717</v>
      </c>
      <c r="Q6" s="150" t="n">
        <f aca="false">I6*5.5017049523</f>
        <v>79948619.6984823</v>
      </c>
      <c r="R6" s="150" t="n">
        <v>13303482.9648562</v>
      </c>
      <c r="S6" s="150" t="n">
        <v>2571105.33137627</v>
      </c>
      <c r="T6" s="152" t="n">
        <v>17670963.688597</v>
      </c>
      <c r="U6" s="147" t="n">
        <f aca="false">R6/N6</f>
        <v>4.93250282519716</v>
      </c>
      <c r="V6" s="148"/>
      <c r="W6" s="148"/>
      <c r="X6" s="150" t="n">
        <f aca="false">N6*5.1890047538+L6*5.5017049523</f>
        <v>17397319.1263968</v>
      </c>
      <c r="Y6" s="150" t="n">
        <f aca="false">N6*5.1890047538</f>
        <v>13995295.8555025</v>
      </c>
      <c r="Z6" s="150" t="n">
        <f aca="false">L6*5.5017049523</f>
        <v>3402023.27089432</v>
      </c>
    </row>
    <row r="7" customFormat="false" ht="12.8" hidden="false" customHeight="false" outlineLevel="0" collapsed="false">
      <c r="B7" s="148"/>
      <c r="C7" s="147" t="n">
        <v>2014</v>
      </c>
      <c r="D7" s="147" t="n">
        <v>4</v>
      </c>
      <c r="E7" s="147" t="n">
        <v>160</v>
      </c>
      <c r="F7" s="149" t="n">
        <v>15745971</v>
      </c>
      <c r="G7" s="149" t="n">
        <v>15148486</v>
      </c>
      <c r="H7" s="150" t="n">
        <f aca="false">F7-J7</f>
        <v>15745971</v>
      </c>
      <c r="I7" s="150" t="n">
        <f aca="false">G7-K7</f>
        <v>15148486</v>
      </c>
      <c r="J7" s="151"/>
      <c r="K7" s="151"/>
      <c r="L7" s="150" t="n">
        <f aca="false">H7-I7</f>
        <v>597485</v>
      </c>
      <c r="M7" s="150" t="n">
        <f aca="false">J7-K7</f>
        <v>0</v>
      </c>
      <c r="N7" s="149" t="n">
        <v>2598761</v>
      </c>
      <c r="O7" s="152" t="n">
        <v>90838150.786</v>
      </c>
      <c r="P7" s="147" t="n">
        <f aca="false">O7/I7</f>
        <v>5.99651679950062</v>
      </c>
      <c r="Q7" s="150" t="n">
        <f aca="false">I7*5.5017049523</f>
        <v>83342500.4460472</v>
      </c>
      <c r="R7" s="150" t="n">
        <v>12713686.068</v>
      </c>
      <c r="S7" s="150" t="n">
        <v>3288341.0584532</v>
      </c>
      <c r="T7" s="152" t="n">
        <v>17161490.7544532</v>
      </c>
      <c r="U7" s="147" t="n">
        <f aca="false">R7/N7</f>
        <v>4.89221058342803</v>
      </c>
      <c r="V7" s="148"/>
      <c r="W7" s="148"/>
      <c r="X7" s="150" t="n">
        <f aca="false">N7*5.1890047538+L7*5.5017049523</f>
        <v>16772169.366415</v>
      </c>
      <c r="Y7" s="150" t="n">
        <f aca="false">N7*5.1890047538</f>
        <v>13484983.18299</v>
      </c>
      <c r="Z7" s="150" t="n">
        <f aca="false">L7*5.5017049523</f>
        <v>3287186.18342497</v>
      </c>
    </row>
    <row r="8" customFormat="false" ht="12.8" hidden="false" customHeight="false" outlineLevel="0" collapsed="false">
      <c r="B8" s="148"/>
      <c r="C8" s="147" t="n">
        <f aca="false">C4+1</f>
        <v>2015</v>
      </c>
      <c r="D8" s="147" t="n">
        <f aca="false">D4</f>
        <v>1</v>
      </c>
      <c r="E8" s="147" t="n">
        <v>1001</v>
      </c>
      <c r="F8" s="149" t="n">
        <v>16507879</v>
      </c>
      <c r="G8" s="149" t="n">
        <v>15853349</v>
      </c>
      <c r="H8" s="150" t="n">
        <f aca="false">F8-J8</f>
        <v>16507879</v>
      </c>
      <c r="I8" s="150" t="n">
        <f aca="false">G8-K8</f>
        <v>15853349</v>
      </c>
      <c r="J8" s="151"/>
      <c r="K8" s="151"/>
      <c r="L8" s="150" t="n">
        <f aca="false">H8-I8</f>
        <v>654530</v>
      </c>
      <c r="M8" s="150" t="n">
        <f aca="false">J8-K8</f>
        <v>0</v>
      </c>
      <c r="N8" s="149" t="n">
        <v>3002195</v>
      </c>
      <c r="O8" s="152" t="n">
        <v>81897043.9675653</v>
      </c>
      <c r="P8" s="147" t="n">
        <f aca="false">O8/I8</f>
        <v>5.16591440506137</v>
      </c>
      <c r="Q8" s="150" t="n">
        <f aca="false">I8*5.5017049523</f>
        <v>87220448.7038403</v>
      </c>
      <c r="R8" s="150" t="n">
        <v>13986686.083894</v>
      </c>
      <c r="S8" s="150" t="n">
        <v>2964672.99162586</v>
      </c>
      <c r="T8" s="152" t="n">
        <v>18231627.4986104</v>
      </c>
      <c r="U8" s="147" t="n">
        <f aca="false">R8/N8</f>
        <v>4.65881999133767</v>
      </c>
      <c r="V8" s="148"/>
      <c r="W8" s="148"/>
      <c r="X8" s="150" t="n">
        <f aca="false">N8*5.1890047538+L8*5.5017049523</f>
        <v>19179435.0692635</v>
      </c>
      <c r="Y8" s="150" t="n">
        <f aca="false">N8*5.1890047538</f>
        <v>15578404.1268346</v>
      </c>
      <c r="Z8" s="150" t="n">
        <f aca="false">L8*5.5017049523</f>
        <v>3601030.94242892</v>
      </c>
    </row>
    <row r="9" customFormat="false" ht="12.8" hidden="false" customHeight="false" outlineLevel="0" collapsed="false">
      <c r="B9" s="148"/>
      <c r="C9" s="147" t="n">
        <f aca="false">C5+1</f>
        <v>2015</v>
      </c>
      <c r="D9" s="147" t="n">
        <f aca="false">D5</f>
        <v>2</v>
      </c>
      <c r="E9" s="147" t="n">
        <v>1000</v>
      </c>
      <c r="F9" s="149" t="n">
        <v>17877475</v>
      </c>
      <c r="G9" s="149" t="n">
        <v>17180984</v>
      </c>
      <c r="H9" s="150" t="n">
        <f aca="false">F9-J9</f>
        <v>17877475</v>
      </c>
      <c r="I9" s="150" t="n">
        <f aca="false">G9-K9</f>
        <v>17180984</v>
      </c>
      <c r="J9" s="151"/>
      <c r="K9" s="151"/>
      <c r="L9" s="150" t="n">
        <f aca="false">H9-I9</f>
        <v>696491</v>
      </c>
      <c r="M9" s="150" t="n">
        <f aca="false">J9-K9</f>
        <v>0</v>
      </c>
      <c r="N9" s="149" t="n">
        <v>2371185</v>
      </c>
      <c r="O9" s="152" t="n">
        <v>104523364.336654</v>
      </c>
      <c r="P9" s="147" t="n">
        <f aca="false">O9/I9</f>
        <v>6.08366577471081</v>
      </c>
      <c r="Q9" s="150" t="n">
        <f aca="false">I9*5.5017049523</f>
        <v>94524704.7581871</v>
      </c>
      <c r="R9" s="150" t="n">
        <v>14339828.6769147</v>
      </c>
      <c r="S9" s="150" t="n">
        <v>3783745.78898687</v>
      </c>
      <c r="T9" s="152" t="n">
        <v>19687951.5296409</v>
      </c>
      <c r="U9" s="147" t="n">
        <f aca="false">R9/N9</f>
        <v>6.04753685474339</v>
      </c>
      <c r="V9" s="148"/>
      <c r="W9" s="148"/>
      <c r="X9" s="150" t="n">
        <f aca="false">N9*5.1890047538+L9*5.5017049523</f>
        <v>16135978.2210716</v>
      </c>
      <c r="Y9" s="150" t="n">
        <f aca="false">N9*5.1890047538</f>
        <v>12304090.2371393</v>
      </c>
      <c r="Z9" s="150" t="n">
        <f aca="false">L9*5.5017049523</f>
        <v>3831887.98393238</v>
      </c>
    </row>
    <row r="10" customFormat="false" ht="12.8" hidden="false" customHeight="false" outlineLevel="0" collapsed="false">
      <c r="B10" s="148"/>
      <c r="C10" s="147" t="n">
        <v>2016</v>
      </c>
      <c r="D10" s="147" t="n">
        <v>2</v>
      </c>
      <c r="E10" s="147" t="n">
        <v>996</v>
      </c>
      <c r="F10" s="149" t="n">
        <v>18529945</v>
      </c>
      <c r="G10" s="149" t="n">
        <v>17797215</v>
      </c>
      <c r="H10" s="150" t="n">
        <f aca="false">F10-J10</f>
        <v>18529945</v>
      </c>
      <c r="I10" s="150" t="n">
        <f aca="false">G10-K10</f>
        <v>17797215</v>
      </c>
      <c r="J10" s="151"/>
      <c r="K10" s="151"/>
      <c r="L10" s="150" t="n">
        <f aca="false">H10-I10</f>
        <v>732730</v>
      </c>
      <c r="M10" s="150" t="n">
        <f aca="false">J10-K10</f>
        <v>0</v>
      </c>
      <c r="N10" s="151"/>
      <c r="O10" s="148"/>
      <c r="P10" s="148"/>
      <c r="Q10" s="150" t="n">
        <f aca="false">I10*5.5017049523</f>
        <v>97915025.9026478</v>
      </c>
      <c r="R10" s="150"/>
      <c r="S10" s="150"/>
      <c r="T10" s="148"/>
      <c r="U10" s="148"/>
      <c r="V10" s="148"/>
      <c r="W10" s="148"/>
      <c r="X10" s="150"/>
      <c r="Y10" s="150"/>
      <c r="Z10" s="150"/>
    </row>
    <row r="11" customFormat="false" ht="12.8" hidden="false" customHeight="false" outlineLevel="0" collapsed="false">
      <c r="B11" s="148"/>
      <c r="C11" s="147" t="n">
        <v>2016</v>
      </c>
      <c r="D11" s="147" t="n">
        <v>3</v>
      </c>
      <c r="E11" s="147" t="n">
        <v>995</v>
      </c>
      <c r="F11" s="149" t="n">
        <v>19118239</v>
      </c>
      <c r="G11" s="149" t="n">
        <v>18342944</v>
      </c>
      <c r="H11" s="150" t="n">
        <f aca="false">F11-J11</f>
        <v>19118239</v>
      </c>
      <c r="I11" s="150" t="n">
        <f aca="false">G11-K11</f>
        <v>18342944</v>
      </c>
      <c r="J11" s="151"/>
      <c r="K11" s="151"/>
      <c r="L11" s="150" t="n">
        <f aca="false">H11-I11</f>
        <v>775295</v>
      </c>
      <c r="M11" s="150" t="n">
        <f aca="false">J11-K11</f>
        <v>0</v>
      </c>
      <c r="N11" s="151"/>
      <c r="O11" s="148"/>
      <c r="P11" s="148"/>
      <c r="Q11" s="150" t="n">
        <f aca="false">I11*5.5017049523</f>
        <v>100917465.844562</v>
      </c>
      <c r="R11" s="150"/>
      <c r="S11" s="150"/>
      <c r="T11" s="148"/>
      <c r="U11" s="148"/>
      <c r="V11" s="148"/>
      <c r="W11" s="148"/>
      <c r="X11" s="150"/>
      <c r="Y11" s="150"/>
      <c r="Z11" s="150"/>
    </row>
    <row r="12" customFormat="false" ht="12.8" hidden="false" customHeight="false" outlineLevel="0" collapsed="false">
      <c r="B12" s="148"/>
      <c r="C12" s="147" t="n">
        <v>2016</v>
      </c>
      <c r="D12" s="147" t="n">
        <v>4</v>
      </c>
      <c r="E12" s="147" t="n">
        <v>994</v>
      </c>
      <c r="F12" s="149" t="n">
        <v>20592277</v>
      </c>
      <c r="G12" s="149" t="n">
        <v>19759371</v>
      </c>
      <c r="H12" s="150" t="n">
        <f aca="false">F12-J12</f>
        <v>20592277</v>
      </c>
      <c r="I12" s="150" t="n">
        <f aca="false">G12-K12</f>
        <v>19759371</v>
      </c>
      <c r="J12" s="151"/>
      <c r="K12" s="151"/>
      <c r="L12" s="150" t="n">
        <f aca="false">H12-I12</f>
        <v>832906</v>
      </c>
      <c r="M12" s="150" t="n">
        <f aca="false">J12-K12</f>
        <v>0</v>
      </c>
      <c r="N12" s="151"/>
      <c r="O12" s="148"/>
      <c r="P12" s="148" t="s">
        <v>203</v>
      </c>
      <c r="Q12" s="150" t="n">
        <f aca="false">I12*5.5017049523</f>
        <v>108710229.285033</v>
      </c>
      <c r="R12" s="150"/>
      <c r="S12" s="150"/>
      <c r="T12" s="148"/>
      <c r="U12" s="147" t="n">
        <f aca="false">AVERAGE(U4:U9)</f>
        <v>5.18900475376138</v>
      </c>
      <c r="V12" s="148"/>
      <c r="W12" s="148"/>
      <c r="X12" s="150"/>
      <c r="Y12" s="150"/>
      <c r="Z12" s="150"/>
    </row>
    <row r="13" customFormat="false" ht="12.8" hidden="false" customHeight="false" outlineLevel="0" collapsed="false">
      <c r="B13" s="148"/>
      <c r="C13" s="147" t="n">
        <v>2017</v>
      </c>
      <c r="D13" s="147" t="n">
        <v>1</v>
      </c>
      <c r="E13" s="147" t="n">
        <v>993</v>
      </c>
      <c r="F13" s="149" t="n">
        <v>20242858</v>
      </c>
      <c r="G13" s="149" t="n">
        <v>19409870</v>
      </c>
      <c r="H13" s="150" t="n">
        <f aca="false">F13-J13</f>
        <v>20242858</v>
      </c>
      <c r="I13" s="150" t="n">
        <f aca="false">G13-K13</f>
        <v>19409870</v>
      </c>
      <c r="J13" s="151"/>
      <c r="K13" s="151"/>
      <c r="L13" s="150" t="n">
        <f aca="false">H13-I13</f>
        <v>832988</v>
      </c>
      <c r="M13" s="150" t="n">
        <f aca="false">J13-K13</f>
        <v>0</v>
      </c>
      <c r="N13" s="151"/>
      <c r="O13" s="148"/>
      <c r="P13" s="147" t="n">
        <f aca="false">AVERAGE(P4:P9)</f>
        <v>5.50170495229345</v>
      </c>
      <c r="Q13" s="150" t="n">
        <f aca="false">I13*5.5017049523</f>
        <v>106787377.902499</v>
      </c>
      <c r="R13" s="150"/>
      <c r="S13" s="150"/>
      <c r="T13" s="148"/>
      <c r="U13" s="148"/>
      <c r="V13" s="148"/>
      <c r="W13" s="148"/>
      <c r="X13" s="150"/>
      <c r="Y13" s="150"/>
      <c r="Z13" s="150"/>
    </row>
    <row r="14" customFormat="false" ht="12.8" hidden="false" customHeight="false" outlineLevel="0" collapsed="false">
      <c r="A14" s="153" t="s">
        <v>204</v>
      </c>
      <c r="B14" s="5"/>
      <c r="C14" s="153" t="n">
        <v>2015</v>
      </c>
      <c r="D14" s="153" t="n">
        <v>1</v>
      </c>
      <c r="E14" s="153" t="n">
        <v>161</v>
      </c>
      <c r="F14" s="154" t="n">
        <f aca="false">low_v2_m!B2+temporary_pension_bonus_low!B2</f>
        <v>17715091.2971215</v>
      </c>
      <c r="G14" s="154" t="n">
        <f aca="false">low_v2_m!C2+temporary_pension_bonus_low!B2</f>
        <v>17023151.8533019</v>
      </c>
      <c r="H14" s="8" t="n">
        <f aca="false">F14-J14</f>
        <v>17715091.2971215</v>
      </c>
      <c r="I14" s="8" t="n">
        <f aca="false">G14-K14</f>
        <v>17023151.8533019</v>
      </c>
      <c r="J14" s="155" t="n">
        <f aca="false">low_v2_m!J2</f>
        <v>0</v>
      </c>
      <c r="K14" s="155" t="n">
        <f aca="false">low_v2_m!K2</f>
        <v>0</v>
      </c>
      <c r="L14" s="8" t="n">
        <f aca="false">H14-I14</f>
        <v>691939.443819586</v>
      </c>
      <c r="M14" s="8" t="n">
        <f aca="false">J14-K14</f>
        <v>0</v>
      </c>
      <c r="N14" s="155" t="n">
        <f aca="false">SUM(low_v5_m!C2:J2)</f>
        <v>2735454.99361358</v>
      </c>
      <c r="O14" s="5"/>
      <c r="P14" s="5"/>
      <c r="Q14" s="8" t="n">
        <f aca="false">I14*5.5017049523</f>
        <v>93656358.855066</v>
      </c>
      <c r="R14" s="8"/>
      <c r="S14" s="8"/>
      <c r="T14" s="5"/>
      <c r="U14" s="5"/>
      <c r="V14" s="8" t="n">
        <f aca="false">K14*P13</f>
        <v>0</v>
      </c>
      <c r="W14" s="8" t="n">
        <f aca="false">M14*5.5017049523</f>
        <v>0</v>
      </c>
      <c r="X14" s="8" t="n">
        <f aca="false">N14*5.1890047538+L14*5.5017049523</f>
        <v>18001135.6304208</v>
      </c>
      <c r="Y14" s="8" t="n">
        <f aca="false">N14*5.1890047538</f>
        <v>14194288.9656668</v>
      </c>
      <c r="Z14" s="8" t="n">
        <f aca="false">L14*5.5017049523</f>
        <v>3806846.66475392</v>
      </c>
      <c r="AA14" s="153"/>
      <c r="AB14" s="153"/>
      <c r="AC14" s="153"/>
      <c r="AD14" s="153"/>
      <c r="AE14" s="153"/>
      <c r="AF14" s="153"/>
      <c r="AG14" s="153"/>
      <c r="AH14" s="153"/>
      <c r="AI14" s="153"/>
      <c r="AJ14" s="153"/>
      <c r="AK14" s="153"/>
      <c r="AL14" s="153"/>
      <c r="AM14" s="153"/>
      <c r="AN14" s="153"/>
      <c r="AO14" s="153"/>
      <c r="AP14" s="153"/>
      <c r="AQ14" s="153"/>
      <c r="AR14" s="153"/>
      <c r="AS14" s="153"/>
      <c r="AT14" s="153"/>
      <c r="AU14" s="153"/>
      <c r="AV14" s="153"/>
      <c r="AW14" s="153"/>
      <c r="AX14" s="153"/>
      <c r="AY14" s="153"/>
      <c r="AZ14" s="153"/>
      <c r="BA14" s="153"/>
      <c r="BB14" s="153"/>
      <c r="BC14" s="153"/>
      <c r="BD14" s="153"/>
      <c r="BE14" s="153"/>
      <c r="BF14" s="153"/>
      <c r="BG14" s="153"/>
      <c r="BH14" s="153"/>
      <c r="BI14" s="153"/>
      <c r="BJ14" s="153"/>
      <c r="BK14" s="153"/>
      <c r="BL14" s="153"/>
    </row>
    <row r="15" customFormat="false" ht="12.8" hidden="false" customHeight="false" outlineLevel="0" collapsed="false">
      <c r="A15" s="7"/>
      <c r="B15" s="7"/>
      <c r="C15" s="7" t="n">
        <v>2015</v>
      </c>
      <c r="D15" s="7" t="n">
        <v>2</v>
      </c>
      <c r="E15" s="7" t="n">
        <v>162</v>
      </c>
      <c r="F15" s="156" t="n">
        <f aca="false">low_v2_m!B3+temporary_pension_bonus_low!B3</f>
        <v>20422747.1350974</v>
      </c>
      <c r="G15" s="156" t="n">
        <f aca="false">low_v2_m!C3+temporary_pension_bonus_low!B3</f>
        <v>19622770.7038608</v>
      </c>
      <c r="H15" s="67" t="n">
        <f aca="false">F15-J15</f>
        <v>20422747.1350974</v>
      </c>
      <c r="I15" s="67" t="n">
        <f aca="false">G15-K15</f>
        <v>19622770.7038608</v>
      </c>
      <c r="J15" s="157" t="n">
        <f aca="false">low_v2_m!J3</f>
        <v>0</v>
      </c>
      <c r="K15" s="157" t="n">
        <f aca="false">low_v2_m!K3</f>
        <v>0</v>
      </c>
      <c r="L15" s="67" t="n">
        <f aca="false">H15-I15</f>
        <v>799976.431236576</v>
      </c>
      <c r="M15" s="67" t="n">
        <f aca="false">J15-K15</f>
        <v>0</v>
      </c>
      <c r="N15" s="157" t="n">
        <f aca="false">SUM(low_v5_m!C3:J3)</f>
        <v>2478245.90902603</v>
      </c>
      <c r="O15" s="7"/>
      <c r="P15" s="7"/>
      <c r="Q15" s="67" t="n">
        <f aca="false">I15*5.5017049523</f>
        <v>107958694.759278</v>
      </c>
      <c r="R15" s="67"/>
      <c r="S15" s="67"/>
      <c r="T15" s="7"/>
      <c r="U15" s="7"/>
      <c r="V15" s="67" t="n">
        <f aca="false">K15*5.5017049523</f>
        <v>0</v>
      </c>
      <c r="W15" s="67" t="n">
        <f aca="false">M15*5.5017049523</f>
        <v>0</v>
      </c>
      <c r="X15" s="67" t="n">
        <f aca="false">N15*5.1890047538+L15*5.5017049523</f>
        <v>17260864.096479</v>
      </c>
      <c r="Y15" s="67" t="n">
        <f aca="false">N15*5.1890047538</f>
        <v>12859629.8030215</v>
      </c>
      <c r="Z15" s="67" t="n">
        <f aca="false">L15*5.5017049523</f>
        <v>4401234.29345755</v>
      </c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</row>
    <row r="16" customFormat="false" ht="12.8" hidden="false" customHeight="false" outlineLevel="0" collapsed="false">
      <c r="A16" s="7" t="n">
        <v>1000</v>
      </c>
      <c r="B16" s="7"/>
      <c r="C16" s="7" t="n">
        <v>2015</v>
      </c>
      <c r="D16" s="7" t="n">
        <v>3</v>
      </c>
      <c r="E16" s="7" t="n">
        <v>163</v>
      </c>
      <c r="F16" s="156" t="n">
        <f aca="false">low_v2_m!B4+temporary_pension_bonus_low!B4</f>
        <v>19803746.8364793</v>
      </c>
      <c r="G16" s="156" t="n">
        <f aca="false">low_v2_m!C4+temporary_pension_bonus_low!B4</f>
        <v>19026261.3047872</v>
      </c>
      <c r="H16" s="67" t="n">
        <f aca="false">F16-J16</f>
        <v>19803746.8364793</v>
      </c>
      <c r="I16" s="67" t="n">
        <f aca="false">G16-K16</f>
        <v>19026261.3047872</v>
      </c>
      <c r="J16" s="157" t="n">
        <f aca="false">low_v2_m!J4</f>
        <v>0</v>
      </c>
      <c r="K16" s="157" t="n">
        <f aca="false">low_v2_m!K4</f>
        <v>0</v>
      </c>
      <c r="L16" s="67" t="n">
        <f aca="false">H16-I16</f>
        <v>777485.531692125</v>
      </c>
      <c r="M16" s="67" t="n">
        <f aca="false">J16-K16</f>
        <v>0</v>
      </c>
      <c r="N16" s="157" t="n">
        <f aca="false">SUM(low_v5_m!C4:J4)</f>
        <v>2919136.76234831</v>
      </c>
      <c r="O16" s="158" t="n">
        <v>94527377.1142455</v>
      </c>
      <c r="Q16" s="67" t="n">
        <f aca="false">I16*5.5017049523</f>
        <v>104676876.044302</v>
      </c>
      <c r="R16" s="67" t="n">
        <v>16695329.1346057</v>
      </c>
      <c r="S16" s="67" t="n">
        <v>3421891.05153569</v>
      </c>
      <c r="T16" s="158" t="n">
        <v>22190060.6351791</v>
      </c>
      <c r="U16" s="7" t="n">
        <f aca="false">R22/N16</f>
        <v>7.11783128484034</v>
      </c>
      <c r="V16" s="67" t="n">
        <f aca="false">K16*5.5017049523</f>
        <v>0</v>
      </c>
      <c r="W16" s="67" t="n">
        <f aca="false">M16*5.5017049523</f>
        <v>0</v>
      </c>
      <c r="X16" s="67" t="n">
        <f aca="false">N16*5.1890047538+L16*5.5017049523</f>
        <v>19424910.5368699</v>
      </c>
      <c r="Y16" s="67" t="n">
        <f aca="false">N16*5.1890047538</f>
        <v>15147414.5368177</v>
      </c>
      <c r="Z16" s="67" t="n">
        <f aca="false">L16*5.5017049523</f>
        <v>4277496.00005216</v>
      </c>
    </row>
    <row r="17" customFormat="false" ht="12.8" hidden="false" customHeight="false" outlineLevel="0" collapsed="false">
      <c r="B17" s="7"/>
      <c r="C17" s="7" t="n">
        <v>2015</v>
      </c>
      <c r="D17" s="7" t="n">
        <v>4</v>
      </c>
      <c r="E17" s="7" t="n">
        <v>164</v>
      </c>
      <c r="F17" s="156" t="n">
        <f aca="false">low_v2_m!B5+temporary_pension_bonus_low!B5</f>
        <v>21428421.3166265</v>
      </c>
      <c r="G17" s="156" t="n">
        <f aca="false">low_v2_m!C5+temporary_pension_bonus_low!B5</f>
        <v>20585938.1941831</v>
      </c>
      <c r="H17" s="67" t="n">
        <f aca="false">F17-J17</f>
        <v>21428421.3166265</v>
      </c>
      <c r="I17" s="67" t="n">
        <f aca="false">G17-K17</f>
        <v>20585938.1941831</v>
      </c>
      <c r="J17" s="157" t="n">
        <f aca="false">low_v2_m!J5</f>
        <v>0</v>
      </c>
      <c r="K17" s="157" t="n">
        <f aca="false">low_v2_m!K5</f>
        <v>0</v>
      </c>
      <c r="L17" s="67" t="n">
        <f aca="false">H17-I17</f>
        <v>842483.122443445</v>
      </c>
      <c r="M17" s="67" t="n">
        <f aca="false">J17-K17</f>
        <v>0</v>
      </c>
      <c r="N17" s="157" t="n">
        <f aca="false">SUM(low_v5_m!C5:J5)</f>
        <v>2757062.56989139</v>
      </c>
      <c r="O17" s="158" t="n">
        <v>111875162.875528</v>
      </c>
      <c r="Q17" s="67" t="n">
        <f aca="false">I17*5.5017049523</f>
        <v>113257758.110679</v>
      </c>
      <c r="R17" s="67" t="n">
        <v>16337001.0457356</v>
      </c>
      <c r="S17" s="67" t="n">
        <v>4049880.89609411</v>
      </c>
      <c r="T17" s="158" t="n">
        <v>22729747.8617584</v>
      </c>
      <c r="U17" s="7" t="n">
        <f aca="false">R23/N17</f>
        <v>6.72286264506212</v>
      </c>
      <c r="V17" s="67" t="n">
        <f aca="false">K17*5.5017049523</f>
        <v>0</v>
      </c>
      <c r="W17" s="67" t="n">
        <f aca="false">M17*5.5017049523</f>
        <v>0</v>
      </c>
      <c r="X17" s="67" t="n">
        <f aca="false">N17*5.1890047538+L17*5.5017049523</f>
        <v>18941504.3486667</v>
      </c>
      <c r="Y17" s="67" t="n">
        <f aca="false">N17*5.1890047538</f>
        <v>14306410.7816905</v>
      </c>
      <c r="Z17" s="67" t="n">
        <f aca="false">L17*5.5017049523</f>
        <v>4635093.56697627</v>
      </c>
    </row>
    <row r="18" customFormat="false" ht="12.8" hidden="false" customHeight="false" outlineLevel="0" collapsed="false">
      <c r="A18" s="153"/>
      <c r="B18" s="5"/>
      <c r="C18" s="153" t="n">
        <f aca="false">C14+1</f>
        <v>2016</v>
      </c>
      <c r="D18" s="153" t="n">
        <f aca="false">D14</f>
        <v>1</v>
      </c>
      <c r="E18" s="153" t="n">
        <v>165</v>
      </c>
      <c r="F18" s="154" t="n">
        <f aca="false">low_v2_m!B6+temporary_pension_bonus_low!B6</f>
        <v>18797781.9121755</v>
      </c>
      <c r="G18" s="154" t="n">
        <f aca="false">low_v2_m!C6+temporary_pension_bonus_low!B6</f>
        <v>18060319.1604489</v>
      </c>
      <c r="H18" s="8" t="n">
        <f aca="false">F18-J18</f>
        <v>18797781.9121755</v>
      </c>
      <c r="I18" s="8" t="n">
        <f aca="false">G18-K18</f>
        <v>18060319.1604489</v>
      </c>
      <c r="J18" s="155" t="n">
        <f aca="false">low_v2_m!J6</f>
        <v>0</v>
      </c>
      <c r="K18" s="155" t="n">
        <f aca="false">low_v2_m!K6</f>
        <v>0</v>
      </c>
      <c r="L18" s="8" t="n">
        <f aca="false">H18-I18</f>
        <v>737462.751726605</v>
      </c>
      <c r="M18" s="8" t="n">
        <f aca="false">J18-K18</f>
        <v>0</v>
      </c>
      <c r="N18" s="155" t="n">
        <f aca="false">SUM(low_v5_m!C6:J6)</f>
        <v>2795658.97722293</v>
      </c>
      <c r="O18" s="159" t="n">
        <v>91414555.2301573</v>
      </c>
      <c r="P18" s="5"/>
      <c r="Q18" s="8" t="n">
        <f aca="false">I18*5.5017049523</f>
        <v>99362547.3651602</v>
      </c>
      <c r="R18" s="8" t="n">
        <v>17527446.3296216</v>
      </c>
      <c r="S18" s="8" t="n">
        <v>3309206.89933169</v>
      </c>
      <c r="T18" s="159" t="n">
        <v>22762488.8207359</v>
      </c>
      <c r="U18" s="5" t="n">
        <f aca="false">R24/N18</f>
        <v>6.62340305491053</v>
      </c>
      <c r="V18" s="8" t="n">
        <f aca="false">K18*5.5017049523</f>
        <v>0</v>
      </c>
      <c r="W18" s="8" t="n">
        <f aca="false">M18*5.5017049523</f>
        <v>0</v>
      </c>
      <c r="X18" s="8" t="n">
        <f aca="false">N18*5.1890047538+L18*5.5017049523</f>
        <v>18563990.1961245</v>
      </c>
      <c r="Y18" s="8" t="n">
        <f aca="false">N18*5.1890047538</f>
        <v>14506687.7228134</v>
      </c>
      <c r="Z18" s="8" t="n">
        <f aca="false">L18*5.5017049523</f>
        <v>4057302.47331105</v>
      </c>
      <c r="AA18" s="153"/>
      <c r="AB18" s="153"/>
      <c r="AC18" s="153"/>
      <c r="AD18" s="153"/>
      <c r="AE18" s="153"/>
      <c r="AF18" s="153"/>
      <c r="AG18" s="153"/>
      <c r="AH18" s="153"/>
      <c r="AI18" s="153"/>
      <c r="AJ18" s="153"/>
      <c r="AK18" s="153"/>
      <c r="AL18" s="153"/>
      <c r="AM18" s="153"/>
      <c r="AN18" s="153"/>
      <c r="AO18" s="153"/>
      <c r="AP18" s="153"/>
      <c r="AQ18" s="153"/>
      <c r="AR18" s="153"/>
      <c r="AS18" s="153"/>
      <c r="AT18" s="153"/>
      <c r="AU18" s="153"/>
      <c r="AV18" s="153"/>
      <c r="AW18" s="153"/>
      <c r="AX18" s="153"/>
      <c r="AY18" s="153"/>
      <c r="AZ18" s="153"/>
      <c r="BA18" s="153"/>
      <c r="BB18" s="153"/>
      <c r="BC18" s="153"/>
      <c r="BD18" s="153"/>
      <c r="BE18" s="153"/>
      <c r="BF18" s="153"/>
      <c r="BG18" s="153"/>
      <c r="BH18" s="153"/>
      <c r="BI18" s="153"/>
      <c r="BJ18" s="153"/>
      <c r="BK18" s="153"/>
      <c r="BL18" s="153"/>
    </row>
    <row r="19" customFormat="false" ht="12.8" hidden="false" customHeight="false" outlineLevel="0" collapsed="false">
      <c r="A19" s="7"/>
      <c r="B19" s="7"/>
      <c r="C19" s="7" t="n">
        <f aca="false">C15+1</f>
        <v>2016</v>
      </c>
      <c r="D19" s="7" t="n">
        <f aca="false">D15</f>
        <v>2</v>
      </c>
      <c r="E19" s="7" t="n">
        <v>166</v>
      </c>
      <c r="F19" s="156" t="n">
        <f aca="false">low_v2_m!B7+temporary_pension_bonus_low!B7</f>
        <v>19382726.6633888</v>
      </c>
      <c r="G19" s="156" t="n">
        <f aca="false">low_v2_m!C7+temporary_pension_bonus_low!B7</f>
        <v>18620395.5505171</v>
      </c>
      <c r="H19" s="67" t="n">
        <f aca="false">F19-J19</f>
        <v>19382726.6633888</v>
      </c>
      <c r="I19" s="67" t="n">
        <f aca="false">G19-K19</f>
        <v>18620395.5505171</v>
      </c>
      <c r="J19" s="157" t="n">
        <f aca="false">low_v2_m!J7</f>
        <v>0</v>
      </c>
      <c r="K19" s="157" t="n">
        <f aca="false">low_v2_m!K7</f>
        <v>0</v>
      </c>
      <c r="L19" s="67" t="n">
        <f aca="false">H19-I19</f>
        <v>762331.112871721</v>
      </c>
      <c r="M19" s="67" t="n">
        <f aca="false">J19-K19</f>
        <v>0</v>
      </c>
      <c r="N19" s="157" t="n">
        <f aca="false">SUM(low_v5_m!C7:J7)</f>
        <v>2828183.68633319</v>
      </c>
      <c r="O19" s="158" t="n">
        <v>104116643.411142</v>
      </c>
      <c r="P19" s="7"/>
      <c r="Q19" s="67" t="n">
        <f aca="false">I19*5.5017049523</f>
        <v>102443922.414065</v>
      </c>
      <c r="R19" s="67" t="n">
        <v>18813591.3018501</v>
      </c>
      <c r="S19" s="67" t="n">
        <v>3769022.49148334</v>
      </c>
      <c r="T19" s="158" t="n">
        <v>24440890.5830178</v>
      </c>
      <c r="U19" s="7" t="n">
        <f aca="false">R19/N19</f>
        <v>6.6521815371343</v>
      </c>
      <c r="V19" s="67" t="n">
        <f aca="false">K19*5.5017049523</f>
        <v>0</v>
      </c>
      <c r="W19" s="67" t="n">
        <f aca="false">M19*5.5017049523</f>
        <v>0</v>
      </c>
      <c r="X19" s="67" t="n">
        <f aca="false">N19*5.1890047538+L19*5.5017049523</f>
        <v>18869579.4519813</v>
      </c>
      <c r="Y19" s="67" t="n">
        <f aca="false">N19*5.1890047538</f>
        <v>14675458.5930026</v>
      </c>
      <c r="Z19" s="67" t="n">
        <f aca="false">L19*5.5017049523</f>
        <v>4194120.85897872</v>
      </c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</row>
    <row r="20" customFormat="false" ht="12.8" hidden="false" customHeight="false" outlineLevel="0" collapsed="false">
      <c r="A20" s="7"/>
      <c r="B20" s="7"/>
      <c r="C20" s="7" t="n">
        <f aca="false">C16+1</f>
        <v>2016</v>
      </c>
      <c r="D20" s="7" t="n">
        <f aca="false">D16</f>
        <v>3</v>
      </c>
      <c r="E20" s="7" t="n">
        <v>167</v>
      </c>
      <c r="F20" s="157" t="n">
        <f aca="false">low_v2_m!D8+temporary_pension_bonus_low!B8</f>
        <v>18504303.1925063</v>
      </c>
      <c r="G20" s="157" t="n">
        <f aca="false">low_v2_m!E8+temporary_pension_bonus_low!B8</f>
        <v>17774022.853575</v>
      </c>
      <c r="H20" s="67" t="n">
        <f aca="false">F20-J20</f>
        <v>18504303.1925063</v>
      </c>
      <c r="I20" s="67" t="n">
        <f aca="false">G20-K20</f>
        <v>17774022.853575</v>
      </c>
      <c r="J20" s="157" t="n">
        <f aca="false">low_v2_m!J8</f>
        <v>0</v>
      </c>
      <c r="K20" s="157" t="n">
        <f aca="false">low_v2_m!K8</f>
        <v>0</v>
      </c>
      <c r="L20" s="67" t="n">
        <f aca="false">H20-I20</f>
        <v>730280.338931318</v>
      </c>
      <c r="M20" s="67" t="n">
        <f aca="false">J20-K20</f>
        <v>0</v>
      </c>
      <c r="N20" s="157" t="n">
        <f aca="false">SUM(low_v5_m!C8:J8)</f>
        <v>2477813.00409058</v>
      </c>
      <c r="O20" s="158" t="n">
        <v>90764685.8571572</v>
      </c>
      <c r="P20" s="7"/>
      <c r="Q20" s="67" t="n">
        <f aca="false">I20*5.5017049523</f>
        <v>97787429.5558068</v>
      </c>
      <c r="R20" s="67" t="n">
        <v>16989362.3248539</v>
      </c>
      <c r="S20" s="67" t="n">
        <v>3285681.62802909</v>
      </c>
      <c r="T20" s="158" t="n">
        <v>22167728.6392591</v>
      </c>
      <c r="U20" s="7" t="n">
        <f aca="false">R20/N20</f>
        <v>6.85659583544298</v>
      </c>
      <c r="V20" s="67" t="n">
        <f aca="false">K20*5.5017049523</f>
        <v>0</v>
      </c>
      <c r="W20" s="67" t="n">
        <f aca="false">M20*5.5017049523</f>
        <v>0</v>
      </c>
      <c r="X20" s="67" t="n">
        <f aca="false">N20*5.1890047538+L20*5.5017049523</f>
        <v>16875170.4145192</v>
      </c>
      <c r="Y20" s="67" t="n">
        <f aca="false">N20*5.1890047538</f>
        <v>12857383.4572535</v>
      </c>
      <c r="Z20" s="67" t="n">
        <f aca="false">L20*5.5017049523</f>
        <v>4017786.95726576</v>
      </c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</row>
    <row r="21" customFormat="false" ht="12.8" hidden="false" customHeight="false" outlineLevel="0" collapsed="false">
      <c r="A21" s="7"/>
      <c r="B21" s="7"/>
      <c r="C21" s="7" t="n">
        <f aca="false">C17+1</f>
        <v>2016</v>
      </c>
      <c r="D21" s="7" t="n">
        <f aca="false">D17</f>
        <v>4</v>
      </c>
      <c r="E21" s="7" t="n">
        <v>168</v>
      </c>
      <c r="F21" s="157" t="n">
        <f aca="false">low_v2_m!D9+temporary_pension_bonus_low!B9</f>
        <v>20255770.5244998</v>
      </c>
      <c r="G21" s="157" t="n">
        <f aca="false">low_v2_m!E9+temporary_pension_bonus_low!B9</f>
        <v>19454044.6742436</v>
      </c>
      <c r="H21" s="67" t="n">
        <f aca="false">F21-J21</f>
        <v>20218322.2317034</v>
      </c>
      <c r="I21" s="67" t="n">
        <f aca="false">G21-K21</f>
        <v>19417719.8302311</v>
      </c>
      <c r="J21" s="157" t="n">
        <f aca="false">low_v2_m!J9</f>
        <v>37448.2927964077</v>
      </c>
      <c r="K21" s="157" t="n">
        <f aca="false">low_v2_m!K9</f>
        <v>36324.8440125154</v>
      </c>
      <c r="L21" s="67" t="n">
        <f aca="false">H21-I21</f>
        <v>800602.401472312</v>
      </c>
      <c r="M21" s="67" t="n">
        <f aca="false">J21-K21</f>
        <v>1123.44878389224</v>
      </c>
      <c r="N21" s="157" t="n">
        <f aca="false">SUM(low_v5_m!C9:J9)</f>
        <v>3910348.4398605</v>
      </c>
      <c r="O21" s="158" t="n">
        <v>112083822.294624</v>
      </c>
      <c r="P21" s="7"/>
      <c r="Q21" s="67" t="n">
        <f aca="false">I21*5.5017049523</f>
        <v>106830565.352356</v>
      </c>
      <c r="R21" s="67" t="n">
        <v>21412355.8556138</v>
      </c>
      <c r="S21" s="67" t="n">
        <v>4057434.36706539</v>
      </c>
      <c r="T21" s="158" t="n">
        <v>27652287.4723871</v>
      </c>
      <c r="U21" s="7" t="n">
        <f aca="false">R21/N21</f>
        <v>5.47581786762146</v>
      </c>
      <c r="V21" s="67" t="n">
        <f aca="false">K21*5.5017049523</f>
        <v>199848.574195181</v>
      </c>
      <c r="W21" s="67" t="n">
        <f aca="false">M21*5.5017049523</f>
        <v>6180.88373799533</v>
      </c>
      <c r="X21" s="67" t="n">
        <f aca="false">N21*5.1890047538+L21*5.5017049523</f>
        <v>24695494.840454</v>
      </c>
      <c r="Y21" s="67" t="n">
        <f aca="false">N21*5.1890047538</f>
        <v>20290816.6434505</v>
      </c>
      <c r="Z21" s="67" t="n">
        <f aca="false">L21*5.5017049523</f>
        <v>4404678.19700349</v>
      </c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</row>
    <row r="22" customFormat="false" ht="12.8" hidden="false" customHeight="false" outlineLevel="0" collapsed="false">
      <c r="A22" s="153"/>
      <c r="B22" s="5"/>
      <c r="C22" s="153" t="n">
        <f aca="false">C18+1</f>
        <v>2017</v>
      </c>
      <c r="D22" s="153" t="n">
        <f aca="false">D18</f>
        <v>1</v>
      </c>
      <c r="E22" s="153" t="n">
        <v>169</v>
      </c>
      <c r="F22" s="155" t="n">
        <f aca="false">low_v2_m!D10+temporary_pension_bonus_low!B10</f>
        <v>19378703.2560285</v>
      </c>
      <c r="G22" s="155" t="n">
        <f aca="false">low_v2_m!E10+temporary_pension_bonus_low!B10</f>
        <v>18611555.0477446</v>
      </c>
      <c r="H22" s="8" t="n">
        <f aca="false">F22-J22</f>
        <v>19309958.771897</v>
      </c>
      <c r="I22" s="8" t="n">
        <f aca="false">G22-K22</f>
        <v>18544872.8981371</v>
      </c>
      <c r="J22" s="155" t="n">
        <f aca="false">low_v2_m!J10</f>
        <v>68744.4841315014</v>
      </c>
      <c r="K22" s="155" t="n">
        <f aca="false">low_v2_m!K10</f>
        <v>66682.1496075563</v>
      </c>
      <c r="L22" s="8" t="n">
        <f aca="false">H22-I22</f>
        <v>765085.873759933</v>
      </c>
      <c r="M22" s="8" t="n">
        <f aca="false">J22-K22</f>
        <v>2062.33452394504</v>
      </c>
      <c r="N22" s="155" t="n">
        <f aca="false">SUM(low_v5_m!C10:J10)</f>
        <v>4299591.36744104</v>
      </c>
      <c r="O22" s="159" t="n">
        <v>99073334.5554007</v>
      </c>
      <c r="P22" s="5"/>
      <c r="Q22" s="8" t="n">
        <f aca="false">I22*5.5017049523</f>
        <v>102028419.063455</v>
      </c>
      <c r="R22" s="8" t="n">
        <v>20777922.9717703</v>
      </c>
      <c r="S22" s="8" t="n">
        <v>3586454.71090551</v>
      </c>
      <c r="T22" s="159" t="n">
        <v>25889654.8342129</v>
      </c>
      <c r="U22" s="5" t="n">
        <f aca="false">R22/N22</f>
        <v>4.83253434945298</v>
      </c>
      <c r="V22" s="8" t="n">
        <f aca="false">K22*5.5017049523</f>
        <v>366865.512725902</v>
      </c>
      <c r="W22" s="8" t="n">
        <f aca="false">M22*5.5017049523</f>
        <v>11346.3560636877</v>
      </c>
      <c r="X22" s="8" t="n">
        <f aca="false">N22*5.1890047538+L22*5.5017049523</f>
        <v>26519876.7856488</v>
      </c>
      <c r="Y22" s="8" t="n">
        <f aca="false">N22*5.1890047538</f>
        <v>22310600.045049</v>
      </c>
      <c r="Z22" s="8" t="n">
        <f aca="false">L22*5.5017049523</f>
        <v>4209276.7405998</v>
      </c>
      <c r="AA22" s="153"/>
      <c r="AB22" s="153"/>
      <c r="AC22" s="153"/>
      <c r="AD22" s="153"/>
      <c r="AE22" s="153"/>
      <c r="AF22" s="153"/>
      <c r="AG22" s="153"/>
      <c r="AH22" s="153"/>
      <c r="AI22" s="153"/>
      <c r="AJ22" s="153"/>
      <c r="AK22" s="153"/>
      <c r="AL22" s="153"/>
      <c r="AM22" s="153"/>
      <c r="AN22" s="153"/>
      <c r="AO22" s="153"/>
      <c r="AP22" s="153"/>
      <c r="AQ22" s="153"/>
      <c r="AR22" s="153"/>
      <c r="AS22" s="153"/>
      <c r="AT22" s="153"/>
      <c r="AU22" s="153"/>
      <c r="AV22" s="153"/>
      <c r="AW22" s="153"/>
      <c r="AX22" s="153"/>
      <c r="AY22" s="153"/>
      <c r="AZ22" s="153"/>
      <c r="BA22" s="153"/>
      <c r="BB22" s="153"/>
      <c r="BC22" s="153"/>
      <c r="BD22" s="153"/>
      <c r="BE22" s="153"/>
      <c r="BF22" s="153"/>
      <c r="BG22" s="153"/>
      <c r="BH22" s="153"/>
      <c r="BI22" s="153"/>
      <c r="BJ22" s="153"/>
      <c r="BK22" s="153"/>
      <c r="BL22" s="153"/>
    </row>
    <row r="23" customFormat="false" ht="12.8" hidden="false" customHeight="false" outlineLevel="0" collapsed="false">
      <c r="A23" s="7"/>
      <c r="B23" s="7"/>
      <c r="C23" s="7" t="n">
        <f aca="false">C19+1</f>
        <v>2017</v>
      </c>
      <c r="D23" s="7" t="n">
        <f aca="false">D19</f>
        <v>2</v>
      </c>
      <c r="E23" s="7" t="n">
        <v>170</v>
      </c>
      <c r="F23" s="157" t="n">
        <f aca="false">low_v2_m!D11+temporary_pension_bonus_low!B11</f>
        <v>20711369.2321363</v>
      </c>
      <c r="G23" s="157" t="n">
        <f aca="false">low_v2_m!E11+temporary_pension_bonus_low!B11</f>
        <v>19889627.5289474</v>
      </c>
      <c r="H23" s="67" t="n">
        <f aca="false">F23-J23</f>
        <v>20605962.8217597</v>
      </c>
      <c r="I23" s="67" t="n">
        <f aca="false">G23-K23</f>
        <v>19787383.310882</v>
      </c>
      <c r="J23" s="157" t="n">
        <f aca="false">low_v2_m!J11</f>
        <v>105406.410376622</v>
      </c>
      <c r="K23" s="157" t="n">
        <f aca="false">low_v2_m!K11</f>
        <v>102244.218065323</v>
      </c>
      <c r="L23" s="67" t="n">
        <f aca="false">H23-I23</f>
        <v>818579.510877658</v>
      </c>
      <c r="M23" s="67" t="n">
        <f aca="false">J23-K23</f>
        <v>3162.19231129867</v>
      </c>
      <c r="N23" s="157" t="n">
        <f aca="false">SUM(low_v5_m!C11:J11)</f>
        <v>3939404.98436416</v>
      </c>
      <c r="O23" s="158" t="n">
        <v>118311548.494431</v>
      </c>
      <c r="P23" s="7"/>
      <c r="Q23" s="67" t="n">
        <f aca="false">I23*5.5017049523</f>
        <v>108864344.754538</v>
      </c>
      <c r="R23" s="67" t="n">
        <v>18535352.9612218</v>
      </c>
      <c r="S23" s="67" t="n">
        <v>4282878.0554984</v>
      </c>
      <c r="T23" s="158" t="n">
        <v>24020927.7863425</v>
      </c>
      <c r="U23" s="7" t="n">
        <f aca="false">R23/N23</f>
        <v>4.70511486754731</v>
      </c>
      <c r="V23" s="67" t="n">
        <f aca="false">K23*5.5017049523</f>
        <v>562517.520874031</v>
      </c>
      <c r="W23" s="67" t="n">
        <f aca="false">M23*5.5017049523</f>
        <v>17397.4490991969</v>
      </c>
      <c r="X23" s="67" t="n">
        <f aca="false">N23*5.1890047538+L23*5.5017049523</f>
        <v>24945174.139856</v>
      </c>
      <c r="Y23" s="67" t="n">
        <f aca="false">N23*5.1890047538</f>
        <v>20441591.1910091</v>
      </c>
      <c r="Z23" s="67" t="n">
        <f aca="false">L23*5.5017049523</f>
        <v>4503582.94884692</v>
      </c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</row>
    <row r="24" customFormat="false" ht="12.8" hidden="false" customHeight="false" outlineLevel="0" collapsed="false">
      <c r="A24" s="7"/>
      <c r="B24" s="7"/>
      <c r="C24" s="7" t="n">
        <f aca="false">C20+1</f>
        <v>2017</v>
      </c>
      <c r="D24" s="7" t="n">
        <f aca="false">D20</f>
        <v>3</v>
      </c>
      <c r="E24" s="7" t="n">
        <v>171</v>
      </c>
      <c r="F24" s="157" t="n">
        <f aca="false">low_v2_m!D12+temporary_pension_bonus_low!B12</f>
        <v>19898364.4949312</v>
      </c>
      <c r="G24" s="157" t="n">
        <f aca="false">low_v2_m!E12+temporary_pension_bonus_low!B12</f>
        <v>19108228.3816653</v>
      </c>
      <c r="H24" s="67" t="n">
        <f aca="false">F24-J24</f>
        <v>19745296.2237906</v>
      </c>
      <c r="I24" s="67" t="n">
        <f aca="false">G24-K24</f>
        <v>18959752.158659</v>
      </c>
      <c r="J24" s="157" t="n">
        <f aca="false">low_v2_m!J12</f>
        <v>153068.271140567</v>
      </c>
      <c r="K24" s="157" t="n">
        <f aca="false">low_v2_m!K12</f>
        <v>148476.22300635</v>
      </c>
      <c r="L24" s="67" t="n">
        <f aca="false">H24-I24</f>
        <v>785544.065131642</v>
      </c>
      <c r="M24" s="67" t="n">
        <f aca="false">J24-K24</f>
        <v>4592.04813421701</v>
      </c>
      <c r="N24" s="157" t="n">
        <f aca="false">SUM(low_v5_m!C12:J12)</f>
        <v>3599614.55233288</v>
      </c>
      <c r="O24" s="158" t="n">
        <v>103254577.736778</v>
      </c>
      <c r="P24" s="7"/>
      <c r="Q24" s="67" t="n">
        <f aca="false">I24*5.5017049523</f>
        <v>104310962.345675</v>
      </c>
      <c r="R24" s="67" t="n">
        <v>18516776.2102264</v>
      </c>
      <c r="S24" s="67" t="n">
        <v>3737815.71407136</v>
      </c>
      <c r="T24" s="158" t="n">
        <v>24278813.7103198</v>
      </c>
      <c r="U24" s="7" t="n">
        <f aca="false">R24/N24</f>
        <v>5.14409971985079</v>
      </c>
      <c r="V24" s="67" t="n">
        <f aca="false">K24*5.5017049523</f>
        <v>816872.371412834</v>
      </c>
      <c r="W24" s="67" t="n">
        <f aca="false">M24*5.5017049523</f>
        <v>25264.0939612217</v>
      </c>
      <c r="X24" s="67" t="n">
        <f aca="false">N24*5.1890047538+L24*5.5017049523</f>
        <v>23000248.6972876</v>
      </c>
      <c r="Y24" s="67" t="n">
        <f aca="false">N24*5.1890047538</f>
        <v>18678417.023903</v>
      </c>
      <c r="Z24" s="67" t="n">
        <f aca="false">L24*5.5017049523</f>
        <v>4321831.67338463</v>
      </c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</row>
    <row r="25" customFormat="false" ht="12.8" hidden="false" customHeight="false" outlineLevel="0" collapsed="false">
      <c r="A25" s="7"/>
      <c r="B25" s="7"/>
      <c r="C25" s="7" t="n">
        <f aca="false">C21+1</f>
        <v>2017</v>
      </c>
      <c r="D25" s="7" t="n">
        <f aca="false">D21</f>
        <v>4</v>
      </c>
      <c r="E25" s="7" t="n">
        <v>172</v>
      </c>
      <c r="F25" s="157" t="n">
        <f aca="false">low_v2_m!D13+temporary_pension_bonus_low!B13</f>
        <v>21659293.0983671</v>
      </c>
      <c r="G25" s="157" t="n">
        <f aca="false">low_v2_m!E13+temporary_pension_bonus_low!B13</f>
        <v>20796911.2885286</v>
      </c>
      <c r="H25" s="67" t="n">
        <f aca="false">F25-J25</f>
        <v>21463576.1140759</v>
      </c>
      <c r="I25" s="67" t="n">
        <f aca="false">G25-K25</f>
        <v>20607065.8137661</v>
      </c>
      <c r="J25" s="157" t="n">
        <f aca="false">low_v2_m!J13</f>
        <v>195716.984291222</v>
      </c>
      <c r="K25" s="157" t="n">
        <f aca="false">low_v2_m!K13</f>
        <v>189845.474762486</v>
      </c>
      <c r="L25" s="67" t="n">
        <f aca="false">H25-I25</f>
        <v>856510.300309789</v>
      </c>
      <c r="M25" s="67" t="n">
        <f aca="false">J25-K25</f>
        <v>5871.50952873667</v>
      </c>
      <c r="N25" s="157" t="n">
        <f aca="false">SUM(low_v5_m!C13:J13)</f>
        <v>4012507.36812272</v>
      </c>
      <c r="O25" s="160" t="n">
        <v>124728426.724285</v>
      </c>
      <c r="Q25" s="67" t="n">
        <f aca="false">I25*5.5017049523</f>
        <v>113373996.039969</v>
      </c>
      <c r="R25" s="67" t="n">
        <v>18747481.3987943</v>
      </c>
      <c r="S25" s="67" t="n">
        <v>4515169.04741912</v>
      </c>
      <c r="T25" s="160" t="n">
        <v>24785174.0476736</v>
      </c>
      <c r="V25" s="67" t="n">
        <f aca="false">K25*5.5017049523</f>
        <v>1044473.78867251</v>
      </c>
      <c r="W25" s="67" t="n">
        <f aca="false">M25*5.5017049523</f>
        <v>32303.3130517272</v>
      </c>
      <c r="X25" s="67" t="n">
        <f aca="false">N25*5.1890047538+L25*5.5017049523</f>
        <v>25533186.7687566</v>
      </c>
      <c r="Y25" s="67" t="n">
        <f aca="false">N25*5.1890047538</f>
        <v>20820919.8078463</v>
      </c>
      <c r="Z25" s="67" t="n">
        <f aca="false">L25*5.5017049523</f>
        <v>4712266.96091032</v>
      </c>
    </row>
    <row r="26" customFormat="false" ht="12.8" hidden="false" customHeight="false" outlineLevel="0" collapsed="false">
      <c r="A26" s="153"/>
      <c r="B26" s="5"/>
      <c r="C26" s="153" t="n">
        <f aca="false">C22+1</f>
        <v>2018</v>
      </c>
      <c r="D26" s="153" t="n">
        <f aca="false">D22</f>
        <v>1</v>
      </c>
      <c r="E26" s="153" t="n">
        <v>173</v>
      </c>
      <c r="F26" s="155" t="n">
        <f aca="false">low_v2_m!D14+temporary_pension_bonus_low!B14</f>
        <v>20174391.2627902</v>
      </c>
      <c r="G26" s="155" t="n">
        <f aca="false">low_v2_m!E14+temporary_pension_bonus_low!B14</f>
        <v>19371112.7687216</v>
      </c>
      <c r="H26" s="8" t="n">
        <f aca="false">F26-J26</f>
        <v>19974770.1617221</v>
      </c>
      <c r="I26" s="8" t="n">
        <f aca="false">G26-K26</f>
        <v>19177480.3006855</v>
      </c>
      <c r="J26" s="155" t="n">
        <f aca="false">low_v2_m!J14</f>
        <v>199621.10106806</v>
      </c>
      <c r="K26" s="155" t="n">
        <f aca="false">low_v2_m!K14</f>
        <v>193632.468036018</v>
      </c>
      <c r="L26" s="8" t="n">
        <f aca="false">H26-I26</f>
        <v>797289.861036606</v>
      </c>
      <c r="M26" s="8" t="n">
        <f aca="false">J26-K26</f>
        <v>5988.63303204181</v>
      </c>
      <c r="N26" s="155" t="n">
        <f aca="false">SUM(low_v5_m!C14:J14)</f>
        <v>4266228.99960084</v>
      </c>
      <c r="O26" s="5"/>
      <c r="P26" s="5"/>
      <c r="Q26" s="8" t="n">
        <f aca="false">I26*5.5017049523</f>
        <v>105508838.342917</v>
      </c>
      <c r="R26" s="8"/>
      <c r="S26" s="8"/>
      <c r="T26" s="5"/>
      <c r="U26" s="5"/>
      <c r="V26" s="8" t="n">
        <f aca="false">K26*5.5017049523</f>
        <v>1065308.70831983</v>
      </c>
      <c r="W26" s="8" t="n">
        <f aca="false">M26*5.5017049523</f>
        <v>32947.6920098918</v>
      </c>
      <c r="X26" s="8" t="n">
        <f aca="false">N26*5.1890047538+L26*5.5017049523</f>
        <v>26523936.1366118</v>
      </c>
      <c r="Y26" s="8" t="n">
        <f aca="false">N26*5.1890047538</f>
        <v>22137482.5597282</v>
      </c>
      <c r="Z26" s="8" t="n">
        <f aca="false">L26*5.5017049523</f>
        <v>4386453.57688367</v>
      </c>
      <c r="AA26" s="153"/>
      <c r="AB26" s="153"/>
      <c r="AC26" s="153"/>
      <c r="AD26" s="153"/>
      <c r="AE26" s="153"/>
      <c r="AF26" s="153"/>
      <c r="AG26" s="153"/>
      <c r="AH26" s="153"/>
      <c r="AI26" s="153"/>
      <c r="AJ26" s="153"/>
      <c r="AK26" s="153"/>
      <c r="AL26" s="153"/>
      <c r="AM26" s="153"/>
      <c r="AN26" s="153"/>
      <c r="AO26" s="153"/>
      <c r="AP26" s="153"/>
      <c r="AQ26" s="153"/>
      <c r="AR26" s="153"/>
      <c r="AS26" s="153"/>
      <c r="AT26" s="153"/>
      <c r="AU26" s="153"/>
      <c r="AV26" s="153"/>
      <c r="AW26" s="153"/>
      <c r="AX26" s="153"/>
      <c r="AY26" s="153"/>
      <c r="AZ26" s="153"/>
      <c r="BA26" s="153"/>
      <c r="BB26" s="153"/>
      <c r="BC26" s="153"/>
      <c r="BD26" s="153"/>
      <c r="BE26" s="153"/>
      <c r="BF26" s="153"/>
      <c r="BG26" s="153"/>
      <c r="BH26" s="153"/>
      <c r="BI26" s="153"/>
      <c r="BJ26" s="153"/>
      <c r="BK26" s="153"/>
      <c r="BL26" s="153"/>
    </row>
    <row r="27" customFormat="false" ht="12.8" hidden="false" customHeight="false" outlineLevel="0" collapsed="false">
      <c r="A27" s="7"/>
      <c r="B27" s="7"/>
      <c r="C27" s="7" t="n">
        <f aca="false">C23+1</f>
        <v>2018</v>
      </c>
      <c r="D27" s="7" t="n">
        <f aca="false">D23</f>
        <v>2</v>
      </c>
      <c r="E27" s="7" t="n">
        <v>174</v>
      </c>
      <c r="F27" s="157" t="n">
        <f aca="false">low_v2_m!D15+temporary_pension_bonus_low!B15</f>
        <v>20313980.7774135</v>
      </c>
      <c r="G27" s="157" t="n">
        <f aca="false">low_v2_m!E15+temporary_pension_bonus_low!B15</f>
        <v>19516461.0029102</v>
      </c>
      <c r="H27" s="67" t="n">
        <f aca="false">F27-J27</f>
        <v>20096218.8788326</v>
      </c>
      <c r="I27" s="67" t="n">
        <f aca="false">G27-K27</f>
        <v>19305231.9612867</v>
      </c>
      <c r="J27" s="157" t="n">
        <f aca="false">low_v2_m!J15</f>
        <v>217761.898580891</v>
      </c>
      <c r="K27" s="157" t="n">
        <f aca="false">low_v2_m!K15</f>
        <v>211229.041623464</v>
      </c>
      <c r="L27" s="67" t="n">
        <f aca="false">H27-I27</f>
        <v>790986.917545874</v>
      </c>
      <c r="M27" s="67" t="n">
        <f aca="false">J27-K27</f>
        <v>6532.85695742682</v>
      </c>
      <c r="N27" s="157" t="n">
        <f aca="false">SUM(low_v5_m!C15:J15)</f>
        <v>3669736.53404985</v>
      </c>
      <c r="O27" s="7"/>
      <c r="P27" s="7"/>
      <c r="Q27" s="67" t="n">
        <f aca="false">I27*5.5017049523</f>
        <v>106211690.286711</v>
      </c>
      <c r="R27" s="67"/>
      <c r="S27" s="67"/>
      <c r="T27" s="7"/>
      <c r="U27" s="7"/>
      <c r="V27" s="67" t="n">
        <f aca="false">K27*5.5017049523</f>
        <v>1162119.8643694</v>
      </c>
      <c r="W27" s="67" t="n">
        <f aca="false">M27*5.5017049523</f>
        <v>35941.8514753426</v>
      </c>
      <c r="X27" s="67" t="n">
        <f aca="false">N27*5.1890047538+L27*5.5017049523</f>
        <v>23394056.9618448</v>
      </c>
      <c r="Y27" s="67" t="n">
        <f aca="false">N27*5.1890047538</f>
        <v>19042280.3203782</v>
      </c>
      <c r="Z27" s="67" t="n">
        <f aca="false">L27*5.5017049523</f>
        <v>4351776.64146664</v>
      </c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</row>
    <row r="28" customFormat="false" ht="12.8" hidden="false" customHeight="false" outlineLevel="0" collapsed="false">
      <c r="A28" s="7"/>
      <c r="B28" s="7"/>
      <c r="C28" s="7" t="n">
        <f aca="false">C24+1</f>
        <v>2018</v>
      </c>
      <c r="D28" s="7" t="n">
        <f aca="false">D24</f>
        <v>3</v>
      </c>
      <c r="E28" s="7" t="n">
        <v>175</v>
      </c>
      <c r="F28" s="157" t="n">
        <f aca="false">low_v2_m!D16+temporary_pension_bonus_low!B16</f>
        <v>19050994.9160723</v>
      </c>
      <c r="G28" s="157" t="n">
        <f aca="false">low_v2_m!E16+temporary_pension_bonus_low!B16</f>
        <v>18292973.2702278</v>
      </c>
      <c r="H28" s="67" t="n">
        <f aca="false">F28-J28</f>
        <v>18815947.7928481</v>
      </c>
      <c r="I28" s="67" t="n">
        <f aca="false">G28-K28</f>
        <v>18064977.5607004</v>
      </c>
      <c r="J28" s="157" t="n">
        <f aca="false">low_v2_m!J16</f>
        <v>235047.123224172</v>
      </c>
      <c r="K28" s="157" t="n">
        <f aca="false">low_v2_m!K16</f>
        <v>227995.709527446</v>
      </c>
      <c r="L28" s="67" t="n">
        <f aca="false">H28-I28</f>
        <v>750970.232147779</v>
      </c>
      <c r="M28" s="67" t="n">
        <f aca="false">J28-K28</f>
        <v>7051.41369672515</v>
      </c>
      <c r="N28" s="157" t="n">
        <f aca="false">SUM(low_v5_m!C16:J16)</f>
        <v>3308279.04526512</v>
      </c>
      <c r="O28" s="7"/>
      <c r="P28" s="7"/>
      <c r="Q28" s="67" t="n">
        <f aca="false">I28*5.5017049523</f>
        <v>99388176.5088936</v>
      </c>
      <c r="R28" s="67"/>
      <c r="S28" s="67"/>
      <c r="T28" s="7"/>
      <c r="U28" s="7"/>
      <c r="V28" s="67" t="n">
        <f aca="false">K28*5.5017049523</f>
        <v>1254365.1242103</v>
      </c>
      <c r="W28" s="67" t="n">
        <f aca="false">M28*5.5017049523</f>
        <v>38794.7976559888</v>
      </c>
      <c r="X28" s="67" t="n">
        <f aca="false">N28*5.1890047538+L28*5.5017049523</f>
        <v>21298292.3380149</v>
      </c>
      <c r="Y28" s="67" t="n">
        <f aca="false">N28*5.1890047538</f>
        <v>17166675.6927776</v>
      </c>
      <c r="Z28" s="67" t="n">
        <f aca="false">L28*5.5017049523</f>
        <v>4131616.64523732</v>
      </c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</row>
    <row r="29" customFormat="false" ht="12.8" hidden="false" customHeight="false" outlineLevel="0" collapsed="false">
      <c r="A29" s="7"/>
      <c r="B29" s="7"/>
      <c r="C29" s="7" t="n">
        <f aca="false">C25+1</f>
        <v>2018</v>
      </c>
      <c r="D29" s="7" t="n">
        <f aca="false">D25</f>
        <v>4</v>
      </c>
      <c r="E29" s="7" t="n">
        <v>176</v>
      </c>
      <c r="F29" s="157" t="n">
        <f aca="false">low_v2_m!D17+temporary_pension_bonus_low!B17</f>
        <v>17490439.3900688</v>
      </c>
      <c r="G29" s="157" t="n">
        <f aca="false">low_v2_m!E17+temporary_pension_bonus_low!B17</f>
        <v>16796377.2975099</v>
      </c>
      <c r="H29" s="67" t="n">
        <f aca="false">F29-J29</f>
        <v>17250048.0680318</v>
      </c>
      <c r="I29" s="67" t="n">
        <f aca="false">G29-K29</f>
        <v>16563197.7151339</v>
      </c>
      <c r="J29" s="157" t="n">
        <f aca="false">low_v2_m!J17</f>
        <v>240391.322037069</v>
      </c>
      <c r="K29" s="157" t="n">
        <f aca="false">low_v2_m!K17</f>
        <v>233179.582375956</v>
      </c>
      <c r="L29" s="67" t="n">
        <f aca="false">H29-I29</f>
        <v>686850.352897843</v>
      </c>
      <c r="M29" s="67" t="n">
        <f aca="false">J29-K29</f>
        <v>7211.73966111208</v>
      </c>
      <c r="N29" s="157" t="n">
        <f aca="false">SUM(low_v5_m!C17:J17)</f>
        <v>3051396.7057971</v>
      </c>
      <c r="O29" s="7"/>
      <c r="P29" s="7"/>
      <c r="Q29" s="67" t="n">
        <f aca="false">I29*5.5017049523</f>
        <v>91125826.8952763</v>
      </c>
      <c r="R29" s="67"/>
      <c r="S29" s="67"/>
      <c r="T29" s="7"/>
      <c r="U29" s="7"/>
      <c r="V29" s="67" t="n">
        <f aca="false">K29*5.5017049523</f>
        <v>1282885.26313305</v>
      </c>
      <c r="W29" s="67" t="n">
        <f aca="false">M29*5.5017049523</f>
        <v>39676.8638082386</v>
      </c>
      <c r="X29" s="67" t="n">
        <f aca="false">N29*5.1890047538+L29*5.5017049523</f>
        <v>19612560.0001379</v>
      </c>
      <c r="Y29" s="67" t="n">
        <f aca="false">N29*5.1890047538</f>
        <v>15833712.0121108</v>
      </c>
      <c r="Z29" s="67" t="n">
        <f aca="false">L29*5.5017049523</f>
        <v>3778847.98802707</v>
      </c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</row>
    <row r="30" customFormat="false" ht="12.8" hidden="false" customHeight="false" outlineLevel="0" collapsed="false">
      <c r="A30" s="153"/>
      <c r="B30" s="5"/>
      <c r="C30" s="153" t="n">
        <f aca="false">C26+1</f>
        <v>2019</v>
      </c>
      <c r="D30" s="153" t="n">
        <f aca="false">D26</f>
        <v>1</v>
      </c>
      <c r="E30" s="153" t="n">
        <v>177</v>
      </c>
      <c r="F30" s="155" t="n">
        <f aca="false">low_v2_m!D18+temporary_pension_bonus_low!B18</f>
        <v>17349305.2240575</v>
      </c>
      <c r="G30" s="155" t="n">
        <f aca="false">low_v2_m!E18+temporary_pension_bonus_low!B18</f>
        <v>16659961.0542036</v>
      </c>
      <c r="H30" s="8" t="n">
        <f aca="false">F30-J30</f>
        <v>17153552.6932873</v>
      </c>
      <c r="I30" s="8" t="n">
        <f aca="false">G30-K30</f>
        <v>16470081.0993565</v>
      </c>
      <c r="J30" s="155" t="n">
        <f aca="false">low_v2_m!J18</f>
        <v>195752.530770185</v>
      </c>
      <c r="K30" s="155" t="n">
        <f aca="false">low_v2_m!K18</f>
        <v>189879.95484708</v>
      </c>
      <c r="L30" s="8" t="n">
        <f aca="false">H30-I30</f>
        <v>683471.593930826</v>
      </c>
      <c r="M30" s="8" t="n">
        <f aca="false">J30-K30</f>
        <v>5872.57592310553</v>
      </c>
      <c r="N30" s="155" t="n">
        <f aca="false">SUM(low_v5_m!C18:J18)</f>
        <v>3574517.52676076</v>
      </c>
      <c r="O30" s="5"/>
      <c r="P30" s="5"/>
      <c r="Q30" s="8" t="n">
        <f aca="false">I30*5.5017049523</f>
        <v>90613526.7491123</v>
      </c>
      <c r="R30" s="8"/>
      <c r="S30" s="8"/>
      <c r="T30" s="5"/>
      <c r="U30" s="5"/>
      <c r="V30" s="8" t="n">
        <f aca="false">K30*5.5017049523</f>
        <v>1044663.48792468</v>
      </c>
      <c r="W30" s="8" t="n">
        <f aca="false">M30*5.5017049523</f>
        <v>32309.1800389074</v>
      </c>
      <c r="X30" s="8" t="n">
        <f aca="false">N30*5.1890047538+L30*5.5017049523</f>
        <v>22308447.4919886</v>
      </c>
      <c r="Y30" s="8" t="n">
        <f aca="false">N30*5.1890047538</f>
        <v>18548188.438903</v>
      </c>
      <c r="Z30" s="8" t="n">
        <f aca="false">L30*5.5017049523</f>
        <v>3760259.0530856</v>
      </c>
      <c r="AA30" s="153"/>
      <c r="AB30" s="153"/>
      <c r="AC30" s="153"/>
      <c r="AD30" s="153"/>
      <c r="AE30" s="153"/>
      <c r="AF30" s="153"/>
      <c r="AG30" s="153"/>
      <c r="AH30" s="153"/>
      <c r="AI30" s="153"/>
      <c r="AJ30" s="153"/>
      <c r="AK30" s="153"/>
      <c r="AL30" s="153"/>
      <c r="AM30" s="153"/>
      <c r="AN30" s="153"/>
      <c r="AO30" s="153"/>
      <c r="AP30" s="153"/>
      <c r="AQ30" s="153"/>
      <c r="AR30" s="153"/>
      <c r="AS30" s="153"/>
      <c r="AT30" s="153"/>
      <c r="AU30" s="153"/>
      <c r="AV30" s="153"/>
      <c r="AW30" s="153"/>
      <c r="AX30" s="153"/>
      <c r="AY30" s="153"/>
      <c r="AZ30" s="153"/>
      <c r="BA30" s="153"/>
      <c r="BB30" s="153"/>
      <c r="BC30" s="153"/>
      <c r="BD30" s="153"/>
      <c r="BE30" s="153"/>
      <c r="BF30" s="153"/>
      <c r="BG30" s="153"/>
      <c r="BH30" s="153"/>
      <c r="BI30" s="153"/>
      <c r="BJ30" s="153"/>
      <c r="BK30" s="153"/>
      <c r="BL30" s="153"/>
    </row>
    <row r="31" customFormat="false" ht="12.8" hidden="false" customHeight="false" outlineLevel="0" collapsed="false">
      <c r="A31" s="7"/>
      <c r="B31" s="7"/>
      <c r="C31" s="7" t="n">
        <f aca="false">C27+1</f>
        <v>2019</v>
      </c>
      <c r="D31" s="7" t="n">
        <f aca="false">D27</f>
        <v>2</v>
      </c>
      <c r="E31" s="7" t="n">
        <v>178</v>
      </c>
      <c r="F31" s="157" t="n">
        <f aca="false">low_v2_m!D19+temporary_pension_bonus_low!B19</f>
        <v>17520986.5839201</v>
      </c>
      <c r="G31" s="157" t="n">
        <f aca="false">low_v2_m!E19+temporary_pension_bonus_low!B19</f>
        <v>16823832.6850284</v>
      </c>
      <c r="H31" s="67" t="n">
        <f aca="false">F31-J31</f>
        <v>17320128.5894145</v>
      </c>
      <c r="I31" s="67" t="n">
        <f aca="false">G31-K31</f>
        <v>16629000.430358</v>
      </c>
      <c r="J31" s="157" t="n">
        <f aca="false">low_v2_m!J19</f>
        <v>200857.994505559</v>
      </c>
      <c r="K31" s="157" t="n">
        <f aca="false">low_v2_m!K19</f>
        <v>194832.254670393</v>
      </c>
      <c r="L31" s="67" t="n">
        <f aca="false">H31-I31</f>
        <v>691128.159056459</v>
      </c>
      <c r="M31" s="67" t="n">
        <f aca="false">J31-K31</f>
        <v>6025.73983516681</v>
      </c>
      <c r="N31" s="157" t="n">
        <f aca="false">SUM(low_v5_m!C19:J19)</f>
        <v>3250287.77850783</v>
      </c>
      <c r="O31" s="7"/>
      <c r="P31" s="7"/>
      <c r="Q31" s="67" t="n">
        <f aca="false">I31*5.5017049523</f>
        <v>91487854.0194997</v>
      </c>
      <c r="R31" s="67"/>
      <c r="S31" s="67"/>
      <c r="T31" s="7"/>
      <c r="U31" s="7"/>
      <c r="V31" s="67" t="n">
        <f aca="false">K31*5.5017049523</f>
        <v>1071909.58038787</v>
      </c>
      <c r="W31" s="67" t="n">
        <f aca="false">M31*5.5017049523</f>
        <v>33151.8426924086</v>
      </c>
      <c r="X31" s="67" t="n">
        <f aca="false">N31*5.1890047538+L31*5.5017049523</f>
        <v>20668141.9492501</v>
      </c>
      <c r="Y31" s="67" t="n">
        <f aca="false">N31*5.1890047538</f>
        <v>16865758.7338952</v>
      </c>
      <c r="Z31" s="67" t="n">
        <f aca="false">L31*5.5017049523</f>
        <v>3802383.2153549</v>
      </c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</row>
    <row r="32" customFormat="false" ht="12.8" hidden="false" customHeight="false" outlineLevel="0" collapsed="false">
      <c r="A32" s="7"/>
      <c r="B32" s="7"/>
      <c r="C32" s="7" t="n">
        <f aca="false">C28+1</f>
        <v>2019</v>
      </c>
      <c r="D32" s="7" t="n">
        <f aca="false">D28</f>
        <v>3</v>
      </c>
      <c r="E32" s="7" t="n">
        <v>179</v>
      </c>
      <c r="F32" s="157" t="n">
        <f aca="false">low_v2_m!D20+temporary_pension_bonus_low!B20</f>
        <v>17904199.2173535</v>
      </c>
      <c r="G32" s="157" t="n">
        <f aca="false">low_v2_m!E20+temporary_pension_bonus_low!B20</f>
        <v>17190244.5738522</v>
      </c>
      <c r="H32" s="67" t="n">
        <f aca="false">F32-J32</f>
        <v>17712342.2226185</v>
      </c>
      <c r="I32" s="67" t="n">
        <f aca="false">G32-K32</f>
        <v>17004143.2889593</v>
      </c>
      <c r="J32" s="157" t="n">
        <f aca="false">low_v2_m!J20</f>
        <v>191856.994735014</v>
      </c>
      <c r="K32" s="157" t="n">
        <f aca="false">low_v2_m!K20</f>
        <v>186101.284892964</v>
      </c>
      <c r="L32" s="67" t="n">
        <f aca="false">H32-I32</f>
        <v>708198.933659263</v>
      </c>
      <c r="M32" s="67" t="n">
        <f aca="false">J32-K32</f>
        <v>5755.70984205039</v>
      </c>
      <c r="N32" s="157" t="n">
        <f aca="false">SUM(low_v5_m!C20:J20)</f>
        <v>3177620.63583764</v>
      </c>
      <c r="O32" s="7"/>
      <c r="P32" s="7"/>
      <c r="Q32" s="67" t="n">
        <f aca="false">I32*5.5017049523</f>
        <v>93551779.3424859</v>
      </c>
      <c r="R32" s="67"/>
      <c r="S32" s="67"/>
      <c r="T32" s="7"/>
      <c r="U32" s="7"/>
      <c r="V32" s="67" t="n">
        <f aca="false">K32*5.5017049523</f>
        <v>1023874.36072501</v>
      </c>
      <c r="W32" s="67" t="n">
        <f aca="false">M32*5.5017049523</f>
        <v>31666.2173420105</v>
      </c>
      <c r="X32" s="67" t="n">
        <f aca="false">N32*5.1890047538+L32*5.5017049523</f>
        <v>20384990.1656612</v>
      </c>
      <c r="Y32" s="67" t="n">
        <f aca="false">N32*5.1890047538</f>
        <v>16488688.5851345</v>
      </c>
      <c r="Z32" s="67" t="n">
        <f aca="false">L32*5.5017049523</f>
        <v>3896301.58052675</v>
      </c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</row>
    <row r="33" customFormat="false" ht="12.8" hidden="false" customHeight="false" outlineLevel="0" collapsed="false">
      <c r="A33" s="7"/>
      <c r="B33" s="7"/>
      <c r="C33" s="7" t="n">
        <f aca="false">C29+1</f>
        <v>2019</v>
      </c>
      <c r="D33" s="7" t="n">
        <f aca="false">D29</f>
        <v>4</v>
      </c>
      <c r="E33" s="7" t="n">
        <v>180</v>
      </c>
      <c r="F33" s="157" t="n">
        <f aca="false">low_v2_m!D21+temporary_pension_bonus_low!B21</f>
        <v>17688054.0045183</v>
      </c>
      <c r="G33" s="157" t="n">
        <f aca="false">low_v2_m!E21+temporary_pension_bonus_low!B21</f>
        <v>16981862.036297</v>
      </c>
      <c r="H33" s="67" t="n">
        <f aca="false">F33-J33</f>
        <v>17481389.1823668</v>
      </c>
      <c r="I33" s="67" t="n">
        <f aca="false">G33-K33</f>
        <v>16781397.15881</v>
      </c>
      <c r="J33" s="157" t="n">
        <f aca="false">low_v2_m!J21</f>
        <v>206664.82215155</v>
      </c>
      <c r="K33" s="157" t="n">
        <f aca="false">low_v2_m!K21</f>
        <v>200464.877487003</v>
      </c>
      <c r="L33" s="67" t="n">
        <f aca="false">H33-I33</f>
        <v>699992.023556802</v>
      </c>
      <c r="M33" s="67" t="n">
        <f aca="false">J33-K33</f>
        <v>6199.94466454655</v>
      </c>
      <c r="N33" s="157" t="n">
        <f aca="false">SUM(low_v5_m!C21:J21)</f>
        <v>3280777.27976349</v>
      </c>
      <c r="O33" s="7"/>
      <c r="P33" s="7"/>
      <c r="Q33" s="67" t="n">
        <f aca="false">I33*5.5017049523</f>
        <v>92326295.8551381</v>
      </c>
      <c r="R33" s="67"/>
      <c r="S33" s="67"/>
      <c r="T33" s="7"/>
      <c r="U33" s="7"/>
      <c r="V33" s="67" t="n">
        <f aca="false">K33*5.5017049523</f>
        <v>1102898.60923246</v>
      </c>
      <c r="W33" s="67" t="n">
        <f aca="false">M33*5.5017049523</f>
        <v>34110.2662649217</v>
      </c>
      <c r="X33" s="67" t="n">
        <f aca="false">N33*5.1890047538+L33*5.5017049523</f>
        <v>20875118.4834248</v>
      </c>
      <c r="Y33" s="67" t="n">
        <f aca="false">N33*5.1890047538</f>
        <v>17023968.9008518</v>
      </c>
      <c r="Z33" s="67" t="n">
        <f aca="false">L33*5.5017049523</f>
        <v>3851149.58257296</v>
      </c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</row>
    <row r="34" customFormat="false" ht="12.8" hidden="false" customHeight="false" outlineLevel="0" collapsed="false">
      <c r="A34" s="153"/>
      <c r="B34" s="5"/>
      <c r="C34" s="153" t="n">
        <f aca="false">C30+1</f>
        <v>2020</v>
      </c>
      <c r="D34" s="153" t="n">
        <f aca="false">D30</f>
        <v>1</v>
      </c>
      <c r="E34" s="153" t="n">
        <v>181</v>
      </c>
      <c r="F34" s="155" t="n">
        <f aca="false">low_v2_m!D22+temporary_pension_bonus_low!B22</f>
        <v>20193956.1378387</v>
      </c>
      <c r="G34" s="155" t="n">
        <f aca="false">low_v2_m!E22+temporary_pension_bonus_low!B22</f>
        <v>19470169.2187801</v>
      </c>
      <c r="H34" s="8" t="n">
        <f aca="false">F34-J34</f>
        <v>19953611.834073</v>
      </c>
      <c r="I34" s="8" t="n">
        <f aca="false">G34-K34</f>
        <v>19237035.2441274</v>
      </c>
      <c r="J34" s="155" t="n">
        <f aca="false">low_v2_m!J22</f>
        <v>240344.303765718</v>
      </c>
      <c r="K34" s="155" t="n">
        <f aca="false">low_v2_m!K22</f>
        <v>233133.974652747</v>
      </c>
      <c r="L34" s="8" t="n">
        <f aca="false">H34-I34</f>
        <v>716576.589945611</v>
      </c>
      <c r="M34" s="8" t="n">
        <f aca="false">J34-K34</f>
        <v>7210.32911297155</v>
      </c>
      <c r="N34" s="155" t="n">
        <f aca="false">SUM(low_v5_m!C22:J22)</f>
        <v>3813388.74692218</v>
      </c>
      <c r="O34" s="5"/>
      <c r="P34" s="5"/>
      <c r="Q34" s="8" t="n">
        <f aca="false">I34*5.5017049523</f>
        <v>105836492.070185</v>
      </c>
      <c r="R34" s="8"/>
      <c r="S34" s="8"/>
      <c r="T34" s="5"/>
      <c r="U34" s="5"/>
      <c r="V34" s="8" t="n">
        <f aca="false">K34*5.5017049523</f>
        <v>1282634.3428964</v>
      </c>
      <c r="W34" s="8" t="n">
        <f aca="false">M34*5.5017049523</f>
        <v>39669.1033885484</v>
      </c>
      <c r="X34" s="8" t="n">
        <f aca="false">N34*5.1890047538+L34*5.5017049523</f>
        <v>23730085.3094726</v>
      </c>
      <c r="Y34" s="8" t="n">
        <f aca="false">N34*5.1890047538</f>
        <v>19787692.3358666</v>
      </c>
      <c r="Z34" s="8" t="n">
        <f aca="false">L34*5.5017049523</f>
        <v>3942392.97360601</v>
      </c>
      <c r="AA34" s="153"/>
      <c r="AB34" s="153"/>
      <c r="AC34" s="153"/>
      <c r="AD34" s="153"/>
      <c r="AE34" s="153"/>
      <c r="AF34" s="153"/>
      <c r="AG34" s="153"/>
      <c r="AH34" s="153"/>
      <c r="AI34" s="153"/>
      <c r="AJ34" s="153"/>
      <c r="AK34" s="153"/>
      <c r="AL34" s="153"/>
      <c r="AM34" s="153"/>
      <c r="AN34" s="153"/>
      <c r="AO34" s="153"/>
      <c r="AP34" s="153"/>
      <c r="AQ34" s="153"/>
      <c r="AR34" s="153"/>
      <c r="AS34" s="153"/>
      <c r="AT34" s="153"/>
      <c r="AU34" s="153"/>
      <c r="AV34" s="153"/>
      <c r="AW34" s="153"/>
      <c r="AX34" s="153"/>
      <c r="AY34" s="153"/>
      <c r="AZ34" s="153"/>
      <c r="BA34" s="153"/>
      <c r="BB34" s="153"/>
      <c r="BC34" s="153"/>
      <c r="BD34" s="153"/>
      <c r="BE34" s="153"/>
      <c r="BF34" s="153"/>
      <c r="BG34" s="153"/>
      <c r="BH34" s="153"/>
      <c r="BI34" s="153"/>
      <c r="BJ34" s="153"/>
      <c r="BK34" s="153"/>
      <c r="BL34" s="153"/>
    </row>
    <row r="35" customFormat="false" ht="12.8" hidden="false" customHeight="false" outlineLevel="0" collapsed="false">
      <c r="A35" s="7"/>
      <c r="B35" s="7"/>
      <c r="C35" s="7" t="n">
        <f aca="false">C31+1</f>
        <v>2020</v>
      </c>
      <c r="D35" s="7" t="n">
        <f aca="false">D31</f>
        <v>2</v>
      </c>
      <c r="E35" s="7" t="n">
        <v>182</v>
      </c>
      <c r="F35" s="157" t="n">
        <f aca="false">low_v2_m!D23+temporary_pension_bonus_low!B23</f>
        <v>18733020.4368832</v>
      </c>
      <c r="G35" s="157" t="n">
        <f aca="false">low_v2_m!E23+temporary_pension_bonus_low!B23</f>
        <v>17993589.3911584</v>
      </c>
      <c r="H35" s="67" t="n">
        <f aca="false">F35-J35</f>
        <v>18459696.2423598</v>
      </c>
      <c r="I35" s="67" t="n">
        <f aca="false">G35-K35</f>
        <v>17728464.9224706</v>
      </c>
      <c r="J35" s="157" t="n">
        <f aca="false">low_v2_m!J23</f>
        <v>273324.194523427</v>
      </c>
      <c r="K35" s="157" t="n">
        <f aca="false">low_v2_m!K23</f>
        <v>265124.468687724</v>
      </c>
      <c r="L35" s="67" t="n">
        <f aca="false">H35-I35</f>
        <v>731231.319889166</v>
      </c>
      <c r="M35" s="67" t="n">
        <f aca="false">J35-K35</f>
        <v>8199.72583570279</v>
      </c>
      <c r="N35" s="157" t="n">
        <f aca="false">SUM(low_v5_m!C23:J23)</f>
        <v>3033806.44798729</v>
      </c>
      <c r="O35" s="7"/>
      <c r="P35" s="7"/>
      <c r="Q35" s="67" t="n">
        <f aca="false">I35*5.5017049523</f>
        <v>97536783.2606335</v>
      </c>
      <c r="R35" s="67"/>
      <c r="S35" s="67"/>
      <c r="T35" s="7"/>
      <c r="U35" s="7"/>
      <c r="V35" s="67" t="n">
        <f aca="false">K35*5.5017049523</f>
        <v>1458636.60235516</v>
      </c>
      <c r="W35" s="67" t="n">
        <f aca="false">M35*5.5017049523</f>
        <v>45112.4722377883</v>
      </c>
      <c r="X35" s="67" t="n">
        <f aca="false">N35*5.1890047538+L35*5.5017049523</f>
        <v>19765455.0546262</v>
      </c>
      <c r="Y35" s="67" t="n">
        <f aca="false">N35*5.1890047538</f>
        <v>15742436.0807152</v>
      </c>
      <c r="Z35" s="67" t="n">
        <f aca="false">L35*5.5017049523</f>
        <v>4023018.97391109</v>
      </c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</row>
    <row r="36" customFormat="false" ht="12.8" hidden="false" customHeight="false" outlineLevel="0" collapsed="false">
      <c r="A36" s="7"/>
      <c r="B36" s="7"/>
      <c r="C36" s="7" t="n">
        <f aca="false">C32+1</f>
        <v>2020</v>
      </c>
      <c r="D36" s="7" t="n">
        <f aca="false">D32</f>
        <v>3</v>
      </c>
      <c r="E36" s="7" t="n">
        <v>183</v>
      </c>
      <c r="F36" s="157" t="n">
        <f aca="false">low_v2_m!D24+temporary_pension_bonus_low!B24</f>
        <v>18665346.1013504</v>
      </c>
      <c r="G36" s="157" t="n">
        <f aca="false">low_v2_m!E24+temporary_pension_bonus_low!B24</f>
        <v>17926323.5724724</v>
      </c>
      <c r="H36" s="67" t="n">
        <f aca="false">F36-J36</f>
        <v>18373865.0081292</v>
      </c>
      <c r="I36" s="67" t="n">
        <f aca="false">G36-K36</f>
        <v>17643586.9120478</v>
      </c>
      <c r="J36" s="157" t="n">
        <f aca="false">low_v2_m!J24</f>
        <v>291481.093221241</v>
      </c>
      <c r="K36" s="157" t="n">
        <f aca="false">low_v2_m!K24</f>
        <v>282736.660424604</v>
      </c>
      <c r="L36" s="67" t="n">
        <f aca="false">H36-I36</f>
        <v>730278.096081369</v>
      </c>
      <c r="M36" s="67" t="n">
        <f aca="false">J36-K36</f>
        <v>8744.43279663729</v>
      </c>
      <c r="N36" s="157" t="n">
        <f aca="false">SUM(low_v5_m!C24:J24)</f>
        <v>2994679.94402809</v>
      </c>
      <c r="O36" s="7"/>
      <c r="P36" s="7"/>
      <c r="Q36" s="67" t="n">
        <f aca="false">I36*5.5017049523</f>
        <v>97069809.4903489</v>
      </c>
      <c r="R36" s="67"/>
      <c r="S36" s="67"/>
      <c r="T36" s="7"/>
      <c r="U36" s="7"/>
      <c r="V36" s="67" t="n">
        <f aca="false">K36*5.5017049523</f>
        <v>1555533.68485481</v>
      </c>
      <c r="W36" s="67" t="n">
        <f aca="false">M36*5.5017049523</f>
        <v>48109.2892223139</v>
      </c>
      <c r="X36" s="67" t="n">
        <f aca="false">N36*5.1890047538+L36*5.5017049523</f>
        <v>19557183.0834383</v>
      </c>
      <c r="Y36" s="67" t="n">
        <f aca="false">N36*5.1890047538</f>
        <v>15539408.4656713</v>
      </c>
      <c r="Z36" s="67" t="n">
        <f aca="false">L36*5.5017049523</f>
        <v>4017774.61776708</v>
      </c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</row>
    <row r="37" customFormat="false" ht="12.8" hidden="false" customHeight="false" outlineLevel="0" collapsed="false">
      <c r="A37" s="7"/>
      <c r="B37" s="7"/>
      <c r="C37" s="7" t="n">
        <f aca="false">C33+1</f>
        <v>2020</v>
      </c>
      <c r="D37" s="7" t="n">
        <f aca="false">D33</f>
        <v>4</v>
      </c>
      <c r="E37" s="7" t="n">
        <v>184</v>
      </c>
      <c r="F37" s="157" t="n">
        <f aca="false">low_v2_m!D25+temporary_pension_bonus_low!B25</f>
        <v>18214616.6688419</v>
      </c>
      <c r="G37" s="157" t="n">
        <f aca="false">low_v2_m!E25+temporary_pension_bonus_low!B25</f>
        <v>17491169.6793778</v>
      </c>
      <c r="H37" s="67" t="n">
        <f aca="false">F37-J37</f>
        <v>17913538.4074005</v>
      </c>
      <c r="I37" s="67" t="n">
        <f aca="false">G37-K37</f>
        <v>17199123.7657797</v>
      </c>
      <c r="J37" s="157" t="n">
        <f aca="false">low_v2_m!J25</f>
        <v>301078.261441333</v>
      </c>
      <c r="K37" s="157" t="n">
        <f aca="false">low_v2_m!K25</f>
        <v>292045.913598093</v>
      </c>
      <c r="L37" s="67" t="n">
        <f aca="false">H37-I37</f>
        <v>714414.641620863</v>
      </c>
      <c r="M37" s="67" t="n">
        <f aca="false">J37-K37</f>
        <v>9032.34784323996</v>
      </c>
      <c r="N37" s="157" t="n">
        <f aca="false">SUM(low_v5_m!C25:J25)</f>
        <v>2889578.91712135</v>
      </c>
      <c r="O37" s="7"/>
      <c r="P37" s="7"/>
      <c r="Q37" s="67" t="n">
        <f aca="false">I37*5.5017049523</f>
        <v>94624504.3974106</v>
      </c>
      <c r="R37" s="67"/>
      <c r="S37" s="67"/>
      <c r="T37" s="7"/>
      <c r="U37" s="7"/>
      <c r="V37" s="67" t="n">
        <f aca="false">K37*5.5017049523</f>
        <v>1606750.44914161</v>
      </c>
      <c r="W37" s="67" t="n">
        <f aca="false">M37*5.5017049523</f>
        <v>49693.3128600495</v>
      </c>
      <c r="X37" s="67" t="n">
        <f aca="false">N37*5.1890047538+L37*5.5017049523</f>
        <v>18924537.3092241</v>
      </c>
      <c r="Y37" s="67" t="n">
        <f aca="false">N37*5.1890047538</f>
        <v>14994038.7374229</v>
      </c>
      <c r="Z37" s="67" t="n">
        <f aca="false">L37*5.5017049523</f>
        <v>3930498.57180113</v>
      </c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</row>
    <row r="38" customFormat="false" ht="12.8" hidden="false" customHeight="false" outlineLevel="0" collapsed="false">
      <c r="A38" s="153"/>
      <c r="B38" s="5"/>
      <c r="C38" s="153" t="n">
        <f aca="false">C34+1</f>
        <v>2021</v>
      </c>
      <c r="D38" s="153" t="n">
        <f aca="false">D34</f>
        <v>1</v>
      </c>
      <c r="E38" s="153" t="n">
        <v>185</v>
      </c>
      <c r="F38" s="155" t="n">
        <f aca="false">low_v2_m!D26+temporary_pension_bonus_low!B26</f>
        <v>17030842.6336024</v>
      </c>
      <c r="G38" s="155" t="n">
        <f aca="false">low_v2_m!E26+temporary_pension_bonus_low!B26</f>
        <v>16351845.328746</v>
      </c>
      <c r="H38" s="8" t="n">
        <f aca="false">F38-J38</f>
        <v>16724469.3853881</v>
      </c>
      <c r="I38" s="8" t="n">
        <f aca="false">G38-K38</f>
        <v>16054663.2779781</v>
      </c>
      <c r="J38" s="155" t="n">
        <f aca="false">low_v2_m!J26</f>
        <v>306373.248214271</v>
      </c>
      <c r="K38" s="155" t="n">
        <f aca="false">low_v2_m!K26</f>
        <v>297182.050767843</v>
      </c>
      <c r="L38" s="8" t="n">
        <f aca="false">H38-I38</f>
        <v>669806.107409971</v>
      </c>
      <c r="M38" s="8" t="n">
        <f aca="false">J38-K38</f>
        <v>9191.19744642818</v>
      </c>
      <c r="N38" s="155" t="n">
        <f aca="false">SUM(low_v5_m!C26:J26)</f>
        <v>3153547.84553024</v>
      </c>
      <c r="O38" s="5"/>
      <c r="P38" s="5"/>
      <c r="Q38" s="8" t="n">
        <f aca="false">I38*5.5017049523</f>
        <v>88328020.4639613</v>
      </c>
      <c r="R38" s="8"/>
      <c r="S38" s="8"/>
      <c r="T38" s="5"/>
      <c r="U38" s="5"/>
      <c r="V38" s="8" t="n">
        <f aca="false">K38*5.5017049523</f>
        <v>1635007.96044411</v>
      </c>
      <c r="W38" s="8" t="n">
        <f aca="false">M38*5.5017049523</f>
        <v>50567.256508581</v>
      </c>
      <c r="X38" s="8" t="n">
        <f aca="false">N38*5.1890047538+L38*5.5017049523</f>
        <v>20048850.3400104</v>
      </c>
      <c r="Y38" s="8" t="n">
        <f aca="false">N38*5.1890047538</f>
        <v>16363774.7617921</v>
      </c>
      <c r="Z38" s="8" t="n">
        <f aca="false">L38*5.5017049523</f>
        <v>3685075.57821822</v>
      </c>
      <c r="AA38" s="153"/>
      <c r="AB38" s="153"/>
      <c r="AC38" s="153"/>
      <c r="AD38" s="153"/>
      <c r="AE38" s="153"/>
      <c r="AF38" s="153"/>
      <c r="AG38" s="153"/>
      <c r="AH38" s="153"/>
      <c r="AI38" s="153"/>
      <c r="AJ38" s="153"/>
      <c r="AK38" s="153"/>
      <c r="AL38" s="153"/>
      <c r="AM38" s="153"/>
      <c r="AN38" s="153"/>
      <c r="AO38" s="153"/>
      <c r="AP38" s="153"/>
      <c r="AQ38" s="153"/>
      <c r="AR38" s="153"/>
      <c r="AS38" s="153"/>
      <c r="AT38" s="153"/>
      <c r="AU38" s="153"/>
      <c r="AV38" s="153"/>
      <c r="AW38" s="153"/>
      <c r="AX38" s="153"/>
      <c r="AY38" s="153"/>
      <c r="AZ38" s="153"/>
      <c r="BA38" s="153"/>
      <c r="BB38" s="153"/>
      <c r="BC38" s="153"/>
      <c r="BD38" s="153"/>
      <c r="BE38" s="153"/>
      <c r="BF38" s="153"/>
      <c r="BG38" s="153"/>
      <c r="BH38" s="153"/>
      <c r="BI38" s="153"/>
      <c r="BJ38" s="153"/>
      <c r="BK38" s="153"/>
      <c r="BL38" s="153"/>
    </row>
    <row r="39" customFormat="false" ht="12.8" hidden="false" customHeight="false" outlineLevel="0" collapsed="false">
      <c r="A39" s="7"/>
      <c r="B39" s="7"/>
      <c r="C39" s="7" t="n">
        <f aca="false">C35+1</f>
        <v>2021</v>
      </c>
      <c r="D39" s="7" t="n">
        <f aca="false">D35</f>
        <v>2</v>
      </c>
      <c r="E39" s="7" t="n">
        <v>186</v>
      </c>
      <c r="F39" s="157" t="n">
        <f aca="false">low_v2_m!D27+temporary_pension_bonus_low!B27</f>
        <v>19213252.5512176</v>
      </c>
      <c r="G39" s="157" t="n">
        <f aca="false">low_v2_m!E27+temporary_pension_bonus_low!B27</f>
        <v>18445599.3242386</v>
      </c>
      <c r="H39" s="67" t="n">
        <f aca="false">F39-J39</f>
        <v>18854466.9792363</v>
      </c>
      <c r="I39" s="67" t="n">
        <f aca="false">G39-K39</f>
        <v>18097577.3194168</v>
      </c>
      <c r="J39" s="157" t="n">
        <f aca="false">low_v2_m!J27</f>
        <v>358785.571981261</v>
      </c>
      <c r="K39" s="157" t="n">
        <f aca="false">low_v2_m!K27</f>
        <v>348022.004821823</v>
      </c>
      <c r="L39" s="67" t="n">
        <f aca="false">H39-I39</f>
        <v>756889.659819588</v>
      </c>
      <c r="M39" s="67" t="n">
        <f aca="false">J39-K39</f>
        <v>10763.5671594379</v>
      </c>
      <c r="N39" s="157" t="n">
        <f aca="false">SUM(low_v5_m!C27:J27)</f>
        <v>3118207.12022077</v>
      </c>
      <c r="O39" s="7"/>
      <c r="P39" s="7"/>
      <c r="Q39" s="67" t="n">
        <f aca="false">I39*5.5017049523</f>
        <v>99567530.7628673</v>
      </c>
      <c r="R39" s="67"/>
      <c r="S39" s="67"/>
      <c r="T39" s="7"/>
      <c r="U39" s="7"/>
      <c r="V39" s="67" t="n">
        <f aca="false">K39*5.5017049523</f>
        <v>1914714.3874376</v>
      </c>
      <c r="W39" s="67" t="n">
        <f aca="false">M39*5.5017049523</f>
        <v>59217.9707454929</v>
      </c>
      <c r="X39" s="67" t="n">
        <f aca="false">N39*5.1890047538+L39*5.5017049523</f>
        <v>20344575.1599327</v>
      </c>
      <c r="Y39" s="67" t="n">
        <f aca="false">N39*5.1890047538</f>
        <v>16180391.5701586</v>
      </c>
      <c r="Z39" s="67" t="n">
        <f aca="false">L39*5.5017049523</f>
        <v>4164183.58977409</v>
      </c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</row>
    <row r="40" customFormat="false" ht="12.8" hidden="false" customHeight="false" outlineLevel="0" collapsed="false">
      <c r="A40" s="7"/>
      <c r="B40" s="7"/>
      <c r="C40" s="7" t="n">
        <f aca="false">C36+1</f>
        <v>2021</v>
      </c>
      <c r="D40" s="7" t="n">
        <f aca="false">D36</f>
        <v>3</v>
      </c>
      <c r="E40" s="7" t="n">
        <v>187</v>
      </c>
      <c r="F40" s="157" t="n">
        <f aca="false">low_v2_m!D28+temporary_pension_bonus_low!B28</f>
        <v>17960493.5580126</v>
      </c>
      <c r="G40" s="157" t="n">
        <f aca="false">low_v2_m!E28+temporary_pension_bonus_low!B28</f>
        <v>17240832.9594579</v>
      </c>
      <c r="H40" s="67" t="n">
        <f aca="false">F40-J40</f>
        <v>17596059.7600806</v>
      </c>
      <c r="I40" s="67" t="n">
        <f aca="false">G40-K40</f>
        <v>16887332.1754638</v>
      </c>
      <c r="J40" s="157" t="n">
        <f aca="false">low_v2_m!J28</f>
        <v>364433.797931994</v>
      </c>
      <c r="K40" s="157" t="n">
        <f aca="false">low_v2_m!K28</f>
        <v>353500.783994035</v>
      </c>
      <c r="L40" s="67" t="n">
        <f aca="false">H40-I40</f>
        <v>708727.584616728</v>
      </c>
      <c r="M40" s="67" t="n">
        <f aca="false">J40-K40</f>
        <v>10933.0139379598</v>
      </c>
      <c r="N40" s="157" t="n">
        <f aca="false">SUM(low_v5_m!C28:J28)</f>
        <v>2764923.50947776</v>
      </c>
      <c r="O40" s="7"/>
      <c r="P40" s="7"/>
      <c r="Q40" s="67" t="n">
        <f aca="false">I40*5.5017049523</f>
        <v>92909119.0608845</v>
      </c>
      <c r="R40" s="67"/>
      <c r="S40" s="67"/>
      <c r="T40" s="7"/>
      <c r="U40" s="7"/>
      <c r="V40" s="67" t="n">
        <f aca="false">K40*5.5017049523</f>
        <v>1944857.01394191</v>
      </c>
      <c r="W40" s="67" t="n">
        <f aca="false">M40*5.5017049523</f>
        <v>60150.2169260383</v>
      </c>
      <c r="X40" s="67" t="n">
        <f aca="false">N40*5.1890047538+L40*5.5017049523</f>
        <v>18246411.2966909</v>
      </c>
      <c r="Y40" s="67" t="n">
        <f aca="false">N40*5.1890047538</f>
        <v>14347201.2345735</v>
      </c>
      <c r="Z40" s="67" t="n">
        <f aca="false">L40*5.5017049523</f>
        <v>3899210.06211747</v>
      </c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</row>
    <row r="41" customFormat="false" ht="12.8" hidden="false" customHeight="false" outlineLevel="0" collapsed="false">
      <c r="A41" s="7"/>
      <c r="B41" s="7"/>
      <c r="C41" s="7" t="n">
        <f aca="false">C37+1</f>
        <v>2021</v>
      </c>
      <c r="D41" s="7" t="n">
        <f aca="false">D37</f>
        <v>4</v>
      </c>
      <c r="E41" s="7" t="n">
        <v>188</v>
      </c>
      <c r="F41" s="157" t="n">
        <f aca="false">low_v2_m!D29+temporary_pension_bonus_low!B29</f>
        <v>19780724.5463844</v>
      </c>
      <c r="G41" s="157" t="n">
        <f aca="false">low_v2_m!E29+temporary_pension_bonus_low!B29</f>
        <v>18987153.4695376</v>
      </c>
      <c r="H41" s="67" t="n">
        <f aca="false">F41-J41</f>
        <v>19358692.033954</v>
      </c>
      <c r="I41" s="67" t="n">
        <f aca="false">G41-K41</f>
        <v>18577781.9324802</v>
      </c>
      <c r="J41" s="157" t="n">
        <f aca="false">low_v2_m!J29</f>
        <v>422032.512430352</v>
      </c>
      <c r="K41" s="157" t="n">
        <f aca="false">low_v2_m!K29</f>
        <v>409371.537057442</v>
      </c>
      <c r="L41" s="67" t="n">
        <f aca="false">H41-I41</f>
        <v>780910.10147386</v>
      </c>
      <c r="M41" s="67" t="n">
        <f aca="false">J41-K41</f>
        <v>12660.9753729105</v>
      </c>
      <c r="N41" s="157" t="n">
        <f aca="false">SUM(low_v5_m!C29:J29)</f>
        <v>3198639.83586203</v>
      </c>
      <c r="O41" s="7"/>
      <c r="P41" s="7"/>
      <c r="Q41" s="67" t="n">
        <f aca="false">I41*5.5017049523</f>
        <v>102209474.860676</v>
      </c>
      <c r="R41" s="67"/>
      <c r="S41" s="67"/>
      <c r="T41" s="7"/>
      <c r="U41" s="7"/>
      <c r="V41" s="67" t="n">
        <f aca="false">K41*5.5017049523</f>
        <v>2252241.41275959</v>
      </c>
      <c r="W41" s="67" t="n">
        <f aca="false">M41*5.5017049523</f>
        <v>69656.95091009</v>
      </c>
      <c r="X41" s="67" t="n">
        <f aca="false">N41*5.1890047538+L41*5.5017049523</f>
        <v>20894094.2865619</v>
      </c>
      <c r="Y41" s="67" t="n">
        <f aca="false">N41*5.1890047538</f>
        <v>16597757.3139821</v>
      </c>
      <c r="Z41" s="67" t="n">
        <f aca="false">L41*5.5017049523</f>
        <v>4296336.97257983</v>
      </c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</row>
    <row r="42" customFormat="false" ht="12.8" hidden="false" customHeight="false" outlineLevel="0" collapsed="false">
      <c r="A42" s="153"/>
      <c r="B42" s="5"/>
      <c r="C42" s="153" t="n">
        <f aca="false">C38+1</f>
        <v>2022</v>
      </c>
      <c r="D42" s="153" t="n">
        <f aca="false">D38</f>
        <v>1</v>
      </c>
      <c r="E42" s="153" t="n">
        <v>189</v>
      </c>
      <c r="F42" s="155" t="n">
        <f aca="false">low_v2_m!D30+temporary_pension_bonus_low!B30</f>
        <v>18537924.5847512</v>
      </c>
      <c r="G42" s="155" t="n">
        <f aca="false">low_v2_m!E30+temporary_pension_bonus_low!B30</f>
        <v>17792531.2112365</v>
      </c>
      <c r="H42" s="8" t="n">
        <f aca="false">F42-J42</f>
        <v>18133077.3570247</v>
      </c>
      <c r="I42" s="8" t="n">
        <f aca="false">G42-K42</f>
        <v>17399829.4003419</v>
      </c>
      <c r="J42" s="155" t="n">
        <f aca="false">low_v2_m!J30</f>
        <v>404847.227726463</v>
      </c>
      <c r="K42" s="155" t="n">
        <f aca="false">low_v2_m!K30</f>
        <v>392701.81089467</v>
      </c>
      <c r="L42" s="8" t="n">
        <f aca="false">H42-I42</f>
        <v>733247.956682835</v>
      </c>
      <c r="M42" s="8" t="n">
        <f aca="false">J42-K42</f>
        <v>12145.4168317938</v>
      </c>
      <c r="N42" s="155" t="n">
        <f aca="false">SUM(low_v5_m!C30:J30)</f>
        <v>3494745.73294662</v>
      </c>
      <c r="O42" s="5"/>
      <c r="P42" s="5"/>
      <c r="Q42" s="8" t="n">
        <f aca="false">I42*5.5017049523</f>
        <v>95728727.581036</v>
      </c>
      <c r="R42" s="8"/>
      <c r="S42" s="8"/>
      <c r="T42" s="5"/>
      <c r="U42" s="5"/>
      <c r="V42" s="8" t="n">
        <f aca="false">K42*5.5017049523</f>
        <v>2160529.49777638</v>
      </c>
      <c r="W42" s="8" t="n">
        <f aca="false">M42*5.5017049523</f>
        <v>66820.499931228</v>
      </c>
      <c r="X42" s="8" t="n">
        <f aca="false">N42*5.1890047538+L42*5.5017049523</f>
        <v>22168366.1361281</v>
      </c>
      <c r="Y42" s="8" t="n">
        <f aca="false">N42*5.1890047538</f>
        <v>18134252.2215823</v>
      </c>
      <c r="Z42" s="8" t="n">
        <f aca="false">L42*5.5017049523</f>
        <v>4034113.91454581</v>
      </c>
      <c r="AA42" s="153"/>
      <c r="AB42" s="153"/>
      <c r="AC42" s="153"/>
      <c r="AD42" s="153"/>
      <c r="AE42" s="153"/>
      <c r="AF42" s="153"/>
      <c r="AG42" s="153"/>
      <c r="AH42" s="153"/>
      <c r="AI42" s="153"/>
      <c r="AJ42" s="153"/>
      <c r="AK42" s="153"/>
      <c r="AL42" s="153"/>
      <c r="AM42" s="153"/>
      <c r="AN42" s="153"/>
      <c r="AO42" s="153"/>
      <c r="AP42" s="153"/>
      <c r="AQ42" s="153"/>
      <c r="AR42" s="153"/>
      <c r="AS42" s="153"/>
      <c r="AT42" s="153"/>
      <c r="AU42" s="153"/>
      <c r="AV42" s="153"/>
      <c r="AW42" s="153"/>
      <c r="AX42" s="153"/>
      <c r="AY42" s="153"/>
      <c r="AZ42" s="153"/>
      <c r="BA42" s="153"/>
      <c r="BB42" s="153"/>
      <c r="BC42" s="153"/>
      <c r="BD42" s="153"/>
      <c r="BE42" s="153"/>
      <c r="BF42" s="153"/>
      <c r="BG42" s="153"/>
      <c r="BH42" s="153"/>
      <c r="BI42" s="153"/>
      <c r="BJ42" s="153"/>
      <c r="BK42" s="153"/>
      <c r="BL42" s="153"/>
    </row>
    <row r="43" customFormat="false" ht="12.8" hidden="false" customHeight="false" outlineLevel="0" collapsed="false">
      <c r="A43" s="7"/>
      <c r="B43" s="7"/>
      <c r="C43" s="7" t="n">
        <f aca="false">C39+1</f>
        <v>2022</v>
      </c>
      <c r="D43" s="7" t="n">
        <f aca="false">D39</f>
        <v>2</v>
      </c>
      <c r="E43" s="7" t="n">
        <v>190</v>
      </c>
      <c r="F43" s="157" t="n">
        <f aca="false">low_v2_m!D31+temporary_pension_bonus_low!B31</f>
        <v>20253373.1009383</v>
      </c>
      <c r="G43" s="157" t="n">
        <f aca="false">low_v2_m!E31+temporary_pension_bonus_low!B31</f>
        <v>19437580.6271309</v>
      </c>
      <c r="H43" s="67" t="n">
        <f aca="false">F43-J43</f>
        <v>19788934.0883987</v>
      </c>
      <c r="I43" s="67" t="n">
        <f aca="false">G43-K43</f>
        <v>18987074.7849674</v>
      </c>
      <c r="J43" s="157" t="n">
        <f aca="false">low_v2_m!J31</f>
        <v>464439.01253963</v>
      </c>
      <c r="K43" s="157" t="n">
        <f aca="false">low_v2_m!K31</f>
        <v>450505.842163441</v>
      </c>
      <c r="L43" s="67" t="n">
        <f aca="false">H43-I43</f>
        <v>801859.303431295</v>
      </c>
      <c r="M43" s="67" t="n">
        <f aca="false">J43-K43</f>
        <v>13933.170376189</v>
      </c>
      <c r="N43" s="157" t="n">
        <f aca="false">SUM(low_v5_m!C31:J31)</f>
        <v>3247431.00175265</v>
      </c>
      <c r="O43" s="7"/>
      <c r="P43" s="7"/>
      <c r="Q43" s="67" t="n">
        <f aca="false">I43*5.5017049523</f>
        <v>104461283.374146</v>
      </c>
      <c r="R43" s="67"/>
      <c r="S43" s="67"/>
      <c r="T43" s="7"/>
      <c r="U43" s="7"/>
      <c r="V43" s="67" t="n">
        <f aca="false">K43*5.5017049523</f>
        <v>2478550.22287069</v>
      </c>
      <c r="W43" s="67" t="n">
        <f aca="false">M43*5.5017049523</f>
        <v>76656.1924599186</v>
      </c>
      <c r="X43" s="67" t="n">
        <f aca="false">N43*5.1890047538+L43*5.5017049523</f>
        <v>21262528.2064678</v>
      </c>
      <c r="Y43" s="67" t="n">
        <f aca="false">N43*5.1890047538</f>
        <v>16850934.905732</v>
      </c>
      <c r="Z43" s="67" t="n">
        <f aca="false">L43*5.5017049523</f>
        <v>4411593.30073578</v>
      </c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</row>
    <row r="44" customFormat="false" ht="12.8" hidden="false" customHeight="false" outlineLevel="0" collapsed="false">
      <c r="A44" s="7"/>
      <c r="B44" s="7"/>
      <c r="C44" s="7" t="n">
        <f aca="false">C40+1</f>
        <v>2022</v>
      </c>
      <c r="D44" s="7" t="n">
        <f aca="false">D40</f>
        <v>3</v>
      </c>
      <c r="E44" s="7" t="n">
        <v>191</v>
      </c>
      <c r="F44" s="157" t="n">
        <f aca="false">low_v2_m!D32+temporary_pension_bonus_low!B32</f>
        <v>19096053.6995898</v>
      </c>
      <c r="G44" s="157" t="n">
        <f aca="false">low_v2_m!E32+temporary_pension_bonus_low!B32</f>
        <v>18326004.1597074</v>
      </c>
      <c r="H44" s="67" t="n">
        <f aca="false">F44-J44</f>
        <v>18635545.2096096</v>
      </c>
      <c r="I44" s="67" t="n">
        <f aca="false">G44-K44</f>
        <v>17879310.9244266</v>
      </c>
      <c r="J44" s="157" t="n">
        <f aca="false">low_v2_m!J32</f>
        <v>460508.489980239</v>
      </c>
      <c r="K44" s="157" t="n">
        <f aca="false">low_v2_m!K32</f>
        <v>446693.235280831</v>
      </c>
      <c r="L44" s="67" t="n">
        <f aca="false">H44-I44</f>
        <v>756234.28518302</v>
      </c>
      <c r="M44" s="67" t="n">
        <f aca="false">J44-K44</f>
        <v>13815.2546994073</v>
      </c>
      <c r="N44" s="157" t="n">
        <f aca="false">SUM(low_v5_m!C32:J32)</f>
        <v>2895233.23682741</v>
      </c>
      <c r="O44" s="7"/>
      <c r="P44" s="7"/>
      <c r="Q44" s="67" t="n">
        <f aca="false">I44*5.5017049523</f>
        <v>98366693.4566292</v>
      </c>
      <c r="R44" s="67"/>
      <c r="S44" s="67"/>
      <c r="T44" s="7"/>
      <c r="U44" s="7"/>
      <c r="V44" s="67" t="n">
        <f aca="false">K44*5.5017049523</f>
        <v>2457574.38470346</v>
      </c>
      <c r="W44" s="67" t="n">
        <f aca="false">M44*5.5017049523</f>
        <v>76007.4551970148</v>
      </c>
      <c r="X44" s="67" t="n">
        <f aca="false">N44*5.1890047538+L44*5.5017049523</f>
        <v>19183956.9411477</v>
      </c>
      <c r="Y44" s="67" t="n">
        <f aca="false">N44*5.1890047538</f>
        <v>15023379.0292572</v>
      </c>
      <c r="Z44" s="67" t="n">
        <f aca="false">L44*5.5017049523</f>
        <v>4160577.91189047</v>
      </c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</row>
    <row r="45" customFormat="false" ht="12.8" hidden="false" customHeight="false" outlineLevel="0" collapsed="false">
      <c r="A45" s="7"/>
      <c r="B45" s="7"/>
      <c r="C45" s="7" t="n">
        <f aca="false">C41+1</f>
        <v>2022</v>
      </c>
      <c r="D45" s="7" t="n">
        <f aca="false">D41</f>
        <v>4</v>
      </c>
      <c r="E45" s="7" t="n">
        <v>192</v>
      </c>
      <c r="F45" s="157" t="n">
        <f aca="false">low_v2_m!D33+temporary_pension_bonus_low!B33</f>
        <v>20661000.8400194</v>
      </c>
      <c r="G45" s="157" t="n">
        <f aca="false">low_v2_m!E33+temporary_pension_bonus_low!B33</f>
        <v>19826846.053283</v>
      </c>
      <c r="H45" s="67" t="n">
        <f aca="false">F45-J45</f>
        <v>20140868.982527</v>
      </c>
      <c r="I45" s="67" t="n">
        <f aca="false">G45-K45</f>
        <v>19322318.1515154</v>
      </c>
      <c r="J45" s="157" t="n">
        <f aca="false">low_v2_m!J33</f>
        <v>520131.857492372</v>
      </c>
      <c r="K45" s="157" t="n">
        <f aca="false">low_v2_m!K33</f>
        <v>504527.901767601</v>
      </c>
      <c r="L45" s="67" t="n">
        <f aca="false">H45-I45</f>
        <v>818550.831011567</v>
      </c>
      <c r="M45" s="67" t="n">
        <f aca="false">J45-K45</f>
        <v>15603.9557247711</v>
      </c>
      <c r="N45" s="157" t="n">
        <f aca="false">SUM(low_v5_m!C33:J33)</f>
        <v>3301910.2373963</v>
      </c>
      <c r="O45" s="7"/>
      <c r="P45" s="7"/>
      <c r="Q45" s="67" t="n">
        <f aca="false">I45*5.5017049523</f>
        <v>106305693.464109</v>
      </c>
      <c r="R45" s="67"/>
      <c r="S45" s="67"/>
      <c r="T45" s="7"/>
      <c r="U45" s="7"/>
      <c r="V45" s="67" t="n">
        <f aca="false">K45*5.5017049523</f>
        <v>2775763.65572834</v>
      </c>
      <c r="W45" s="67" t="n">
        <f aca="false">M45*5.5017049523</f>
        <v>85848.3604864433</v>
      </c>
      <c r="X45" s="67" t="n">
        <f aca="false">N45*5.1890047538+L45*5.5017049523</f>
        <v>21637053.0791559</v>
      </c>
      <c r="Y45" s="67" t="n">
        <f aca="false">N45*5.1890047538</f>
        <v>17133627.9184703</v>
      </c>
      <c r="Z45" s="67" t="n">
        <f aca="false">L45*5.5017049523</f>
        <v>4503425.16068562</v>
      </c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</row>
    <row r="46" customFormat="false" ht="12.8" hidden="false" customHeight="false" outlineLevel="0" collapsed="false">
      <c r="A46" s="153"/>
      <c r="B46" s="5"/>
      <c r="C46" s="153" t="n">
        <f aca="false">C42+1</f>
        <v>2023</v>
      </c>
      <c r="D46" s="153" t="n">
        <f aca="false">D42</f>
        <v>1</v>
      </c>
      <c r="E46" s="153" t="n">
        <v>193</v>
      </c>
      <c r="F46" s="155" t="n">
        <f aca="false">low_v2_m!D34+temporary_pension_bonus_low!B34</f>
        <v>19511035.5327208</v>
      </c>
      <c r="G46" s="155" t="n">
        <f aca="false">low_v2_m!E34+temporary_pension_bonus_low!B34</f>
        <v>18721865.7343925</v>
      </c>
      <c r="H46" s="8" t="n">
        <f aca="false">F46-J46</f>
        <v>19010650.6108328</v>
      </c>
      <c r="I46" s="8" t="n">
        <f aca="false">G46-K46</f>
        <v>18236492.3601611</v>
      </c>
      <c r="J46" s="155" t="n">
        <f aca="false">low_v2_m!J34</f>
        <v>500384.921888075</v>
      </c>
      <c r="K46" s="155" t="n">
        <f aca="false">low_v2_m!K34</f>
        <v>485373.374231433</v>
      </c>
      <c r="L46" s="8" t="n">
        <f aca="false">H46-I46</f>
        <v>774158.250671662</v>
      </c>
      <c r="M46" s="8" t="n">
        <f aca="false">J46-K46</f>
        <v>15011.5476566422</v>
      </c>
      <c r="N46" s="155" t="n">
        <f aca="false">SUM(low_v5_m!C34:J34)</f>
        <v>3638619.11153917</v>
      </c>
      <c r="O46" s="5"/>
      <c r="P46" s="5"/>
      <c r="Q46" s="8" t="n">
        <f aca="false">I46*5.5017049523</f>
        <v>100331800.330479</v>
      </c>
      <c r="R46" s="8"/>
      <c r="S46" s="8"/>
      <c r="T46" s="5"/>
      <c r="U46" s="5"/>
      <c r="V46" s="8" t="n">
        <f aca="false">K46*5.5017049523</f>
        <v>2670381.09672364</v>
      </c>
      <c r="W46" s="8" t="n">
        <f aca="false">M46*5.5017049523</f>
        <v>82589.1060842359</v>
      </c>
      <c r="X46" s="8" t="n">
        <f aca="false">N46*5.1890047538+L46*5.5017049523</f>
        <v>23140002.1486285</v>
      </c>
      <c r="Y46" s="8" t="n">
        <f aca="false">N46*5.1890047538</f>
        <v>18880811.8670443</v>
      </c>
      <c r="Z46" s="8" t="n">
        <f aca="false">L46*5.5017049523</f>
        <v>4259190.28158419</v>
      </c>
      <c r="AA46" s="153"/>
      <c r="AB46" s="153"/>
      <c r="AC46" s="153"/>
      <c r="AD46" s="153"/>
      <c r="AE46" s="153"/>
      <c r="AF46" s="153"/>
      <c r="AG46" s="153"/>
      <c r="AH46" s="153"/>
      <c r="AI46" s="153"/>
      <c r="AJ46" s="153"/>
      <c r="AK46" s="153"/>
      <c r="AL46" s="153"/>
      <c r="AM46" s="153"/>
      <c r="AN46" s="153"/>
      <c r="AO46" s="153"/>
      <c r="AP46" s="153"/>
      <c r="AQ46" s="153"/>
      <c r="AR46" s="153"/>
      <c r="AS46" s="153"/>
      <c r="AT46" s="153"/>
      <c r="AU46" s="153"/>
      <c r="AV46" s="153"/>
      <c r="AW46" s="153"/>
      <c r="AX46" s="153"/>
      <c r="AY46" s="153"/>
      <c r="AZ46" s="153"/>
      <c r="BA46" s="153"/>
      <c r="BB46" s="153"/>
      <c r="BC46" s="153"/>
      <c r="BD46" s="153"/>
      <c r="BE46" s="153"/>
      <c r="BF46" s="153"/>
      <c r="BG46" s="153"/>
      <c r="BH46" s="153"/>
      <c r="BI46" s="153"/>
      <c r="BJ46" s="153"/>
      <c r="BK46" s="153"/>
      <c r="BL46" s="153"/>
    </row>
    <row r="47" customFormat="false" ht="12.8" hidden="false" customHeight="false" outlineLevel="0" collapsed="false">
      <c r="A47" s="7"/>
      <c r="B47" s="7"/>
      <c r="C47" s="7" t="n">
        <f aca="false">C43+1</f>
        <v>2023</v>
      </c>
      <c r="D47" s="7" t="n">
        <f aca="false">D43</f>
        <v>2</v>
      </c>
      <c r="E47" s="7" t="n">
        <v>194</v>
      </c>
      <c r="F47" s="157" t="n">
        <f aca="false">low_v2_m!D35+temporary_pension_bonus_low!B35</f>
        <v>21587874.2611171</v>
      </c>
      <c r="G47" s="157" t="n">
        <f aca="false">low_v2_m!E35+temporary_pension_bonus_low!B35</f>
        <v>20713564.2375142</v>
      </c>
      <c r="H47" s="67" t="n">
        <f aca="false">F47-J47</f>
        <v>21017146.8123975</v>
      </c>
      <c r="I47" s="67" t="n">
        <f aca="false">G47-K47</f>
        <v>20159958.6122562</v>
      </c>
      <c r="J47" s="157" t="n">
        <f aca="false">low_v2_m!J35</f>
        <v>570727.448719572</v>
      </c>
      <c r="K47" s="157" t="n">
        <f aca="false">low_v2_m!K35</f>
        <v>553605.625257985</v>
      </c>
      <c r="L47" s="67" t="n">
        <f aca="false">H47-I47</f>
        <v>857188.200141333</v>
      </c>
      <c r="M47" s="67" t="n">
        <f aca="false">J47-K47</f>
        <v>17121.8234615872</v>
      </c>
      <c r="N47" s="157" t="n">
        <f aca="false">SUM(low_v5_m!C35:J35)</f>
        <v>3437473.16724419</v>
      </c>
      <c r="O47" s="7"/>
      <c r="P47" s="7"/>
      <c r="Q47" s="67" t="n">
        <f aca="false">I47*5.5017049523</f>
        <v>110914144.135213</v>
      </c>
      <c r="R47" s="67"/>
      <c r="S47" s="67"/>
      <c r="T47" s="7"/>
      <c r="U47" s="7"/>
      <c r="V47" s="67" t="n">
        <f aca="false">K47*5.5017049523</f>
        <v>3045774.81010299</v>
      </c>
      <c r="W47" s="67" t="n">
        <f aca="false">M47*5.5017049523</f>
        <v>94199.2209310206</v>
      </c>
      <c r="X47" s="67" t="n">
        <f aca="false">N47*5.1890047538+L47*5.5017049523</f>
        <v>22553061.1716607</v>
      </c>
      <c r="Y47" s="67" t="n">
        <f aca="false">N47*5.1890047538</f>
        <v>17837064.60589</v>
      </c>
      <c r="Z47" s="67" t="n">
        <f aca="false">L47*5.5017049523</f>
        <v>4715996.5657707</v>
      </c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</row>
    <row r="48" customFormat="false" ht="12.8" hidden="false" customHeight="false" outlineLevel="0" collapsed="false">
      <c r="A48" s="7"/>
      <c r="B48" s="7"/>
      <c r="C48" s="7" t="n">
        <f aca="false">C44+1</f>
        <v>2023</v>
      </c>
      <c r="D48" s="7" t="n">
        <f aca="false">D44</f>
        <v>3</v>
      </c>
      <c r="E48" s="7" t="n">
        <v>195</v>
      </c>
      <c r="F48" s="157" t="n">
        <f aca="false">low_v2_m!D36+temporary_pension_bonus_low!B36</f>
        <v>20511827.966205</v>
      </c>
      <c r="G48" s="157" t="n">
        <f aca="false">low_v2_m!E36+temporary_pension_bonus_low!B36</f>
        <v>19679936.179964</v>
      </c>
      <c r="H48" s="67" t="n">
        <f aca="false">F48-J48</f>
        <v>19952417.2574314</v>
      </c>
      <c r="I48" s="67" t="n">
        <f aca="false">G48-K48</f>
        <v>19137307.7924536</v>
      </c>
      <c r="J48" s="157" t="n">
        <f aca="false">low_v2_m!J36</f>
        <v>559410.708773591</v>
      </c>
      <c r="K48" s="157" t="n">
        <f aca="false">low_v2_m!K36</f>
        <v>542628.387510384</v>
      </c>
      <c r="L48" s="67" t="n">
        <f aca="false">H48-I48</f>
        <v>815109.464977786</v>
      </c>
      <c r="M48" s="67" t="n">
        <f aca="false">J48-K48</f>
        <v>16782.3212632078</v>
      </c>
      <c r="N48" s="157" t="n">
        <f aca="false">SUM(low_v5_m!C36:J36)</f>
        <v>3166901.04302662</v>
      </c>
      <c r="O48" s="7"/>
      <c r="P48" s="7"/>
      <c r="Q48" s="67" t="n">
        <f aca="false">I48*5.5017049523</f>
        <v>105287821.055431</v>
      </c>
      <c r="R48" s="67"/>
      <c r="S48" s="67"/>
      <c r="T48" s="7"/>
      <c r="U48" s="7"/>
      <c r="V48" s="67" t="n">
        <f aca="false">K48*5.5017049523</f>
        <v>2985381.28682444</v>
      </c>
      <c r="W48" s="67" t="n">
        <f aca="false">M48*5.5017049523</f>
        <v>92331.3800048801</v>
      </c>
      <c r="X48" s="67" t="n">
        <f aca="false">N48*5.1890047538+L48*5.5017049523</f>
        <v>20917556.3472142</v>
      </c>
      <c r="Y48" s="67" t="n">
        <f aca="false">N48*5.1890047538</f>
        <v>16433064.5670793</v>
      </c>
      <c r="Z48" s="67" t="n">
        <f aca="false">L48*5.5017049523</f>
        <v>4484491.78013489</v>
      </c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</row>
    <row r="49" customFormat="false" ht="12.8" hidden="false" customHeight="false" outlineLevel="0" collapsed="false">
      <c r="A49" s="7"/>
      <c r="B49" s="7"/>
      <c r="C49" s="7" t="n">
        <f aca="false">C45+1</f>
        <v>2023</v>
      </c>
      <c r="D49" s="7" t="n">
        <f aca="false">D45</f>
        <v>4</v>
      </c>
      <c r="E49" s="7" t="n">
        <v>196</v>
      </c>
      <c r="F49" s="157" t="n">
        <f aca="false">low_v2_m!D37+temporary_pension_bonus_low!B37</f>
        <v>22234879.6172993</v>
      </c>
      <c r="G49" s="157" t="n">
        <f aca="false">low_v2_m!E37+temporary_pension_bonus_low!B37</f>
        <v>21331584.8357165</v>
      </c>
      <c r="H49" s="67" t="n">
        <f aca="false">F49-J49</f>
        <v>21598622.8827977</v>
      </c>
      <c r="I49" s="67" t="n">
        <f aca="false">G49-K49</f>
        <v>20714415.80325</v>
      </c>
      <c r="J49" s="157" t="n">
        <f aca="false">low_v2_m!J37</f>
        <v>636256.73450156</v>
      </c>
      <c r="K49" s="157" t="n">
        <f aca="false">low_v2_m!K37</f>
        <v>617169.032466513</v>
      </c>
      <c r="L49" s="67" t="n">
        <f aca="false">H49-I49</f>
        <v>884207.079547778</v>
      </c>
      <c r="M49" s="67" t="n">
        <f aca="false">J49-K49</f>
        <v>19087.7020350469</v>
      </c>
      <c r="N49" s="157" t="n">
        <f aca="false">SUM(low_v5_m!C37:J37)</f>
        <v>3524751.71002809</v>
      </c>
      <c r="O49" s="7"/>
      <c r="P49" s="7"/>
      <c r="Q49" s="67" t="n">
        <f aca="false">I49*5.5017049523</f>
        <v>113964604.008742</v>
      </c>
      <c r="R49" s="67"/>
      <c r="S49" s="67"/>
      <c r="T49" s="7"/>
      <c r="U49" s="7"/>
      <c r="V49" s="67" t="n">
        <f aca="false">K49*5.5017049523</f>
        <v>3395481.92232721</v>
      </c>
      <c r="W49" s="67" t="n">
        <f aca="false">M49*5.5017049523</f>
        <v>105014.904814244</v>
      </c>
      <c r="X49" s="67" t="n">
        <f aca="false">N49*5.1890047538+L49*5.5017049523</f>
        <v>23154599.8477072</v>
      </c>
      <c r="Y49" s="67" t="n">
        <f aca="false">N49*5.1890047538</f>
        <v>18289953.3793005</v>
      </c>
      <c r="Z49" s="67" t="n">
        <f aca="false">L49*5.5017049523</f>
        <v>4864646.46840673</v>
      </c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</row>
    <row r="50" customFormat="false" ht="12.8" hidden="false" customHeight="false" outlineLevel="0" collapsed="false">
      <c r="A50" s="153"/>
      <c r="B50" s="5"/>
      <c r="C50" s="153" t="n">
        <f aca="false">C46+1</f>
        <v>2024</v>
      </c>
      <c r="D50" s="153" t="n">
        <f aca="false">D46</f>
        <v>1</v>
      </c>
      <c r="E50" s="153" t="n">
        <v>197</v>
      </c>
      <c r="F50" s="155" t="n">
        <f aca="false">low_v2_m!D38+temporary_pension_bonus_low!B38</f>
        <v>21312718.4727404</v>
      </c>
      <c r="G50" s="155" t="n">
        <f aca="false">low_v2_m!E38+temporary_pension_bonus_low!B38</f>
        <v>20445370.7187405</v>
      </c>
      <c r="H50" s="8" t="n">
        <f aca="false">F50-J50</f>
        <v>20682132.1246058</v>
      </c>
      <c r="I50" s="8" t="n">
        <f aca="false">G50-K50</f>
        <v>19833701.9610499</v>
      </c>
      <c r="J50" s="155" t="n">
        <f aca="false">low_v2_m!J38</f>
        <v>630586.34813463</v>
      </c>
      <c r="K50" s="155" t="n">
        <f aca="false">low_v2_m!K38</f>
        <v>611668.75769059</v>
      </c>
      <c r="L50" s="8" t="n">
        <f aca="false">H50-I50</f>
        <v>848430.163555853</v>
      </c>
      <c r="M50" s="8" t="n">
        <f aca="false">J50-K50</f>
        <v>18917.5904440391</v>
      </c>
      <c r="N50" s="155" t="n">
        <f aca="false">SUM(low_v5_m!C38:J38)</f>
        <v>3951986.36397686</v>
      </c>
      <c r="O50" s="5"/>
      <c r="P50" s="5"/>
      <c r="Q50" s="8" t="n">
        <f aca="false">I50*5.5017049523</f>
        <v>109119176.301551</v>
      </c>
      <c r="R50" s="8"/>
      <c r="S50" s="8"/>
      <c r="T50" s="5"/>
      <c r="U50" s="5"/>
      <c r="V50" s="8" t="n">
        <f aca="false">K50*5.5017049523</f>
        <v>3365221.03335351</v>
      </c>
      <c r="W50" s="8" t="n">
        <f aca="false">M50*5.5017049523</f>
        <v>104079.001031553</v>
      </c>
      <c r="X50" s="8" t="n">
        <f aca="false">N50*5.1890047538+L50*5.5017049523</f>
        <v>25174688.4621446</v>
      </c>
      <c r="Y50" s="8" t="n">
        <f aca="false">N50*5.1890047538</f>
        <v>20506876.0296287</v>
      </c>
      <c r="Z50" s="8" t="n">
        <f aca="false">L50*5.5017049523</f>
        <v>4667812.43251594</v>
      </c>
      <c r="AA50" s="153"/>
      <c r="AB50" s="153"/>
      <c r="AC50" s="153"/>
      <c r="AD50" s="153"/>
      <c r="AE50" s="153"/>
      <c r="AF50" s="153"/>
      <c r="AG50" s="153"/>
      <c r="AH50" s="153"/>
      <c r="AI50" s="153"/>
      <c r="AJ50" s="153"/>
      <c r="AK50" s="153"/>
      <c r="AL50" s="153"/>
      <c r="AM50" s="153"/>
      <c r="AN50" s="153"/>
      <c r="AO50" s="153"/>
      <c r="AP50" s="153"/>
      <c r="AQ50" s="153"/>
      <c r="AR50" s="153"/>
      <c r="AS50" s="153"/>
      <c r="AT50" s="153"/>
      <c r="AU50" s="153"/>
      <c r="AV50" s="153"/>
      <c r="AW50" s="153"/>
      <c r="AX50" s="153"/>
      <c r="AY50" s="153"/>
      <c r="AZ50" s="153"/>
      <c r="BA50" s="153"/>
      <c r="BB50" s="153"/>
      <c r="BC50" s="153"/>
      <c r="BD50" s="153"/>
      <c r="BE50" s="153"/>
      <c r="BF50" s="153"/>
      <c r="BG50" s="153"/>
      <c r="BH50" s="153"/>
      <c r="BI50" s="153"/>
      <c r="BJ50" s="153"/>
      <c r="BK50" s="153"/>
      <c r="BL50" s="153"/>
    </row>
    <row r="51" customFormat="false" ht="12.8" hidden="false" customHeight="false" outlineLevel="0" collapsed="false">
      <c r="A51" s="7"/>
      <c r="B51" s="7"/>
      <c r="C51" s="7" t="n">
        <f aca="false">C47+1</f>
        <v>2024</v>
      </c>
      <c r="D51" s="7" t="n">
        <f aca="false">D47</f>
        <v>2</v>
      </c>
      <c r="E51" s="7" t="n">
        <v>198</v>
      </c>
      <c r="F51" s="157" t="n">
        <f aca="false">low_v2_m!D39+temporary_pension_bonus_low!B39</f>
        <v>23202397.4269859</v>
      </c>
      <c r="G51" s="157" t="n">
        <f aca="false">low_v2_m!E39+temporary_pension_bonus_low!B39</f>
        <v>22256508.1912345</v>
      </c>
      <c r="H51" s="67" t="n">
        <f aca="false">F51-J51</f>
        <v>22505042.0758786</v>
      </c>
      <c r="I51" s="67" t="n">
        <f aca="false">G51-K51</f>
        <v>21580073.5006605</v>
      </c>
      <c r="J51" s="157" t="n">
        <f aca="false">low_v2_m!J39</f>
        <v>697355.3511073</v>
      </c>
      <c r="K51" s="157" t="n">
        <f aca="false">low_v2_m!K39</f>
        <v>676434.690574081</v>
      </c>
      <c r="L51" s="67" t="n">
        <f aca="false">H51-I51</f>
        <v>924968.575218115</v>
      </c>
      <c r="M51" s="67" t="n">
        <f aca="false">J51-K51</f>
        <v>20920.660533219</v>
      </c>
      <c r="N51" s="157" t="n">
        <f aca="false">SUM(low_v5_m!C39:J39)</f>
        <v>3659526.41733252</v>
      </c>
      <c r="O51" s="7"/>
      <c r="P51" s="7"/>
      <c r="Q51" s="67" t="n">
        <f aca="false">I51*5.5017049523</f>
        <v>118727197.249582</v>
      </c>
      <c r="R51" s="67"/>
      <c r="S51" s="67"/>
      <c r="T51" s="7"/>
      <c r="U51" s="7"/>
      <c r="V51" s="67" t="n">
        <f aca="false">K51*5.5017049523</f>
        <v>3721544.08703894</v>
      </c>
      <c r="W51" s="67" t="n">
        <f aca="false">M51*5.5017049523</f>
        <v>115099.301660998</v>
      </c>
      <c r="X51" s="67" t="n">
        <f aca="false">N51*5.1890047538+L51*5.5017049523</f>
        <v>24078204.1671945</v>
      </c>
      <c r="Y51" s="67" t="n">
        <f aca="false">N51*5.1890047538</f>
        <v>18989299.9761951</v>
      </c>
      <c r="Z51" s="67" t="n">
        <f aca="false">L51*5.5017049523</f>
        <v>5088904.19099938</v>
      </c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</row>
    <row r="52" customFormat="false" ht="12.8" hidden="false" customHeight="false" outlineLevel="0" collapsed="false">
      <c r="A52" s="7"/>
      <c r="B52" s="7"/>
      <c r="C52" s="7" t="n">
        <f aca="false">C48+1</f>
        <v>2024</v>
      </c>
      <c r="D52" s="7" t="n">
        <f aca="false">D48</f>
        <v>3</v>
      </c>
      <c r="E52" s="7" t="n">
        <v>199</v>
      </c>
      <c r="F52" s="157" t="n">
        <f aca="false">low_v2_m!D40+temporary_pension_bonus_low!B40</f>
        <v>22409329.6140131</v>
      </c>
      <c r="G52" s="157" t="n">
        <f aca="false">low_v2_m!E40+temporary_pension_bonus_low!B40</f>
        <v>21493271.9383841</v>
      </c>
      <c r="H52" s="67" t="n">
        <f aca="false">F52-J52</f>
        <v>21720853.9395852</v>
      </c>
      <c r="I52" s="67" t="n">
        <f aca="false">G52-K52</f>
        <v>20825450.5341891</v>
      </c>
      <c r="J52" s="157" t="n">
        <f aca="false">low_v2_m!J40</f>
        <v>688475.674427917</v>
      </c>
      <c r="K52" s="157" t="n">
        <f aca="false">low_v2_m!K40</f>
        <v>667821.40419508</v>
      </c>
      <c r="L52" s="67" t="n">
        <f aca="false">H52-I52</f>
        <v>895403.405396145</v>
      </c>
      <c r="M52" s="67" t="n">
        <f aca="false">J52-K52</f>
        <v>20654.2702328375</v>
      </c>
      <c r="N52" s="157" t="n">
        <f aca="false">SUM(low_v5_m!C40:J40)</f>
        <v>3384699.49697998</v>
      </c>
      <c r="O52" s="7"/>
      <c r="P52" s="7"/>
      <c r="Q52" s="67" t="n">
        <f aca="false">I52*5.5017049523</f>
        <v>114575484.337827</v>
      </c>
      <c r="R52" s="67"/>
      <c r="S52" s="67"/>
      <c r="T52" s="7"/>
      <c r="U52" s="7"/>
      <c r="V52" s="67" t="n">
        <f aca="false">K52*5.5017049523</f>
        <v>3674156.32671201</v>
      </c>
      <c r="W52" s="67" t="n">
        <f aca="false">M52*5.5017049523</f>
        <v>113633.700826145</v>
      </c>
      <c r="X52" s="67" t="n">
        <f aca="false">N52*5.1890047538+L52*5.5017049523</f>
        <v>22489467.1297878</v>
      </c>
      <c r="Y52" s="67" t="n">
        <f aca="false">N52*5.1890047538</f>
        <v>17563221.7800136</v>
      </c>
      <c r="Z52" s="67" t="n">
        <f aca="false">L52*5.5017049523</f>
        <v>4926245.34977425</v>
      </c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</row>
    <row r="53" customFormat="false" ht="12.8" hidden="false" customHeight="false" outlineLevel="0" collapsed="false">
      <c r="A53" s="7"/>
      <c r="B53" s="7"/>
      <c r="C53" s="7" t="n">
        <f aca="false">C49+1</f>
        <v>2024</v>
      </c>
      <c r="D53" s="7" t="n">
        <f aca="false">D49</f>
        <v>4</v>
      </c>
      <c r="E53" s="7" t="n">
        <v>200</v>
      </c>
      <c r="F53" s="157" t="n">
        <f aca="false">low_v2_m!D41+temporary_pension_bonus_low!B41</f>
        <v>24143218.1886614</v>
      </c>
      <c r="G53" s="157" t="n">
        <f aca="false">low_v2_m!E41+temporary_pension_bonus_low!B41</f>
        <v>23154889.0235766</v>
      </c>
      <c r="H53" s="67" t="n">
        <f aca="false">F53-J53</f>
        <v>23357926.2108959</v>
      </c>
      <c r="I53" s="67" t="n">
        <f aca="false">G53-K53</f>
        <v>22393155.805144</v>
      </c>
      <c r="J53" s="157" t="n">
        <f aca="false">low_v2_m!J41</f>
        <v>785291.977765516</v>
      </c>
      <c r="K53" s="157" t="n">
        <f aca="false">low_v2_m!K41</f>
        <v>761733.21843255</v>
      </c>
      <c r="L53" s="67" t="n">
        <f aca="false">H53-I53</f>
        <v>964770.405751892</v>
      </c>
      <c r="M53" s="67" t="n">
        <f aca="false">J53-K53</f>
        <v>23558.7593329655</v>
      </c>
      <c r="N53" s="157" t="n">
        <f aca="false">SUM(low_v5_m!C41:J41)</f>
        <v>3776169.42563295</v>
      </c>
      <c r="O53" s="7"/>
      <c r="P53" s="7"/>
      <c r="Q53" s="67" t="n">
        <f aca="false">I53*5.5017049523</f>
        <v>123200536.190786</v>
      </c>
      <c r="R53" s="67"/>
      <c r="S53" s="67"/>
      <c r="T53" s="7"/>
      <c r="U53" s="7"/>
      <c r="V53" s="67" t="n">
        <f aca="false">K53*5.5017049523</f>
        <v>4190831.42018178</v>
      </c>
      <c r="W53" s="67" t="n">
        <f aca="false">M53*5.5017049523</f>
        <v>129613.34289222</v>
      </c>
      <c r="X53" s="67" t="n">
        <f aca="false">N53*5.1890047538+L53*5.5017049523</f>
        <v>24902443.2199212</v>
      </c>
      <c r="Y53" s="67" t="n">
        <f aca="false">N53*5.1890047538</f>
        <v>19594561.1007636</v>
      </c>
      <c r="Z53" s="67" t="n">
        <f aca="false">L53*5.5017049523</f>
        <v>5307882.11915766</v>
      </c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</row>
    <row r="54" customFormat="false" ht="12.8" hidden="false" customHeight="false" outlineLevel="0" collapsed="false">
      <c r="A54" s="153"/>
      <c r="B54" s="5"/>
      <c r="C54" s="153" t="n">
        <f aca="false">C50+1</f>
        <v>2025</v>
      </c>
      <c r="D54" s="153" t="n">
        <f aca="false">D50</f>
        <v>1</v>
      </c>
      <c r="E54" s="153" t="n">
        <v>201</v>
      </c>
      <c r="F54" s="155" t="n">
        <f aca="false">low_v2_m!D42+temporary_pension_bonus_low!B42</f>
        <v>23420492.7578576</v>
      </c>
      <c r="G54" s="155" t="n">
        <f aca="false">low_v2_m!E42+temporary_pension_bonus_low!B42</f>
        <v>22460184.8642781</v>
      </c>
      <c r="H54" s="8" t="n">
        <f aca="false">F54-J54</f>
        <v>22567723.0966409</v>
      </c>
      <c r="I54" s="8" t="n">
        <f aca="false">G54-K54</f>
        <v>21632998.2928979</v>
      </c>
      <c r="J54" s="155" t="n">
        <f aca="false">low_v2_m!J42</f>
        <v>852769.66121664</v>
      </c>
      <c r="K54" s="155" t="n">
        <f aca="false">low_v2_m!K42</f>
        <v>827186.571380141</v>
      </c>
      <c r="L54" s="8" t="n">
        <f aca="false">H54-I54</f>
        <v>934724.803742986</v>
      </c>
      <c r="M54" s="8" t="n">
        <f aca="false">J54-K54</f>
        <v>25583.0898364993</v>
      </c>
      <c r="N54" s="155" t="n">
        <f aca="false">SUM(low_v5_m!C42:J42)</f>
        <v>4245770.55727293</v>
      </c>
      <c r="O54" s="5"/>
      <c r="P54" s="5"/>
      <c r="Q54" s="8" t="n">
        <f aca="false">I54*5.5017049523</f>
        <v>119018373.841134</v>
      </c>
      <c r="R54" s="8"/>
      <c r="S54" s="8"/>
      <c r="T54" s="5"/>
      <c r="U54" s="5"/>
      <c r="V54" s="8" t="n">
        <f aca="false">K54*5.5017049523</f>
        <v>4550936.45623818</v>
      </c>
      <c r="W54" s="8" t="n">
        <f aca="false">M54*5.5017049523</f>
        <v>140750.612048604</v>
      </c>
      <c r="X54" s="8" t="n">
        <f aca="false">N54*5.1890047538+L54*5.5017049523</f>
        <v>27173903.6870237</v>
      </c>
      <c r="Y54" s="8" t="n">
        <f aca="false">N54*5.1890047538</f>
        <v>22031323.6052333</v>
      </c>
      <c r="Z54" s="8" t="n">
        <f aca="false">L54*5.5017049523</f>
        <v>5142580.08179043</v>
      </c>
      <c r="AA54" s="153"/>
      <c r="AB54" s="153"/>
      <c r="AC54" s="153"/>
      <c r="AD54" s="153"/>
      <c r="AE54" s="153"/>
      <c r="AF54" s="153"/>
      <c r="AG54" s="153"/>
      <c r="AH54" s="153"/>
      <c r="AI54" s="153"/>
      <c r="AJ54" s="153"/>
      <c r="AK54" s="153"/>
      <c r="AL54" s="153"/>
      <c r="AM54" s="153"/>
      <c r="AN54" s="153"/>
      <c r="AO54" s="153"/>
      <c r="AP54" s="153"/>
      <c r="AQ54" s="153"/>
      <c r="AR54" s="153"/>
      <c r="AS54" s="153"/>
      <c r="AT54" s="153"/>
      <c r="AU54" s="153"/>
      <c r="AV54" s="153"/>
      <c r="AW54" s="153"/>
      <c r="AX54" s="153"/>
      <c r="AY54" s="153"/>
      <c r="AZ54" s="153"/>
      <c r="BA54" s="153"/>
      <c r="BB54" s="153"/>
      <c r="BC54" s="153"/>
      <c r="BD54" s="153"/>
      <c r="BE54" s="153"/>
      <c r="BF54" s="153"/>
      <c r="BG54" s="153"/>
      <c r="BH54" s="153"/>
      <c r="BI54" s="153"/>
      <c r="BJ54" s="153"/>
      <c r="BK54" s="153"/>
      <c r="BL54" s="153"/>
    </row>
    <row r="55" customFormat="false" ht="12.8" hidden="false" customHeight="false" outlineLevel="0" collapsed="false">
      <c r="A55" s="7"/>
      <c r="B55" s="7"/>
      <c r="C55" s="7" t="n">
        <f aca="false">C51+1</f>
        <v>2025</v>
      </c>
      <c r="D55" s="7" t="n">
        <f aca="false">D51</f>
        <v>2</v>
      </c>
      <c r="E55" s="7" t="n">
        <v>202</v>
      </c>
      <c r="F55" s="157" t="n">
        <f aca="false">low_v2_m!D43+temporary_pension_bonus_low!B43</f>
        <v>25146146.9981011</v>
      </c>
      <c r="G55" s="157" t="n">
        <f aca="false">low_v2_m!E43+temporary_pension_bonus_low!B43</f>
        <v>24114541.866229</v>
      </c>
      <c r="H55" s="67" t="n">
        <f aca="false">F55-J55</f>
        <v>24125515.7355339</v>
      </c>
      <c r="I55" s="67" t="n">
        <f aca="false">G55-K55</f>
        <v>23124529.5415388</v>
      </c>
      <c r="J55" s="157" t="n">
        <f aca="false">low_v2_m!J43</f>
        <v>1020631.26256716</v>
      </c>
      <c r="K55" s="157" t="n">
        <f aca="false">low_v2_m!K43</f>
        <v>990012.324690143</v>
      </c>
      <c r="L55" s="67" t="n">
        <f aca="false">H55-I55</f>
        <v>1000986.19399506</v>
      </c>
      <c r="M55" s="67" t="n">
        <f aca="false">J55-K55</f>
        <v>30618.9378770149</v>
      </c>
      <c r="N55" s="157" t="n">
        <f aca="false">SUM(low_v5_m!C43:J43)</f>
        <v>3823717.31580771</v>
      </c>
      <c r="O55" s="7"/>
      <c r="P55" s="7"/>
      <c r="Q55" s="67" t="n">
        <f aca="false">I55*5.5017049523</f>
        <v>127224338.698292</v>
      </c>
      <c r="R55" s="67"/>
      <c r="S55" s="67"/>
      <c r="T55" s="7"/>
      <c r="U55" s="7"/>
      <c r="V55" s="67" t="n">
        <f aca="false">K55*5.5017049523</f>
        <v>5446755.7095858</v>
      </c>
      <c r="W55" s="67" t="n">
        <f aca="false">M55*5.5017049523</f>
        <v>168456.362152139</v>
      </c>
      <c r="X55" s="67" t="n">
        <f aca="false">N55*5.1890047538+L55*5.5017049523</f>
        <v>25348418.0296001</v>
      </c>
      <c r="Y55" s="67" t="n">
        <f aca="false">N55*5.1890047538</f>
        <v>19841287.3289136</v>
      </c>
      <c r="Z55" s="67" t="n">
        <f aca="false">L55*5.5017049523</f>
        <v>5507130.70068656</v>
      </c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</row>
    <row r="56" customFormat="false" ht="12.8" hidden="false" customHeight="false" outlineLevel="0" collapsed="false">
      <c r="A56" s="7"/>
      <c r="B56" s="7"/>
      <c r="C56" s="7" t="n">
        <f aca="false">C52+1</f>
        <v>2025</v>
      </c>
      <c r="D56" s="7" t="n">
        <f aca="false">D52</f>
        <v>3</v>
      </c>
      <c r="E56" s="7" t="n">
        <v>203</v>
      </c>
      <c r="F56" s="157" t="n">
        <f aca="false">low_v2_m!D44+temporary_pension_bonus_low!B44</f>
        <v>24492801.5572197</v>
      </c>
      <c r="G56" s="157" t="n">
        <f aca="false">low_v2_m!E44+temporary_pension_bonus_low!B44</f>
        <v>23486599.4180794</v>
      </c>
      <c r="H56" s="67" t="n">
        <f aca="false">F56-J56</f>
        <v>23466281.772411</v>
      </c>
      <c r="I56" s="67" t="n">
        <f aca="false">G56-K56</f>
        <v>22490875.226815</v>
      </c>
      <c r="J56" s="157" t="n">
        <f aca="false">low_v2_m!J44</f>
        <v>1026519.78480874</v>
      </c>
      <c r="K56" s="157" t="n">
        <f aca="false">low_v2_m!K44</f>
        <v>995724.19126448</v>
      </c>
      <c r="L56" s="67" t="n">
        <f aca="false">H56-I56</f>
        <v>975406.545596015</v>
      </c>
      <c r="M56" s="67" t="n">
        <f aca="false">J56-K56</f>
        <v>30795.5935442623</v>
      </c>
      <c r="N56" s="157" t="n">
        <f aca="false">SUM(low_v5_m!C44:J44)</f>
        <v>3645866.93353778</v>
      </c>
      <c r="O56" s="7"/>
      <c r="P56" s="7"/>
      <c r="Q56" s="67" t="n">
        <f aca="false">I56*5.5017049523</f>
        <v>123738159.616929</v>
      </c>
      <c r="R56" s="67"/>
      <c r="S56" s="67"/>
      <c r="T56" s="7"/>
      <c r="U56" s="7"/>
      <c r="V56" s="67" t="n">
        <f aca="false">K56*5.5017049523</f>
        <v>5478180.7142047</v>
      </c>
      <c r="W56" s="67" t="n">
        <f aca="false">M56*5.5017049523</f>
        <v>169428.269511486</v>
      </c>
      <c r="X56" s="67" t="n">
        <f aca="false">N56*5.1890047538+L56*5.5017049523</f>
        <v>24284819.8722612</v>
      </c>
      <c r="Y56" s="67" t="n">
        <f aca="false">N56*5.1890047538</f>
        <v>18918420.8498498</v>
      </c>
      <c r="Z56" s="67" t="n">
        <f aca="false">L56*5.5017049523</f>
        <v>5366399.02241143</v>
      </c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</row>
    <row r="57" customFormat="false" ht="12.8" hidden="false" customHeight="false" outlineLevel="0" collapsed="false">
      <c r="A57" s="7"/>
      <c r="B57" s="7"/>
      <c r="C57" s="7" t="n">
        <f aca="false">C53+1</f>
        <v>2025</v>
      </c>
      <c r="D57" s="7" t="n">
        <f aca="false">D53</f>
        <v>4</v>
      </c>
      <c r="E57" s="7" t="n">
        <v>204</v>
      </c>
      <c r="F57" s="157" t="n">
        <f aca="false">low_v2_m!D45+temporary_pension_bonus_low!B45</f>
        <v>26093257.4692304</v>
      </c>
      <c r="G57" s="157" t="n">
        <f aca="false">low_v2_m!E45+temporary_pension_bonus_low!B45</f>
        <v>25019756.9171727</v>
      </c>
      <c r="H57" s="67" t="n">
        <f aca="false">F57-J57</f>
        <v>24906921.0251564</v>
      </c>
      <c r="I57" s="67" t="n">
        <f aca="false">G57-K57</f>
        <v>23869010.566421</v>
      </c>
      <c r="J57" s="157" t="n">
        <f aca="false">low_v2_m!J45</f>
        <v>1186336.44407398</v>
      </c>
      <c r="K57" s="157" t="n">
        <f aca="false">low_v2_m!K45</f>
        <v>1150746.35075176</v>
      </c>
      <c r="L57" s="67" t="n">
        <f aca="false">H57-I57</f>
        <v>1037910.45873543</v>
      </c>
      <c r="M57" s="67" t="n">
        <f aca="false">J57-K57</f>
        <v>35590.0933222193</v>
      </c>
      <c r="N57" s="157" t="n">
        <f aca="false">SUM(low_v5_m!C45:J45)</f>
        <v>3930221.96819101</v>
      </c>
      <c r="O57" s="7"/>
      <c r="P57" s="7"/>
      <c r="Q57" s="67" t="n">
        <f aca="false">I57*5.5017049523</f>
        <v>131320253.639779</v>
      </c>
      <c r="R57" s="67"/>
      <c r="S57" s="67"/>
      <c r="T57" s="7"/>
      <c r="U57" s="7"/>
      <c r="V57" s="67" t="n">
        <f aca="false">K57*5.5017049523</f>
        <v>6331066.89677209</v>
      </c>
      <c r="W57" s="67" t="n">
        <f aca="false">M57*5.5017049523</f>
        <v>195806.192683673</v>
      </c>
      <c r="X57" s="67" t="n">
        <f aca="false">N57*5.1890047538+L57*5.5017049523</f>
        <v>26104217.587301</v>
      </c>
      <c r="Y57" s="67" t="n">
        <f aca="false">N57*5.1890047538</f>
        <v>20393940.4764323</v>
      </c>
      <c r="Z57" s="67" t="n">
        <f aca="false">L57*5.5017049523</f>
        <v>5710277.11086869</v>
      </c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</row>
    <row r="58" customFormat="false" ht="12.8" hidden="false" customHeight="false" outlineLevel="0" collapsed="false">
      <c r="A58" s="153"/>
      <c r="B58" s="5"/>
      <c r="C58" s="153" t="n">
        <f aca="false">C54+1</f>
        <v>2026</v>
      </c>
      <c r="D58" s="153" t="n">
        <f aca="false">D54</f>
        <v>1</v>
      </c>
      <c r="E58" s="153" t="n">
        <v>205</v>
      </c>
      <c r="F58" s="155" t="n">
        <f aca="false">low_v2_m!D46+temporary_pension_bonus_low!B46</f>
        <v>25702650.139793</v>
      </c>
      <c r="G58" s="155" t="n">
        <f aca="false">low_v2_m!E46+temporary_pension_bonus_low!B46</f>
        <v>24643713.0278444</v>
      </c>
      <c r="H58" s="8" t="n">
        <f aca="false">F58-J58</f>
        <v>24431470.0918815</v>
      </c>
      <c r="I58" s="8" t="n">
        <f aca="false">G58-K58</f>
        <v>23410668.3813703</v>
      </c>
      <c r="J58" s="155" t="n">
        <f aca="false">low_v2_m!J46</f>
        <v>1271180.04791151</v>
      </c>
      <c r="K58" s="155" t="n">
        <f aca="false">low_v2_m!K46</f>
        <v>1233044.64647417</v>
      </c>
      <c r="L58" s="8" t="n">
        <f aca="false">H58-I58</f>
        <v>1020801.71051126</v>
      </c>
      <c r="M58" s="8" t="n">
        <f aca="false">J58-K58</f>
        <v>38135.4014373459</v>
      </c>
      <c r="N58" s="155" t="n">
        <f aca="false">SUM(low_v5_m!C46:J46)</f>
        <v>4585157.57667922</v>
      </c>
      <c r="O58" s="5"/>
      <c r="P58" s="5"/>
      <c r="Q58" s="8" t="n">
        <f aca="false">I58*5.5017049523</f>
        <v>128798590.170438</v>
      </c>
      <c r="R58" s="8"/>
      <c r="S58" s="8"/>
      <c r="T58" s="5"/>
      <c r="U58" s="5"/>
      <c r="V58" s="8" t="n">
        <f aca="false">K58*5.5017049523</f>
        <v>6783847.83791393</v>
      </c>
      <c r="W58" s="8" t="n">
        <f aca="false">M58*5.5017049523</f>
        <v>209809.726945794</v>
      </c>
      <c r="X58" s="8" t="n">
        <f aca="false">N58*5.1890047538+L58*5.5017049523</f>
        <v>29408554.2883466</v>
      </c>
      <c r="Y58" s="8" t="n">
        <f aca="false">N58*5.1890047538</f>
        <v>23792404.4623106</v>
      </c>
      <c r="Z58" s="8" t="n">
        <f aca="false">L58*5.5017049523</f>
        <v>5616149.82603609</v>
      </c>
      <c r="AA58" s="153"/>
      <c r="AB58" s="153"/>
      <c r="AC58" s="153"/>
      <c r="AD58" s="153"/>
      <c r="AE58" s="153"/>
      <c r="AF58" s="153"/>
      <c r="AG58" s="153"/>
      <c r="AH58" s="153"/>
      <c r="AI58" s="153"/>
      <c r="AJ58" s="153"/>
      <c r="AK58" s="153"/>
      <c r="AL58" s="153"/>
      <c r="AM58" s="153"/>
      <c r="AN58" s="153"/>
      <c r="AO58" s="153"/>
      <c r="AP58" s="153"/>
      <c r="AQ58" s="153"/>
      <c r="AR58" s="153"/>
      <c r="AS58" s="153"/>
      <c r="AT58" s="153"/>
      <c r="AU58" s="153"/>
      <c r="AV58" s="153"/>
      <c r="AW58" s="153"/>
      <c r="AX58" s="153"/>
      <c r="AY58" s="153"/>
      <c r="AZ58" s="153"/>
      <c r="BA58" s="153"/>
      <c r="BB58" s="153"/>
      <c r="BC58" s="153"/>
      <c r="BD58" s="153"/>
      <c r="BE58" s="153"/>
      <c r="BF58" s="153"/>
      <c r="BG58" s="153"/>
      <c r="BH58" s="153"/>
      <c r="BI58" s="153"/>
      <c r="BJ58" s="153"/>
      <c r="BK58" s="153"/>
      <c r="BL58" s="153"/>
    </row>
    <row r="59" customFormat="false" ht="12.8" hidden="false" customHeight="false" outlineLevel="0" collapsed="false">
      <c r="A59" s="7"/>
      <c r="B59" s="7"/>
      <c r="C59" s="7" t="n">
        <f aca="false">C55+1</f>
        <v>2026</v>
      </c>
      <c r="D59" s="7" t="n">
        <f aca="false">D55</f>
        <v>2</v>
      </c>
      <c r="E59" s="7" t="n">
        <v>206</v>
      </c>
      <c r="F59" s="157" t="n">
        <f aca="false">low_v2_m!D47+temporary_pension_bonus_low!B47</f>
        <v>27414999.0129472</v>
      </c>
      <c r="G59" s="157" t="n">
        <f aca="false">low_v2_m!E47+temporary_pension_bonus_low!B47</f>
        <v>26283961.0237544</v>
      </c>
      <c r="H59" s="67" t="n">
        <f aca="false">F59-J59</f>
        <v>25946112.8601421</v>
      </c>
      <c r="I59" s="67" t="n">
        <f aca="false">G59-K59</f>
        <v>24859141.4555335</v>
      </c>
      <c r="J59" s="157" t="n">
        <f aca="false">low_v2_m!J47</f>
        <v>1468886.15280512</v>
      </c>
      <c r="K59" s="157" t="n">
        <f aca="false">low_v2_m!K47</f>
        <v>1424819.56822097</v>
      </c>
      <c r="L59" s="67" t="n">
        <f aca="false">H59-I59</f>
        <v>1086971.4046086</v>
      </c>
      <c r="M59" s="67" t="n">
        <f aca="false">J59-K59</f>
        <v>44066.5845841537</v>
      </c>
      <c r="N59" s="157" t="n">
        <f aca="false">SUM(low_v5_m!C47:J47)</f>
        <v>4097679.48856933</v>
      </c>
      <c r="O59" s="7"/>
      <c r="P59" s="7"/>
      <c r="Q59" s="67" t="n">
        <f aca="false">I59*5.5017049523</f>
        <v>136767661.655835</v>
      </c>
      <c r="R59" s="67"/>
      <c r="S59" s="67"/>
      <c r="T59" s="7"/>
      <c r="U59" s="7"/>
      <c r="V59" s="67" t="n">
        <f aca="false">K59*5.5017049523</f>
        <v>7838936.87461526</v>
      </c>
      <c r="W59" s="67" t="n">
        <f aca="false">M59*5.5017049523</f>
        <v>242441.346637585</v>
      </c>
      <c r="X59" s="67" t="n">
        <f aca="false">N59*5.1890047538+L59*5.5017049523</f>
        <v>27243074.3054786</v>
      </c>
      <c r="Y59" s="67" t="n">
        <f aca="false">N59*5.1890047538</f>
        <v>21262878.345735</v>
      </c>
      <c r="Z59" s="67" t="n">
        <f aca="false">L59*5.5017049523</f>
        <v>5980195.9597436</v>
      </c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</row>
    <row r="60" customFormat="false" ht="12.8" hidden="false" customHeight="false" outlineLevel="0" collapsed="false">
      <c r="A60" s="7"/>
      <c r="B60" s="7"/>
      <c r="C60" s="7" t="n">
        <f aca="false">C56+1</f>
        <v>2026</v>
      </c>
      <c r="D60" s="7" t="n">
        <f aca="false">D56</f>
        <v>3</v>
      </c>
      <c r="E60" s="7" t="n">
        <v>207</v>
      </c>
      <c r="F60" s="157" t="n">
        <f aca="false">low_v2_m!D48+temporary_pension_bonus_low!B48</f>
        <v>27062764.99252</v>
      </c>
      <c r="G60" s="157" t="n">
        <f aca="false">low_v2_m!E48+temporary_pension_bonus_low!B48</f>
        <v>25946483.6105036</v>
      </c>
      <c r="H60" s="67" t="n">
        <f aca="false">F60-J60</f>
        <v>25539629.1458779</v>
      </c>
      <c r="I60" s="67" t="n">
        <f aca="false">G60-K60</f>
        <v>24469041.8392607</v>
      </c>
      <c r="J60" s="157" t="n">
        <f aca="false">low_v2_m!J48</f>
        <v>1523135.84664211</v>
      </c>
      <c r="K60" s="157" t="n">
        <f aca="false">low_v2_m!K48</f>
        <v>1477441.77124284</v>
      </c>
      <c r="L60" s="67" t="n">
        <f aca="false">H60-I60</f>
        <v>1070587.30661716</v>
      </c>
      <c r="M60" s="67" t="n">
        <f aca="false">J60-K60</f>
        <v>45694.0753992633</v>
      </c>
      <c r="N60" s="157" t="n">
        <f aca="false">SUM(low_v5_m!C48:J48)</f>
        <v>3972854.93314241</v>
      </c>
      <c r="O60" s="7"/>
      <c r="P60" s="7"/>
      <c r="Q60" s="67" t="n">
        <f aca="false">I60*5.5017049523</f>
        <v>134621448.665097</v>
      </c>
      <c r="R60" s="67"/>
      <c r="S60" s="67"/>
      <c r="T60" s="7"/>
      <c r="U60" s="7"/>
      <c r="V60" s="67" t="n">
        <f aca="false">K60*5.5017049523</f>
        <v>8128448.70958164</v>
      </c>
      <c r="W60" s="67" t="n">
        <f aca="false">M60*5.5017049523</f>
        <v>251395.320914896</v>
      </c>
      <c r="X60" s="67" t="n">
        <f aca="false">N60*5.1890047538+L60*5.5017049523</f>
        <v>26505218.6209189</v>
      </c>
      <c r="Y60" s="67" t="n">
        <f aca="false">N60*5.1890047538</f>
        <v>20615163.1342337</v>
      </c>
      <c r="Z60" s="67" t="n">
        <f aca="false">L60*5.5017049523</f>
        <v>5890055.48668515</v>
      </c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</row>
    <row r="61" customFormat="false" ht="12.8" hidden="false" customHeight="false" outlineLevel="0" collapsed="false">
      <c r="A61" s="7"/>
      <c r="B61" s="7"/>
      <c r="C61" s="7" t="n">
        <f aca="false">C57+1</f>
        <v>2026</v>
      </c>
      <c r="D61" s="7" t="n">
        <f aca="false">D57</f>
        <v>4</v>
      </c>
      <c r="E61" s="7" t="n">
        <v>208</v>
      </c>
      <c r="F61" s="157" t="n">
        <f aca="false">low_v2_m!D49+temporary_pension_bonus_low!B49</f>
        <v>28186170.0694114</v>
      </c>
      <c r="G61" s="157" t="n">
        <f aca="false">low_v2_m!E49+temporary_pension_bonus_low!B49</f>
        <v>27021877.5295471</v>
      </c>
      <c r="H61" s="67" t="n">
        <f aca="false">F61-J61</f>
        <v>26580816.8443541</v>
      </c>
      <c r="I61" s="67" t="n">
        <f aca="false">G61-K61</f>
        <v>25464684.9012414</v>
      </c>
      <c r="J61" s="157" t="n">
        <f aca="false">low_v2_m!J49</f>
        <v>1605353.22505738</v>
      </c>
      <c r="K61" s="157" t="n">
        <f aca="false">low_v2_m!K49</f>
        <v>1557192.62830565</v>
      </c>
      <c r="L61" s="67" t="n">
        <f aca="false">H61-I61</f>
        <v>1116131.94311264</v>
      </c>
      <c r="M61" s="67" t="n">
        <f aca="false">J61-K61</f>
        <v>48160.5967517211</v>
      </c>
      <c r="N61" s="157" t="n">
        <f aca="false">SUM(low_v5_m!C49:J49)</f>
        <v>4159871.74035791</v>
      </c>
      <c r="O61" s="7"/>
      <c r="P61" s="7"/>
      <c r="Q61" s="67" t="n">
        <f aca="false">I61*5.5017049523</f>
        <v>140099183.029919</v>
      </c>
      <c r="R61" s="67"/>
      <c r="S61" s="67"/>
      <c r="T61" s="7"/>
      <c r="U61" s="7"/>
      <c r="V61" s="67" t="n">
        <f aca="false">K61*5.5017049523</f>
        <v>8567214.39483427</v>
      </c>
      <c r="W61" s="67" t="n">
        <f aca="false">M61*5.5017049523</f>
        <v>264965.393654667</v>
      </c>
      <c r="X61" s="67" t="n">
        <f aca="false">N61*5.1890047538+L61*5.5017049523</f>
        <v>27726222.8747585</v>
      </c>
      <c r="Y61" s="67" t="n">
        <f aca="false">N61*5.1890047538</f>
        <v>21585594.2359155</v>
      </c>
      <c r="Z61" s="67" t="n">
        <f aca="false">L61*5.5017049523</f>
        <v>6140628.63884302</v>
      </c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</row>
    <row r="62" customFormat="false" ht="12.8" hidden="false" customHeight="false" outlineLevel="0" collapsed="false">
      <c r="A62" s="153"/>
      <c r="B62" s="5"/>
      <c r="C62" s="153" t="n">
        <f aca="false">C58+1</f>
        <v>2027</v>
      </c>
      <c r="D62" s="153" t="n">
        <f aca="false">D58</f>
        <v>1</v>
      </c>
      <c r="E62" s="153" t="n">
        <v>209</v>
      </c>
      <c r="F62" s="155" t="n">
        <f aca="false">low_v2_m!D50+temporary_pension_bonus_low!B50</f>
        <v>27868154.5520218</v>
      </c>
      <c r="G62" s="155" t="n">
        <f aca="false">low_v2_m!E50+temporary_pension_bonus_low!B50</f>
        <v>26716093.5782425</v>
      </c>
      <c r="H62" s="8" t="n">
        <f aca="false">F62-J62</f>
        <v>26188213.9653449</v>
      </c>
      <c r="I62" s="8" t="n">
        <f aca="false">G62-K62</f>
        <v>25086551.2091659</v>
      </c>
      <c r="J62" s="155" t="n">
        <f aca="false">low_v2_m!J50</f>
        <v>1679940.58667689</v>
      </c>
      <c r="K62" s="155" t="n">
        <f aca="false">low_v2_m!K50</f>
        <v>1629542.36907658</v>
      </c>
      <c r="L62" s="8" t="n">
        <f aca="false">H62-I62</f>
        <v>1101662.75617892</v>
      </c>
      <c r="M62" s="8" t="n">
        <f aca="false">J62-K62</f>
        <v>50398.217600307</v>
      </c>
      <c r="N62" s="155" t="n">
        <f aca="false">SUM(low_v5_m!C50:J50)</f>
        <v>4854111.91072116</v>
      </c>
      <c r="O62" s="5"/>
      <c r="P62" s="5"/>
      <c r="Q62" s="8" t="n">
        <f aca="false">I62*5.5017049523</f>
        <v>138018803.023596</v>
      </c>
      <c r="R62" s="8"/>
      <c r="S62" s="8"/>
      <c r="T62" s="5"/>
      <c r="U62" s="5"/>
      <c r="V62" s="8" t="n">
        <f aca="false">K62*5.5017049523</f>
        <v>8965261.32193131</v>
      </c>
      <c r="W62" s="8" t="n">
        <f aca="false">M62*5.5017049523</f>
        <v>277276.123358702</v>
      </c>
      <c r="X62" s="8" t="n">
        <f aca="false">N62*5.1890047538+L62*5.5017049523</f>
        <v>31249033.2216433</v>
      </c>
      <c r="Y62" s="8" t="n">
        <f aca="false">N62*5.1890047538</f>
        <v>25188009.7802093</v>
      </c>
      <c r="Z62" s="8" t="n">
        <f aca="false">L62*5.5017049523</f>
        <v>6061023.44143401</v>
      </c>
      <c r="AA62" s="153"/>
      <c r="AB62" s="153"/>
      <c r="AC62" s="153"/>
      <c r="AD62" s="153"/>
      <c r="AE62" s="153"/>
      <c r="AF62" s="153"/>
      <c r="AG62" s="153"/>
      <c r="AH62" s="153"/>
      <c r="AI62" s="153"/>
      <c r="AJ62" s="153"/>
      <c r="AK62" s="153"/>
      <c r="AL62" s="153"/>
      <c r="AM62" s="153"/>
      <c r="AN62" s="153"/>
      <c r="AO62" s="153"/>
      <c r="AP62" s="153"/>
      <c r="AQ62" s="153"/>
      <c r="AR62" s="153"/>
      <c r="AS62" s="153"/>
      <c r="AT62" s="153"/>
      <c r="AU62" s="153"/>
      <c r="AV62" s="153"/>
      <c r="AW62" s="153"/>
      <c r="AX62" s="153"/>
      <c r="AY62" s="153"/>
      <c r="AZ62" s="153"/>
      <c r="BA62" s="153"/>
      <c r="BB62" s="153"/>
      <c r="BC62" s="153"/>
      <c r="BD62" s="153"/>
      <c r="BE62" s="153"/>
      <c r="BF62" s="153"/>
      <c r="BG62" s="153"/>
      <c r="BH62" s="153"/>
      <c r="BI62" s="153"/>
      <c r="BJ62" s="153"/>
      <c r="BK62" s="153"/>
      <c r="BL62" s="153"/>
    </row>
    <row r="63" customFormat="false" ht="12.8" hidden="false" customHeight="false" outlineLevel="0" collapsed="false">
      <c r="A63" s="7"/>
      <c r="B63" s="7"/>
      <c r="C63" s="7" t="n">
        <f aca="false">C59+1</f>
        <v>2027</v>
      </c>
      <c r="D63" s="7" t="n">
        <f aca="false">D59</f>
        <v>2</v>
      </c>
      <c r="E63" s="7" t="n">
        <v>210</v>
      </c>
      <c r="F63" s="157" t="n">
        <f aca="false">low_v2_m!D51+temporary_pension_bonus_low!B51</f>
        <v>28703474.0335652</v>
      </c>
      <c r="G63" s="157" t="n">
        <f aca="false">low_v2_m!E51+temporary_pension_bonus_low!B51</f>
        <v>27515847.5903588</v>
      </c>
      <c r="H63" s="67" t="n">
        <f aca="false">F63-J63</f>
        <v>26891531.0477162</v>
      </c>
      <c r="I63" s="67" t="n">
        <f aca="false">G63-K63</f>
        <v>25758262.8940853</v>
      </c>
      <c r="J63" s="157" t="n">
        <f aca="false">low_v2_m!J51</f>
        <v>1811942.98584893</v>
      </c>
      <c r="K63" s="157" t="n">
        <f aca="false">low_v2_m!K51</f>
        <v>1757584.69627347</v>
      </c>
      <c r="L63" s="67" t="n">
        <f aca="false">H63-I63</f>
        <v>1133268.15363089</v>
      </c>
      <c r="M63" s="67" t="n">
        <f aca="false">J63-K63</f>
        <v>54358.2895754681</v>
      </c>
      <c r="N63" s="157" t="n">
        <f aca="false">SUM(low_v5_m!C51:J51)</f>
        <v>4155453.42345819</v>
      </c>
      <c r="O63" s="7"/>
      <c r="P63" s="7"/>
      <c r="Q63" s="67" t="n">
        <f aca="false">I63*5.5017049523</f>
        <v>141714362.527035</v>
      </c>
      <c r="R63" s="67"/>
      <c r="S63" s="67"/>
      <c r="T63" s="7"/>
      <c r="U63" s="7"/>
      <c r="V63" s="67" t="n">
        <f aca="false">K63*5.5017049523</f>
        <v>9669712.42757442</v>
      </c>
      <c r="W63" s="67" t="n">
        <f aca="false">M63*5.5017049523</f>
        <v>299063.27095591</v>
      </c>
      <c r="X63" s="67" t="n">
        <f aca="false">N63*5.1890047538+L63*5.5017049523</f>
        <v>27797574.581634</v>
      </c>
      <c r="Y63" s="67" t="n">
        <f aca="false">N63*5.1890047538</f>
        <v>21562667.568519</v>
      </c>
      <c r="Z63" s="67" t="n">
        <f aca="false">L63*5.5017049523</f>
        <v>6234907.01311494</v>
      </c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</row>
    <row r="64" customFormat="false" ht="12.8" hidden="false" customHeight="false" outlineLevel="0" collapsed="false">
      <c r="A64" s="7"/>
      <c r="B64" s="7"/>
      <c r="C64" s="7" t="n">
        <f aca="false">C60+1</f>
        <v>2027</v>
      </c>
      <c r="D64" s="7" t="n">
        <f aca="false">D60</f>
        <v>3</v>
      </c>
      <c r="E64" s="7" t="n">
        <v>211</v>
      </c>
      <c r="F64" s="157" t="n">
        <f aca="false">low_v2_m!D52+temporary_pension_bonus_low!B52</f>
        <v>28279487.5385578</v>
      </c>
      <c r="G64" s="157" t="n">
        <f aca="false">low_v2_m!E52+temporary_pension_bonus_low!B52</f>
        <v>27108535.7429506</v>
      </c>
      <c r="H64" s="67" t="n">
        <f aca="false">F64-J64</f>
        <v>26420566.9703836</v>
      </c>
      <c r="I64" s="67" t="n">
        <f aca="false">G64-K64</f>
        <v>25305382.7918216</v>
      </c>
      <c r="J64" s="157" t="n">
        <f aca="false">low_v2_m!J52</f>
        <v>1858920.56817422</v>
      </c>
      <c r="K64" s="157" t="n">
        <f aca="false">low_v2_m!K52</f>
        <v>1803152.95112899</v>
      </c>
      <c r="L64" s="67" t="n">
        <f aca="false">H64-I64</f>
        <v>1115184.17856204</v>
      </c>
      <c r="M64" s="67" t="n">
        <f aca="false">J64-K64</f>
        <v>55767.6170452267</v>
      </c>
      <c r="N64" s="157" t="n">
        <f aca="false">SUM(low_v5_m!C52:J52)</f>
        <v>4075343.74504447</v>
      </c>
      <c r="O64" s="7"/>
      <c r="P64" s="7"/>
      <c r="Q64" s="67" t="n">
        <f aca="false">I64*5.5017049523</f>
        <v>139222749.825612</v>
      </c>
      <c r="R64" s="67"/>
      <c r="S64" s="67"/>
      <c r="T64" s="7"/>
      <c r="U64" s="7"/>
      <c r="V64" s="67" t="n">
        <f aca="false">K64*5.5017049523</f>
        <v>9920415.52098073</v>
      </c>
      <c r="W64" s="67" t="n">
        <f aca="false">M64*5.5017049523</f>
        <v>306816.974875694</v>
      </c>
      <c r="X64" s="67" t="n">
        <f aca="false">N64*5.1890047538+L64*5.5017049523</f>
        <v>27282392.3843262</v>
      </c>
      <c r="Y64" s="67" t="n">
        <f aca="false">N64*5.1890047538</f>
        <v>21146978.0664049</v>
      </c>
      <c r="Z64" s="67" t="n">
        <f aca="false">L64*5.5017049523</f>
        <v>6135414.31792137</v>
      </c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</row>
    <row r="65" customFormat="false" ht="12.8" hidden="false" customHeight="false" outlineLevel="0" collapsed="false">
      <c r="A65" s="7"/>
      <c r="B65" s="7"/>
      <c r="C65" s="7" t="n">
        <f aca="false">C61+1</f>
        <v>2027</v>
      </c>
      <c r="D65" s="7" t="n">
        <f aca="false">D61</f>
        <v>4</v>
      </c>
      <c r="E65" s="7" t="n">
        <v>212</v>
      </c>
      <c r="F65" s="157" t="n">
        <f aca="false">low_v2_m!D53+temporary_pension_bonus_low!B53</f>
        <v>29126831.1221802</v>
      </c>
      <c r="G65" s="157" t="n">
        <f aca="false">low_v2_m!E53+temporary_pension_bonus_low!B53</f>
        <v>27920497.2199859</v>
      </c>
      <c r="H65" s="67" t="n">
        <f aca="false">F65-J65</f>
        <v>27112035.3079781</v>
      </c>
      <c r="I65" s="67" t="n">
        <f aca="false">G65-K65</f>
        <v>25966145.2802099</v>
      </c>
      <c r="J65" s="157" t="n">
        <f aca="false">low_v2_m!J53</f>
        <v>2014795.81420212</v>
      </c>
      <c r="K65" s="157" t="n">
        <f aca="false">low_v2_m!K53</f>
        <v>1954351.93977605</v>
      </c>
      <c r="L65" s="67" t="n">
        <f aca="false">H65-I65</f>
        <v>1145890.02776819</v>
      </c>
      <c r="M65" s="67" t="n">
        <f aca="false">J65-K65</f>
        <v>60443.8744260639</v>
      </c>
      <c r="N65" s="157" t="n">
        <f aca="false">SUM(low_v5_m!C53:J53)</f>
        <v>4142325.24753919</v>
      </c>
      <c r="O65" s="7"/>
      <c r="P65" s="7"/>
      <c r="Q65" s="67" t="n">
        <f aca="false">I65*5.5017049523</f>
        <v>142858070.080272</v>
      </c>
      <c r="R65" s="67"/>
      <c r="S65" s="67"/>
      <c r="T65" s="7"/>
      <c r="U65" s="7"/>
      <c r="V65" s="67" t="n">
        <f aca="false">K65*5.5017049523</f>
        <v>10752267.745603</v>
      </c>
      <c r="W65" s="67" t="n">
        <f aca="false">M65*5.5017049523</f>
        <v>332544.363266075</v>
      </c>
      <c r="X65" s="67" t="n">
        <f aca="false">N65*5.1890047538+L65*5.5017049523</f>
        <v>27798894.2418301</v>
      </c>
      <c r="Y65" s="67" t="n">
        <f aca="false">N65*5.1890047538</f>
        <v>21494545.4012666</v>
      </c>
      <c r="Z65" s="67" t="n">
        <f aca="false">L65*5.5017049523</f>
        <v>6304348.84056346</v>
      </c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</row>
    <row r="66" customFormat="false" ht="12.8" hidden="false" customHeight="false" outlineLevel="0" collapsed="false">
      <c r="A66" s="153"/>
      <c r="B66" s="5"/>
      <c r="C66" s="153" t="n">
        <f aca="false">C62+1</f>
        <v>2028</v>
      </c>
      <c r="D66" s="153" t="n">
        <f aca="false">D62</f>
        <v>1</v>
      </c>
      <c r="E66" s="153" t="n">
        <v>213</v>
      </c>
      <c r="F66" s="155" t="n">
        <f aca="false">low_v2_m!D54+temporary_pension_bonus_low!B54</f>
        <v>28716572.3282801</v>
      </c>
      <c r="G66" s="155" t="n">
        <f aca="false">low_v2_m!E54+temporary_pension_bonus_low!B54</f>
        <v>27526761.6853917</v>
      </c>
      <c r="H66" s="8" t="n">
        <f aca="false">F66-J66</f>
        <v>26672125.5540981</v>
      </c>
      <c r="I66" s="8" t="n">
        <f aca="false">G66-K66</f>
        <v>25543648.3144352</v>
      </c>
      <c r="J66" s="155" t="n">
        <f aca="false">low_v2_m!J54</f>
        <v>2044446.77418202</v>
      </c>
      <c r="K66" s="155" t="n">
        <f aca="false">low_v2_m!K54</f>
        <v>1983113.37095656</v>
      </c>
      <c r="L66" s="8" t="n">
        <f aca="false">H66-I66</f>
        <v>1128477.23966293</v>
      </c>
      <c r="M66" s="8" t="n">
        <f aca="false">J66-K66</f>
        <v>61333.4032254606</v>
      </c>
      <c r="N66" s="155" t="n">
        <f aca="false">SUM(low_v5_m!C54:J54)</f>
        <v>4925676.98418642</v>
      </c>
      <c r="O66" s="5"/>
      <c r="P66" s="5"/>
      <c r="Q66" s="8" t="n">
        <f aca="false">I66*5.5017049523</f>
        <v>140533616.431338</v>
      </c>
      <c r="R66" s="8"/>
      <c r="S66" s="8"/>
      <c r="T66" s="5"/>
      <c r="U66" s="5"/>
      <c r="V66" s="8" t="n">
        <f aca="false">K66*5.5017049523</f>
        <v>10910504.6539641</v>
      </c>
      <c r="W66" s="8" t="n">
        <f aca="false">M66*5.5017049523</f>
        <v>337438.288266929</v>
      </c>
      <c r="X66" s="8" t="n">
        <f aca="false">N66*5.1890047538+L66*5.5017049523</f>
        <v>31767910.104638</v>
      </c>
      <c r="Y66" s="8" t="n">
        <f aca="false">N66*5.1890047538</f>
        <v>25559361.2866266</v>
      </c>
      <c r="Z66" s="8" t="n">
        <f aca="false">L66*5.5017049523</f>
        <v>6208548.8180114</v>
      </c>
      <c r="AA66" s="153"/>
      <c r="AB66" s="153"/>
      <c r="AC66" s="153"/>
      <c r="AD66" s="153"/>
      <c r="AE66" s="153"/>
      <c r="AF66" s="153"/>
      <c r="AG66" s="153"/>
      <c r="AH66" s="153"/>
      <c r="AI66" s="153"/>
      <c r="AJ66" s="153"/>
      <c r="AK66" s="153"/>
      <c r="AL66" s="153"/>
      <c r="AM66" s="153"/>
      <c r="AN66" s="153"/>
      <c r="AO66" s="153"/>
      <c r="AP66" s="153"/>
      <c r="AQ66" s="153"/>
      <c r="AR66" s="153"/>
      <c r="AS66" s="153"/>
      <c r="AT66" s="153"/>
      <c r="AU66" s="153"/>
      <c r="AV66" s="153"/>
      <c r="AW66" s="153"/>
      <c r="AX66" s="153"/>
      <c r="AY66" s="153"/>
      <c r="AZ66" s="153"/>
      <c r="BA66" s="153"/>
      <c r="BB66" s="153"/>
      <c r="BC66" s="153"/>
      <c r="BD66" s="153"/>
      <c r="BE66" s="153"/>
      <c r="BF66" s="153"/>
      <c r="BG66" s="153"/>
      <c r="BH66" s="153"/>
      <c r="BI66" s="153"/>
      <c r="BJ66" s="153"/>
      <c r="BK66" s="153"/>
      <c r="BL66" s="153"/>
    </row>
    <row r="67" customFormat="false" ht="12.8" hidden="false" customHeight="false" outlineLevel="0" collapsed="false">
      <c r="A67" s="7"/>
      <c r="B67" s="7"/>
      <c r="C67" s="7" t="n">
        <f aca="false">C63+1</f>
        <v>2028</v>
      </c>
      <c r="D67" s="7" t="n">
        <f aca="false">D63</f>
        <v>2</v>
      </c>
      <c r="E67" s="7" t="n">
        <v>214</v>
      </c>
      <c r="F67" s="157" t="n">
        <f aca="false">low_v2_m!D55+temporary_pension_bonus_low!B55</f>
        <v>29623238.0642303</v>
      </c>
      <c r="G67" s="157" t="n">
        <f aca="false">low_v2_m!E55+temporary_pension_bonus_low!B55</f>
        <v>28395125.1444136</v>
      </c>
      <c r="H67" s="67" t="n">
        <f aca="false">F67-J67</f>
        <v>27486251.2852358</v>
      </c>
      <c r="I67" s="67" t="n">
        <f aca="false">G67-K67</f>
        <v>26322247.9687889</v>
      </c>
      <c r="J67" s="157" t="n">
        <f aca="false">low_v2_m!J55</f>
        <v>2136986.77899453</v>
      </c>
      <c r="K67" s="157" t="n">
        <f aca="false">low_v2_m!K55</f>
        <v>2072877.17562469</v>
      </c>
      <c r="L67" s="67" t="n">
        <f aca="false">H67-I67</f>
        <v>1164003.31644684</v>
      </c>
      <c r="M67" s="67" t="n">
        <f aca="false">J67-K67</f>
        <v>64109.6033698358</v>
      </c>
      <c r="N67" s="157" t="n">
        <f aca="false">SUM(low_v5_m!C55:J55)</f>
        <v>4243997.34234979</v>
      </c>
      <c r="O67" s="7"/>
      <c r="P67" s="7"/>
      <c r="Q67" s="67" t="n">
        <f aca="false">I67*5.5017049523</f>
        <v>144817242.005555</v>
      </c>
      <c r="R67" s="67"/>
      <c r="S67" s="67"/>
      <c r="T67" s="7"/>
      <c r="U67" s="7"/>
      <c r="V67" s="67" t="n">
        <f aca="false">K67*5.5017049523</f>
        <v>11404358.622644</v>
      </c>
      <c r="W67" s="67" t="n">
        <f aca="false">M67*5.5017049523</f>
        <v>352712.122349814</v>
      </c>
      <c r="X67" s="67" t="n">
        <f aca="false">N67*5.1890047538+L67*5.5017049523</f>
        <v>28426125.1951568</v>
      </c>
      <c r="Y67" s="67" t="n">
        <f aca="false">N67*5.1890047538</f>
        <v>22022122.3845676</v>
      </c>
      <c r="Z67" s="67" t="n">
        <f aca="false">L67*5.5017049523</f>
        <v>6404002.81058919</v>
      </c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</row>
    <row r="68" customFormat="false" ht="12.8" hidden="false" customHeight="false" outlineLevel="0" collapsed="false">
      <c r="A68" s="7"/>
      <c r="B68" s="7"/>
      <c r="C68" s="7" t="n">
        <f aca="false">C64+1</f>
        <v>2028</v>
      </c>
      <c r="D68" s="7" t="n">
        <f aca="false">D64</f>
        <v>3</v>
      </c>
      <c r="E68" s="7" t="n">
        <v>215</v>
      </c>
      <c r="F68" s="157" t="n">
        <f aca="false">low_v2_m!D56+temporary_pension_bonus_low!B56</f>
        <v>29172147.2289321</v>
      </c>
      <c r="G68" s="157" t="n">
        <f aca="false">low_v2_m!E56+temporary_pension_bonus_low!B56</f>
        <v>27961720.641386</v>
      </c>
      <c r="H68" s="67" t="n">
        <f aca="false">F68-J68</f>
        <v>27031826.4659295</v>
      </c>
      <c r="I68" s="67" t="n">
        <f aca="false">G68-K68</f>
        <v>25885609.5012735</v>
      </c>
      <c r="J68" s="157" t="n">
        <f aca="false">low_v2_m!J56</f>
        <v>2140320.76300254</v>
      </c>
      <c r="K68" s="157" t="n">
        <f aca="false">low_v2_m!K56</f>
        <v>2076111.14011246</v>
      </c>
      <c r="L68" s="67" t="n">
        <f aca="false">H68-I68</f>
        <v>1146216.96465606</v>
      </c>
      <c r="M68" s="67" t="n">
        <f aca="false">J68-K68</f>
        <v>64209.6228900761</v>
      </c>
      <c r="N68" s="157" t="n">
        <f aca="false">SUM(low_v5_m!C56:J56)</f>
        <v>4110854.71883709</v>
      </c>
      <c r="O68" s="7"/>
      <c r="P68" s="7"/>
      <c r="Q68" s="67" t="n">
        <f aca="false">I68*5.5017049523</f>
        <v>142414985.98646</v>
      </c>
      <c r="R68" s="67"/>
      <c r="S68" s="67"/>
      <c r="T68" s="7"/>
      <c r="U68" s="7"/>
      <c r="V68" s="67" t="n">
        <f aca="false">K68*5.5017049523</f>
        <v>11422150.9410819</v>
      </c>
      <c r="W68" s="67" t="n">
        <f aca="false">M68*5.5017049523</f>
        <v>353262.400239647</v>
      </c>
      <c r="X68" s="67" t="n">
        <f aca="false">N68*5.1890047538+L68*5.5017049523</f>
        <v>27637392.2290853</v>
      </c>
      <c r="Y68" s="67" t="n">
        <f aca="false">N68*5.1890047538</f>
        <v>21331244.6782268</v>
      </c>
      <c r="Z68" s="67" t="n">
        <f aca="false">L68*5.5017049523</f>
        <v>6306147.55085849</v>
      </c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</row>
    <row r="69" customFormat="false" ht="12.8" hidden="false" customHeight="false" outlineLevel="0" collapsed="false">
      <c r="A69" s="7"/>
      <c r="B69" s="7"/>
      <c r="C69" s="7" t="n">
        <f aca="false">C65+1</f>
        <v>2028</v>
      </c>
      <c r="D69" s="7" t="n">
        <f aca="false">D65</f>
        <v>4</v>
      </c>
      <c r="E69" s="7" t="n">
        <v>216</v>
      </c>
      <c r="F69" s="157" t="n">
        <f aca="false">low_v2_m!D57+temporary_pension_bonus_low!B57</f>
        <v>29912759.3568442</v>
      </c>
      <c r="G69" s="157" t="n">
        <f aca="false">low_v2_m!E57+temporary_pension_bonus_low!B57</f>
        <v>28670821.7642995</v>
      </c>
      <c r="H69" s="67" t="n">
        <f aca="false">F69-J69</f>
        <v>27632707.7400444</v>
      </c>
      <c r="I69" s="67" t="n">
        <f aca="false">G69-K69</f>
        <v>26459171.6960037</v>
      </c>
      <c r="J69" s="157" t="n">
        <f aca="false">low_v2_m!J57</f>
        <v>2280051.6167998</v>
      </c>
      <c r="K69" s="157" t="n">
        <f aca="false">low_v2_m!K57</f>
        <v>2211650.0682958</v>
      </c>
      <c r="L69" s="67" t="n">
        <f aca="false">H69-I69</f>
        <v>1173536.04404071</v>
      </c>
      <c r="M69" s="67" t="n">
        <f aca="false">J69-K69</f>
        <v>68401.548503994</v>
      </c>
      <c r="N69" s="157" t="n">
        <f aca="false">SUM(low_v5_m!C57:J57)</f>
        <v>4239480.76983025</v>
      </c>
      <c r="O69" s="7"/>
      <c r="P69" s="7"/>
      <c r="Q69" s="67" t="n">
        <f aca="false">I69*5.5017049523</f>
        <v>145570555.953659</v>
      </c>
      <c r="R69" s="67"/>
      <c r="S69" s="67"/>
      <c r="T69" s="7"/>
      <c r="U69" s="7"/>
      <c r="V69" s="67" t="n">
        <f aca="false">K69*5.5017049523</f>
        <v>12167846.1334977</v>
      </c>
      <c r="W69" s="67" t="n">
        <f aca="false">M69*5.5017049523</f>
        <v>376325.138149412</v>
      </c>
      <c r="X69" s="67" t="n">
        <f aca="false">N69*5.1890047538+L69*5.5017049523</f>
        <v>28455134.9334942</v>
      </c>
      <c r="Y69" s="67" t="n">
        <f aca="false">N69*5.1890047538</f>
        <v>21998685.8682929</v>
      </c>
      <c r="Z69" s="67" t="n">
        <f aca="false">L69*5.5017049523</f>
        <v>6456449.06520134</v>
      </c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</row>
    <row r="70" customFormat="false" ht="12.8" hidden="false" customHeight="false" outlineLevel="0" collapsed="false">
      <c r="A70" s="153"/>
      <c r="B70" s="5"/>
      <c r="C70" s="153" t="n">
        <f aca="false">C66+1</f>
        <v>2029</v>
      </c>
      <c r="D70" s="153" t="n">
        <f aca="false">D66</f>
        <v>1</v>
      </c>
      <c r="E70" s="153" t="n">
        <v>217</v>
      </c>
      <c r="F70" s="155" t="n">
        <f aca="false">low_v2_m!D58+temporary_pension_bonus_low!B58</f>
        <v>29615645.1385744</v>
      </c>
      <c r="G70" s="155" t="n">
        <f aca="false">low_v2_m!E58+temporary_pension_bonus_low!B58</f>
        <v>28385128.485308</v>
      </c>
      <c r="H70" s="8" t="n">
        <f aca="false">F70-J70</f>
        <v>27256486.4525971</v>
      </c>
      <c r="I70" s="8" t="n">
        <f aca="false">G70-K70</f>
        <v>26096744.55991</v>
      </c>
      <c r="J70" s="155" t="n">
        <f aca="false">low_v2_m!J58</f>
        <v>2359158.68597734</v>
      </c>
      <c r="K70" s="155" t="n">
        <f aca="false">low_v2_m!K58</f>
        <v>2288383.92539802</v>
      </c>
      <c r="L70" s="8" t="n">
        <f aca="false">H70-I70</f>
        <v>1159741.89268715</v>
      </c>
      <c r="M70" s="8" t="n">
        <f aca="false">J70-K70</f>
        <v>70774.7605793211</v>
      </c>
      <c r="N70" s="155" t="n">
        <f aca="false">SUM(low_v5_m!C58:J58)</f>
        <v>4938378.64650172</v>
      </c>
      <c r="O70" s="5"/>
      <c r="P70" s="5"/>
      <c r="Q70" s="8" t="n">
        <f aca="false">I70*5.5017049523</f>
        <v>143576588.784165</v>
      </c>
      <c r="R70" s="8"/>
      <c r="S70" s="8"/>
      <c r="T70" s="5"/>
      <c r="U70" s="5"/>
      <c r="V70" s="8" t="n">
        <f aca="false">K70*5.5017049523</f>
        <v>12590013.175126</v>
      </c>
      <c r="W70" s="8" t="n">
        <f aca="false">M70*5.5017049523</f>
        <v>389381.850777098</v>
      </c>
      <c r="X70" s="8" t="n">
        <f aca="false">N70*5.1890047538+L70*5.5017049523</f>
        <v>32005827.9871485</v>
      </c>
      <c r="Y70" s="8" t="n">
        <f aca="false">N70*5.1890047538</f>
        <v>25625270.2727618</v>
      </c>
      <c r="Z70" s="8" t="n">
        <f aca="false">L70*5.5017049523</f>
        <v>6380557.71438668</v>
      </c>
      <c r="AA70" s="153"/>
      <c r="AB70" s="153"/>
      <c r="AC70" s="153"/>
      <c r="AD70" s="153"/>
      <c r="AE70" s="153"/>
      <c r="AF70" s="153"/>
      <c r="AG70" s="153"/>
      <c r="AH70" s="153"/>
      <c r="AI70" s="153"/>
      <c r="AJ70" s="153"/>
      <c r="AK70" s="153"/>
      <c r="AL70" s="153"/>
      <c r="AM70" s="153"/>
      <c r="AN70" s="153"/>
      <c r="AO70" s="153"/>
      <c r="AP70" s="153"/>
      <c r="AQ70" s="153"/>
      <c r="AR70" s="153"/>
      <c r="AS70" s="153"/>
      <c r="AT70" s="153"/>
      <c r="AU70" s="153"/>
      <c r="AV70" s="153"/>
      <c r="AW70" s="153"/>
      <c r="AX70" s="153"/>
      <c r="AY70" s="153"/>
      <c r="AZ70" s="153"/>
      <c r="BA70" s="153"/>
      <c r="BB70" s="153"/>
      <c r="BC70" s="153"/>
      <c r="BD70" s="153"/>
      <c r="BE70" s="153"/>
      <c r="BF70" s="153"/>
      <c r="BG70" s="153"/>
      <c r="BH70" s="153"/>
      <c r="BI70" s="153"/>
      <c r="BJ70" s="153"/>
      <c r="BK70" s="153"/>
      <c r="BL70" s="153"/>
    </row>
    <row r="71" customFormat="false" ht="12.8" hidden="false" customHeight="false" outlineLevel="0" collapsed="false">
      <c r="A71" s="7"/>
      <c r="B71" s="7"/>
      <c r="C71" s="7" t="n">
        <f aca="false">C67+1</f>
        <v>2029</v>
      </c>
      <c r="D71" s="7" t="n">
        <f aca="false">D67</f>
        <v>2</v>
      </c>
      <c r="E71" s="7" t="n">
        <v>218</v>
      </c>
      <c r="F71" s="157" t="n">
        <f aca="false">low_v2_m!D59+temporary_pension_bonus_low!B59</f>
        <v>30405947.3289888</v>
      </c>
      <c r="G71" s="157" t="n">
        <f aca="false">low_v2_m!E59+temporary_pension_bonus_low!B59</f>
        <v>29141813.2553899</v>
      </c>
      <c r="H71" s="67" t="n">
        <f aca="false">F71-J71</f>
        <v>27936506.4048828</v>
      </c>
      <c r="I71" s="67" t="n">
        <f aca="false">G71-K71</f>
        <v>26746455.559007</v>
      </c>
      <c r="J71" s="157" t="n">
        <f aca="false">low_v2_m!J59</f>
        <v>2469440.92410604</v>
      </c>
      <c r="K71" s="157" t="n">
        <f aca="false">low_v2_m!K59</f>
        <v>2395357.69638286</v>
      </c>
      <c r="L71" s="67" t="n">
        <f aca="false">H71-I71</f>
        <v>1190050.84587573</v>
      </c>
      <c r="M71" s="67" t="n">
        <f aca="false">J71-K71</f>
        <v>74083.2277231808</v>
      </c>
      <c r="N71" s="157" t="n">
        <f aca="false">SUM(low_v5_m!C59:J59)</f>
        <v>4264391.22004817</v>
      </c>
      <c r="O71" s="7"/>
      <c r="P71" s="7"/>
      <c r="Q71" s="67" t="n">
        <f aca="false">I71*5.5017049523</f>
        <v>147151107.005461</v>
      </c>
      <c r="R71" s="67"/>
      <c r="S71" s="67"/>
      <c r="T71" s="7"/>
      <c r="U71" s="7"/>
      <c r="V71" s="67" t="n">
        <f aca="false">K71*5.5017049523</f>
        <v>13178551.3007195</v>
      </c>
      <c r="W71" s="67" t="n">
        <f aca="false">M71*5.5017049523</f>
        <v>407584.060846992</v>
      </c>
      <c r="X71" s="67" t="n">
        <f aca="false">N71*5.1890047538+L71*5.5017049523</f>
        <v>28675254.9451362</v>
      </c>
      <c r="Y71" s="67" t="n">
        <f aca="false">N71*5.1890047538</f>
        <v>22127946.3128929</v>
      </c>
      <c r="Z71" s="67" t="n">
        <f aca="false">L71*5.5017049523</f>
        <v>6547308.63224332</v>
      </c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</row>
    <row r="72" customFormat="false" ht="12.8" hidden="false" customHeight="false" outlineLevel="0" collapsed="false">
      <c r="A72" s="7"/>
      <c r="B72" s="7"/>
      <c r="C72" s="7" t="n">
        <f aca="false">C68+1</f>
        <v>2029</v>
      </c>
      <c r="D72" s="7" t="n">
        <f aca="false">D68</f>
        <v>3</v>
      </c>
      <c r="E72" s="7" t="n">
        <v>219</v>
      </c>
      <c r="F72" s="157" t="n">
        <f aca="false">low_v2_m!D60+temporary_pension_bonus_low!B60</f>
        <v>29930100.0073867</v>
      </c>
      <c r="G72" s="157" t="n">
        <f aca="false">low_v2_m!E60+temporary_pension_bonus_low!B60</f>
        <v>28685264.3324742</v>
      </c>
      <c r="H72" s="67" t="n">
        <f aca="false">F72-J72</f>
        <v>27432793.881903</v>
      </c>
      <c r="I72" s="67" t="n">
        <f aca="false">G72-K72</f>
        <v>26262877.3907549</v>
      </c>
      <c r="J72" s="157" t="n">
        <f aca="false">low_v2_m!J60</f>
        <v>2497306.12548377</v>
      </c>
      <c r="K72" s="157" t="n">
        <f aca="false">low_v2_m!K60</f>
        <v>2422386.94171925</v>
      </c>
      <c r="L72" s="67" t="n">
        <f aca="false">H72-I72</f>
        <v>1169916.49114805</v>
      </c>
      <c r="M72" s="67" t="n">
        <f aca="false">J72-K72</f>
        <v>74919.1837645131</v>
      </c>
      <c r="N72" s="157" t="n">
        <f aca="false">SUM(low_v5_m!C60:J60)</f>
        <v>4164129.38109134</v>
      </c>
      <c r="O72" s="7"/>
      <c r="P72" s="7"/>
      <c r="Q72" s="67" t="n">
        <f aca="false">I72*5.5017049523</f>
        <v>144490602.602364</v>
      </c>
      <c r="R72" s="67"/>
      <c r="S72" s="67"/>
      <c r="T72" s="7"/>
      <c r="U72" s="7"/>
      <c r="V72" s="67" t="n">
        <f aca="false">K72*5.5017049523</f>
        <v>13327258.2336437</v>
      </c>
      <c r="W72" s="67" t="n">
        <f aca="false">M72*5.5017049523</f>
        <v>412183.244339496</v>
      </c>
      <c r="X72" s="67" t="n">
        <f aca="false">N72*5.1890047538+L72*5.5017049523</f>
        <v>28044222.5070479</v>
      </c>
      <c r="Y72" s="67" t="n">
        <f aca="false">N72*5.1890047538</f>
        <v>21607687.1539212</v>
      </c>
      <c r="Z72" s="67" t="n">
        <f aca="false">L72*5.5017049523</f>
        <v>6436535.35312667</v>
      </c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</row>
    <row r="73" customFormat="false" ht="12.8" hidden="false" customHeight="false" outlineLevel="0" collapsed="false">
      <c r="A73" s="7"/>
      <c r="B73" s="7"/>
      <c r="C73" s="7" t="n">
        <f aca="false">C69+1</f>
        <v>2029</v>
      </c>
      <c r="D73" s="7" t="n">
        <f aca="false">D69</f>
        <v>4</v>
      </c>
      <c r="E73" s="7" t="n">
        <v>220</v>
      </c>
      <c r="F73" s="157" t="n">
        <f aca="false">low_v2_m!D61+temporary_pension_bonus_low!B61</f>
        <v>30613164.0838122</v>
      </c>
      <c r="G73" s="157" t="n">
        <f aca="false">low_v2_m!E61+temporary_pension_bonus_low!B61</f>
        <v>29339970.6225795</v>
      </c>
      <c r="H73" s="67" t="n">
        <f aca="false">F73-J73</f>
        <v>27966357.337934</v>
      </c>
      <c r="I73" s="67" t="n">
        <f aca="false">G73-K73</f>
        <v>26772568.0790777</v>
      </c>
      <c r="J73" s="157" t="n">
        <f aca="false">low_v2_m!J61</f>
        <v>2646806.74587819</v>
      </c>
      <c r="K73" s="157" t="n">
        <f aca="false">low_v2_m!K61</f>
        <v>2567402.54350185</v>
      </c>
      <c r="L73" s="67" t="n">
        <f aca="false">H73-I73</f>
        <v>1193789.25885627</v>
      </c>
      <c r="M73" s="67" t="n">
        <f aca="false">J73-K73</f>
        <v>79404.2023763456</v>
      </c>
      <c r="N73" s="157" t="n">
        <f aca="false">SUM(low_v5_m!C61:J61)</f>
        <v>4225973.94097586</v>
      </c>
      <c r="O73" s="7"/>
      <c r="P73" s="7"/>
      <c r="Q73" s="67" t="n">
        <f aca="false">I73*5.5017049523</f>
        <v>147294770.386451</v>
      </c>
      <c r="R73" s="67"/>
      <c r="S73" s="67"/>
      <c r="T73" s="7"/>
      <c r="U73" s="7"/>
      <c r="V73" s="67" t="n">
        <f aca="false">K73*5.5017049523</f>
        <v>14125091.2881317</v>
      </c>
      <c r="W73" s="67" t="n">
        <f aca="false">M73*5.5017049523</f>
        <v>436858.493447372</v>
      </c>
      <c r="X73" s="67" t="n">
        <f aca="false">N73*5.1890047538+L73*5.5017049523</f>
        <v>28496475.1466108</v>
      </c>
      <c r="Y73" s="67" t="n">
        <f aca="false">N73*5.1890047538</f>
        <v>21928598.8691587</v>
      </c>
      <c r="Z73" s="67" t="n">
        <f aca="false">L73*5.5017049523</f>
        <v>6567876.27745211</v>
      </c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</row>
    <row r="74" customFormat="false" ht="12.8" hidden="false" customHeight="false" outlineLevel="0" collapsed="false">
      <c r="A74" s="153"/>
      <c r="B74" s="5"/>
      <c r="C74" s="153" t="n">
        <f aca="false">C70+1</f>
        <v>2030</v>
      </c>
      <c r="D74" s="153" t="n">
        <f aca="false">D70</f>
        <v>1</v>
      </c>
      <c r="E74" s="153" t="n">
        <v>221</v>
      </c>
      <c r="F74" s="155" t="n">
        <f aca="false">low_v2_m!D62+temporary_pension_bonus_low!B62</f>
        <v>30144908.6809244</v>
      </c>
      <c r="G74" s="155" t="n">
        <f aca="false">low_v2_m!E62+temporary_pension_bonus_low!B62</f>
        <v>28890844.1572695</v>
      </c>
      <c r="H74" s="8" t="n">
        <f aca="false">F74-J74</f>
        <v>27457049.8776781</v>
      </c>
      <c r="I74" s="8" t="n">
        <f aca="false">G74-K74</f>
        <v>26283621.1181206</v>
      </c>
      <c r="J74" s="155" t="n">
        <f aca="false">low_v2_m!J62</f>
        <v>2687858.80324628</v>
      </c>
      <c r="K74" s="155" t="n">
        <f aca="false">low_v2_m!K62</f>
        <v>2607223.03914889</v>
      </c>
      <c r="L74" s="8" t="n">
        <f aca="false">H74-I74</f>
        <v>1173428.75955753</v>
      </c>
      <c r="M74" s="8" t="n">
        <f aca="false">J74-K74</f>
        <v>80635.7640973888</v>
      </c>
      <c r="N74" s="155" t="n">
        <f aca="false">SUM(low_v5_m!C62:J62)</f>
        <v>5001700.47451687</v>
      </c>
      <c r="O74" s="5"/>
      <c r="P74" s="5"/>
      <c r="Q74" s="8" t="n">
        <f aca="false">I74*5.5017049523</f>
        <v>144604728.469941</v>
      </c>
      <c r="R74" s="8"/>
      <c r="S74" s="8"/>
      <c r="T74" s="5"/>
      <c r="U74" s="5"/>
      <c r="V74" s="8" t="n">
        <f aca="false">K74*5.5017049523</f>
        <v>14344171.9062361</v>
      </c>
      <c r="W74" s="8" t="n">
        <f aca="false">M74*5.5017049523</f>
        <v>443634.182667099</v>
      </c>
      <c r="X74" s="8" t="n">
        <f aca="false">N74*5.1890047538+L74*5.5017049523</f>
        <v>32409706.3569807</v>
      </c>
      <c r="Y74" s="8" t="n">
        <f aca="false">N74*5.1890047538</f>
        <v>25953847.5393518</v>
      </c>
      <c r="Z74" s="8" t="n">
        <f aca="false">L74*5.5017049523</f>
        <v>6455858.81762893</v>
      </c>
      <c r="AA74" s="153"/>
      <c r="AB74" s="153"/>
      <c r="AC74" s="153"/>
      <c r="AD74" s="153"/>
      <c r="AE74" s="153"/>
      <c r="AF74" s="153"/>
      <c r="AG74" s="153"/>
      <c r="AH74" s="153"/>
      <c r="AI74" s="153"/>
      <c r="AJ74" s="153"/>
      <c r="AK74" s="153"/>
      <c r="AL74" s="153"/>
      <c r="AM74" s="153"/>
      <c r="AN74" s="153"/>
      <c r="AO74" s="153"/>
      <c r="AP74" s="153"/>
      <c r="AQ74" s="153"/>
      <c r="AR74" s="153"/>
      <c r="AS74" s="153"/>
      <c r="AT74" s="153"/>
      <c r="AU74" s="153"/>
      <c r="AV74" s="153"/>
      <c r="AW74" s="153"/>
      <c r="AX74" s="153"/>
      <c r="AY74" s="153"/>
      <c r="AZ74" s="153"/>
      <c r="BA74" s="153"/>
      <c r="BB74" s="153"/>
      <c r="BC74" s="153"/>
      <c r="BD74" s="153"/>
      <c r="BE74" s="153"/>
      <c r="BF74" s="153"/>
      <c r="BG74" s="153"/>
      <c r="BH74" s="153"/>
      <c r="BI74" s="153"/>
      <c r="BJ74" s="153"/>
      <c r="BK74" s="153"/>
      <c r="BL74" s="153"/>
    </row>
    <row r="75" customFormat="false" ht="12.8" hidden="false" customHeight="false" outlineLevel="0" collapsed="false">
      <c r="A75" s="7"/>
      <c r="B75" s="7"/>
      <c r="C75" s="7" t="n">
        <f aca="false">C71+1</f>
        <v>2030</v>
      </c>
      <c r="D75" s="7" t="n">
        <f aca="false">D71</f>
        <v>2</v>
      </c>
      <c r="E75" s="7" t="n">
        <v>222</v>
      </c>
      <c r="F75" s="157" t="n">
        <f aca="false">low_v2_m!D63+temporary_pension_bonus_low!B63</f>
        <v>30908194.0645584</v>
      </c>
      <c r="G75" s="157" t="n">
        <f aca="false">low_v2_m!E63+temporary_pension_bonus_low!B63</f>
        <v>29620481.3412409</v>
      </c>
      <c r="H75" s="67" t="n">
        <f aca="false">F75-J75</f>
        <v>28132665.4701785</v>
      </c>
      <c r="I75" s="67" t="n">
        <f aca="false">G75-K75</f>
        <v>26928218.6046924</v>
      </c>
      <c r="J75" s="157" t="n">
        <f aca="false">low_v2_m!J63</f>
        <v>2775528.59437989</v>
      </c>
      <c r="K75" s="157" t="n">
        <f aca="false">low_v2_m!K63</f>
        <v>2692262.73654849</v>
      </c>
      <c r="L75" s="67" t="n">
        <f aca="false">H75-I75</f>
        <v>1204446.8654861</v>
      </c>
      <c r="M75" s="67" t="n">
        <f aca="false">J75-K75</f>
        <v>83265.8578313971</v>
      </c>
      <c r="N75" s="157" t="n">
        <f aca="false">SUM(low_v5_m!C63:J63)</f>
        <v>4272894.09548788</v>
      </c>
      <c r="O75" s="7"/>
      <c r="P75" s="7"/>
      <c r="Q75" s="67" t="n">
        <f aca="false">I75*5.5017049523</f>
        <v>148151113.654053</v>
      </c>
      <c r="R75" s="67"/>
      <c r="S75" s="67"/>
      <c r="T75" s="7"/>
      <c r="U75" s="7"/>
      <c r="V75" s="67" t="n">
        <f aca="false">K75*5.5017049523</f>
        <v>14812035.2305616</v>
      </c>
      <c r="W75" s="67" t="n">
        <f aca="false">M75*5.5017049523</f>
        <v>458104.182388505</v>
      </c>
      <c r="X75" s="67" t="n">
        <f aca="false">N75*5.1890047538+L75*5.5017049523</f>
        <v>28798579.0585976</v>
      </c>
      <c r="Y75" s="67" t="n">
        <f aca="false">N75*5.1890047538</f>
        <v>22172067.7739705</v>
      </c>
      <c r="Z75" s="67" t="n">
        <f aca="false">L75*5.5017049523</f>
        <v>6626511.28462709</v>
      </c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</row>
    <row r="76" customFormat="false" ht="12.8" hidden="false" customHeight="false" outlineLevel="0" collapsed="false">
      <c r="A76" s="7"/>
      <c r="B76" s="7"/>
      <c r="C76" s="7" t="n">
        <f aca="false">C72+1</f>
        <v>2030</v>
      </c>
      <c r="D76" s="7" t="n">
        <f aca="false">D72</f>
        <v>3</v>
      </c>
      <c r="E76" s="7" t="n">
        <v>223</v>
      </c>
      <c r="F76" s="157" t="n">
        <f aca="false">low_v2_m!D64+temporary_pension_bonus_low!B64</f>
        <v>30456351.3719841</v>
      </c>
      <c r="G76" s="157" t="n">
        <f aca="false">low_v2_m!E64+temporary_pension_bonus_low!B64</f>
        <v>29186641.3599718</v>
      </c>
      <c r="H76" s="67" t="n">
        <f aca="false">F76-J76</f>
        <v>27690317.4013784</v>
      </c>
      <c r="I76" s="67" t="n">
        <f aca="false">G76-K76</f>
        <v>26503588.4084843</v>
      </c>
      <c r="J76" s="157" t="n">
        <f aca="false">low_v2_m!J64</f>
        <v>2766033.97060567</v>
      </c>
      <c r="K76" s="157" t="n">
        <f aca="false">low_v2_m!K64</f>
        <v>2683052.9514875</v>
      </c>
      <c r="L76" s="67" t="n">
        <f aca="false">H76-I76</f>
        <v>1186728.99289408</v>
      </c>
      <c r="M76" s="67" t="n">
        <f aca="false">J76-K76</f>
        <v>82981.0191181698</v>
      </c>
      <c r="N76" s="157" t="n">
        <f aca="false">SUM(low_v5_m!C64:J64)</f>
        <v>4134818.90447455</v>
      </c>
      <c r="O76" s="7"/>
      <c r="P76" s="7"/>
      <c r="Q76" s="67" t="n">
        <f aca="false">I76*5.5017049523</f>
        <v>145814923.600679</v>
      </c>
      <c r="R76" s="67"/>
      <c r="S76" s="67"/>
      <c r="T76" s="7"/>
      <c r="U76" s="7"/>
      <c r="V76" s="67" t="n">
        <f aca="false">K76*5.5017049523</f>
        <v>14761365.7104819</v>
      </c>
      <c r="W76" s="67" t="n">
        <f aca="false">M76*5.5017049523</f>
        <v>456537.083829336</v>
      </c>
      <c r="X76" s="67" t="n">
        <f aca="false">N76*5.1890047538+L76*5.5017049523</f>
        <v>27984627.7286639</v>
      </c>
      <c r="Y76" s="67" t="n">
        <f aca="false">N76*5.1890047538</f>
        <v>21455594.9514205</v>
      </c>
      <c r="Z76" s="67" t="n">
        <f aca="false">L76*5.5017049523</f>
        <v>6529032.77724337</v>
      </c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</row>
    <row r="77" customFormat="false" ht="12.8" hidden="false" customHeight="false" outlineLevel="0" collapsed="false">
      <c r="A77" s="7"/>
      <c r="B77" s="7"/>
      <c r="C77" s="7" t="n">
        <f aca="false">C73+1</f>
        <v>2030</v>
      </c>
      <c r="D77" s="7" t="n">
        <f aca="false">D73</f>
        <v>4</v>
      </c>
      <c r="E77" s="7" t="n">
        <v>224</v>
      </c>
      <c r="F77" s="157" t="n">
        <f aca="false">low_v2_m!D65+temporary_pension_bonus_low!B65</f>
        <v>31168464.4933346</v>
      </c>
      <c r="G77" s="157" t="n">
        <f aca="false">low_v2_m!E65+temporary_pension_bonus_low!B65</f>
        <v>29867310.8269447</v>
      </c>
      <c r="H77" s="67" t="n">
        <f aca="false">F77-J77</f>
        <v>28330264.4246801</v>
      </c>
      <c r="I77" s="67" t="n">
        <f aca="false">G77-K77</f>
        <v>27114256.7603498</v>
      </c>
      <c r="J77" s="157" t="n">
        <f aca="false">low_v2_m!J65</f>
        <v>2838200.06865451</v>
      </c>
      <c r="K77" s="157" t="n">
        <f aca="false">low_v2_m!K65</f>
        <v>2753054.06659487</v>
      </c>
      <c r="L77" s="67" t="n">
        <f aca="false">H77-I77</f>
        <v>1216007.66433024</v>
      </c>
      <c r="M77" s="67" t="n">
        <f aca="false">J77-K77</f>
        <v>85146.0020596348</v>
      </c>
      <c r="N77" s="157" t="n">
        <f aca="false">SUM(low_v5_m!C65:J65)</f>
        <v>4240407.42119003</v>
      </c>
      <c r="O77" s="7"/>
      <c r="P77" s="7"/>
      <c r="Q77" s="67" t="n">
        <f aca="false">I77*5.5017049523</f>
        <v>149174640.696351</v>
      </c>
      <c r="R77" s="67"/>
      <c r="S77" s="67"/>
      <c r="T77" s="7"/>
      <c r="U77" s="7"/>
      <c r="V77" s="67" t="n">
        <f aca="false">K77*5.5017049523</f>
        <v>15146491.1921347</v>
      </c>
      <c r="W77" s="67" t="n">
        <f aca="false">M77*5.5017049523</f>
        <v>468448.181200039</v>
      </c>
      <c r="X77" s="67" t="n">
        <f aca="false">N77*5.1890047538+L77*5.5017049523</f>
        <v>28693609.6554843</v>
      </c>
      <c r="Y77" s="67" t="n">
        <f aca="false">N77*5.1890047538</f>
        <v>22003494.2666038</v>
      </c>
      <c r="Z77" s="67" t="n">
        <f aca="false">L77*5.5017049523</f>
        <v>6690115.38888046</v>
      </c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</row>
    <row r="78" customFormat="false" ht="12.8" hidden="false" customHeight="false" outlineLevel="0" collapsed="false">
      <c r="A78" s="153"/>
      <c r="B78" s="5"/>
      <c r="C78" s="153" t="n">
        <f aca="false">C74+1</f>
        <v>2031</v>
      </c>
      <c r="D78" s="153" t="n">
        <f aca="false">D74</f>
        <v>1</v>
      </c>
      <c r="E78" s="153" t="n">
        <v>225</v>
      </c>
      <c r="F78" s="155" t="n">
        <f aca="false">low_v2_m!D66+temporary_pension_bonus_low!B66</f>
        <v>30797063.4632895</v>
      </c>
      <c r="G78" s="155" t="n">
        <f aca="false">low_v2_m!E66+temporary_pension_bonus_low!B66</f>
        <v>29512163.4643172</v>
      </c>
      <c r="H78" s="8" t="n">
        <f aca="false">F78-J78</f>
        <v>27894230.7113656</v>
      </c>
      <c r="I78" s="8" t="n">
        <f aca="false">G78-K78</f>
        <v>26696415.694951</v>
      </c>
      <c r="J78" s="155" t="n">
        <f aca="false">low_v2_m!J66</f>
        <v>2902832.7519239</v>
      </c>
      <c r="K78" s="155" t="n">
        <f aca="false">low_v2_m!K66</f>
        <v>2815747.76936618</v>
      </c>
      <c r="L78" s="8" t="n">
        <f aca="false">H78-I78</f>
        <v>1197815.0164146</v>
      </c>
      <c r="M78" s="8" t="n">
        <f aca="false">J78-K78</f>
        <v>87084.9825577172</v>
      </c>
      <c r="N78" s="155" t="n">
        <f aca="false">SUM(low_v5_m!C66:J66)</f>
        <v>4883872.04675535</v>
      </c>
      <c r="O78" s="5"/>
      <c r="P78" s="5"/>
      <c r="Q78" s="8" t="n">
        <f aca="false">I78*5.5017049523</f>
        <v>146875802.437571</v>
      </c>
      <c r="R78" s="8"/>
      <c r="S78" s="8"/>
      <c r="T78" s="5"/>
      <c r="U78" s="5"/>
      <c r="V78" s="8" t="n">
        <f aca="false">K78*5.5017049523</f>
        <v>15491413.4471496</v>
      </c>
      <c r="W78" s="8" t="n">
        <f aca="false">M78*5.5017049523</f>
        <v>479115.879808752</v>
      </c>
      <c r="X78" s="8" t="n">
        <f aca="false">N78*5.1890047538+L78*5.5017049523</f>
        <v>31932460.075312</v>
      </c>
      <c r="Y78" s="8" t="n">
        <f aca="false">N78*5.1890047538</f>
        <v>25342435.2675645</v>
      </c>
      <c r="Z78" s="8" t="n">
        <f aca="false">L78*5.5017049523</f>
        <v>6590024.8077475</v>
      </c>
      <c r="AA78" s="153"/>
      <c r="AB78" s="153"/>
      <c r="AC78" s="153"/>
      <c r="AD78" s="153"/>
      <c r="AE78" s="153"/>
      <c r="AF78" s="153"/>
      <c r="AG78" s="153"/>
      <c r="AH78" s="153"/>
      <c r="AI78" s="153"/>
      <c r="AJ78" s="153"/>
      <c r="AK78" s="153"/>
      <c r="AL78" s="153"/>
      <c r="AM78" s="153"/>
      <c r="AN78" s="153"/>
      <c r="AO78" s="153"/>
      <c r="AP78" s="153"/>
      <c r="AQ78" s="153"/>
      <c r="AR78" s="153"/>
      <c r="AS78" s="153"/>
      <c r="AT78" s="153"/>
      <c r="AU78" s="153"/>
      <c r="AV78" s="153"/>
      <c r="AW78" s="153"/>
      <c r="AX78" s="153"/>
      <c r="AY78" s="153"/>
      <c r="AZ78" s="153"/>
      <c r="BA78" s="153"/>
      <c r="BB78" s="153"/>
      <c r="BC78" s="153"/>
      <c r="BD78" s="153"/>
      <c r="BE78" s="153"/>
      <c r="BF78" s="153"/>
      <c r="BG78" s="153"/>
      <c r="BH78" s="153"/>
      <c r="BI78" s="153"/>
      <c r="BJ78" s="153"/>
      <c r="BK78" s="153"/>
      <c r="BL78" s="153"/>
    </row>
    <row r="79" customFormat="false" ht="12.8" hidden="false" customHeight="false" outlineLevel="0" collapsed="false">
      <c r="A79" s="7"/>
      <c r="B79" s="7"/>
      <c r="C79" s="7" t="n">
        <f aca="false">C75+1</f>
        <v>2031</v>
      </c>
      <c r="D79" s="7" t="n">
        <f aca="false">D75</f>
        <v>2</v>
      </c>
      <c r="E79" s="7" t="n">
        <v>226</v>
      </c>
      <c r="F79" s="157" t="n">
        <f aca="false">low_v2_m!D67+temporary_pension_bonus_low!B67</f>
        <v>31324077.3613672</v>
      </c>
      <c r="G79" s="157" t="n">
        <f aca="false">low_v2_m!E67+temporary_pension_bonus_low!B67</f>
        <v>30017680.5501636</v>
      </c>
      <c r="H79" s="67" t="n">
        <f aca="false">F79-J79</f>
        <v>28285392.9742528</v>
      </c>
      <c r="I79" s="67" t="n">
        <f aca="false">G79-K79</f>
        <v>27070156.6946626</v>
      </c>
      <c r="J79" s="157" t="n">
        <f aca="false">low_v2_m!J67</f>
        <v>3038684.38711438</v>
      </c>
      <c r="K79" s="157" t="n">
        <f aca="false">low_v2_m!K67</f>
        <v>2947523.85550095</v>
      </c>
      <c r="L79" s="67" t="n">
        <f aca="false">H79-I79</f>
        <v>1215236.27959013</v>
      </c>
      <c r="M79" s="67" t="n">
        <f aca="false">J79-K79</f>
        <v>91160.5316134319</v>
      </c>
      <c r="N79" s="157" t="n">
        <f aca="false">SUM(low_v5_m!C67:J67)</f>
        <v>4175797.2335411</v>
      </c>
      <c r="O79" s="7"/>
      <c r="P79" s="7"/>
      <c r="Q79" s="67" t="n">
        <f aca="false">I79*5.5017049523</f>
        <v>148932015.146562</v>
      </c>
      <c r="R79" s="67"/>
      <c r="S79" s="67"/>
      <c r="T79" s="7"/>
      <c r="U79" s="7"/>
      <c r="V79" s="67" t="n">
        <f aca="false">K79*5.5017049523</f>
        <v>16216406.592832</v>
      </c>
      <c r="W79" s="67" t="n">
        <f aca="false">M79*5.5017049523</f>
        <v>501538.348231919</v>
      </c>
      <c r="X79" s="67" t="n">
        <f aca="false">N79*5.1890047538+L79*5.5017049523</f>
        <v>28354103.1533853</v>
      </c>
      <c r="Y79" s="67" t="n">
        <f aca="false">N79*5.1890047538</f>
        <v>21668231.6957496</v>
      </c>
      <c r="Z79" s="67" t="n">
        <f aca="false">L79*5.5017049523</f>
        <v>6685871.45763567</v>
      </c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</row>
    <row r="80" customFormat="false" ht="12.8" hidden="false" customHeight="false" outlineLevel="0" collapsed="false">
      <c r="A80" s="7"/>
      <c r="B80" s="7"/>
      <c r="C80" s="7" t="n">
        <f aca="false">C76+1</f>
        <v>2031</v>
      </c>
      <c r="D80" s="7" t="n">
        <f aca="false">D76</f>
        <v>3</v>
      </c>
      <c r="E80" s="7" t="n">
        <v>227</v>
      </c>
      <c r="F80" s="157" t="n">
        <f aca="false">low_v2_m!D68+temporary_pension_bonus_low!B68</f>
        <v>30834705.5636613</v>
      </c>
      <c r="G80" s="157" t="n">
        <f aca="false">low_v2_m!E68+temporary_pension_bonus_low!B68</f>
        <v>29548587.1823035</v>
      </c>
      <c r="H80" s="67" t="n">
        <f aca="false">F80-J80</f>
        <v>27828962.1298153</v>
      </c>
      <c r="I80" s="67" t="n">
        <f aca="false">G80-K80</f>
        <v>26633016.0514729</v>
      </c>
      <c r="J80" s="157" t="n">
        <f aca="false">low_v2_m!J68</f>
        <v>3005743.43384597</v>
      </c>
      <c r="K80" s="157" t="n">
        <f aca="false">low_v2_m!K68</f>
        <v>2915571.13083059</v>
      </c>
      <c r="L80" s="67" t="n">
        <f aca="false">H80-I80</f>
        <v>1195946.07834247</v>
      </c>
      <c r="M80" s="67" t="n">
        <f aca="false">J80-K80</f>
        <v>90172.3030153797</v>
      </c>
      <c r="N80" s="157" t="n">
        <f aca="false">SUM(low_v5_m!C68:J68)</f>
        <v>4027794.54405511</v>
      </c>
      <c r="O80" s="7"/>
      <c r="P80" s="7"/>
      <c r="Q80" s="67" t="n">
        <f aca="false">I80*5.5017049523</f>
        <v>146526996.305074</v>
      </c>
      <c r="R80" s="67"/>
      <c r="S80" s="67"/>
      <c r="T80" s="7"/>
      <c r="U80" s="7"/>
      <c r="V80" s="67" t="n">
        <f aca="false">K80*5.5017049523</f>
        <v>16040612.1292736</v>
      </c>
      <c r="W80" s="67" t="n">
        <f aca="false">M80*5.5017049523</f>
        <v>496101.406060011</v>
      </c>
      <c r="X80" s="67" t="n">
        <f aca="false">N80*5.1890047538+L80*5.5017049523</f>
        <v>27479987.4983322</v>
      </c>
      <c r="Y80" s="67" t="n">
        <f aca="false">N80*5.1890047538</f>
        <v>20900245.0364316</v>
      </c>
      <c r="Z80" s="67" t="n">
        <f aca="false">L80*5.5017049523</f>
        <v>6579742.46190052</v>
      </c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</row>
    <row r="81" customFormat="false" ht="12.8" hidden="false" customHeight="false" outlineLevel="0" collapsed="false">
      <c r="A81" s="7"/>
      <c r="B81" s="7"/>
      <c r="C81" s="7" t="n">
        <f aca="false">C77+1</f>
        <v>2031</v>
      </c>
      <c r="D81" s="7" t="n">
        <f aca="false">D77</f>
        <v>4</v>
      </c>
      <c r="E81" s="7" t="n">
        <v>228</v>
      </c>
      <c r="F81" s="157" t="n">
        <f aca="false">low_v2_m!D69+temporary_pension_bonus_low!B69</f>
        <v>31569783.9197865</v>
      </c>
      <c r="G81" s="157" t="n">
        <f aca="false">low_v2_m!E69+temporary_pension_bonus_low!B69</f>
        <v>30252737.56911</v>
      </c>
      <c r="H81" s="67" t="n">
        <f aca="false">F81-J81</f>
        <v>28392707.0051865</v>
      </c>
      <c r="I81" s="67" t="n">
        <f aca="false">G81-K81</f>
        <v>27170972.961948</v>
      </c>
      <c r="J81" s="157" t="n">
        <f aca="false">low_v2_m!J69</f>
        <v>3177076.91459998</v>
      </c>
      <c r="K81" s="157" t="n">
        <f aca="false">low_v2_m!K69</f>
        <v>3081764.60716198</v>
      </c>
      <c r="L81" s="67" t="n">
        <f aca="false">H81-I81</f>
        <v>1221734.04323854</v>
      </c>
      <c r="M81" s="67" t="n">
        <f aca="false">J81-K81</f>
        <v>95312.3074379996</v>
      </c>
      <c r="N81" s="157" t="n">
        <f aca="false">SUM(low_v5_m!C69:J69)</f>
        <v>4111096.70497277</v>
      </c>
      <c r="O81" s="7"/>
      <c r="P81" s="7"/>
      <c r="Q81" s="67" t="n">
        <f aca="false">I81*5.5017049523</f>
        <v>149486676.503559</v>
      </c>
      <c r="R81" s="67"/>
      <c r="S81" s="67"/>
      <c r="T81" s="7"/>
      <c r="U81" s="7"/>
      <c r="V81" s="67" t="n">
        <f aca="false">K81*5.5017049523</f>
        <v>16954959.6010459</v>
      </c>
      <c r="W81" s="67" t="n">
        <f aca="false">M81*5.5017049523</f>
        <v>524380.193846783</v>
      </c>
      <c r="X81" s="67" t="n">
        <f aca="false">N81*5.1890047538+L81*5.5017049523</f>
        <v>28054120.5815142</v>
      </c>
      <c r="Y81" s="67" t="n">
        <f aca="false">N81*5.1890047538</f>
        <v>21332500.3454352</v>
      </c>
      <c r="Z81" s="67" t="n">
        <f aca="false">L81*5.5017049523</f>
        <v>6721620.23607897</v>
      </c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</row>
    <row r="82" customFormat="false" ht="12.8" hidden="false" customHeight="false" outlineLevel="0" collapsed="false">
      <c r="A82" s="153"/>
      <c r="B82" s="5"/>
      <c r="C82" s="153" t="n">
        <f aca="false">C78+1</f>
        <v>2032</v>
      </c>
      <c r="D82" s="153" t="n">
        <f aca="false">D78</f>
        <v>1</v>
      </c>
      <c r="E82" s="153" t="n">
        <v>229</v>
      </c>
      <c r="F82" s="155" t="n">
        <f aca="false">low_v2_m!D70+temporary_pension_bonus_low!B70</f>
        <v>31167410.5441522</v>
      </c>
      <c r="G82" s="155" t="n">
        <f aca="false">low_v2_m!E70+temporary_pension_bonus_low!B70</f>
        <v>29866092.0412083</v>
      </c>
      <c r="H82" s="8" t="n">
        <f aca="false">F82-J82</f>
        <v>27972348.3390131</v>
      </c>
      <c r="I82" s="8" t="n">
        <f aca="false">G82-K82</f>
        <v>26766881.7022234</v>
      </c>
      <c r="J82" s="155" t="n">
        <f aca="false">low_v2_m!J70</f>
        <v>3195062.20513908</v>
      </c>
      <c r="K82" s="155" t="n">
        <f aca="false">low_v2_m!K70</f>
        <v>3099210.33898491</v>
      </c>
      <c r="L82" s="8" t="n">
        <f aca="false">H82-I82</f>
        <v>1205466.63678972</v>
      </c>
      <c r="M82" s="8" t="n">
        <f aca="false">J82-K82</f>
        <v>95851.8661541725</v>
      </c>
      <c r="N82" s="155" t="n">
        <f aca="false">SUM(low_v5_m!C70:J70)</f>
        <v>4775024.67325115</v>
      </c>
      <c r="O82" s="5"/>
      <c r="P82" s="5"/>
      <c r="Q82" s="8" t="n">
        <f aca="false">I82*5.5017049523</f>
        <v>147263485.618751</v>
      </c>
      <c r="R82" s="8"/>
      <c r="S82" s="8"/>
      <c r="T82" s="5"/>
      <c r="U82" s="5"/>
      <c r="V82" s="8" t="n">
        <f aca="false">K82*5.5017049523</f>
        <v>17050940.8702126</v>
      </c>
      <c r="W82" s="8" t="n">
        <f aca="false">M82*5.5017049523</f>
        <v>527348.686707607</v>
      </c>
      <c r="X82" s="8" t="n">
        <f aca="false">N82*5.1890047538+L82*5.5017049523</f>
        <v>31409747.494471</v>
      </c>
      <c r="Y82" s="8" t="n">
        <f aca="false">N82*5.1890047538</f>
        <v>24777625.7290125</v>
      </c>
      <c r="Z82" s="8" t="n">
        <f aca="false">L82*5.5017049523</f>
        <v>6632121.76545845</v>
      </c>
      <c r="AA82" s="153"/>
      <c r="AB82" s="153"/>
      <c r="AC82" s="153"/>
      <c r="AD82" s="153"/>
      <c r="AE82" s="153"/>
      <c r="AF82" s="153"/>
      <c r="AG82" s="153"/>
      <c r="AH82" s="153"/>
      <c r="AI82" s="153"/>
      <c r="AJ82" s="153"/>
      <c r="AK82" s="153"/>
      <c r="AL82" s="153"/>
      <c r="AM82" s="153"/>
      <c r="AN82" s="153"/>
      <c r="AO82" s="153"/>
      <c r="AP82" s="153"/>
      <c r="AQ82" s="153"/>
      <c r="AR82" s="153"/>
      <c r="AS82" s="153"/>
      <c r="AT82" s="153"/>
      <c r="AU82" s="153"/>
      <c r="AV82" s="153"/>
      <c r="AW82" s="153"/>
      <c r="AX82" s="153"/>
      <c r="AY82" s="153"/>
      <c r="AZ82" s="153"/>
      <c r="BA82" s="153"/>
      <c r="BB82" s="153"/>
      <c r="BC82" s="153"/>
      <c r="BD82" s="153"/>
      <c r="BE82" s="153"/>
      <c r="BF82" s="153"/>
      <c r="BG82" s="153"/>
      <c r="BH82" s="153"/>
      <c r="BI82" s="153"/>
      <c r="BJ82" s="153"/>
      <c r="BK82" s="153"/>
      <c r="BL82" s="153"/>
    </row>
    <row r="83" customFormat="false" ht="12.8" hidden="false" customHeight="false" outlineLevel="0" collapsed="false">
      <c r="A83" s="7"/>
      <c r="B83" s="7"/>
      <c r="C83" s="7" t="n">
        <f aca="false">C79+1</f>
        <v>2032</v>
      </c>
      <c r="D83" s="7" t="n">
        <f aca="false">D79</f>
        <v>2</v>
      </c>
      <c r="E83" s="7" t="n">
        <v>230</v>
      </c>
      <c r="F83" s="157" t="n">
        <f aca="false">low_v2_m!D71+temporary_pension_bonus_low!B71</f>
        <v>31767345.0617502</v>
      </c>
      <c r="G83" s="157" t="n">
        <f aca="false">low_v2_m!E71+temporary_pension_bonus_low!B71</f>
        <v>30441481.1029872</v>
      </c>
      <c r="H83" s="67" t="n">
        <f aca="false">F83-J83</f>
        <v>28456534.3935996</v>
      </c>
      <c r="I83" s="67" t="n">
        <f aca="false">G83-K83</f>
        <v>27229994.7548812</v>
      </c>
      <c r="J83" s="157" t="n">
        <f aca="false">low_v2_m!J71</f>
        <v>3310810.66815053</v>
      </c>
      <c r="K83" s="157" t="n">
        <f aca="false">low_v2_m!K71</f>
        <v>3211486.34810601</v>
      </c>
      <c r="L83" s="67" t="n">
        <f aca="false">H83-I83</f>
        <v>1226539.63871843</v>
      </c>
      <c r="M83" s="67" t="n">
        <f aca="false">J83-K83</f>
        <v>99324.3200445171</v>
      </c>
      <c r="N83" s="157" t="n">
        <f aca="false">SUM(low_v5_m!C71:J71)</f>
        <v>4055305.69645755</v>
      </c>
      <c r="O83" s="7"/>
      <c r="P83" s="7"/>
      <c r="Q83" s="67" t="n">
        <f aca="false">I83*5.5017049523</f>
        <v>149811396.994033</v>
      </c>
      <c r="R83" s="67"/>
      <c r="S83" s="67"/>
      <c r="T83" s="7"/>
      <c r="U83" s="7"/>
      <c r="V83" s="67" t="n">
        <f aca="false">K83*5.5017049523</f>
        <v>17668650.3456187</v>
      </c>
      <c r="W83" s="67" t="n">
        <f aca="false">M83*5.5017049523</f>
        <v>546453.10347275</v>
      </c>
      <c r="X83" s="67" t="n">
        <f aca="false">N83*5.1890047538+L83*5.5017049523</f>
        <v>27791059.7415599</v>
      </c>
      <c r="Y83" s="67" t="n">
        <f aca="false">N83*5.1890047538</f>
        <v>21043000.5370304</v>
      </c>
      <c r="Z83" s="67" t="n">
        <f aca="false">L83*5.5017049523</f>
        <v>6748059.20452942</v>
      </c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</row>
    <row r="84" customFormat="false" ht="12.8" hidden="false" customHeight="false" outlineLevel="0" collapsed="false">
      <c r="A84" s="7"/>
      <c r="B84" s="7"/>
      <c r="C84" s="7" t="n">
        <f aca="false">C80+1</f>
        <v>2032</v>
      </c>
      <c r="D84" s="7" t="n">
        <f aca="false">D80</f>
        <v>3</v>
      </c>
      <c r="E84" s="7" t="n">
        <v>231</v>
      </c>
      <c r="F84" s="157" t="n">
        <f aca="false">low_v2_m!D72+temporary_pension_bonus_low!B72</f>
        <v>31431607.8191826</v>
      </c>
      <c r="G84" s="157" t="n">
        <f aca="false">low_v2_m!E72+temporary_pension_bonus_low!B72</f>
        <v>30119427.0855742</v>
      </c>
      <c r="H84" s="67" t="n">
        <f aca="false">F84-J84</f>
        <v>28101521.1949031</v>
      </c>
      <c r="I84" s="67" t="n">
        <f aca="false">G84-K84</f>
        <v>26889243.0600231</v>
      </c>
      <c r="J84" s="157" t="n">
        <f aca="false">low_v2_m!J72</f>
        <v>3330086.6242795</v>
      </c>
      <c r="K84" s="157" t="n">
        <f aca="false">low_v2_m!K72</f>
        <v>3230184.02555111</v>
      </c>
      <c r="L84" s="67" t="n">
        <f aca="false">H84-I84</f>
        <v>1212278.13488</v>
      </c>
      <c r="M84" s="67" t="n">
        <f aca="false">J84-K84</f>
        <v>99902.5987283848</v>
      </c>
      <c r="N84" s="157" t="n">
        <f aca="false">SUM(low_v5_m!C72:J72)</f>
        <v>4014342.18101932</v>
      </c>
      <c r="O84" s="7"/>
      <c r="P84" s="7"/>
      <c r="Q84" s="67" t="n">
        <f aca="false">I84*5.5017049523</f>
        <v>147936681.706927</v>
      </c>
      <c r="R84" s="67"/>
      <c r="S84" s="67"/>
      <c r="T84" s="7"/>
      <c r="U84" s="7"/>
      <c r="V84" s="67" t="n">
        <f aca="false">K84*5.5017049523</f>
        <v>17771519.4502149</v>
      </c>
      <c r="W84" s="67" t="n">
        <f aca="false">M84*5.5017049523</f>
        <v>549634.622171594</v>
      </c>
      <c r="X84" s="67" t="n">
        <f aca="false">N84*5.1890047538+L84*5.5017049523</f>
        <v>27500037.2789234</v>
      </c>
      <c r="Y84" s="67" t="n">
        <f aca="false">N84*5.1890047538</f>
        <v>20830440.6606891</v>
      </c>
      <c r="Z84" s="67" t="n">
        <f aca="false">L84*5.5017049523</f>
        <v>6669596.6182343</v>
      </c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</row>
    <row r="85" customFormat="false" ht="12.8" hidden="false" customHeight="false" outlineLevel="0" collapsed="false">
      <c r="A85" s="7"/>
      <c r="B85" s="7"/>
      <c r="C85" s="7" t="n">
        <f aca="false">C81+1</f>
        <v>2032</v>
      </c>
      <c r="D85" s="7" t="n">
        <f aca="false">D81</f>
        <v>4</v>
      </c>
      <c r="E85" s="7" t="n">
        <v>232</v>
      </c>
      <c r="F85" s="157" t="n">
        <f aca="false">low_v2_m!D73+temporary_pension_bonus_low!B73</f>
        <v>32072362.7005045</v>
      </c>
      <c r="G85" s="157" t="n">
        <f aca="false">low_v2_m!E73+temporary_pension_bonus_low!B73</f>
        <v>30733430.0260488</v>
      </c>
      <c r="H85" s="67" t="n">
        <f aca="false">F85-J85</f>
        <v>28601533.6164011</v>
      </c>
      <c r="I85" s="67" t="n">
        <f aca="false">G85-K85</f>
        <v>27366725.8144685</v>
      </c>
      <c r="J85" s="157" t="n">
        <f aca="false">low_v2_m!J73</f>
        <v>3470829.08410342</v>
      </c>
      <c r="K85" s="157" t="n">
        <f aca="false">low_v2_m!K73</f>
        <v>3366704.21158032</v>
      </c>
      <c r="L85" s="67" t="n">
        <f aca="false">H85-I85</f>
        <v>1234807.8019326</v>
      </c>
      <c r="M85" s="67" t="n">
        <f aca="false">J85-K85</f>
        <v>104124.872523103</v>
      </c>
      <c r="N85" s="157" t="n">
        <f aca="false">SUM(low_v5_m!C73:J73)</f>
        <v>4059955.86135112</v>
      </c>
      <c r="O85" s="7"/>
      <c r="P85" s="7"/>
      <c r="Q85" s="67" t="n">
        <f aca="false">I85*5.5017049523</f>
        <v>150563650.941698</v>
      </c>
      <c r="R85" s="67"/>
      <c r="S85" s="67"/>
      <c r="T85" s="7"/>
      <c r="U85" s="7"/>
      <c r="V85" s="67" t="n">
        <f aca="false">K85*5.5017049523</f>
        <v>18522613.2337807</v>
      </c>
      <c r="W85" s="67" t="n">
        <f aca="false">M85*5.5017049523</f>
        <v>572864.326817961</v>
      </c>
      <c r="X85" s="67" t="n">
        <f aca="false">N85*5.1890047538+L85*5.5017049523</f>
        <v>27860678.4638004</v>
      </c>
      <c r="Y85" s="67" t="n">
        <f aca="false">N85*5.1890047538</f>
        <v>21067130.2647691</v>
      </c>
      <c r="Z85" s="67" t="n">
        <f aca="false">L85*5.5017049523</f>
        <v>6793548.19903124</v>
      </c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</row>
    <row r="86" customFormat="false" ht="12.8" hidden="false" customHeight="false" outlineLevel="0" collapsed="false">
      <c r="A86" s="153"/>
      <c r="B86" s="5"/>
      <c r="C86" s="153" t="n">
        <f aca="false">C82+1</f>
        <v>2033</v>
      </c>
      <c r="D86" s="153" t="n">
        <f aca="false">D82</f>
        <v>1</v>
      </c>
      <c r="E86" s="153" t="n">
        <v>233</v>
      </c>
      <c r="F86" s="155" t="n">
        <f aca="false">low_v2_m!D74+temporary_pension_bonus_low!B74</f>
        <v>31587729.1344606</v>
      </c>
      <c r="G86" s="155" t="n">
        <f aca="false">low_v2_m!E74+temporary_pension_bonus_low!B74</f>
        <v>30268741.2157577</v>
      </c>
      <c r="H86" s="8" t="n">
        <f aca="false">F86-J86</f>
        <v>28113486.1134566</v>
      </c>
      <c r="I86" s="8" t="n">
        <f aca="false">G86-K86</f>
        <v>26898725.4853838</v>
      </c>
      <c r="J86" s="155" t="n">
        <f aca="false">low_v2_m!J74</f>
        <v>3474243.02100402</v>
      </c>
      <c r="K86" s="155" t="n">
        <f aca="false">low_v2_m!K74</f>
        <v>3370015.7303739</v>
      </c>
      <c r="L86" s="8" t="n">
        <f aca="false">H86-I86</f>
        <v>1214760.62807273</v>
      </c>
      <c r="M86" s="8" t="n">
        <f aca="false">J86-K86</f>
        <v>104227.290630121</v>
      </c>
      <c r="N86" s="155" t="n">
        <f aca="false">SUM(low_v5_m!C74:J74)</f>
        <v>4826215.33326894</v>
      </c>
      <c r="O86" s="5"/>
      <c r="P86" s="5"/>
      <c r="Q86" s="8" t="n">
        <f aca="false">I86*5.5017049523</f>
        <v>147988851.213495</v>
      </c>
      <c r="R86" s="8"/>
      <c r="S86" s="8"/>
      <c r="T86" s="5"/>
      <c r="U86" s="5"/>
      <c r="V86" s="8" t="n">
        <f aca="false">K86*5.5017049523</f>
        <v>18540832.233127</v>
      </c>
      <c r="W86" s="8" t="n">
        <f aca="false">M86*5.5017049523</f>
        <v>573427.801024547</v>
      </c>
      <c r="X86" s="8" t="n">
        <f aca="false">N86*5.1890047538+L86*5.5017049523</f>
        <v>31726508.8705218</v>
      </c>
      <c r="Y86" s="8" t="n">
        <f aca="false">N86*5.1890047538</f>
        <v>25043254.307195</v>
      </c>
      <c r="Z86" s="8" t="n">
        <f aca="false">L86*5.5017049523</f>
        <v>6683254.56332678</v>
      </c>
      <c r="AA86" s="153"/>
      <c r="AB86" s="153"/>
      <c r="AC86" s="153"/>
      <c r="AD86" s="153"/>
      <c r="AE86" s="153"/>
      <c r="AF86" s="153"/>
      <c r="AG86" s="153"/>
      <c r="AH86" s="153"/>
      <c r="AI86" s="153"/>
      <c r="AJ86" s="153"/>
      <c r="AK86" s="153"/>
      <c r="AL86" s="153"/>
      <c r="AM86" s="153"/>
      <c r="AN86" s="153"/>
      <c r="AO86" s="153"/>
      <c r="AP86" s="153"/>
      <c r="AQ86" s="153"/>
      <c r="AR86" s="153"/>
      <c r="AS86" s="153"/>
      <c r="AT86" s="153"/>
      <c r="AU86" s="153"/>
      <c r="AV86" s="153"/>
      <c r="AW86" s="153"/>
      <c r="AX86" s="153"/>
      <c r="AY86" s="153"/>
      <c r="AZ86" s="153"/>
      <c r="BA86" s="153"/>
      <c r="BB86" s="153"/>
      <c r="BC86" s="153"/>
      <c r="BD86" s="153"/>
      <c r="BE86" s="153"/>
      <c r="BF86" s="153"/>
      <c r="BG86" s="153"/>
      <c r="BH86" s="153"/>
      <c r="BI86" s="153"/>
      <c r="BJ86" s="153"/>
      <c r="BK86" s="153"/>
      <c r="BL86" s="153"/>
    </row>
    <row r="87" customFormat="false" ht="12.8" hidden="false" customHeight="false" outlineLevel="0" collapsed="false">
      <c r="A87" s="7"/>
      <c r="B87" s="7"/>
      <c r="C87" s="7" t="n">
        <f aca="false">C83+1</f>
        <v>2033</v>
      </c>
      <c r="D87" s="7" t="n">
        <f aca="false">D83</f>
        <v>2</v>
      </c>
      <c r="E87" s="7" t="n">
        <v>234</v>
      </c>
      <c r="F87" s="157" t="n">
        <f aca="false">low_v2_m!D75+temporary_pension_bonus_low!B75</f>
        <v>32337989.6204327</v>
      </c>
      <c r="G87" s="157" t="n">
        <f aca="false">low_v2_m!E75+temporary_pension_bonus_low!B75</f>
        <v>30987165.0056419</v>
      </c>
      <c r="H87" s="67" t="n">
        <f aca="false">F87-J87</f>
        <v>28717000.0476987</v>
      </c>
      <c r="I87" s="67" t="n">
        <f aca="false">G87-K87</f>
        <v>27474805.1200899</v>
      </c>
      <c r="J87" s="157" t="n">
        <f aca="false">low_v2_m!J75</f>
        <v>3620989.57273405</v>
      </c>
      <c r="K87" s="157" t="n">
        <f aca="false">low_v2_m!K75</f>
        <v>3512359.88555203</v>
      </c>
      <c r="L87" s="67" t="n">
        <f aca="false">H87-I87</f>
        <v>1242194.92760878</v>
      </c>
      <c r="M87" s="67" t="n">
        <f aca="false">J87-K87</f>
        <v>108629.687182021</v>
      </c>
      <c r="N87" s="157" t="n">
        <f aca="false">SUM(low_v5_m!C75:J75)</f>
        <v>4140876.04118691</v>
      </c>
      <c r="O87" s="7"/>
      <c r="P87" s="7"/>
      <c r="Q87" s="67" t="n">
        <f aca="false">I87*5.5017049523</f>
        <v>151158271.392676</v>
      </c>
      <c r="R87" s="67"/>
      <c r="S87" s="67"/>
      <c r="T87" s="7"/>
      <c r="U87" s="7"/>
      <c r="V87" s="67" t="n">
        <f aca="false">K87*5.5017049523</f>
        <v>19323967.7766014</v>
      </c>
      <c r="W87" s="67" t="n">
        <f aca="false">M87*5.5017049523</f>
        <v>597648.487936124</v>
      </c>
      <c r="X87" s="67" t="n">
        <f aca="false">N87*5.1890047538+L87*5.5017049523</f>
        <v>28321215.4475626</v>
      </c>
      <c r="Y87" s="67" t="n">
        <f aca="false">N87*5.1890047538</f>
        <v>21487025.4626154</v>
      </c>
      <c r="Z87" s="67" t="n">
        <f aca="false">L87*5.5017049523</f>
        <v>6834189.98494719</v>
      </c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</row>
    <row r="88" customFormat="false" ht="12.8" hidden="false" customHeight="false" outlineLevel="0" collapsed="false">
      <c r="A88" s="7"/>
      <c r="B88" s="7"/>
      <c r="C88" s="7" t="n">
        <f aca="false">C84+1</f>
        <v>2033</v>
      </c>
      <c r="D88" s="7" t="n">
        <f aca="false">D84</f>
        <v>3</v>
      </c>
      <c r="E88" s="7" t="n">
        <v>235</v>
      </c>
      <c r="F88" s="157" t="n">
        <f aca="false">low_v2_m!D76+temporary_pension_bonus_low!B76</f>
        <v>31767678.9981805</v>
      </c>
      <c r="G88" s="157" t="n">
        <f aca="false">low_v2_m!E76+temporary_pension_bonus_low!B76</f>
        <v>30441504.5154396</v>
      </c>
      <c r="H88" s="67" t="n">
        <f aca="false">F88-J88</f>
        <v>28106576.6946042</v>
      </c>
      <c r="I88" s="67" t="n">
        <f aca="false">G88-K88</f>
        <v>26890235.2809705</v>
      </c>
      <c r="J88" s="157" t="n">
        <f aca="false">low_v2_m!J76</f>
        <v>3661102.30357636</v>
      </c>
      <c r="K88" s="157" t="n">
        <f aca="false">low_v2_m!K76</f>
        <v>3551269.23446907</v>
      </c>
      <c r="L88" s="67" t="n">
        <f aca="false">H88-I88</f>
        <v>1216341.41363367</v>
      </c>
      <c r="M88" s="67" t="n">
        <f aca="false">J88-K88</f>
        <v>109833.069107289</v>
      </c>
      <c r="N88" s="157" t="n">
        <f aca="false">SUM(low_v5_m!C76:J76)</f>
        <v>4082880.24450005</v>
      </c>
      <c r="O88" s="7"/>
      <c r="P88" s="7"/>
      <c r="Q88" s="67" t="n">
        <f aca="false">I88*5.5017049523</f>
        <v>147942140.613828</v>
      </c>
      <c r="R88" s="67"/>
      <c r="S88" s="67"/>
      <c r="T88" s="7"/>
      <c r="U88" s="7"/>
      <c r="V88" s="67" t="n">
        <f aca="false">K88*5.5017049523</f>
        <v>19538035.5342291</v>
      </c>
      <c r="W88" s="67" t="n">
        <f aca="false">M88*5.5017049523</f>
        <v>604269.140233882</v>
      </c>
      <c r="X88" s="67" t="n">
        <f aca="false">N88*5.1890047538+L88*5.5017049523</f>
        <v>27878036.5769828</v>
      </c>
      <c r="Y88" s="67" t="n">
        <f aca="false">N88*5.1890047538</f>
        <v>21186084.9979069</v>
      </c>
      <c r="Z88" s="67" t="n">
        <f aca="false">L88*5.5017049523</f>
        <v>6691951.57907597</v>
      </c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</row>
    <row r="89" customFormat="false" ht="12.8" hidden="false" customHeight="false" outlineLevel="0" collapsed="false">
      <c r="A89" s="7"/>
      <c r="B89" s="7"/>
      <c r="C89" s="7" t="n">
        <f aca="false">C85+1</f>
        <v>2033</v>
      </c>
      <c r="D89" s="7" t="n">
        <f aca="false">D85</f>
        <v>4</v>
      </c>
      <c r="E89" s="7" t="n">
        <v>236</v>
      </c>
      <c r="F89" s="157" t="n">
        <f aca="false">low_v2_m!D77+temporary_pension_bonus_low!B77</f>
        <v>32519525.220437</v>
      </c>
      <c r="G89" s="157" t="n">
        <f aca="false">low_v2_m!E77+temporary_pension_bonus_low!B77</f>
        <v>31161730.0528383</v>
      </c>
      <c r="H89" s="67" t="n">
        <f aca="false">F89-J89</f>
        <v>28704418.8470929</v>
      </c>
      <c r="I89" s="67" t="n">
        <f aca="false">G89-K89</f>
        <v>27461076.8706946</v>
      </c>
      <c r="J89" s="157" t="n">
        <f aca="false">low_v2_m!J77</f>
        <v>3815106.37334406</v>
      </c>
      <c r="K89" s="157" t="n">
        <f aca="false">low_v2_m!K77</f>
        <v>3700653.18214374</v>
      </c>
      <c r="L89" s="67" t="n">
        <f aca="false">H89-I89</f>
        <v>1243341.97639829</v>
      </c>
      <c r="M89" s="67" t="n">
        <f aca="false">J89-K89</f>
        <v>114453.191200322</v>
      </c>
      <c r="N89" s="157" t="n">
        <f aca="false">SUM(low_v5_m!C77:J77)</f>
        <v>4111091.21544907</v>
      </c>
      <c r="O89" s="7"/>
      <c r="P89" s="7"/>
      <c r="Q89" s="67" t="n">
        <f aca="false">I89*5.5017049523</f>
        <v>151082742.614991</v>
      </c>
      <c r="R89" s="67"/>
      <c r="S89" s="67"/>
      <c r="T89" s="7"/>
      <c r="U89" s="7"/>
      <c r="V89" s="67" t="n">
        <f aca="false">K89*5.5017049523</f>
        <v>20359901.938945</v>
      </c>
      <c r="W89" s="67" t="n">
        <f aca="false">M89*5.5017049523</f>
        <v>629687.68883335</v>
      </c>
      <c r="X89" s="67" t="n">
        <f aca="false">N89*5.1890047538+L89*5.5017049523</f>
        <v>28172972.5692236</v>
      </c>
      <c r="Y89" s="67" t="n">
        <f aca="false">N89*5.1890047538</f>
        <v>21332471.8602707</v>
      </c>
      <c r="Z89" s="67" t="n">
        <f aca="false">L89*5.5017049523</f>
        <v>6840500.70895296</v>
      </c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</row>
    <row r="90" customFormat="false" ht="12.8" hidden="false" customHeight="false" outlineLevel="0" collapsed="false">
      <c r="A90" s="153"/>
      <c r="B90" s="5"/>
      <c r="C90" s="153" t="n">
        <f aca="false">C86+1</f>
        <v>2034</v>
      </c>
      <c r="D90" s="153" t="n">
        <f aca="false">D86</f>
        <v>1</v>
      </c>
      <c r="E90" s="153" t="n">
        <v>237</v>
      </c>
      <c r="F90" s="155" t="n">
        <f aca="false">low_v2_m!D78+temporary_pension_bonus_low!B78</f>
        <v>32054147.5787286</v>
      </c>
      <c r="G90" s="155" t="n">
        <f aca="false">low_v2_m!E78+temporary_pension_bonus_low!B78</f>
        <v>30715175.0166869</v>
      </c>
      <c r="H90" s="8" t="n">
        <f aca="false">F90-J90</f>
        <v>28222973.3963578</v>
      </c>
      <c r="I90" s="8" t="n">
        <f aca="false">G90-K90</f>
        <v>26998936.0597872</v>
      </c>
      <c r="J90" s="155" t="n">
        <f aca="false">low_v2_m!J78</f>
        <v>3831174.18237077</v>
      </c>
      <c r="K90" s="155" t="n">
        <f aca="false">low_v2_m!K78</f>
        <v>3716238.95689965</v>
      </c>
      <c r="L90" s="8" t="n">
        <f aca="false">H90-I90</f>
        <v>1224037.3365706</v>
      </c>
      <c r="M90" s="8" t="n">
        <f aca="false">J90-K90</f>
        <v>114935.225471124</v>
      </c>
      <c r="N90" s="155" t="n">
        <f aca="false">SUM(low_v5_m!C78:J78)</f>
        <v>4799296.23987532</v>
      </c>
      <c r="O90" s="5"/>
      <c r="P90" s="5"/>
      <c r="Q90" s="8" t="n">
        <f aca="false">I90*5.5017049523</f>
        <v>148540180.226963</v>
      </c>
      <c r="R90" s="8"/>
      <c r="S90" s="8"/>
      <c r="T90" s="5"/>
      <c r="U90" s="5"/>
      <c r="V90" s="8" t="n">
        <f aca="false">K90*5.5017049523</f>
        <v>20445650.273105</v>
      </c>
      <c r="W90" s="8" t="n">
        <f aca="false">M90*5.5017049523</f>
        <v>632339.699168198</v>
      </c>
      <c r="X90" s="8" t="n">
        <f aca="false">N90*5.1890047538+L90*5.5017049523</f>
        <v>31637863.2800181</v>
      </c>
      <c r="Y90" s="8" t="n">
        <f aca="false">N90*5.1890047538</f>
        <v>24903571.0036075</v>
      </c>
      <c r="Z90" s="8" t="n">
        <f aca="false">L90*5.5017049523</f>
        <v>6734292.27641056</v>
      </c>
      <c r="AA90" s="153"/>
      <c r="AB90" s="153"/>
      <c r="AC90" s="153"/>
      <c r="AD90" s="153"/>
      <c r="AE90" s="153"/>
      <c r="AF90" s="153"/>
      <c r="AG90" s="153"/>
      <c r="AH90" s="153"/>
      <c r="AI90" s="153"/>
      <c r="AJ90" s="153"/>
      <c r="AK90" s="153"/>
      <c r="AL90" s="153"/>
      <c r="AM90" s="153"/>
      <c r="AN90" s="153"/>
      <c r="AO90" s="153"/>
      <c r="AP90" s="153"/>
      <c r="AQ90" s="153"/>
      <c r="AR90" s="153"/>
      <c r="AS90" s="153"/>
      <c r="AT90" s="153"/>
      <c r="AU90" s="153"/>
      <c r="AV90" s="153"/>
      <c r="AW90" s="153"/>
      <c r="AX90" s="153"/>
      <c r="AY90" s="153"/>
      <c r="AZ90" s="153"/>
      <c r="BA90" s="153"/>
      <c r="BB90" s="153"/>
      <c r="BC90" s="153"/>
      <c r="BD90" s="153"/>
      <c r="BE90" s="153"/>
      <c r="BF90" s="153"/>
      <c r="BG90" s="153"/>
      <c r="BH90" s="153"/>
      <c r="BI90" s="153"/>
      <c r="BJ90" s="153"/>
      <c r="BK90" s="153"/>
      <c r="BL90" s="153"/>
    </row>
    <row r="91" customFormat="false" ht="12.8" hidden="false" customHeight="false" outlineLevel="0" collapsed="false">
      <c r="A91" s="7"/>
      <c r="B91" s="7"/>
      <c r="C91" s="7" t="n">
        <f aca="false">C87+1</f>
        <v>2034</v>
      </c>
      <c r="D91" s="7" t="n">
        <f aca="false">D87</f>
        <v>2</v>
      </c>
      <c r="E91" s="7" t="n">
        <v>238</v>
      </c>
      <c r="F91" s="157" t="n">
        <f aca="false">low_v2_m!D79+temporary_pension_bonus_low!B79</f>
        <v>32787744.9972469</v>
      </c>
      <c r="G91" s="157" t="n">
        <f aca="false">low_v2_m!E79+temporary_pension_bonus_low!B79</f>
        <v>31418984.5070833</v>
      </c>
      <c r="H91" s="67" t="n">
        <f aca="false">F91-J91</f>
        <v>28771719.1608555</v>
      </c>
      <c r="I91" s="67" t="n">
        <f aca="false">G91-K91</f>
        <v>27523439.4457836</v>
      </c>
      <c r="J91" s="157" t="n">
        <f aca="false">low_v2_m!J79</f>
        <v>4016025.83639136</v>
      </c>
      <c r="K91" s="157" t="n">
        <f aca="false">low_v2_m!K79</f>
        <v>3895545.06129962</v>
      </c>
      <c r="L91" s="67" t="n">
        <f aca="false">H91-I91</f>
        <v>1248279.71507188</v>
      </c>
      <c r="M91" s="67" t="n">
        <f aca="false">J91-K91</f>
        <v>120480.77509174</v>
      </c>
      <c r="N91" s="157" t="n">
        <f aca="false">SUM(low_v5_m!C79:J79)</f>
        <v>4086320.57243595</v>
      </c>
      <c r="O91" s="7"/>
      <c r="P91" s="7"/>
      <c r="Q91" s="67" t="n">
        <f aca="false">I91*5.5017049523</f>
        <v>151425843.103197</v>
      </c>
      <c r="R91" s="67"/>
      <c r="S91" s="67"/>
      <c r="T91" s="7"/>
      <c r="U91" s="7"/>
      <c r="V91" s="67" t="n">
        <f aca="false">K91*5.5017049523</f>
        <v>21432139.5556599</v>
      </c>
      <c r="W91" s="67" t="n">
        <f aca="false">M91*5.5017049523</f>
        <v>662849.67697917</v>
      </c>
      <c r="X91" s="67" t="n">
        <f aca="false">N91*5.1890047538+L91*5.5017049523</f>
        <v>28071603.5661875</v>
      </c>
      <c r="Y91" s="67" t="n">
        <f aca="false">N91*5.1890047538</f>
        <v>21203936.8759209</v>
      </c>
      <c r="Z91" s="67" t="n">
        <f aca="false">L91*5.5017049523</f>
        <v>6867666.69026659</v>
      </c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</row>
    <row r="92" customFormat="false" ht="12.8" hidden="false" customHeight="false" outlineLevel="0" collapsed="false">
      <c r="A92" s="7"/>
      <c r="B92" s="7"/>
      <c r="C92" s="7" t="n">
        <f aca="false">C88+1</f>
        <v>2034</v>
      </c>
      <c r="D92" s="7" t="n">
        <f aca="false">D88</f>
        <v>3</v>
      </c>
      <c r="E92" s="7" t="n">
        <v>239</v>
      </c>
      <c r="F92" s="157" t="n">
        <f aca="false">low_v2_m!D80+temporary_pension_bonus_low!B80</f>
        <v>32302997.7504295</v>
      </c>
      <c r="G92" s="157" t="n">
        <f aca="false">low_v2_m!E80+temporary_pension_bonus_low!B80</f>
        <v>30954152.4382537</v>
      </c>
      <c r="H92" s="67" t="n">
        <f aca="false">F92-J92</f>
        <v>28261079.9845309</v>
      </c>
      <c r="I92" s="67" t="n">
        <f aca="false">G92-K92</f>
        <v>27033492.2053321</v>
      </c>
      <c r="J92" s="157" t="n">
        <f aca="false">low_v2_m!J80</f>
        <v>4041917.76589862</v>
      </c>
      <c r="K92" s="157" t="n">
        <f aca="false">low_v2_m!K80</f>
        <v>3920660.23292166</v>
      </c>
      <c r="L92" s="67" t="n">
        <f aca="false">H92-I92</f>
        <v>1227587.77919884</v>
      </c>
      <c r="M92" s="67" t="n">
        <f aca="false">J92-K92</f>
        <v>121257.532976959</v>
      </c>
      <c r="N92" s="157" t="n">
        <f aca="false">SUM(low_v5_m!C80:J80)</f>
        <v>3936181.99965434</v>
      </c>
      <c r="O92" s="7"/>
      <c r="P92" s="7"/>
      <c r="Q92" s="67" t="n">
        <f aca="false">I92*5.5017049523</f>
        <v>148730297.944039</v>
      </c>
      <c r="R92" s="67"/>
      <c r="S92" s="67"/>
      <c r="T92" s="7"/>
      <c r="U92" s="7"/>
      <c r="V92" s="67" t="n">
        <f aca="false">K92*5.5017049523</f>
        <v>21570315.8197508</v>
      </c>
      <c r="W92" s="67" t="n">
        <f aca="false">M92*5.5017049523</f>
        <v>667123.169683018</v>
      </c>
      <c r="X92" s="67" t="n">
        <f aca="false">N92*5.1890047538+L92*5.5017049523</f>
        <v>27178692.8722296</v>
      </c>
      <c r="Y92" s="67" t="n">
        <f aca="false">N92*5.1890047538</f>
        <v>20424867.1080283</v>
      </c>
      <c r="Z92" s="67" t="n">
        <f aca="false">L92*5.5017049523</f>
        <v>6753825.76420124</v>
      </c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</row>
    <row r="93" customFormat="false" ht="12.8" hidden="false" customHeight="false" outlineLevel="0" collapsed="false">
      <c r="A93" s="7"/>
      <c r="B93" s="7"/>
      <c r="C93" s="7" t="n">
        <f aca="false">C89+1</f>
        <v>2034</v>
      </c>
      <c r="D93" s="7" t="n">
        <f aca="false">D89</f>
        <v>4</v>
      </c>
      <c r="E93" s="7" t="n">
        <v>240</v>
      </c>
      <c r="F93" s="157" t="n">
        <f aca="false">low_v2_m!D81+temporary_pension_bonus_low!B81</f>
        <v>32838281.5331447</v>
      </c>
      <c r="G93" s="157" t="n">
        <f aca="false">low_v2_m!E81+temporary_pension_bonus_low!B81</f>
        <v>31468219.1246616</v>
      </c>
      <c r="H93" s="67" t="n">
        <f aca="false">F93-J93</f>
        <v>28701855.8702252</v>
      </c>
      <c r="I93" s="67" t="n">
        <f aca="false">G93-K93</f>
        <v>27455886.2316298</v>
      </c>
      <c r="J93" s="157" t="n">
        <f aca="false">low_v2_m!J81</f>
        <v>4136425.66291942</v>
      </c>
      <c r="K93" s="157" t="n">
        <f aca="false">low_v2_m!K81</f>
        <v>4012332.89303184</v>
      </c>
      <c r="L93" s="67" t="n">
        <f aca="false">H93-I93</f>
        <v>1245969.63859547</v>
      </c>
      <c r="M93" s="67" t="n">
        <f aca="false">J93-K93</f>
        <v>124092.769887583</v>
      </c>
      <c r="N93" s="157" t="n">
        <f aca="false">SUM(low_v5_m!C81:J81)</f>
        <v>4027499.11993725</v>
      </c>
      <c r="O93" s="7"/>
      <c r="P93" s="7"/>
      <c r="Q93" s="67" t="n">
        <f aca="false">I93*5.5017049523</f>
        <v>151054185.250343</v>
      </c>
      <c r="R93" s="67"/>
      <c r="S93" s="67"/>
      <c r="T93" s="7"/>
      <c r="U93" s="7"/>
      <c r="V93" s="67" t="n">
        <f aca="false">K93*5.5017049523</f>
        <v>22074671.7478694</v>
      </c>
      <c r="W93" s="67" t="n">
        <f aca="false">M93*5.5017049523</f>
        <v>682721.806635142</v>
      </c>
      <c r="X93" s="67" t="n">
        <f aca="false">N93*5.1890047538+L93*5.5017049523</f>
        <v>27753669.4103558</v>
      </c>
      <c r="Y93" s="67" t="n">
        <f aca="false">N93*5.1890047538</f>
        <v>20898712.0792797</v>
      </c>
      <c r="Z93" s="67" t="n">
        <f aca="false">L93*5.5017049523</f>
        <v>6854957.33107612</v>
      </c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</row>
    <row r="94" customFormat="false" ht="12.8" hidden="false" customHeight="false" outlineLevel="0" collapsed="false">
      <c r="A94" s="153"/>
      <c r="B94" s="5"/>
      <c r="C94" s="153" t="n">
        <f aca="false">C90+1</f>
        <v>2035</v>
      </c>
      <c r="D94" s="153" t="n">
        <f aca="false">D90</f>
        <v>1</v>
      </c>
      <c r="E94" s="153" t="n">
        <v>241</v>
      </c>
      <c r="F94" s="155" t="n">
        <f aca="false">low_v2_m!D82+temporary_pension_bonus_low!B82</f>
        <v>32383586.9790039</v>
      </c>
      <c r="G94" s="155" t="n">
        <f aca="false">low_v2_m!E82+temporary_pension_bonus_low!B82</f>
        <v>31033478.3052382</v>
      </c>
      <c r="H94" s="8" t="n">
        <f aca="false">F94-J94</f>
        <v>28221097.752006</v>
      </c>
      <c r="I94" s="8" t="n">
        <f aca="false">G94-K94</f>
        <v>26995863.7550503</v>
      </c>
      <c r="J94" s="155" t="n">
        <f aca="false">low_v2_m!J82</f>
        <v>4162489.22699784</v>
      </c>
      <c r="K94" s="155" t="n">
        <f aca="false">low_v2_m!K82</f>
        <v>4037614.5501879</v>
      </c>
      <c r="L94" s="8" t="n">
        <f aca="false">H94-I94</f>
        <v>1225233.99695573</v>
      </c>
      <c r="M94" s="8" t="n">
        <f aca="false">J94-K94</f>
        <v>124874.676809935</v>
      </c>
      <c r="N94" s="155" t="n">
        <f aca="false">SUM(low_v5_m!C82:J82)</f>
        <v>4774692.41449818</v>
      </c>
      <c r="O94" s="5"/>
      <c r="P94" s="5"/>
      <c r="Q94" s="8" t="n">
        <f aca="false">I94*5.5017049523</f>
        <v>148523277.312776</v>
      </c>
      <c r="R94" s="8"/>
      <c r="S94" s="8"/>
      <c r="T94" s="5"/>
      <c r="U94" s="5"/>
      <c r="V94" s="8" t="n">
        <f aca="false">K94*5.5017049523</f>
        <v>22213763.9662473</v>
      </c>
      <c r="W94" s="8" t="n">
        <f aca="false">M94*5.5017049523</f>
        <v>687023.627822081</v>
      </c>
      <c r="X94" s="8" t="n">
        <f aca="false">N94*5.1890047538+L94*5.5017049523</f>
        <v>31516777.5855415</v>
      </c>
      <c r="Y94" s="8" t="n">
        <f aca="false">N94*5.1890047538</f>
        <v>24775901.6367638</v>
      </c>
      <c r="Z94" s="8" t="n">
        <f aca="false">L94*5.5017049523</f>
        <v>6740875.94877764</v>
      </c>
      <c r="AA94" s="153"/>
      <c r="AB94" s="153"/>
      <c r="AC94" s="153"/>
      <c r="AD94" s="153"/>
      <c r="AE94" s="153"/>
      <c r="AF94" s="153"/>
      <c r="AG94" s="153"/>
      <c r="AH94" s="153"/>
      <c r="AI94" s="153"/>
      <c r="AJ94" s="153"/>
      <c r="AK94" s="153"/>
      <c r="AL94" s="153"/>
      <c r="AM94" s="153"/>
      <c r="AN94" s="153"/>
      <c r="AO94" s="153"/>
      <c r="AP94" s="153"/>
      <c r="AQ94" s="153"/>
      <c r="AR94" s="153"/>
      <c r="AS94" s="153"/>
      <c r="AT94" s="153"/>
      <c r="AU94" s="153"/>
      <c r="AV94" s="153"/>
      <c r="AW94" s="153"/>
      <c r="AX94" s="153"/>
      <c r="AY94" s="153"/>
      <c r="AZ94" s="153"/>
      <c r="BA94" s="153"/>
      <c r="BB94" s="153"/>
      <c r="BC94" s="153"/>
      <c r="BD94" s="153"/>
      <c r="BE94" s="153"/>
      <c r="BF94" s="153"/>
      <c r="BG94" s="153"/>
      <c r="BH94" s="153"/>
      <c r="BI94" s="153"/>
      <c r="BJ94" s="153"/>
      <c r="BK94" s="153"/>
      <c r="BL94" s="153"/>
    </row>
    <row r="95" customFormat="false" ht="12.8" hidden="false" customHeight="false" outlineLevel="0" collapsed="false">
      <c r="A95" s="7"/>
      <c r="B95" s="7"/>
      <c r="C95" s="7" t="n">
        <f aca="false">C91+1</f>
        <v>2035</v>
      </c>
      <c r="D95" s="7" t="n">
        <f aca="false">D91</f>
        <v>2</v>
      </c>
      <c r="E95" s="7" t="n">
        <v>242</v>
      </c>
      <c r="F95" s="157" t="n">
        <f aca="false">low_v2_m!D83+temporary_pension_bonus_low!B83</f>
        <v>33158672.6584572</v>
      </c>
      <c r="G95" s="157" t="n">
        <f aca="false">low_v2_m!E83+temporary_pension_bonus_low!B83</f>
        <v>31776945.9524216</v>
      </c>
      <c r="H95" s="67" t="n">
        <f aca="false">F95-J95</f>
        <v>28783224.8109928</v>
      </c>
      <c r="I95" s="67" t="n">
        <f aca="false">G95-K95</f>
        <v>27532761.5403811</v>
      </c>
      <c r="J95" s="157" t="n">
        <f aca="false">low_v2_m!J83</f>
        <v>4375447.84746444</v>
      </c>
      <c r="K95" s="157" t="n">
        <f aca="false">low_v2_m!K83</f>
        <v>4244184.41204051</v>
      </c>
      <c r="L95" s="67" t="n">
        <f aca="false">H95-I95</f>
        <v>1250463.27061167</v>
      </c>
      <c r="M95" s="67" t="n">
        <f aca="false">J95-K95</f>
        <v>131263.435423932</v>
      </c>
      <c r="N95" s="157" t="n">
        <f aca="false">SUM(low_v5_m!C83:J83)</f>
        <v>4000743.44885453</v>
      </c>
      <c r="O95" s="7"/>
      <c r="P95" s="7"/>
      <c r="Q95" s="67" t="n">
        <f aca="false">I95*5.5017049523</f>
        <v>151477130.51721</v>
      </c>
      <c r="R95" s="67"/>
      <c r="S95" s="67"/>
      <c r="T95" s="7"/>
      <c r="U95" s="7"/>
      <c r="V95" s="67" t="n">
        <f aca="false">K95*5.5017049523</f>
        <v>23350250.3981977</v>
      </c>
      <c r="W95" s="67" t="n">
        <f aca="false">M95*5.5017049523</f>
        <v>722172.692727758</v>
      </c>
      <c r="X95" s="67" t="n">
        <f aca="false">N95*5.1890047538+L95*5.5017049523</f>
        <v>27639556.7434338</v>
      </c>
      <c r="Y95" s="67" t="n">
        <f aca="false">N95*5.1890047538</f>
        <v>20759876.7748403</v>
      </c>
      <c r="Z95" s="67" t="n">
        <f aca="false">L95*5.5017049523</f>
        <v>6879679.96859348</v>
      </c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</row>
    <row r="96" customFormat="false" ht="12.8" hidden="false" customHeight="false" outlineLevel="0" collapsed="false">
      <c r="A96" s="7"/>
      <c r="B96" s="7"/>
      <c r="C96" s="7" t="n">
        <f aca="false">C92+1</f>
        <v>2035</v>
      </c>
      <c r="D96" s="7" t="n">
        <f aca="false">D92</f>
        <v>3</v>
      </c>
      <c r="E96" s="7" t="n">
        <v>243</v>
      </c>
      <c r="F96" s="157" t="n">
        <f aca="false">low_v2_m!D84+temporary_pension_bonus_low!B84</f>
        <v>32627191.7086986</v>
      </c>
      <c r="G96" s="157" t="n">
        <f aca="false">low_v2_m!E84+temporary_pension_bonus_low!B84</f>
        <v>31267399.5877592</v>
      </c>
      <c r="H96" s="67" t="n">
        <f aca="false">F96-J96</f>
        <v>28260681.1779163</v>
      </c>
      <c r="I96" s="67" t="n">
        <f aca="false">G96-K96</f>
        <v>27031884.3729004</v>
      </c>
      <c r="J96" s="157" t="n">
        <f aca="false">low_v2_m!J84</f>
        <v>4366510.53078229</v>
      </c>
      <c r="K96" s="157" t="n">
        <f aca="false">low_v2_m!K84</f>
        <v>4235515.21485882</v>
      </c>
      <c r="L96" s="67" t="n">
        <f aca="false">H96-I96</f>
        <v>1228796.80501594</v>
      </c>
      <c r="M96" s="67" t="n">
        <f aca="false">J96-K96</f>
        <v>130995.315923469</v>
      </c>
      <c r="N96" s="157" t="n">
        <f aca="false">SUM(low_v5_m!C84:J84)</f>
        <v>3892995.2580851</v>
      </c>
      <c r="O96" s="7"/>
      <c r="P96" s="7"/>
      <c r="Q96" s="67" t="n">
        <f aca="false">I96*5.5017049523</f>
        <v>148721452.124387</v>
      </c>
      <c r="R96" s="67"/>
      <c r="S96" s="67"/>
      <c r="T96" s="7"/>
      <c r="U96" s="7"/>
      <c r="V96" s="67" t="n">
        <f aca="false">K96*5.5017049523</f>
        <v>23302555.0331308</v>
      </c>
      <c r="W96" s="67" t="n">
        <f aca="false">M96*5.5017049523</f>
        <v>720697.578344253</v>
      </c>
      <c r="X96" s="67" t="n">
        <f aca="false">N96*5.1890047538+L96*5.5017049523</f>
        <v>26961248.368251</v>
      </c>
      <c r="Y96" s="67" t="n">
        <f aca="false">N96*5.1890047538</f>
        <v>20200770.9007244</v>
      </c>
      <c r="Z96" s="67" t="n">
        <f aca="false">L96*5.5017049523</f>
        <v>6760477.46752662</v>
      </c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</row>
    <row r="97" customFormat="false" ht="12.8" hidden="false" customHeight="false" outlineLevel="0" collapsed="false">
      <c r="A97" s="7"/>
      <c r="B97" s="7"/>
      <c r="C97" s="7" t="n">
        <f aca="false">C93+1</f>
        <v>2035</v>
      </c>
      <c r="D97" s="7" t="n">
        <f aca="false">D93</f>
        <v>4</v>
      </c>
      <c r="E97" s="7" t="n">
        <v>244</v>
      </c>
      <c r="F97" s="157" t="n">
        <f aca="false">low_v2_m!D85+temporary_pension_bonus_low!B85</f>
        <v>33283381.925403</v>
      </c>
      <c r="G97" s="157" t="n">
        <f aca="false">low_v2_m!E85+temporary_pension_bonus_low!B85</f>
        <v>31897388.6351022</v>
      </c>
      <c r="H97" s="67" t="n">
        <f aca="false">F97-J97</f>
        <v>28757663.7786822</v>
      </c>
      <c r="I97" s="67" t="n">
        <f aca="false">G97-K97</f>
        <v>27507442.032783</v>
      </c>
      <c r="J97" s="157" t="n">
        <f aca="false">low_v2_m!J85</f>
        <v>4525718.14672076</v>
      </c>
      <c r="K97" s="157" t="n">
        <f aca="false">low_v2_m!K85</f>
        <v>4389946.60231913</v>
      </c>
      <c r="L97" s="67" t="n">
        <f aca="false">H97-I97</f>
        <v>1250221.74589919</v>
      </c>
      <c r="M97" s="67" t="n">
        <f aca="false">J97-K97</f>
        <v>135771.544401623</v>
      </c>
      <c r="N97" s="157" t="n">
        <f aca="false">SUM(low_v5_m!C85:J85)</f>
        <v>4038481.14252515</v>
      </c>
      <c r="O97" s="7"/>
      <c r="P97" s="7"/>
      <c r="Q97" s="67" t="n">
        <f aca="false">I97*5.5017049523</f>
        <v>151337830.056868</v>
      </c>
      <c r="R97" s="67"/>
      <c r="S97" s="67"/>
      <c r="T97" s="7"/>
      <c r="U97" s="7"/>
      <c r="V97" s="67" t="n">
        <f aca="false">K97*5.5017049523</f>
        <v>24152190.9623117</v>
      </c>
      <c r="W97" s="67" t="n">
        <f aca="false">M97*5.5017049523</f>
        <v>746974.97821583</v>
      </c>
      <c r="X97" s="67" t="n">
        <f aca="false">N97*5.1890047538+L97*5.5017049523</f>
        <v>27834049.0175814</v>
      </c>
      <c r="Y97" s="67" t="n">
        <f aca="false">N97*5.1890047538</f>
        <v>20955697.8466947</v>
      </c>
      <c r="Z97" s="67" t="n">
        <f aca="false">L97*5.5017049523</f>
        <v>6878351.17088674</v>
      </c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</row>
    <row r="98" customFormat="false" ht="12.8" hidden="false" customHeight="false" outlineLevel="0" collapsed="false">
      <c r="A98" s="153"/>
      <c r="B98" s="5"/>
      <c r="C98" s="153" t="n">
        <f aca="false">C94+1</f>
        <v>2036</v>
      </c>
      <c r="D98" s="153" t="n">
        <f aca="false">D94</f>
        <v>1</v>
      </c>
      <c r="E98" s="153" t="n">
        <v>245</v>
      </c>
      <c r="F98" s="155" t="n">
        <f aca="false">low_v2_m!D86+temporary_pension_bonus_low!B86</f>
        <v>32788575.308827</v>
      </c>
      <c r="G98" s="155" t="n">
        <f aca="false">low_v2_m!E86+temporary_pension_bonus_low!B86</f>
        <v>31424872.8031881</v>
      </c>
      <c r="H98" s="8" t="n">
        <f aca="false">F98-J98</f>
        <v>28280104.7045717</v>
      </c>
      <c r="I98" s="8" t="n">
        <f aca="false">G98-K98</f>
        <v>27051656.3170604</v>
      </c>
      <c r="J98" s="155" t="n">
        <f aca="false">low_v2_m!J86</f>
        <v>4508470.60425535</v>
      </c>
      <c r="K98" s="155" t="n">
        <f aca="false">low_v2_m!K86</f>
        <v>4373216.48612769</v>
      </c>
      <c r="L98" s="8" t="n">
        <f aca="false">H98-I98</f>
        <v>1228448.38751131</v>
      </c>
      <c r="M98" s="8" t="n">
        <f aca="false">J98-K98</f>
        <v>135254.118127662</v>
      </c>
      <c r="N98" s="155" t="n">
        <f aca="false">SUM(low_v5_m!C86:J86)</f>
        <v>4742343.46635293</v>
      </c>
      <c r="O98" s="5"/>
      <c r="P98" s="5"/>
      <c r="Q98" s="8" t="n">
        <f aca="false">I98*5.5017049523</f>
        <v>148830231.527489</v>
      </c>
      <c r="R98" s="8"/>
      <c r="S98" s="8"/>
      <c r="T98" s="5"/>
      <c r="U98" s="5"/>
      <c r="V98" s="8" t="n">
        <f aca="false">K98*5.5017049523</f>
        <v>24060146.7992087</v>
      </c>
      <c r="W98" s="8" t="n">
        <f aca="false">M98*5.5017049523</f>
        <v>744128.251521926</v>
      </c>
      <c r="X98" s="8" t="n">
        <f aca="false">N98*5.1890047538+L98*5.5017049523</f>
        <v>31366603.3682736</v>
      </c>
      <c r="Y98" s="8" t="n">
        <f aca="false">N98*5.1890047538</f>
        <v>24608042.7910577</v>
      </c>
      <c r="Z98" s="8" t="n">
        <f aca="false">L98*5.5017049523</f>
        <v>6758560.57721594</v>
      </c>
      <c r="AA98" s="153"/>
      <c r="AB98" s="153"/>
      <c r="AC98" s="153"/>
      <c r="AD98" s="153"/>
      <c r="AE98" s="153"/>
      <c r="AF98" s="153"/>
      <c r="AG98" s="153"/>
      <c r="AH98" s="153"/>
      <c r="AI98" s="153"/>
      <c r="AJ98" s="153"/>
      <c r="AK98" s="153"/>
      <c r="AL98" s="153"/>
      <c r="AM98" s="153"/>
      <c r="AN98" s="153"/>
      <c r="AO98" s="153"/>
      <c r="AP98" s="153"/>
      <c r="AQ98" s="153"/>
      <c r="AR98" s="153"/>
      <c r="AS98" s="153"/>
      <c r="AT98" s="153"/>
      <c r="AU98" s="153"/>
      <c r="AV98" s="153"/>
      <c r="AW98" s="153"/>
      <c r="AX98" s="153"/>
      <c r="AY98" s="153"/>
      <c r="AZ98" s="153"/>
      <c r="BA98" s="153"/>
      <c r="BB98" s="153"/>
      <c r="BC98" s="153"/>
      <c r="BD98" s="153"/>
      <c r="BE98" s="153"/>
      <c r="BF98" s="153"/>
      <c r="BG98" s="153"/>
      <c r="BH98" s="153"/>
      <c r="BI98" s="153"/>
      <c r="BJ98" s="153"/>
      <c r="BK98" s="153"/>
      <c r="BL98" s="153"/>
    </row>
    <row r="99" customFormat="false" ht="12.8" hidden="false" customHeight="false" outlineLevel="0" collapsed="false">
      <c r="A99" s="7"/>
      <c r="B99" s="7"/>
      <c r="C99" s="7" t="n">
        <f aca="false">C95+1</f>
        <v>2036</v>
      </c>
      <c r="D99" s="7" t="n">
        <f aca="false">D95</f>
        <v>2</v>
      </c>
      <c r="E99" s="7" t="n">
        <v>246</v>
      </c>
      <c r="F99" s="157" t="n">
        <f aca="false">low_v2_m!D87+temporary_pension_bonus_low!B87</f>
        <v>33503216.3937073</v>
      </c>
      <c r="G99" s="157" t="n">
        <f aca="false">low_v2_m!E87+temporary_pension_bonus_low!B87</f>
        <v>32111935.8079602</v>
      </c>
      <c r="H99" s="67" t="n">
        <f aca="false">F99-J99</f>
        <v>28846696.6066933</v>
      </c>
      <c r="I99" s="67" t="n">
        <f aca="false">G99-K99</f>
        <v>27595111.6145567</v>
      </c>
      <c r="J99" s="157" t="n">
        <f aca="false">low_v2_m!J87</f>
        <v>4656519.787014</v>
      </c>
      <c r="K99" s="157" t="n">
        <f aca="false">low_v2_m!K87</f>
        <v>4516824.19340359</v>
      </c>
      <c r="L99" s="67" t="n">
        <f aca="false">H99-I99</f>
        <v>1251584.99213666</v>
      </c>
      <c r="M99" s="67" t="n">
        <f aca="false">J99-K99</f>
        <v>139695.593610419</v>
      </c>
      <c r="N99" s="157" t="n">
        <f aca="false">SUM(low_v5_m!C87:J87)</f>
        <v>4042362.97476202</v>
      </c>
      <c r="O99" s="7"/>
      <c r="P99" s="7"/>
      <c r="Q99" s="67" t="n">
        <f aca="false">I99*5.5017049523</f>
        <v>151820162.229078</v>
      </c>
      <c r="R99" s="67"/>
      <c r="S99" s="67"/>
      <c r="T99" s="7"/>
      <c r="U99" s="7"/>
      <c r="V99" s="67" t="n">
        <f aca="false">K99*5.5017049523</f>
        <v>24850234.033517</v>
      </c>
      <c r="W99" s="67" t="n">
        <f aca="false">M99*5.5017049523</f>
        <v>768563.93918093</v>
      </c>
      <c r="X99" s="67" t="n">
        <f aca="false">N99*5.1890047538+L99*5.5017049523</f>
        <v>27861692.0420878</v>
      </c>
      <c r="Y99" s="67" t="n">
        <f aca="false">N99*5.1890047538</f>
        <v>20975840.6926252</v>
      </c>
      <c r="Z99" s="67" t="n">
        <f aca="false">L99*5.5017049523</f>
        <v>6885851.34946262</v>
      </c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</row>
    <row r="100" customFormat="false" ht="12.8" hidden="false" customHeight="false" outlineLevel="0" collapsed="false">
      <c r="A100" s="7"/>
      <c r="B100" s="7"/>
      <c r="C100" s="7" t="n">
        <f aca="false">C96+1</f>
        <v>2036</v>
      </c>
      <c r="D100" s="7" t="n">
        <f aca="false">D96</f>
        <v>3</v>
      </c>
      <c r="E100" s="7" t="n">
        <v>247</v>
      </c>
      <c r="F100" s="157" t="n">
        <f aca="false">low_v2_m!D88+temporary_pension_bonus_low!B88</f>
        <v>33027565.3266948</v>
      </c>
      <c r="G100" s="157" t="n">
        <f aca="false">low_v2_m!E88+temporary_pension_bonus_low!B88</f>
        <v>31657319.0717802</v>
      </c>
      <c r="H100" s="67" t="n">
        <f aca="false">F100-J100</f>
        <v>28356933.7917754</v>
      </c>
      <c r="I100" s="67" t="n">
        <f aca="false">G100-K100</f>
        <v>27126806.4829083</v>
      </c>
      <c r="J100" s="157" t="n">
        <f aca="false">low_v2_m!J88</f>
        <v>4670631.53491943</v>
      </c>
      <c r="K100" s="157" t="n">
        <f aca="false">low_v2_m!K88</f>
        <v>4530512.58887185</v>
      </c>
      <c r="L100" s="67" t="n">
        <f aca="false">H100-I100</f>
        <v>1230127.30886707</v>
      </c>
      <c r="M100" s="67" t="n">
        <f aca="false">J100-K100</f>
        <v>140118.946047583</v>
      </c>
      <c r="N100" s="157" t="n">
        <f aca="false">SUM(low_v5_m!C88:J88)</f>
        <v>3939359.45439032</v>
      </c>
      <c r="O100" s="7"/>
      <c r="P100" s="7"/>
      <c r="Q100" s="67" t="n">
        <f aca="false">I100*5.5017049523</f>
        <v>149243685.567101</v>
      </c>
      <c r="R100" s="67"/>
      <c r="S100" s="67"/>
      <c r="T100" s="7"/>
      <c r="U100" s="7"/>
      <c r="V100" s="67" t="n">
        <f aca="false">K100*5.5017049523</f>
        <v>24925543.5466538</v>
      </c>
      <c r="W100" s="67" t="n">
        <f aca="false">M100*5.5017049523</f>
        <v>770893.099381042</v>
      </c>
      <c r="X100" s="67" t="n">
        <f aca="false">N100*5.1890047538+L100*5.5017049523</f>
        <v>27209152.4429118</v>
      </c>
      <c r="Y100" s="67" t="n">
        <f aca="false">N100*5.1890047538</f>
        <v>20441354.9357584</v>
      </c>
      <c r="Z100" s="67" t="n">
        <f aca="false">L100*5.5017049523</f>
        <v>6767797.50715341</v>
      </c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</row>
    <row r="101" customFormat="false" ht="12.8" hidden="false" customHeight="false" outlineLevel="0" collapsed="false">
      <c r="A101" s="7"/>
      <c r="B101" s="7"/>
      <c r="C101" s="7" t="n">
        <f aca="false">C97+1</f>
        <v>2036</v>
      </c>
      <c r="D101" s="7" t="n">
        <f aca="false">D97</f>
        <v>4</v>
      </c>
      <c r="E101" s="7" t="n">
        <v>248</v>
      </c>
      <c r="F101" s="157" t="n">
        <f aca="false">low_v2_m!D89+temporary_pension_bonus_low!B89</f>
        <v>33737061.5973893</v>
      </c>
      <c r="G101" s="157" t="n">
        <f aca="false">low_v2_m!E89+temporary_pension_bonus_low!B89</f>
        <v>32337511.2809215</v>
      </c>
      <c r="H101" s="67" t="n">
        <f aca="false">F101-J101</f>
        <v>28873530.6576034</v>
      </c>
      <c r="I101" s="67" t="n">
        <f aca="false">G101-K101</f>
        <v>27619886.2693291</v>
      </c>
      <c r="J101" s="157" t="n">
        <f aca="false">low_v2_m!J89</f>
        <v>4863530.93978593</v>
      </c>
      <c r="K101" s="157" t="n">
        <f aca="false">low_v2_m!K89</f>
        <v>4717625.01159235</v>
      </c>
      <c r="L101" s="67" t="n">
        <f aca="false">H101-I101</f>
        <v>1253644.38827421</v>
      </c>
      <c r="M101" s="67" t="n">
        <f aca="false">J101-K101</f>
        <v>145905.928193579</v>
      </c>
      <c r="N101" s="157" t="n">
        <f aca="false">SUM(low_v5_m!C89:J89)</f>
        <v>4045199.99287967</v>
      </c>
      <c r="O101" s="7"/>
      <c r="P101" s="7"/>
      <c r="Q101" s="67" t="n">
        <f aca="false">I101*5.5017049523</f>
        <v>151956465.069931</v>
      </c>
      <c r="R101" s="67"/>
      <c r="S101" s="67"/>
      <c r="T101" s="7"/>
      <c r="U101" s="7"/>
      <c r="V101" s="67" t="n">
        <f aca="false">K101*5.5017049523</f>
        <v>25954980.889372</v>
      </c>
      <c r="W101" s="67" t="n">
        <f aca="false">M101*5.5017049523</f>
        <v>802731.367712539</v>
      </c>
      <c r="X101" s="67" t="n">
        <f aca="false">N101*5.1890047538+L101*5.5017049523</f>
        <v>27887743.5325157</v>
      </c>
      <c r="Y101" s="67" t="n">
        <f aca="false">N101*5.1890047538</f>
        <v>20990561.9931243</v>
      </c>
      <c r="Z101" s="67" t="n">
        <f aca="false">L101*5.5017049523</f>
        <v>6897181.53939133</v>
      </c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</row>
    <row r="102" customFormat="false" ht="12.8" hidden="false" customHeight="false" outlineLevel="0" collapsed="false">
      <c r="A102" s="153"/>
      <c r="B102" s="5"/>
      <c r="C102" s="153" t="n">
        <f aca="false">C98+1</f>
        <v>2037</v>
      </c>
      <c r="D102" s="153" t="n">
        <f aca="false">D98</f>
        <v>1</v>
      </c>
      <c r="E102" s="153" t="n">
        <v>249</v>
      </c>
      <c r="F102" s="155" t="n">
        <f aca="false">low_v2_m!D90+temporary_pension_bonus_low!B90</f>
        <v>33257502.9084159</v>
      </c>
      <c r="G102" s="155" t="n">
        <f aca="false">low_v2_m!E90+temporary_pension_bonus_low!B90</f>
        <v>31878189.5357695</v>
      </c>
      <c r="H102" s="8" t="n">
        <f aca="false">F102-J102</f>
        <v>28404693.333141</v>
      </c>
      <c r="I102" s="8" t="n">
        <f aca="false">G102-K102</f>
        <v>27170964.2477529</v>
      </c>
      <c r="J102" s="155" t="n">
        <f aca="false">low_v2_m!J90</f>
        <v>4852809.57527488</v>
      </c>
      <c r="K102" s="155" t="n">
        <f aca="false">low_v2_m!K90</f>
        <v>4707225.28801663</v>
      </c>
      <c r="L102" s="8" t="n">
        <f aca="false">H102-I102</f>
        <v>1233729.08538812</v>
      </c>
      <c r="M102" s="8" t="n">
        <f aca="false">J102-K102</f>
        <v>145584.287258246</v>
      </c>
      <c r="N102" s="155" t="n">
        <f aca="false">SUM(low_v5_m!C90:J90)</f>
        <v>4781759.94806471</v>
      </c>
      <c r="O102" s="5"/>
      <c r="P102" s="5"/>
      <c r="Q102" s="8" t="n">
        <f aca="false">I102*5.5017049523</f>
        <v>149486628.560628</v>
      </c>
      <c r="R102" s="8"/>
      <c r="S102" s="8"/>
      <c r="T102" s="5"/>
      <c r="U102" s="5"/>
      <c r="V102" s="8" t="n">
        <f aca="false">K102*5.5017049523</f>
        <v>25897764.6786729</v>
      </c>
      <c r="W102" s="8" t="n">
        <f aca="false">M102*5.5017049523</f>
        <v>800961.794185758</v>
      </c>
      <c r="X102" s="8" t="n">
        <f aca="false">N102*5.1890047538+L102*5.5017049523</f>
        <v>31600188.5209146</v>
      </c>
      <c r="Y102" s="8" t="n">
        <f aca="false">N102*5.1890047538</f>
        <v>24812575.1020382</v>
      </c>
      <c r="Z102" s="8" t="n">
        <f aca="false">L102*5.5017049523</f>
        <v>6787613.41887639</v>
      </c>
      <c r="AA102" s="153"/>
      <c r="AB102" s="153"/>
      <c r="AC102" s="153"/>
      <c r="AD102" s="153"/>
      <c r="AE102" s="153"/>
      <c r="AF102" s="153"/>
      <c r="AG102" s="153"/>
      <c r="AH102" s="153"/>
      <c r="AI102" s="153"/>
      <c r="AJ102" s="153"/>
      <c r="AK102" s="153"/>
      <c r="AL102" s="153"/>
      <c r="AM102" s="153"/>
      <c r="AN102" s="153"/>
      <c r="AO102" s="153"/>
      <c r="AP102" s="153"/>
      <c r="AQ102" s="153"/>
      <c r="AR102" s="153"/>
      <c r="AS102" s="153"/>
      <c r="AT102" s="153"/>
      <c r="AU102" s="153"/>
      <c r="AV102" s="153"/>
      <c r="AW102" s="153"/>
      <c r="AX102" s="153"/>
      <c r="AY102" s="153"/>
      <c r="AZ102" s="153"/>
      <c r="BA102" s="153"/>
      <c r="BB102" s="153"/>
      <c r="BC102" s="153"/>
      <c r="BD102" s="153"/>
      <c r="BE102" s="153"/>
      <c r="BF102" s="153"/>
      <c r="BG102" s="153"/>
      <c r="BH102" s="153"/>
      <c r="BI102" s="153"/>
      <c r="BJ102" s="153"/>
      <c r="BK102" s="153"/>
      <c r="BL102" s="153"/>
    </row>
    <row r="103" customFormat="false" ht="12.8" hidden="false" customHeight="false" outlineLevel="0" collapsed="false">
      <c r="A103" s="7"/>
      <c r="B103" s="7"/>
      <c r="C103" s="7" t="n">
        <f aca="false">C99+1</f>
        <v>2037</v>
      </c>
      <c r="D103" s="7" t="n">
        <f aca="false">D99</f>
        <v>2</v>
      </c>
      <c r="E103" s="7" t="n">
        <v>250</v>
      </c>
      <c r="F103" s="157" t="n">
        <f aca="false">low_v2_m!D91+temporary_pension_bonus_low!B91</f>
        <v>33887803.4879877</v>
      </c>
      <c r="G103" s="157" t="n">
        <f aca="false">low_v2_m!E91+temporary_pension_bonus_low!B91</f>
        <v>32483253.2249602</v>
      </c>
      <c r="H103" s="67" t="n">
        <f aca="false">F103-J103</f>
        <v>28827225.3627171</v>
      </c>
      <c r="I103" s="67" t="n">
        <f aca="false">G103-K103</f>
        <v>27574492.4434477</v>
      </c>
      <c r="J103" s="157" t="n">
        <f aca="false">low_v2_m!J91</f>
        <v>5060578.1252706</v>
      </c>
      <c r="K103" s="157" t="n">
        <f aca="false">low_v2_m!K91</f>
        <v>4908760.78151248</v>
      </c>
      <c r="L103" s="67" t="n">
        <f aca="false">H103-I103</f>
        <v>1252732.91926942</v>
      </c>
      <c r="M103" s="67" t="n">
        <f aca="false">J103-K103</f>
        <v>151817.343758118</v>
      </c>
      <c r="N103" s="157" t="n">
        <f aca="false">SUM(low_v5_m!C91:J91)</f>
        <v>4018101.51025357</v>
      </c>
      <c r="O103" s="7"/>
      <c r="P103" s="7"/>
      <c r="Q103" s="67" t="n">
        <f aca="false">I103*5.5017049523</f>
        <v>151706721.633275</v>
      </c>
      <c r="R103" s="67"/>
      <c r="S103" s="67"/>
      <c r="T103" s="7"/>
      <c r="U103" s="7"/>
      <c r="V103" s="67" t="n">
        <f aca="false">K103*5.5017049523</f>
        <v>27006553.5013032</v>
      </c>
      <c r="W103" s="67" t="n">
        <f aca="false">M103*5.5017049523</f>
        <v>835254.231999071</v>
      </c>
      <c r="X103" s="67" t="n">
        <f aca="false">N103*5.1890047538+L103*5.5017049523</f>
        <v>27742114.7438105</v>
      </c>
      <c r="Y103" s="67" t="n">
        <f aca="false">N103*5.1890047538</f>
        <v>20849947.8379567</v>
      </c>
      <c r="Z103" s="67" t="n">
        <f aca="false">L103*5.5017049523</f>
        <v>6892166.90585378</v>
      </c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</row>
    <row r="104" customFormat="false" ht="12.8" hidden="false" customHeight="false" outlineLevel="0" collapsed="false">
      <c r="A104" s="7"/>
      <c r="B104" s="7"/>
      <c r="C104" s="7" t="n">
        <f aca="false">C100+1</f>
        <v>2037</v>
      </c>
      <c r="D104" s="7" t="n">
        <f aca="false">D100</f>
        <v>3</v>
      </c>
      <c r="E104" s="7" t="n">
        <v>251</v>
      </c>
      <c r="F104" s="157" t="n">
        <f aca="false">low_v2_m!D92+temporary_pension_bonus_low!B92</f>
        <v>33466239.5456282</v>
      </c>
      <c r="G104" s="157" t="n">
        <f aca="false">low_v2_m!E92+temporary_pension_bonus_low!B92</f>
        <v>32079327.9114175</v>
      </c>
      <c r="H104" s="67" t="n">
        <f aca="false">F104-J104</f>
        <v>28398506.5892736</v>
      </c>
      <c r="I104" s="67" t="n">
        <f aca="false">G104-K104</f>
        <v>27163626.9437536</v>
      </c>
      <c r="J104" s="157" t="n">
        <f aca="false">low_v2_m!J92</f>
        <v>5067732.95635457</v>
      </c>
      <c r="K104" s="157" t="n">
        <f aca="false">low_v2_m!K92</f>
        <v>4915700.96766393</v>
      </c>
      <c r="L104" s="67" t="n">
        <f aca="false">H104-I104</f>
        <v>1234879.64552006</v>
      </c>
      <c r="M104" s="67" t="n">
        <f aca="false">J104-K104</f>
        <v>152031.988690639</v>
      </c>
      <c r="N104" s="157" t="n">
        <f aca="false">SUM(low_v5_m!C92:J92)</f>
        <v>3879780.32442578</v>
      </c>
      <c r="O104" s="7"/>
      <c r="P104" s="7"/>
      <c r="Q104" s="67" t="n">
        <f aca="false">I104*5.5017049523</f>
        <v>149446260.878879</v>
      </c>
      <c r="R104" s="67"/>
      <c r="S104" s="67"/>
      <c r="T104" s="7"/>
      <c r="U104" s="7"/>
      <c r="V104" s="67" t="n">
        <f aca="false">K104*5.5017049523</f>
        <v>27044736.3578226</v>
      </c>
      <c r="W104" s="67" t="n">
        <f aca="false">M104*5.5017049523</f>
        <v>836435.145087306</v>
      </c>
      <c r="X104" s="67" t="n">
        <f aca="false">N104*5.1890047538+L104*5.5017049523</f>
        <v>26926142.0083973</v>
      </c>
      <c r="Y104" s="67" t="n">
        <f aca="false">N104*5.1890047538</f>
        <v>20132198.5471451</v>
      </c>
      <c r="Z104" s="67" t="n">
        <f aca="false">L104*5.5017049523</f>
        <v>6793943.46125219</v>
      </c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</row>
    <row r="105" customFormat="false" ht="12.8" hidden="false" customHeight="false" outlineLevel="0" collapsed="false">
      <c r="A105" s="7"/>
      <c r="B105" s="7"/>
      <c r="C105" s="7" t="n">
        <f aca="false">C101+1</f>
        <v>2037</v>
      </c>
      <c r="D105" s="7" t="n">
        <f aca="false">D101</f>
        <v>4</v>
      </c>
      <c r="E105" s="7" t="n">
        <v>252</v>
      </c>
      <c r="F105" s="157" t="n">
        <f aca="false">low_v2_m!D93+temporary_pension_bonus_low!B93</f>
        <v>34254411.5783013</v>
      </c>
      <c r="G105" s="157" t="n">
        <f aca="false">low_v2_m!E93+temporary_pension_bonus_low!B93</f>
        <v>32834970.3165859</v>
      </c>
      <c r="H105" s="67" t="n">
        <f aca="false">F105-J105</f>
        <v>29042794.1907661</v>
      </c>
      <c r="I105" s="67" t="n">
        <f aca="false">G105-K105</f>
        <v>27779701.4506767</v>
      </c>
      <c r="J105" s="157" t="n">
        <f aca="false">low_v2_m!J93</f>
        <v>5211617.38753518</v>
      </c>
      <c r="K105" s="157" t="n">
        <f aca="false">low_v2_m!K93</f>
        <v>5055268.86590913</v>
      </c>
      <c r="L105" s="67" t="n">
        <f aca="false">H105-I105</f>
        <v>1263092.7400894</v>
      </c>
      <c r="M105" s="67" t="n">
        <f aca="false">J105-K105</f>
        <v>156348.521626056</v>
      </c>
      <c r="N105" s="157" t="n">
        <f aca="false">SUM(low_v5_m!C93:J93)</f>
        <v>3975048.1814749</v>
      </c>
      <c r="O105" s="7"/>
      <c r="P105" s="7"/>
      <c r="Q105" s="67" t="n">
        <f aca="false">I105*5.5017049523</f>
        <v>152835721.044604</v>
      </c>
      <c r="R105" s="67"/>
      <c r="S105" s="67"/>
      <c r="T105" s="7"/>
      <c r="U105" s="7"/>
      <c r="V105" s="67" t="n">
        <f aca="false">K105*5.5017049523</f>
        <v>27812597.7547803</v>
      </c>
      <c r="W105" s="67" t="n">
        <f aca="false">M105*5.5017049523</f>
        <v>860183.435714857</v>
      </c>
      <c r="X105" s="67" t="n">
        <f aca="false">N105*5.1890047538+L105*5.5017049523</f>
        <v>27575707.4936213</v>
      </c>
      <c r="Y105" s="67" t="n">
        <f aca="false">N105*5.1890047538</f>
        <v>20626543.9102573</v>
      </c>
      <c r="Z105" s="67" t="n">
        <f aca="false">L105*5.5017049523</f>
        <v>6949163.58336404</v>
      </c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</row>
    <row r="106" customFormat="false" ht="12.8" hidden="false" customHeight="false" outlineLevel="0" collapsed="false">
      <c r="A106" s="153"/>
      <c r="B106" s="5"/>
      <c r="C106" s="153" t="n">
        <f aca="false">C102+1</f>
        <v>2038</v>
      </c>
      <c r="D106" s="153" t="n">
        <f aca="false">D102</f>
        <v>1</v>
      </c>
      <c r="E106" s="153" t="n">
        <v>253</v>
      </c>
      <c r="F106" s="155" t="n">
        <f aca="false">low_v2_m!D94+temporary_pension_bonus_low!B94</f>
        <v>33786872.7973589</v>
      </c>
      <c r="G106" s="155" t="n">
        <f aca="false">low_v2_m!E94+temporary_pension_bonus_low!B94</f>
        <v>32388194.744115</v>
      </c>
      <c r="H106" s="8" t="n">
        <f aca="false">F106-J106</f>
        <v>28594622.7011712</v>
      </c>
      <c r="I106" s="8" t="n">
        <f aca="false">G106-K106</f>
        <v>27351712.1508129</v>
      </c>
      <c r="J106" s="155" t="n">
        <f aca="false">low_v2_m!J94</f>
        <v>5192250.09618772</v>
      </c>
      <c r="K106" s="155" t="n">
        <f aca="false">low_v2_m!K94</f>
        <v>5036482.59330209</v>
      </c>
      <c r="L106" s="8" t="n">
        <f aca="false">H106-I106</f>
        <v>1242910.55035828</v>
      </c>
      <c r="M106" s="8" t="n">
        <f aca="false">J106-K106</f>
        <v>155767.502885632</v>
      </c>
      <c r="N106" s="155" t="n">
        <f aca="false">SUM(low_v5_m!C94:J94)</f>
        <v>4715421.48417531</v>
      </c>
      <c r="O106" s="5"/>
      <c r="P106" s="5"/>
      <c r="Q106" s="8" t="n">
        <f aca="false">I106*5.5017049523</f>
        <v>150481050.194012</v>
      </c>
      <c r="R106" s="8"/>
      <c r="S106" s="8"/>
      <c r="T106" s="5"/>
      <c r="U106" s="5"/>
      <c r="V106" s="8" t="n">
        <f aca="false">K106*5.5017049523</f>
        <v>27709241.2257428</v>
      </c>
      <c r="W106" s="8" t="n">
        <f aca="false">M106*5.5017049523</f>
        <v>856986.842033287</v>
      </c>
      <c r="X106" s="8" t="n">
        <f aca="false">N106*5.1890047538+L106*5.5017049523</f>
        <v>31306471.6277284</v>
      </c>
      <c r="Y106" s="8" t="n">
        <f aca="false">N106*5.1890047538</f>
        <v>24468344.4975563</v>
      </c>
      <c r="Z106" s="8" t="n">
        <f aca="false">L106*5.5017049523</f>
        <v>6838127.13017207</v>
      </c>
      <c r="AA106" s="153"/>
      <c r="AB106" s="153"/>
      <c r="AC106" s="153"/>
      <c r="AD106" s="153"/>
      <c r="AE106" s="153"/>
      <c r="AF106" s="153"/>
      <c r="AG106" s="153"/>
      <c r="AH106" s="153"/>
      <c r="AI106" s="153"/>
      <c r="AJ106" s="153"/>
      <c r="AK106" s="153"/>
      <c r="AL106" s="153"/>
      <c r="AM106" s="153"/>
      <c r="AN106" s="153"/>
      <c r="AO106" s="153"/>
      <c r="AP106" s="153"/>
      <c r="AQ106" s="153"/>
      <c r="AR106" s="153"/>
      <c r="AS106" s="153"/>
      <c r="AT106" s="153"/>
      <c r="AU106" s="153"/>
      <c r="AV106" s="153"/>
      <c r="AW106" s="153"/>
      <c r="AX106" s="153"/>
      <c r="AY106" s="153"/>
      <c r="AZ106" s="153"/>
      <c r="BA106" s="153"/>
      <c r="BB106" s="153"/>
      <c r="BC106" s="153"/>
      <c r="BD106" s="153"/>
      <c r="BE106" s="153"/>
      <c r="BF106" s="153"/>
      <c r="BG106" s="153"/>
      <c r="BH106" s="153"/>
      <c r="BI106" s="153"/>
      <c r="BJ106" s="153"/>
      <c r="BK106" s="153"/>
      <c r="BL106" s="153"/>
    </row>
    <row r="107" customFormat="false" ht="12.8" hidden="false" customHeight="false" outlineLevel="0" collapsed="false">
      <c r="A107" s="7"/>
      <c r="B107" s="7"/>
      <c r="C107" s="7" t="n">
        <f aca="false">C103+1</f>
        <v>2038</v>
      </c>
      <c r="D107" s="7" t="n">
        <f aca="false">D103</f>
        <v>2</v>
      </c>
      <c r="E107" s="7" t="n">
        <v>254</v>
      </c>
      <c r="F107" s="157" t="n">
        <f aca="false">low_v2_m!D95+temporary_pension_bonus_low!B95</f>
        <v>34380854.2741101</v>
      </c>
      <c r="G107" s="157" t="n">
        <f aca="false">low_v2_m!E95+temporary_pension_bonus_low!B95</f>
        <v>32956888.7350107</v>
      </c>
      <c r="H107" s="67" t="n">
        <f aca="false">F107-J107</f>
        <v>29058161.8974472</v>
      </c>
      <c r="I107" s="67" t="n">
        <f aca="false">G107-K107</f>
        <v>27793877.1296478</v>
      </c>
      <c r="J107" s="157" t="n">
        <f aca="false">low_v2_m!J95</f>
        <v>5322692.37666285</v>
      </c>
      <c r="K107" s="157" t="n">
        <f aca="false">low_v2_m!K95</f>
        <v>5163011.60536296</v>
      </c>
      <c r="L107" s="67" t="n">
        <f aca="false">H107-I107</f>
        <v>1264284.76779944</v>
      </c>
      <c r="M107" s="67" t="n">
        <f aca="false">J107-K107</f>
        <v>159680.771299887</v>
      </c>
      <c r="N107" s="157" t="n">
        <f aca="false">SUM(low_v5_m!C95:J95)</f>
        <v>3963556.9274141</v>
      </c>
      <c r="O107" s="7"/>
      <c r="P107" s="7"/>
      <c r="Q107" s="67" t="n">
        <f aca="false">I107*5.5017049523</f>
        <v>152913711.447801</v>
      </c>
      <c r="R107" s="67"/>
      <c r="S107" s="67"/>
      <c r="T107" s="7"/>
      <c r="U107" s="7"/>
      <c r="V107" s="67" t="n">
        <f aca="false">K107*5.5017049523</f>
        <v>28405366.5180078</v>
      </c>
      <c r="W107" s="67" t="n">
        <f aca="false">M107*5.5017049523</f>
        <v>878516.490247669</v>
      </c>
      <c r="X107" s="67" t="n">
        <f aca="false">N107*5.1890047538+L107*5.5017049523</f>
        <v>27522637.5064283</v>
      </c>
      <c r="Y107" s="67" t="n">
        <f aca="false">N107*5.1890047538</f>
        <v>20566915.7383087</v>
      </c>
      <c r="Z107" s="67" t="n">
        <f aca="false">L107*5.5017049523</f>
        <v>6955721.76811966</v>
      </c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</row>
    <row r="108" customFormat="false" ht="12.8" hidden="false" customHeight="false" outlineLevel="0" collapsed="false">
      <c r="A108" s="7"/>
      <c r="B108" s="7"/>
      <c r="C108" s="7" t="n">
        <f aca="false">C104+1</f>
        <v>2038</v>
      </c>
      <c r="D108" s="7" t="n">
        <f aca="false">D104</f>
        <v>3</v>
      </c>
      <c r="E108" s="7" t="n">
        <v>255</v>
      </c>
      <c r="F108" s="157" t="n">
        <f aca="false">low_v2_m!D96+temporary_pension_bonus_low!B96</f>
        <v>33823945.3983335</v>
      </c>
      <c r="G108" s="157" t="n">
        <f aca="false">low_v2_m!E96+temporary_pension_bonus_low!B96</f>
        <v>32424141.8899962</v>
      </c>
      <c r="H108" s="67" t="n">
        <f aca="false">F108-J108</f>
        <v>28467289.9971264</v>
      </c>
      <c r="I108" s="67" t="n">
        <f aca="false">G108-K108</f>
        <v>27228186.1508253</v>
      </c>
      <c r="J108" s="157" t="n">
        <f aca="false">low_v2_m!J96</f>
        <v>5356655.40120713</v>
      </c>
      <c r="K108" s="157" t="n">
        <f aca="false">low_v2_m!K96</f>
        <v>5195955.73917092</v>
      </c>
      <c r="L108" s="67" t="n">
        <f aca="false">H108-I108</f>
        <v>1239103.84630106</v>
      </c>
      <c r="M108" s="67" t="n">
        <f aca="false">J108-K108</f>
        <v>160699.662036214</v>
      </c>
      <c r="N108" s="157" t="n">
        <f aca="false">SUM(low_v5_m!C96:J96)</f>
        <v>3849192.38090135</v>
      </c>
      <c r="O108" s="7"/>
      <c r="P108" s="7"/>
      <c r="Q108" s="67" t="n">
        <f aca="false">I108*5.5017049523</f>
        <v>149801446.588142</v>
      </c>
      <c r="R108" s="67"/>
      <c r="S108" s="67"/>
      <c r="T108" s="7"/>
      <c r="U108" s="7"/>
      <c r="V108" s="67" t="n">
        <f aca="false">K108*5.5017049523</f>
        <v>28586615.4221283</v>
      </c>
      <c r="W108" s="67" t="n">
        <f aca="false">M108*5.5017049523</f>
        <v>884122.126457575</v>
      </c>
      <c r="X108" s="67" t="n">
        <f aca="false">N108*5.1890047538+L108*5.5017049523</f>
        <v>26790661.3303964</v>
      </c>
      <c r="Y108" s="67" t="n">
        <f aca="false">N108*5.1890047538</f>
        <v>19973477.5627879</v>
      </c>
      <c r="Z108" s="67" t="n">
        <f aca="false">L108*5.5017049523</f>
        <v>6817183.76760854</v>
      </c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</row>
    <row r="109" customFormat="false" ht="12.8" hidden="false" customHeight="false" outlineLevel="0" collapsed="false">
      <c r="A109" s="7"/>
      <c r="B109" s="7"/>
      <c r="C109" s="7" t="n">
        <f aca="false">C105+1</f>
        <v>2038</v>
      </c>
      <c r="D109" s="7" t="n">
        <f aca="false">D105</f>
        <v>4</v>
      </c>
      <c r="E109" s="7" t="n">
        <v>256</v>
      </c>
      <c r="F109" s="157" t="n">
        <f aca="false">low_v2_m!D97+temporary_pension_bonus_low!B97</f>
        <v>34466977.1832824</v>
      </c>
      <c r="G109" s="157" t="n">
        <f aca="false">low_v2_m!E97+temporary_pension_bonus_low!B97</f>
        <v>33041596.2173452</v>
      </c>
      <c r="H109" s="67" t="n">
        <f aca="false">F109-J109</f>
        <v>28972620.7379104</v>
      </c>
      <c r="I109" s="67" t="n">
        <f aca="false">G109-K109</f>
        <v>27712070.4653344</v>
      </c>
      <c r="J109" s="157" t="n">
        <f aca="false">low_v2_m!J97</f>
        <v>5494356.445372</v>
      </c>
      <c r="K109" s="157" t="n">
        <f aca="false">low_v2_m!K97</f>
        <v>5329525.75201083</v>
      </c>
      <c r="L109" s="67" t="n">
        <f aca="false">H109-I109</f>
        <v>1260550.272576</v>
      </c>
      <c r="M109" s="67" t="n">
        <f aca="false">J109-K109</f>
        <v>164830.693361162</v>
      </c>
      <c r="N109" s="157" t="n">
        <f aca="false">SUM(low_v5_m!C97:J97)</f>
        <v>3948465.33956919</v>
      </c>
      <c r="O109" s="7"/>
      <c r="P109" s="7"/>
      <c r="Q109" s="67" t="n">
        <f aca="false">I109*5.5017049523</f>
        <v>152463635.317617</v>
      </c>
      <c r="R109" s="67"/>
      <c r="S109" s="67"/>
      <c r="T109" s="7"/>
      <c r="U109" s="7"/>
      <c r="V109" s="67" t="n">
        <f aca="false">K109*5.5017049523</f>
        <v>29321478.2232484</v>
      </c>
      <c r="W109" s="67" t="n">
        <f aca="false">M109*5.5017049523</f>
        <v>906849.841956149</v>
      </c>
      <c r="X109" s="67" t="n">
        <f aca="false">N109*5.1890047538+L109*5.5017049523</f>
        <v>27423781.0944935</v>
      </c>
      <c r="Y109" s="67" t="n">
        <f aca="false">N109*5.1890047538</f>
        <v>20488605.417239</v>
      </c>
      <c r="Z109" s="67" t="n">
        <f aca="false">L109*5.5017049523</f>
        <v>6935175.67725448</v>
      </c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</row>
    <row r="110" customFormat="false" ht="12.8" hidden="false" customHeight="false" outlineLevel="0" collapsed="false">
      <c r="A110" s="153"/>
      <c r="B110" s="5"/>
      <c r="C110" s="153" t="n">
        <f aca="false">C106+1</f>
        <v>2039</v>
      </c>
      <c r="D110" s="153" t="n">
        <f aca="false">D106</f>
        <v>1</v>
      </c>
      <c r="E110" s="153" t="n">
        <v>257</v>
      </c>
      <c r="F110" s="155" t="n">
        <f aca="false">low_v2_m!D98+temporary_pension_bonus_low!B98</f>
        <v>33984547.2672252</v>
      </c>
      <c r="G110" s="155" t="n">
        <f aca="false">low_v2_m!E98+temporary_pension_bonus_low!B98</f>
        <v>32579368.3411834</v>
      </c>
      <c r="H110" s="8" t="n">
        <f aca="false">F110-J110</f>
        <v>28470643.2491245</v>
      </c>
      <c r="I110" s="8" t="n">
        <f aca="false">G110-K110</f>
        <v>27230881.4436257</v>
      </c>
      <c r="J110" s="155" t="n">
        <f aca="false">low_v2_m!J98</f>
        <v>5513904.01810074</v>
      </c>
      <c r="K110" s="155" t="n">
        <f aca="false">low_v2_m!K98</f>
        <v>5348486.89755771</v>
      </c>
      <c r="L110" s="8" t="n">
        <f aca="false">H110-I110</f>
        <v>1239761.80549879</v>
      </c>
      <c r="M110" s="8" t="n">
        <f aca="false">J110-K110</f>
        <v>165417.120543024</v>
      </c>
      <c r="N110" s="155" t="n">
        <f aca="false">SUM(low_v5_m!C98:J98)</f>
        <v>4749456.33542113</v>
      </c>
      <c r="O110" s="5"/>
      <c r="P110" s="5"/>
      <c r="Q110" s="8" t="n">
        <f aca="false">I110*5.5017049523</f>
        <v>149816275.29389</v>
      </c>
      <c r="R110" s="8"/>
      <c r="S110" s="8"/>
      <c r="T110" s="5"/>
      <c r="U110" s="5"/>
      <c r="V110" s="8" t="n">
        <f aca="false">K110*5.5017049523</f>
        <v>29425796.8516049</v>
      </c>
      <c r="W110" s="8" t="n">
        <f aca="false">M110*5.5017049523</f>
        <v>910076.191286759</v>
      </c>
      <c r="X110" s="8" t="n">
        <f aca="false">N110*5.1890047538+L110*5.5017049523</f>
        <v>31465755.1674508</v>
      </c>
      <c r="Y110" s="8" t="n">
        <f aca="false">N110*5.1890047538</f>
        <v>24644951.5024658</v>
      </c>
      <c r="Z110" s="8" t="n">
        <f aca="false">L110*5.5017049523</f>
        <v>6820803.66498506</v>
      </c>
      <c r="AA110" s="153"/>
      <c r="AB110" s="153"/>
      <c r="AC110" s="153"/>
      <c r="AD110" s="153"/>
      <c r="AE110" s="153"/>
      <c r="AF110" s="153"/>
      <c r="AG110" s="153"/>
      <c r="AH110" s="153"/>
      <c r="AI110" s="153"/>
      <c r="AJ110" s="153"/>
      <c r="AK110" s="153"/>
      <c r="AL110" s="153"/>
      <c r="AM110" s="153"/>
      <c r="AN110" s="153"/>
      <c r="AO110" s="153"/>
      <c r="AP110" s="153"/>
      <c r="AQ110" s="153"/>
      <c r="AR110" s="153"/>
      <c r="AS110" s="153"/>
      <c r="AT110" s="153"/>
      <c r="AU110" s="153"/>
      <c r="AV110" s="153"/>
      <c r="AW110" s="153"/>
      <c r="AX110" s="153"/>
      <c r="AY110" s="153"/>
      <c r="AZ110" s="153"/>
      <c r="BA110" s="153"/>
      <c r="BB110" s="153"/>
      <c r="BC110" s="153"/>
      <c r="BD110" s="153"/>
      <c r="BE110" s="153"/>
      <c r="BF110" s="153"/>
      <c r="BG110" s="153"/>
      <c r="BH110" s="153"/>
      <c r="BI110" s="153"/>
      <c r="BJ110" s="153"/>
      <c r="BK110" s="153"/>
      <c r="BL110" s="153"/>
    </row>
    <row r="111" customFormat="false" ht="12.8" hidden="false" customHeight="false" outlineLevel="0" collapsed="false">
      <c r="A111" s="7"/>
      <c r="B111" s="7"/>
      <c r="C111" s="7" t="n">
        <f aca="false">C107+1</f>
        <v>2039</v>
      </c>
      <c r="D111" s="7" t="n">
        <f aca="false">D107</f>
        <v>2</v>
      </c>
      <c r="E111" s="7" t="n">
        <v>258</v>
      </c>
      <c r="F111" s="157" t="n">
        <f aca="false">low_v2_m!D99+temporary_pension_bonus_low!B99</f>
        <v>34835997.5999244</v>
      </c>
      <c r="G111" s="157" t="n">
        <f aca="false">low_v2_m!E99+temporary_pension_bonus_low!B99</f>
        <v>33396010.4982561</v>
      </c>
      <c r="H111" s="67" t="n">
        <f aca="false">F111-J111</f>
        <v>29128486.1138712</v>
      </c>
      <c r="I111" s="67" t="n">
        <f aca="false">G111-K111</f>
        <v>27859724.3567845</v>
      </c>
      <c r="J111" s="157" t="n">
        <f aca="false">low_v2_m!J99</f>
        <v>5707511.48605313</v>
      </c>
      <c r="K111" s="157" t="n">
        <f aca="false">low_v2_m!K99</f>
        <v>5536286.14147153</v>
      </c>
      <c r="L111" s="67" t="n">
        <f aca="false">H111-I111</f>
        <v>1268761.75708669</v>
      </c>
      <c r="M111" s="67" t="n">
        <f aca="false">J111-K111</f>
        <v>171225.344581594</v>
      </c>
      <c r="N111" s="157" t="n">
        <f aca="false">SUM(low_v5_m!C99:J99)</f>
        <v>4065500.02028475</v>
      </c>
      <c r="O111" s="7"/>
      <c r="P111" s="7"/>
      <c r="Q111" s="67" t="n">
        <f aca="false">I111*5.5017049523</f>
        <v>153275983.463434</v>
      </c>
      <c r="R111" s="67"/>
      <c r="S111" s="67"/>
      <c r="T111" s="7"/>
      <c r="U111" s="7"/>
      <c r="V111" s="67" t="n">
        <f aca="false">K111*5.5017049523</f>
        <v>30459012.8818838</v>
      </c>
      <c r="W111" s="67" t="n">
        <f aca="false">M111*5.5017049523</f>
        <v>942031.326243828</v>
      </c>
      <c r="X111" s="67" t="n">
        <f aca="false">N111*5.1890047538+L111*5.5017049523</f>
        <v>28076251.7740843</v>
      </c>
      <c r="Y111" s="67" t="n">
        <f aca="false">N111*5.1890047538</f>
        <v>21095898.9318316</v>
      </c>
      <c r="Z111" s="67" t="n">
        <f aca="false">L111*5.5017049523</f>
        <v>6980352.84225267</v>
      </c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</row>
    <row r="112" customFormat="false" ht="12.8" hidden="false" customHeight="false" outlineLevel="0" collapsed="false">
      <c r="A112" s="7"/>
      <c r="B112" s="7"/>
      <c r="C112" s="7" t="n">
        <f aca="false">C108+1</f>
        <v>2039</v>
      </c>
      <c r="D112" s="7" t="n">
        <f aca="false">D108</f>
        <v>3</v>
      </c>
      <c r="E112" s="7" t="n">
        <v>259</v>
      </c>
      <c r="F112" s="157" t="n">
        <f aca="false">low_v2_m!D100+temporary_pension_bonus_low!B100</f>
        <v>34316833.1620822</v>
      </c>
      <c r="G112" s="157" t="n">
        <f aca="false">low_v2_m!E100+temporary_pension_bonus_low!B100</f>
        <v>32898273.9964963</v>
      </c>
      <c r="H112" s="67" t="n">
        <f aca="false">F112-J112</f>
        <v>28673777.0082018</v>
      </c>
      <c r="I112" s="67" t="n">
        <f aca="false">G112-K112</f>
        <v>27424509.5272324</v>
      </c>
      <c r="J112" s="157" t="n">
        <f aca="false">low_v2_m!J100</f>
        <v>5643056.15388033</v>
      </c>
      <c r="K112" s="157" t="n">
        <f aca="false">low_v2_m!K100</f>
        <v>5473764.46926392</v>
      </c>
      <c r="L112" s="67" t="n">
        <f aca="false">H112-I112</f>
        <v>1249267.48096946</v>
      </c>
      <c r="M112" s="67" t="n">
        <f aca="false">J112-K112</f>
        <v>169291.684616411</v>
      </c>
      <c r="N112" s="157" t="n">
        <f aca="false">SUM(low_v5_m!C100:J100)</f>
        <v>3946993.22266137</v>
      </c>
      <c r="O112" s="7"/>
      <c r="P112" s="7"/>
      <c r="Q112" s="67" t="n">
        <f aca="false">I112*5.5017049523</f>
        <v>150881559.880373</v>
      </c>
      <c r="R112" s="67"/>
      <c r="S112" s="67"/>
      <c r="T112" s="7"/>
      <c r="U112" s="7"/>
      <c r="V112" s="67" t="n">
        <f aca="false">K112*5.5017049523</f>
        <v>30115037.0882731</v>
      </c>
      <c r="W112" s="67" t="n">
        <f aca="false">M112*5.5017049523</f>
        <v>931392.899637319</v>
      </c>
      <c r="X112" s="67" t="n">
        <f aca="false">N112*5.1890047538+L112*5.5017049523</f>
        <v>27354067.6824032</v>
      </c>
      <c r="Y112" s="67" t="n">
        <f aca="false">N112*5.1890047538</f>
        <v>20480966.5956062</v>
      </c>
      <c r="Z112" s="67" t="n">
        <f aca="false">L112*5.5017049523</f>
        <v>6873101.086797</v>
      </c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</row>
    <row r="113" customFormat="false" ht="12.8" hidden="false" customHeight="false" outlineLevel="0" collapsed="false">
      <c r="A113" s="7"/>
      <c r="B113" s="7"/>
      <c r="C113" s="7" t="n">
        <f aca="false">C109+1</f>
        <v>2039</v>
      </c>
      <c r="D113" s="7" t="n">
        <f aca="false">D109</f>
        <v>4</v>
      </c>
      <c r="E113" s="7" t="n">
        <v>260</v>
      </c>
      <c r="F113" s="157" t="n">
        <f aca="false">low_v2_m!D101+temporary_pension_bonus_low!B101</f>
        <v>35049650.7369162</v>
      </c>
      <c r="G113" s="157" t="n">
        <f aca="false">low_v2_m!E101+temporary_pension_bonus_low!B101</f>
        <v>33601358.5633271</v>
      </c>
      <c r="H113" s="67" t="n">
        <f aca="false">F113-J113</f>
        <v>29207537.6143403</v>
      </c>
      <c r="I113" s="67" t="n">
        <f aca="false">G113-K113</f>
        <v>27934508.8344285</v>
      </c>
      <c r="J113" s="157" t="n">
        <f aca="false">low_v2_m!J101</f>
        <v>5842113.12257585</v>
      </c>
      <c r="K113" s="157" t="n">
        <f aca="false">low_v2_m!K101</f>
        <v>5666849.72889857</v>
      </c>
      <c r="L113" s="67" t="n">
        <f aca="false">H113-I113</f>
        <v>1273028.77991181</v>
      </c>
      <c r="M113" s="67" t="n">
        <f aca="false">J113-K113</f>
        <v>175263.393677276</v>
      </c>
      <c r="N113" s="157" t="n">
        <f aca="false">SUM(low_v5_m!C101:J101)</f>
        <v>3969234.37818767</v>
      </c>
      <c r="O113" s="7"/>
      <c r="P113" s="7"/>
      <c r="Q113" s="67" t="n">
        <f aca="false">I113*5.5017049523</f>
        <v>153687425.594444</v>
      </c>
      <c r="R113" s="67"/>
      <c r="S113" s="67"/>
      <c r="T113" s="7"/>
      <c r="U113" s="7"/>
      <c r="V113" s="67" t="n">
        <f aca="false">K113*5.5017049523</f>
        <v>31177335.2174212</v>
      </c>
      <c r="W113" s="67" t="n">
        <f aca="false">M113*5.5017049523</f>
        <v>964247.480951172</v>
      </c>
      <c r="X113" s="67" t="n">
        <f aca="false">N113*5.1890047538+L113*5.5017049523</f>
        <v>27600204.8002234</v>
      </c>
      <c r="Y113" s="67" t="n">
        <f aca="false">N113*5.1890047538</f>
        <v>20596376.0573622</v>
      </c>
      <c r="Z113" s="67" t="n">
        <f aca="false">L113*5.5017049523</f>
        <v>7003828.74286125</v>
      </c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  <c r="BJ113" s="7"/>
      <c r="BK113" s="7"/>
      <c r="BL113" s="7"/>
    </row>
    <row r="114" customFormat="false" ht="12.8" hidden="false" customHeight="false" outlineLevel="0" collapsed="false">
      <c r="A114" s="153"/>
      <c r="B114" s="5"/>
      <c r="C114" s="153" t="n">
        <f aca="false">C110+1</f>
        <v>2040</v>
      </c>
      <c r="D114" s="153" t="n">
        <f aca="false">D110</f>
        <v>1</v>
      </c>
      <c r="E114" s="153" t="n">
        <v>261</v>
      </c>
      <c r="F114" s="155" t="n">
        <f aca="false">low_v2_m!D102+temporary_pension_bonus_low!B102</f>
        <v>34546858.9649496</v>
      </c>
      <c r="G114" s="155" t="n">
        <f aca="false">low_v2_m!E102+temporary_pension_bonus_low!B102</f>
        <v>33119322.5131904</v>
      </c>
      <c r="H114" s="8" t="n">
        <f aca="false">F114-J114</f>
        <v>28704924.3664722</v>
      </c>
      <c r="I114" s="8" t="n">
        <f aca="false">G114-K114</f>
        <v>27452645.9526673</v>
      </c>
      <c r="J114" s="155" t="n">
        <f aca="false">low_v2_m!J102</f>
        <v>5841934.5984774</v>
      </c>
      <c r="K114" s="155" t="n">
        <f aca="false">low_v2_m!K102</f>
        <v>5666676.56052308</v>
      </c>
      <c r="L114" s="8" t="n">
        <f aca="false">H114-I114</f>
        <v>1252278.4138049</v>
      </c>
      <c r="M114" s="8" t="n">
        <f aca="false">J114-K114</f>
        <v>175258.037954321</v>
      </c>
      <c r="N114" s="155" t="n">
        <f aca="false">SUM(low_v5_m!C102:J102)</f>
        <v>4654664.44169102</v>
      </c>
      <c r="O114" s="5"/>
      <c r="P114" s="5"/>
      <c r="Q114" s="8" t="n">
        <f aca="false">I114*5.5017049523</f>
        <v>151036358.191528</v>
      </c>
      <c r="R114" s="8"/>
      <c r="S114" s="8"/>
      <c r="T114" s="5"/>
      <c r="U114" s="5"/>
      <c r="V114" s="8" t="n">
        <f aca="false">K114*5.5017049523</f>
        <v>31176382.4961121</v>
      </c>
      <c r="W114" s="8" t="n">
        <f aca="false">M114*5.5017049523</f>
        <v>964218.01534367</v>
      </c>
      <c r="X114" s="8" t="n">
        <f aca="false">N114*5.1890047538+L114*5.5017049523</f>
        <v>31042742.2661673</v>
      </c>
      <c r="Y114" s="8" t="n">
        <f aca="false">N114*5.1890047538</f>
        <v>24153075.9152785</v>
      </c>
      <c r="Z114" s="8" t="n">
        <f aca="false">L114*5.5017049523</f>
        <v>6889666.35088879</v>
      </c>
      <c r="AA114" s="153"/>
      <c r="AB114" s="153"/>
      <c r="AC114" s="153"/>
      <c r="AD114" s="153"/>
      <c r="AE114" s="153"/>
      <c r="AF114" s="153"/>
      <c r="AG114" s="153"/>
      <c r="AH114" s="153"/>
      <c r="AI114" s="153"/>
      <c r="AJ114" s="153"/>
      <c r="AK114" s="153"/>
      <c r="AL114" s="153"/>
      <c r="AM114" s="153"/>
      <c r="AN114" s="153"/>
      <c r="AO114" s="153"/>
      <c r="AP114" s="153"/>
      <c r="AQ114" s="153"/>
      <c r="AR114" s="153"/>
      <c r="AS114" s="153"/>
      <c r="AT114" s="153"/>
      <c r="AU114" s="153"/>
      <c r="AV114" s="153"/>
      <c r="AW114" s="153"/>
      <c r="AX114" s="153"/>
      <c r="AY114" s="153"/>
      <c r="AZ114" s="153"/>
      <c r="BA114" s="153"/>
      <c r="BB114" s="153"/>
      <c r="BC114" s="153"/>
      <c r="BD114" s="153"/>
      <c r="BE114" s="153"/>
      <c r="BF114" s="153"/>
      <c r="BG114" s="153"/>
      <c r="BH114" s="153"/>
      <c r="BI114" s="153"/>
      <c r="BJ114" s="153"/>
      <c r="BK114" s="153"/>
      <c r="BL114" s="153"/>
    </row>
    <row r="115" customFormat="false" ht="12.8" hidden="false" customHeight="false" outlineLevel="0" collapsed="false">
      <c r="A115" s="7"/>
      <c r="B115" s="7"/>
      <c r="C115" s="7" t="n">
        <f aca="false">C111+1</f>
        <v>2040</v>
      </c>
      <c r="D115" s="7" t="n">
        <f aca="false">D111</f>
        <v>2</v>
      </c>
      <c r="E115" s="7" t="n">
        <v>262</v>
      </c>
      <c r="F115" s="157" t="n">
        <f aca="false">low_v2_m!D103+temporary_pension_bonus_low!B103</f>
        <v>35167340.487088</v>
      </c>
      <c r="G115" s="157" t="n">
        <f aca="false">low_v2_m!E103+temporary_pension_bonus_low!B103</f>
        <v>33714105.0832462</v>
      </c>
      <c r="H115" s="67" t="n">
        <f aca="false">F115-J115</f>
        <v>29183827.5482265</v>
      </c>
      <c r="I115" s="67" t="n">
        <f aca="false">G115-K115</f>
        <v>27910097.5325506</v>
      </c>
      <c r="J115" s="157" t="n">
        <f aca="false">low_v2_m!J103</f>
        <v>5983512.93886145</v>
      </c>
      <c r="K115" s="157" t="n">
        <f aca="false">low_v2_m!K103</f>
        <v>5804007.5506956</v>
      </c>
      <c r="L115" s="67" t="n">
        <f aca="false">H115-I115</f>
        <v>1273730.01567592</v>
      </c>
      <c r="M115" s="67" t="n">
        <f aca="false">J115-K115</f>
        <v>179505.388165845</v>
      </c>
      <c r="N115" s="157" t="n">
        <f aca="false">SUM(low_v5_m!C103:J103)</f>
        <v>3884381.30648577</v>
      </c>
      <c r="O115" s="7"/>
      <c r="P115" s="7"/>
      <c r="Q115" s="67" t="n">
        <f aca="false">I115*5.5017049523</f>
        <v>153553121.81401</v>
      </c>
      <c r="R115" s="67"/>
      <c r="S115" s="67"/>
      <c r="T115" s="7"/>
      <c r="U115" s="7"/>
      <c r="V115" s="67" t="n">
        <f aca="false">K115*5.5017049523</f>
        <v>31931937.0848486</v>
      </c>
      <c r="W115" s="67" t="n">
        <f aca="false">M115*5.5017049523</f>
        <v>987585.683036561</v>
      </c>
      <c r="X115" s="67" t="n">
        <f aca="false">N115*5.1890047538+L115*5.5017049523</f>
        <v>27163759.8000639</v>
      </c>
      <c r="Y115" s="67" t="n">
        <f aca="false">N115*5.1890047538</f>
        <v>20156073.0649265</v>
      </c>
      <c r="Z115" s="67" t="n">
        <f aca="false">L115*5.5017049523</f>
        <v>7007686.73513739</v>
      </c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</row>
    <row r="116" customFormat="false" ht="12.8" hidden="false" customHeight="false" outlineLevel="0" collapsed="false">
      <c r="A116" s="7"/>
      <c r="B116" s="7"/>
      <c r="C116" s="7" t="n">
        <f aca="false">C112+1</f>
        <v>2040</v>
      </c>
      <c r="D116" s="7" t="n">
        <f aca="false">D112</f>
        <v>3</v>
      </c>
      <c r="E116" s="7" t="n">
        <v>263</v>
      </c>
      <c r="F116" s="157" t="n">
        <f aca="false">low_v2_m!D104+temporary_pension_bonus_low!B104</f>
        <v>34640865.7403575</v>
      </c>
      <c r="G116" s="157" t="n">
        <f aca="false">low_v2_m!E104+temporary_pension_bonus_low!B104</f>
        <v>33210487.7311858</v>
      </c>
      <c r="H116" s="67" t="n">
        <f aca="false">F116-J116</f>
        <v>28652153.995584</v>
      </c>
      <c r="I116" s="67" t="n">
        <f aca="false">G116-K116</f>
        <v>27401437.3387555</v>
      </c>
      <c r="J116" s="157" t="n">
        <f aca="false">low_v2_m!J104</f>
        <v>5988711.74477354</v>
      </c>
      <c r="K116" s="157" t="n">
        <f aca="false">low_v2_m!K104</f>
        <v>5809050.39243034</v>
      </c>
      <c r="L116" s="67" t="n">
        <f aca="false">H116-I116</f>
        <v>1250716.6568285</v>
      </c>
      <c r="M116" s="67" t="n">
        <f aca="false">J116-K116</f>
        <v>179661.352343206</v>
      </c>
      <c r="N116" s="157" t="n">
        <f aca="false">SUM(low_v5_m!C104:J104)</f>
        <v>3700234.43510153</v>
      </c>
      <c r="O116" s="7"/>
      <c r="P116" s="7"/>
      <c r="Q116" s="67" t="n">
        <f aca="false">I116*5.5017049523</f>
        <v>150754623.506769</v>
      </c>
      <c r="R116" s="67"/>
      <c r="S116" s="67"/>
      <c r="T116" s="7"/>
      <c r="U116" s="7"/>
      <c r="V116" s="67" t="n">
        <f aca="false">K116*5.5017049523</f>
        <v>31959681.3121943</v>
      </c>
      <c r="W116" s="67" t="n">
        <f aca="false">M116*5.5017049523</f>
        <v>988443.751923533</v>
      </c>
      <c r="X116" s="67" t="n">
        <f aca="false">N116*5.1890047538+L116*5.5017049523</f>
        <v>26081608.0987138</v>
      </c>
      <c r="Y116" s="67" t="n">
        <f aca="false">N116*5.1890047538</f>
        <v>19200534.0739163</v>
      </c>
      <c r="Z116" s="67" t="n">
        <f aca="false">L116*5.5017049523</f>
        <v>6881074.02479748</v>
      </c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</row>
    <row r="117" customFormat="false" ht="12.8" hidden="false" customHeight="false" outlineLevel="0" collapsed="false">
      <c r="A117" s="7"/>
      <c r="B117" s="7"/>
      <c r="C117" s="7" t="n">
        <f aca="false">C113+1</f>
        <v>2040</v>
      </c>
      <c r="D117" s="7" t="n">
        <f aca="false">D113</f>
        <v>4</v>
      </c>
      <c r="E117" s="7" t="n">
        <v>264</v>
      </c>
      <c r="F117" s="157" t="n">
        <f aca="false">low_v2_m!D105+temporary_pension_bonus_low!B105</f>
        <v>35518199.4879792</v>
      </c>
      <c r="G117" s="157" t="n">
        <f aca="false">low_v2_m!E105+temporary_pension_bonus_low!B105</f>
        <v>34052338.942356</v>
      </c>
      <c r="H117" s="67" t="n">
        <f aca="false">F117-J117</f>
        <v>29290320.4543851</v>
      </c>
      <c r="I117" s="67" t="n">
        <f aca="false">G117-K117</f>
        <v>28011296.2797697</v>
      </c>
      <c r="J117" s="157" t="n">
        <f aca="false">low_v2_m!J105</f>
        <v>6227879.03359415</v>
      </c>
      <c r="K117" s="157" t="n">
        <f aca="false">low_v2_m!K105</f>
        <v>6041042.66258633</v>
      </c>
      <c r="L117" s="67" t="n">
        <f aca="false">H117-I117</f>
        <v>1279024.17461538</v>
      </c>
      <c r="M117" s="67" t="n">
        <f aca="false">J117-K117</f>
        <v>186836.371007823</v>
      </c>
      <c r="N117" s="157" t="n">
        <f aca="false">SUM(low_v5_m!C105:J105)</f>
        <v>3836348.00607953</v>
      </c>
      <c r="O117" s="7"/>
      <c r="P117" s="7"/>
      <c r="Q117" s="67" t="n">
        <f aca="false">I117*5.5017049523</f>
        <v>154109887.462751</v>
      </c>
      <c r="R117" s="67"/>
      <c r="S117" s="67"/>
      <c r="T117" s="7"/>
      <c r="U117" s="7"/>
      <c r="V117" s="67" t="n">
        <f aca="false">K117*5.5017049523</f>
        <v>33236034.3338068</v>
      </c>
      <c r="W117" s="67" t="n">
        <f aca="false">M117*5.5017049523</f>
        <v>1027918.5876435</v>
      </c>
      <c r="X117" s="67" t="n">
        <f aca="false">N117*5.1890047538+L117*5.5017049523</f>
        <v>26943641.6763707</v>
      </c>
      <c r="Y117" s="67" t="n">
        <f aca="false">N117*5.1890047538</f>
        <v>19906828.0407778</v>
      </c>
      <c r="Z117" s="67" t="n">
        <f aca="false">L117*5.5017049523</f>
        <v>7036813.63559287</v>
      </c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  <c r="BJ117" s="7"/>
      <c r="BK117" s="7"/>
      <c r="BL117" s="7"/>
    </row>
    <row r="122" customFormat="false" ht="12.8" hidden="false" customHeight="false" outlineLevel="0" collapsed="false">
      <c r="N122" s="0" t="n">
        <v>1000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120"/>
  <sheetViews>
    <sheetView showFormulas="false" showGridLines="true" showRowColHeaders="true" showZeros="true" rightToLeft="false" tabSelected="false" showOutlineSymbols="true" defaultGridColor="true" view="normal" topLeftCell="A28" colorId="64" zoomScale="85" zoomScaleNormal="85" zoomScalePageLayoutView="100" workbookViewId="0">
      <selection pane="topLeft" activeCell="J14" activeCellId="1" sqref="B120:G146 J14"/>
    </sheetView>
  </sheetViews>
  <sheetFormatPr defaultColWidth="9.171875" defaultRowHeight="12.8" zeroHeight="false" outlineLevelRow="0" outlineLevelCol="0"/>
  <cols>
    <col collapsed="false" customWidth="true" hidden="false" outlineLevel="0" max="7" min="6" style="109" width="14.83"/>
    <col collapsed="false" customWidth="true" hidden="false" outlineLevel="0" max="8" min="8" style="0" width="18.95"/>
    <col collapsed="false" customWidth="true" hidden="false" outlineLevel="0" max="9" min="9" style="0" width="14.83"/>
    <col collapsed="false" customWidth="true" hidden="false" outlineLevel="0" max="10" min="10" style="109" width="17.35"/>
    <col collapsed="false" customWidth="true" hidden="false" outlineLevel="0" max="11" min="11" style="109" width="15.8"/>
    <col collapsed="false" customWidth="true" hidden="false" outlineLevel="0" max="12" min="12" style="0" width="13.88"/>
    <col collapsed="false" customWidth="true" hidden="false" outlineLevel="0" max="13" min="13" style="0" width="15.32"/>
    <col collapsed="false" customWidth="true" hidden="false" outlineLevel="0" max="14" min="14" style="109" width="8.83"/>
    <col collapsed="false" customWidth="true" hidden="false" outlineLevel="0" max="18" min="17" style="0" width="13.5"/>
    <col collapsed="false" customWidth="true" hidden="false" outlineLevel="0" max="24" min="24" style="0" width="16.48"/>
  </cols>
  <sheetData>
    <row r="1" customFormat="false" ht="12.8" hidden="false" customHeight="true" outlineLevel="0" collapsed="false">
      <c r="A1" s="135"/>
      <c r="B1" s="136"/>
      <c r="C1" s="135"/>
      <c r="D1" s="135"/>
      <c r="E1" s="135"/>
      <c r="F1" s="137" t="s">
        <v>169</v>
      </c>
      <c r="G1" s="137" t="s">
        <v>170</v>
      </c>
      <c r="H1" s="135"/>
      <c r="I1" s="135"/>
      <c r="J1" s="138" t="s">
        <v>171</v>
      </c>
      <c r="K1" s="138" t="s">
        <v>172</v>
      </c>
      <c r="L1" s="135"/>
      <c r="M1" s="139"/>
      <c r="N1" s="140" t="s">
        <v>173</v>
      </c>
      <c r="O1" s="135"/>
      <c r="P1" s="136"/>
      <c r="Q1" s="135"/>
      <c r="R1" s="135"/>
      <c r="S1" s="135"/>
      <c r="T1" s="135"/>
      <c r="U1" s="136"/>
      <c r="V1" s="135"/>
      <c r="W1" s="135"/>
      <c r="X1" s="135"/>
      <c r="Y1" s="135"/>
      <c r="Z1" s="135"/>
      <c r="AA1" s="135"/>
      <c r="AB1" s="135"/>
      <c r="AC1" s="135"/>
      <c r="AD1" s="135"/>
      <c r="AE1" s="141"/>
      <c r="AF1" s="141"/>
      <c r="AG1" s="141"/>
      <c r="AH1" s="141"/>
      <c r="AI1" s="141"/>
      <c r="AJ1" s="141"/>
      <c r="AK1" s="141"/>
      <c r="AL1" s="141"/>
      <c r="AM1" s="141"/>
      <c r="AN1" s="141"/>
      <c r="AO1" s="141"/>
      <c r="AP1" s="141"/>
      <c r="AQ1" s="141"/>
      <c r="AR1" s="141"/>
      <c r="AS1" s="141"/>
      <c r="AT1" s="141"/>
      <c r="AU1" s="141"/>
      <c r="AV1" s="141"/>
      <c r="AW1" s="141"/>
      <c r="AX1" s="141"/>
      <c r="AY1" s="141"/>
      <c r="AZ1" s="141"/>
      <c r="BA1" s="141"/>
      <c r="BB1" s="141"/>
      <c r="BC1" s="141"/>
      <c r="BD1" s="141"/>
      <c r="BE1" s="141"/>
      <c r="BF1" s="141"/>
      <c r="BG1" s="141"/>
      <c r="BH1" s="141"/>
      <c r="BI1" s="141"/>
      <c r="BJ1" s="141"/>
      <c r="BK1" s="141"/>
      <c r="BL1" s="141"/>
    </row>
    <row r="2" customFormat="false" ht="12.8" hidden="false" customHeight="true" outlineLevel="0" collapsed="false">
      <c r="A2" s="135"/>
      <c r="B2" s="136"/>
      <c r="C2" s="135"/>
      <c r="D2" s="135"/>
      <c r="E2" s="135"/>
      <c r="F2" s="138" t="s">
        <v>174</v>
      </c>
      <c r="G2" s="138" t="s">
        <v>175</v>
      </c>
      <c r="H2" s="135"/>
      <c r="I2" s="135"/>
      <c r="J2" s="140"/>
      <c r="K2" s="140"/>
      <c r="L2" s="135"/>
      <c r="M2" s="139"/>
      <c r="N2" s="140" t="s">
        <v>176</v>
      </c>
      <c r="O2" s="135"/>
      <c r="P2" s="136"/>
      <c r="Q2" s="135"/>
      <c r="R2" s="135"/>
      <c r="S2" s="135"/>
      <c r="T2" s="135"/>
      <c r="U2" s="136"/>
      <c r="V2" s="135"/>
      <c r="W2" s="135"/>
      <c r="X2" s="135"/>
      <c r="Y2" s="135"/>
      <c r="Z2" s="135"/>
      <c r="AA2" s="135"/>
      <c r="AB2" s="135"/>
      <c r="AC2" s="135"/>
      <c r="AD2" s="135"/>
      <c r="AE2" s="141"/>
      <c r="AF2" s="141"/>
      <c r="AG2" s="141"/>
      <c r="AH2" s="141"/>
      <c r="AI2" s="141"/>
      <c r="AJ2" s="141"/>
      <c r="AK2" s="141"/>
      <c r="AL2" s="141"/>
      <c r="AM2" s="141"/>
      <c r="AN2" s="141"/>
      <c r="AO2" s="141"/>
      <c r="AP2" s="141"/>
      <c r="AQ2" s="141"/>
      <c r="AR2" s="141"/>
      <c r="AS2" s="141"/>
      <c r="AT2" s="141"/>
      <c r="AU2" s="141"/>
      <c r="AV2" s="141"/>
      <c r="AW2" s="141"/>
      <c r="AX2" s="141"/>
      <c r="AY2" s="141"/>
      <c r="AZ2" s="141"/>
      <c r="BA2" s="141"/>
      <c r="BB2" s="141"/>
      <c r="BC2" s="141"/>
      <c r="BD2" s="141"/>
      <c r="BE2" s="141"/>
      <c r="BF2" s="141"/>
      <c r="BG2" s="141"/>
      <c r="BH2" s="141"/>
      <c r="BI2" s="141"/>
      <c r="BJ2" s="141"/>
      <c r="BK2" s="141"/>
      <c r="BL2" s="141"/>
    </row>
    <row r="3" customFormat="false" ht="50.25" hidden="false" customHeight="true" outlineLevel="0" collapsed="false">
      <c r="A3" s="142" t="s">
        <v>177</v>
      </c>
      <c r="B3" s="143"/>
      <c r="C3" s="142" t="s">
        <v>178</v>
      </c>
      <c r="D3" s="142" t="s">
        <v>179</v>
      </c>
      <c r="E3" s="142" t="s">
        <v>180</v>
      </c>
      <c r="F3" s="144" t="s">
        <v>181</v>
      </c>
      <c r="G3" s="144" t="s">
        <v>182</v>
      </c>
      <c r="H3" s="142" t="s">
        <v>183</v>
      </c>
      <c r="I3" s="142" t="s">
        <v>184</v>
      </c>
      <c r="J3" s="144" t="s">
        <v>185</v>
      </c>
      <c r="K3" s="144" t="s">
        <v>186</v>
      </c>
      <c r="L3" s="142" t="s">
        <v>187</v>
      </c>
      <c r="M3" s="145" t="s">
        <v>188</v>
      </c>
      <c r="N3" s="144" t="s">
        <v>189</v>
      </c>
      <c r="O3" s="142" t="s">
        <v>190</v>
      </c>
      <c r="P3" s="143" t="s">
        <v>191</v>
      </c>
      <c r="Q3" s="142" t="s">
        <v>192</v>
      </c>
      <c r="R3" s="142" t="s">
        <v>193</v>
      </c>
      <c r="S3" s="142" t="s">
        <v>194</v>
      </c>
      <c r="T3" s="142" t="s">
        <v>195</v>
      </c>
      <c r="U3" s="143" t="s">
        <v>196</v>
      </c>
      <c r="V3" s="142" t="s">
        <v>197</v>
      </c>
      <c r="W3" s="142" t="s">
        <v>198</v>
      </c>
      <c r="X3" s="142" t="s">
        <v>199</v>
      </c>
      <c r="Y3" s="142" t="s">
        <v>200</v>
      </c>
      <c r="Z3" s="142" t="s">
        <v>201</v>
      </c>
      <c r="AA3" s="142"/>
      <c r="AB3" s="142"/>
      <c r="AC3" s="142"/>
      <c r="AD3" s="142"/>
      <c r="AE3" s="146"/>
      <c r="AF3" s="146"/>
      <c r="AG3" s="146"/>
      <c r="AH3" s="146"/>
      <c r="AI3" s="146"/>
      <c r="AJ3" s="146"/>
      <c r="AK3" s="146"/>
      <c r="AL3" s="146"/>
      <c r="AM3" s="146"/>
      <c r="AN3" s="146"/>
      <c r="AO3" s="146"/>
      <c r="AP3" s="146"/>
      <c r="AQ3" s="146"/>
      <c r="AR3" s="146"/>
      <c r="AS3" s="146"/>
      <c r="AT3" s="146"/>
      <c r="AU3" s="146"/>
      <c r="AV3" s="146"/>
      <c r="AW3" s="146"/>
      <c r="AX3" s="146"/>
      <c r="AY3" s="146"/>
      <c r="AZ3" s="146"/>
      <c r="BA3" s="146"/>
      <c r="BB3" s="146"/>
      <c r="BC3" s="146"/>
      <c r="BD3" s="146"/>
      <c r="BE3" s="146"/>
      <c r="BF3" s="146"/>
      <c r="BG3" s="146"/>
      <c r="BH3" s="146"/>
      <c r="BI3" s="146"/>
      <c r="BJ3" s="146"/>
      <c r="BK3" s="146"/>
      <c r="BL3" s="146"/>
    </row>
    <row r="4" customFormat="false" ht="12.8" hidden="false" customHeight="false" outlineLevel="0" collapsed="false">
      <c r="A4" s="147" t="s">
        <v>202</v>
      </c>
      <c r="B4" s="148"/>
      <c r="C4" s="147" t="n">
        <v>2014</v>
      </c>
      <c r="D4" s="147" t="n">
        <v>1</v>
      </c>
      <c r="E4" s="147" t="n">
        <v>1005</v>
      </c>
      <c r="F4" s="149" t="n">
        <v>13919743</v>
      </c>
      <c r="G4" s="149" t="n">
        <v>13367098</v>
      </c>
      <c r="H4" s="150" t="n">
        <f aca="false">F4-J4</f>
        <v>13919743</v>
      </c>
      <c r="I4" s="150" t="n">
        <f aca="false">G4-K4</f>
        <v>13367098</v>
      </c>
      <c r="J4" s="151"/>
      <c r="K4" s="151"/>
      <c r="L4" s="150" t="n">
        <f aca="false">H4-I4</f>
        <v>552645</v>
      </c>
      <c r="M4" s="150" t="n">
        <f aca="false">J4-K4</f>
        <v>0</v>
      </c>
      <c r="N4" s="149" t="n">
        <v>2431521</v>
      </c>
      <c r="O4" s="152" t="n">
        <v>68064666.1181856</v>
      </c>
      <c r="P4" s="147" t="n">
        <f aca="false">O4/I4</f>
        <v>5.09195534574412</v>
      </c>
      <c r="Q4" s="150" t="n">
        <f aca="false">I4*5.5017049523</f>
        <v>73541829.2644794</v>
      </c>
      <c r="R4" s="150" t="n">
        <v>11018747.8054275</v>
      </c>
      <c r="S4" s="150" t="n">
        <v>2463940.91347832</v>
      </c>
      <c r="T4" s="152" t="n">
        <v>13733232.3112091</v>
      </c>
      <c r="U4" s="147" t="n">
        <f aca="false">R4/N4</f>
        <v>4.53162765422445</v>
      </c>
      <c r="V4" s="148"/>
      <c r="W4" s="148"/>
      <c r="X4" s="150" t="n">
        <f aca="false">N4*U12+L4*P13</f>
        <v>15657663.7612308</v>
      </c>
      <c r="Y4" s="150" t="n">
        <f aca="false">N4*5.1890047538</f>
        <v>12617174.0279645</v>
      </c>
      <c r="Z4" s="150" t="n">
        <f aca="false">L4*5.5017049523</f>
        <v>3040489.73336383</v>
      </c>
      <c r="AA4" s="150"/>
      <c r="AB4" s="150"/>
      <c r="AC4" s="150"/>
      <c r="AD4" s="150"/>
      <c r="AE4" s="147"/>
      <c r="AF4" s="147"/>
      <c r="AG4" s="147"/>
      <c r="AH4" s="147"/>
      <c r="AI4" s="147"/>
      <c r="AJ4" s="147"/>
      <c r="AK4" s="147"/>
      <c r="AL4" s="147"/>
      <c r="AM4" s="147"/>
      <c r="AN4" s="147"/>
      <c r="AO4" s="147"/>
      <c r="AP4" s="147"/>
      <c r="AQ4" s="147"/>
      <c r="AR4" s="147"/>
      <c r="AS4" s="147"/>
      <c r="AT4" s="147"/>
      <c r="AU4" s="147"/>
      <c r="AV4" s="147"/>
      <c r="AW4" s="147"/>
      <c r="AX4" s="147"/>
      <c r="AY4" s="147"/>
      <c r="AZ4" s="147"/>
      <c r="BA4" s="147"/>
      <c r="BB4" s="147"/>
      <c r="BC4" s="147"/>
      <c r="BD4" s="147"/>
      <c r="BE4" s="147"/>
      <c r="BF4" s="147"/>
      <c r="BG4" s="147"/>
      <c r="BH4" s="147"/>
      <c r="BI4" s="147"/>
      <c r="BJ4" s="147"/>
      <c r="BK4" s="147"/>
      <c r="BL4" s="147"/>
    </row>
    <row r="5" customFormat="false" ht="12.8" hidden="false" customHeight="false" outlineLevel="0" collapsed="false">
      <c r="B5" s="148"/>
      <c r="C5" s="147" t="n">
        <v>2014</v>
      </c>
      <c r="D5" s="147" t="n">
        <v>2</v>
      </c>
      <c r="E5" s="147" t="n">
        <v>1004</v>
      </c>
      <c r="F5" s="149" t="n">
        <v>14482790</v>
      </c>
      <c r="G5" s="149" t="n">
        <v>13911325</v>
      </c>
      <c r="H5" s="150" t="n">
        <f aca="false">F5-J5</f>
        <v>14482790</v>
      </c>
      <c r="I5" s="150" t="n">
        <f aca="false">G5-K5</f>
        <v>13911325</v>
      </c>
      <c r="J5" s="151"/>
      <c r="K5" s="151"/>
      <c r="L5" s="150" t="n">
        <f aca="false">H5-I5</f>
        <v>571465</v>
      </c>
      <c r="M5" s="150" t="n">
        <f aca="false">J5-K5</f>
        <v>0</v>
      </c>
      <c r="N5" s="149" t="n">
        <v>2156056</v>
      </c>
      <c r="O5" s="152" t="n">
        <v>80470827.8892677</v>
      </c>
      <c r="P5" s="147" t="n">
        <f aca="false">O5/I5</f>
        <v>5.78455523749662</v>
      </c>
      <c r="Q5" s="150" t="n">
        <f aca="false">I5*5.5017049523</f>
        <v>76536005.6455548</v>
      </c>
      <c r="R5" s="150" t="n">
        <v>13090128.797517</v>
      </c>
      <c r="S5" s="150" t="n">
        <v>2913043.96959149</v>
      </c>
      <c r="T5" s="152" t="n">
        <v>16270046.9661959</v>
      </c>
      <c r="U5" s="147" t="n">
        <f aca="false">R5/N5</f>
        <v>6.07133061363759</v>
      </c>
      <c r="V5" s="148"/>
      <c r="W5" s="148"/>
      <c r="X5" s="150" t="n">
        <f aca="false">N5*5.1890047538+L5*5.5017049523</f>
        <v>14331816.6540251</v>
      </c>
      <c r="Y5" s="150" t="n">
        <f aca="false">N5*5.1890047538</f>
        <v>11187784.833459</v>
      </c>
      <c r="Z5" s="150" t="n">
        <f aca="false">L5*5.5017049523</f>
        <v>3144031.82056612</v>
      </c>
      <c r="AA5" s="150"/>
      <c r="AB5" s="150"/>
      <c r="AC5" s="150"/>
      <c r="AD5" s="150"/>
    </row>
    <row r="6" customFormat="false" ht="12.8" hidden="false" customHeight="false" outlineLevel="0" collapsed="false">
      <c r="B6" s="148"/>
      <c r="C6" s="147" t="n">
        <v>2014</v>
      </c>
      <c r="D6" s="147" t="n">
        <v>3</v>
      </c>
      <c r="E6" s="147" t="n">
        <v>1003</v>
      </c>
      <c r="F6" s="149" t="n">
        <v>15149966</v>
      </c>
      <c r="G6" s="149" t="n">
        <v>14531608</v>
      </c>
      <c r="H6" s="150" t="n">
        <f aca="false">F6-J6</f>
        <v>15149966</v>
      </c>
      <c r="I6" s="150" t="n">
        <f aca="false">G6-K6</f>
        <v>14531608</v>
      </c>
      <c r="J6" s="151"/>
      <c r="K6" s="151"/>
      <c r="L6" s="150" t="n">
        <f aca="false">H6-I6</f>
        <v>618358</v>
      </c>
      <c r="M6" s="150" t="n">
        <f aca="false">J6-K6</f>
        <v>0</v>
      </c>
      <c r="N6" s="149" t="n">
        <v>2697106</v>
      </c>
      <c r="O6" s="152" t="n">
        <v>71025009.1540406</v>
      </c>
      <c r="P6" s="147" t="n">
        <f aca="false">O6/I6</f>
        <v>4.88762215124717</v>
      </c>
      <c r="Q6" s="150" t="n">
        <f aca="false">I6*5.5017049523</f>
        <v>79948619.6984823</v>
      </c>
      <c r="R6" s="150" t="n">
        <v>13303482.9648562</v>
      </c>
      <c r="S6" s="150" t="n">
        <v>2571105.33137627</v>
      </c>
      <c r="T6" s="152" t="n">
        <v>17670963.688597</v>
      </c>
      <c r="U6" s="147" t="n">
        <f aca="false">R6/N6</f>
        <v>4.93250282519716</v>
      </c>
      <c r="V6" s="148"/>
      <c r="W6" s="148"/>
      <c r="X6" s="150" t="n">
        <f aca="false">N6*5.1890047538+L6*5.5017049523</f>
        <v>17397319.1263968</v>
      </c>
      <c r="Y6" s="150" t="n">
        <f aca="false">N6*5.1890047538</f>
        <v>13995295.8555025</v>
      </c>
      <c r="Z6" s="150" t="n">
        <f aca="false">L6*5.5017049523</f>
        <v>3402023.27089432</v>
      </c>
      <c r="AA6" s="150"/>
      <c r="AB6" s="150"/>
      <c r="AC6" s="150"/>
      <c r="AD6" s="150"/>
    </row>
    <row r="7" customFormat="false" ht="12.8" hidden="false" customHeight="false" outlineLevel="0" collapsed="false">
      <c r="C7" s="147" t="n">
        <v>2014</v>
      </c>
      <c r="D7" s="147" t="n">
        <v>4</v>
      </c>
      <c r="E7" s="147" t="n">
        <v>160</v>
      </c>
      <c r="F7" s="149" t="n">
        <v>15745971</v>
      </c>
      <c r="G7" s="149" t="n">
        <v>15148486</v>
      </c>
      <c r="H7" s="150" t="n">
        <f aca="false">F7-J7</f>
        <v>15745971</v>
      </c>
      <c r="I7" s="150" t="n">
        <f aca="false">G7-K7</f>
        <v>15148486</v>
      </c>
      <c r="J7" s="151"/>
      <c r="K7" s="151"/>
      <c r="L7" s="150" t="n">
        <f aca="false">H7-I7</f>
        <v>597485</v>
      </c>
      <c r="M7" s="150" t="n">
        <f aca="false">J7-K7</f>
        <v>0</v>
      </c>
      <c r="N7" s="149" t="n">
        <v>2598761</v>
      </c>
      <c r="O7" s="152" t="n">
        <v>90838150.786</v>
      </c>
      <c r="P7" s="147" t="n">
        <f aca="false">O7/I7</f>
        <v>5.99651679950062</v>
      </c>
      <c r="Q7" s="150" t="n">
        <f aca="false">I7*5.5017049523</f>
        <v>83342500.4460472</v>
      </c>
      <c r="R7" s="150" t="n">
        <v>12713686.068</v>
      </c>
      <c r="S7" s="150" t="n">
        <v>3288341.0584532</v>
      </c>
      <c r="T7" s="152" t="n">
        <v>17161490.7544532</v>
      </c>
      <c r="U7" s="147" t="n">
        <f aca="false">R7/N7</f>
        <v>4.89221058342803</v>
      </c>
      <c r="V7" s="148"/>
      <c r="W7" s="148"/>
      <c r="X7" s="150" t="n">
        <f aca="false">N7*5.1890047538+L7*5.5017049523</f>
        <v>16772169.366415</v>
      </c>
      <c r="Y7" s="150" t="n">
        <f aca="false">N7*5.1890047538</f>
        <v>13484983.18299</v>
      </c>
      <c r="Z7" s="150" t="n">
        <f aca="false">L7*5.5017049523</f>
        <v>3287186.18342497</v>
      </c>
      <c r="AA7" s="150"/>
      <c r="AB7" s="150"/>
      <c r="AC7" s="150"/>
      <c r="AD7" s="150"/>
    </row>
    <row r="8" customFormat="false" ht="12.8" hidden="false" customHeight="false" outlineLevel="0" collapsed="false">
      <c r="B8" s="148"/>
      <c r="C8" s="147" t="n">
        <f aca="false">C4+1</f>
        <v>2015</v>
      </c>
      <c r="D8" s="147" t="n">
        <f aca="false">D4</f>
        <v>1</v>
      </c>
      <c r="E8" s="147" t="n">
        <v>1001</v>
      </c>
      <c r="F8" s="149" t="n">
        <v>16507879</v>
      </c>
      <c r="G8" s="149" t="n">
        <v>15853349</v>
      </c>
      <c r="H8" s="150" t="n">
        <f aca="false">F8-J8</f>
        <v>16507879</v>
      </c>
      <c r="I8" s="150" t="n">
        <f aca="false">G8-K8</f>
        <v>15853349</v>
      </c>
      <c r="J8" s="151"/>
      <c r="K8" s="151"/>
      <c r="L8" s="150" t="n">
        <f aca="false">H8-I8</f>
        <v>654530</v>
      </c>
      <c r="M8" s="150" t="n">
        <f aca="false">J8-K8</f>
        <v>0</v>
      </c>
      <c r="N8" s="149" t="n">
        <v>3002195</v>
      </c>
      <c r="O8" s="152" t="n">
        <v>81897043.9675653</v>
      </c>
      <c r="P8" s="147" t="n">
        <f aca="false">O8/I8</f>
        <v>5.16591440506137</v>
      </c>
      <c r="Q8" s="150" t="n">
        <f aca="false">I8*5.5017049523</f>
        <v>87220448.7038403</v>
      </c>
      <c r="R8" s="150" t="n">
        <v>13986686.083894</v>
      </c>
      <c r="S8" s="150" t="n">
        <v>2964672.99162586</v>
      </c>
      <c r="T8" s="152" t="n">
        <v>18231627.4986104</v>
      </c>
      <c r="U8" s="147" t="n">
        <f aca="false">R8/N8</f>
        <v>4.65881999133767</v>
      </c>
      <c r="V8" s="148"/>
      <c r="W8" s="148"/>
      <c r="X8" s="150" t="n">
        <f aca="false">N8*5.1890047538+L8*5.5017049523</f>
        <v>19179435.0692635</v>
      </c>
      <c r="Y8" s="150" t="n">
        <f aca="false">N8*5.1890047538</f>
        <v>15578404.1268346</v>
      </c>
      <c r="Z8" s="150" t="n">
        <f aca="false">L8*5.5017049523</f>
        <v>3601030.94242892</v>
      </c>
      <c r="AA8" s="150"/>
      <c r="AB8" s="150"/>
      <c r="AC8" s="150"/>
      <c r="AD8" s="150"/>
    </row>
    <row r="9" customFormat="false" ht="12.8" hidden="false" customHeight="false" outlineLevel="0" collapsed="false">
      <c r="B9" s="148"/>
      <c r="C9" s="147" t="n">
        <f aca="false">C5+1</f>
        <v>2015</v>
      </c>
      <c r="D9" s="147" t="n">
        <f aca="false">D5</f>
        <v>2</v>
      </c>
      <c r="E9" s="147" t="n">
        <v>1000</v>
      </c>
      <c r="F9" s="149" t="n">
        <v>17877475</v>
      </c>
      <c r="G9" s="149" t="n">
        <v>17180984</v>
      </c>
      <c r="H9" s="150" t="n">
        <f aca="false">F9-J9</f>
        <v>17877475</v>
      </c>
      <c r="I9" s="150" t="n">
        <f aca="false">G9-K9</f>
        <v>17180984</v>
      </c>
      <c r="J9" s="151"/>
      <c r="K9" s="151"/>
      <c r="L9" s="150" t="n">
        <f aca="false">H9-I9</f>
        <v>696491</v>
      </c>
      <c r="M9" s="150" t="n">
        <f aca="false">J9-K9</f>
        <v>0</v>
      </c>
      <c r="N9" s="149" t="n">
        <v>2371185</v>
      </c>
      <c r="O9" s="152" t="n">
        <v>104523364.336654</v>
      </c>
      <c r="P9" s="147" t="n">
        <f aca="false">O9/I9</f>
        <v>6.08366577471081</v>
      </c>
      <c r="Q9" s="150" t="n">
        <f aca="false">I9*5.5017049523</f>
        <v>94524704.7581871</v>
      </c>
      <c r="R9" s="150" t="n">
        <v>14339828.6769147</v>
      </c>
      <c r="S9" s="150" t="n">
        <v>3783745.78898687</v>
      </c>
      <c r="T9" s="152" t="n">
        <v>19687951.5296409</v>
      </c>
      <c r="U9" s="147" t="n">
        <f aca="false">R9/N9</f>
        <v>6.04753685474339</v>
      </c>
      <c r="V9" s="148"/>
      <c r="W9" s="148"/>
      <c r="X9" s="150" t="n">
        <f aca="false">N9*5.1890047538+L9*5.5017049523</f>
        <v>16135978.2210716</v>
      </c>
      <c r="Y9" s="150" t="n">
        <f aca="false">N9*5.1890047538</f>
        <v>12304090.2371393</v>
      </c>
      <c r="Z9" s="150" t="n">
        <f aca="false">L9*5.5017049523</f>
        <v>3831887.98393238</v>
      </c>
      <c r="AA9" s="150"/>
      <c r="AB9" s="150"/>
      <c r="AC9" s="150"/>
      <c r="AD9" s="150"/>
    </row>
    <row r="10" customFormat="false" ht="12.8" hidden="false" customHeight="false" outlineLevel="0" collapsed="false">
      <c r="B10" s="148"/>
      <c r="C10" s="147" t="n">
        <v>2016</v>
      </c>
      <c r="D10" s="147" t="n">
        <v>2</v>
      </c>
      <c r="E10" s="147" t="n">
        <v>996</v>
      </c>
      <c r="F10" s="149" t="n">
        <v>18529945</v>
      </c>
      <c r="G10" s="149" t="n">
        <v>17797215</v>
      </c>
      <c r="H10" s="150" t="n">
        <f aca="false">F10-J10</f>
        <v>18529945</v>
      </c>
      <c r="I10" s="150" t="n">
        <f aca="false">G10-K10</f>
        <v>17797215</v>
      </c>
      <c r="J10" s="151"/>
      <c r="K10" s="151"/>
      <c r="L10" s="150" t="n">
        <f aca="false">H10-I10</f>
        <v>732730</v>
      </c>
      <c r="M10" s="150" t="n">
        <f aca="false">J10-K10</f>
        <v>0</v>
      </c>
      <c r="N10" s="151"/>
      <c r="O10" s="148"/>
      <c r="P10" s="148"/>
      <c r="Q10" s="150" t="n">
        <f aca="false">I10*5.5017049523</f>
        <v>97915025.9026478</v>
      </c>
      <c r="R10" s="150"/>
      <c r="S10" s="150"/>
      <c r="T10" s="148"/>
      <c r="U10" s="148"/>
      <c r="V10" s="148"/>
      <c r="W10" s="148"/>
      <c r="X10" s="150"/>
      <c r="Y10" s="150"/>
      <c r="Z10" s="150"/>
      <c r="AA10" s="150"/>
      <c r="AB10" s="150"/>
      <c r="AC10" s="150"/>
      <c r="AD10" s="150"/>
    </row>
    <row r="11" customFormat="false" ht="12.8" hidden="false" customHeight="false" outlineLevel="0" collapsed="false">
      <c r="B11" s="148"/>
      <c r="C11" s="147" t="n">
        <v>2016</v>
      </c>
      <c r="D11" s="147" t="n">
        <v>3</v>
      </c>
      <c r="E11" s="147" t="n">
        <v>995</v>
      </c>
      <c r="F11" s="149" t="n">
        <v>19118239</v>
      </c>
      <c r="G11" s="149" t="n">
        <v>18342944</v>
      </c>
      <c r="H11" s="150" t="n">
        <f aca="false">F11-J11</f>
        <v>19118239</v>
      </c>
      <c r="I11" s="150" t="n">
        <f aca="false">G11-K11</f>
        <v>18342944</v>
      </c>
      <c r="J11" s="151"/>
      <c r="K11" s="151"/>
      <c r="L11" s="150" t="n">
        <f aca="false">H11-I11</f>
        <v>775295</v>
      </c>
      <c r="M11" s="150" t="n">
        <f aca="false">J11-K11</f>
        <v>0</v>
      </c>
      <c r="N11" s="151"/>
      <c r="O11" s="148"/>
      <c r="P11" s="148"/>
      <c r="Q11" s="150" t="n">
        <f aca="false">I11*5.5017049523</f>
        <v>100917465.844562</v>
      </c>
      <c r="R11" s="150"/>
      <c r="S11" s="150"/>
      <c r="T11" s="148"/>
      <c r="U11" s="148"/>
      <c r="V11" s="148"/>
      <c r="W11" s="148"/>
      <c r="X11" s="150"/>
      <c r="Y11" s="150"/>
      <c r="Z11" s="150"/>
      <c r="AA11" s="150"/>
      <c r="AB11" s="150"/>
      <c r="AC11" s="150"/>
      <c r="AD11" s="150"/>
    </row>
    <row r="12" customFormat="false" ht="12.8" hidden="false" customHeight="false" outlineLevel="0" collapsed="false">
      <c r="B12" s="148"/>
      <c r="C12" s="147" t="n">
        <v>2016</v>
      </c>
      <c r="D12" s="147" t="n">
        <v>4</v>
      </c>
      <c r="E12" s="147" t="n">
        <v>994</v>
      </c>
      <c r="F12" s="149" t="n">
        <v>20592277</v>
      </c>
      <c r="G12" s="149" t="n">
        <v>19759371</v>
      </c>
      <c r="H12" s="150" t="n">
        <f aca="false">F12-J12</f>
        <v>20592277</v>
      </c>
      <c r="I12" s="150" t="n">
        <f aca="false">G12-K12</f>
        <v>19759371</v>
      </c>
      <c r="J12" s="151"/>
      <c r="K12" s="151"/>
      <c r="L12" s="150" t="n">
        <f aca="false">H12-I12</f>
        <v>832906</v>
      </c>
      <c r="M12" s="150" t="n">
        <f aca="false">J12-K12</f>
        <v>0</v>
      </c>
      <c r="N12" s="151"/>
      <c r="O12" s="148"/>
      <c r="P12" s="148" t="s">
        <v>203</v>
      </c>
      <c r="Q12" s="150" t="n">
        <f aca="false">I12*5.5017049523</f>
        <v>108710229.285033</v>
      </c>
      <c r="R12" s="150"/>
      <c r="S12" s="150"/>
      <c r="T12" s="148"/>
      <c r="U12" s="147" t="n">
        <f aca="false">AVERAGE(U4:U9)</f>
        <v>5.18900475376138</v>
      </c>
      <c r="V12" s="148"/>
      <c r="W12" s="148"/>
      <c r="X12" s="150"/>
      <c r="Y12" s="150"/>
      <c r="Z12" s="150"/>
      <c r="AA12" s="150"/>
      <c r="AB12" s="150"/>
      <c r="AC12" s="150"/>
      <c r="AD12" s="150"/>
    </row>
    <row r="13" customFormat="false" ht="12.8" hidden="false" customHeight="false" outlineLevel="0" collapsed="false">
      <c r="B13" s="148"/>
      <c r="C13" s="147" t="n">
        <v>2017</v>
      </c>
      <c r="D13" s="147" t="n">
        <v>1</v>
      </c>
      <c r="E13" s="147" t="n">
        <v>993</v>
      </c>
      <c r="F13" s="149" t="n">
        <v>20242858</v>
      </c>
      <c r="G13" s="149" t="n">
        <v>19409870</v>
      </c>
      <c r="H13" s="150" t="n">
        <f aca="false">F13-J13</f>
        <v>20242858</v>
      </c>
      <c r="I13" s="150" t="n">
        <f aca="false">G13-K13</f>
        <v>19409870</v>
      </c>
      <c r="J13" s="151"/>
      <c r="K13" s="151"/>
      <c r="L13" s="150" t="n">
        <f aca="false">H13-I13</f>
        <v>832988</v>
      </c>
      <c r="M13" s="150" t="n">
        <f aca="false">J13-K13</f>
        <v>0</v>
      </c>
      <c r="N13" s="151"/>
      <c r="O13" s="148"/>
      <c r="P13" s="147" t="n">
        <f aca="false">AVERAGE(P4:P9)</f>
        <v>5.50170495229345</v>
      </c>
      <c r="Q13" s="150" t="n">
        <f aca="false">I13*5.5017049523</f>
        <v>106787377.902499</v>
      </c>
      <c r="R13" s="150"/>
      <c r="S13" s="150"/>
      <c r="T13" s="148"/>
      <c r="U13" s="148"/>
      <c r="V13" s="148"/>
      <c r="W13" s="148"/>
      <c r="X13" s="150"/>
      <c r="Y13" s="150"/>
      <c r="Z13" s="150"/>
      <c r="AA13" s="150"/>
      <c r="AB13" s="150"/>
      <c r="AC13" s="150"/>
      <c r="AD13" s="150"/>
    </row>
    <row r="14" customFormat="false" ht="12.8" hidden="false" customHeight="false" outlineLevel="0" collapsed="false">
      <c r="A14" s="153" t="s">
        <v>204</v>
      </c>
      <c r="B14" s="5"/>
      <c r="C14" s="153" t="n">
        <v>2015</v>
      </c>
      <c r="D14" s="153" t="n">
        <v>1</v>
      </c>
      <c r="E14" s="153" t="n">
        <v>161</v>
      </c>
      <c r="F14" s="154" t="n">
        <f aca="false">central_v2_m!B2+temporary_pension_bonus_central!B2</f>
        <v>17715077.2738658</v>
      </c>
      <c r="G14" s="154" t="n">
        <f aca="false">central_v2_m!C2+temporary_pension_bonus_central!B2</f>
        <v>17023138.2920745</v>
      </c>
      <c r="H14" s="8" t="n">
        <f aca="false">F14-J14</f>
        <v>17715077.2738658</v>
      </c>
      <c r="I14" s="8" t="n">
        <f aca="false">G14-K14</f>
        <v>17023138.2920745</v>
      </c>
      <c r="J14" s="155" t="n">
        <f aca="false">central_v2_m!J2</f>
        <v>0</v>
      </c>
      <c r="K14" s="155" t="n">
        <f aca="false">central_v2_m!K2</f>
        <v>0</v>
      </c>
      <c r="L14" s="8" t="n">
        <f aca="false">H14-I14</f>
        <v>691938.981791306</v>
      </c>
      <c r="M14" s="8" t="n">
        <f aca="false">J14-K14</f>
        <v>0</v>
      </c>
      <c r="N14" s="155" t="n">
        <f aca="false">SUM(central_v5_m!C2:J2)</f>
        <v>2738201.56942499</v>
      </c>
      <c r="O14" s="5"/>
      <c r="P14" s="5"/>
      <c r="Q14" s="8" t="n">
        <f aca="false">I14*5.5017049523</f>
        <v>93656284.2451943</v>
      </c>
      <c r="R14" s="8"/>
      <c r="S14" s="8"/>
      <c r="T14" s="5"/>
      <c r="U14" s="5"/>
      <c r="V14" s="8" t="n">
        <f aca="false">K14*P13</f>
        <v>0</v>
      </c>
      <c r="W14" s="8" t="n">
        <f aca="false">M14*5.5017049523</f>
        <v>0</v>
      </c>
      <c r="X14" s="8" t="n">
        <f aca="false">N14*5.1890047538+L14*5.5017049523</f>
        <v>18015385.0834196</v>
      </c>
      <c r="Y14" s="8" t="n">
        <f aca="false">N14*5.1890047538</f>
        <v>14208540.9606089</v>
      </c>
      <c r="Z14" s="8" t="n">
        <f aca="false">L14*5.5017049523</f>
        <v>3806844.12281065</v>
      </c>
      <c r="AA14" s="8"/>
      <c r="AB14" s="8"/>
      <c r="AC14" s="8"/>
      <c r="AD14" s="8"/>
      <c r="AE14" s="153"/>
      <c r="AF14" s="153"/>
      <c r="AG14" s="153"/>
      <c r="AH14" s="153"/>
      <c r="AI14" s="153"/>
      <c r="AJ14" s="153"/>
      <c r="AK14" s="153"/>
      <c r="AL14" s="153"/>
      <c r="AM14" s="153"/>
      <c r="AN14" s="153"/>
      <c r="AO14" s="153"/>
      <c r="AP14" s="153"/>
      <c r="AQ14" s="153"/>
      <c r="AR14" s="153"/>
      <c r="AS14" s="153"/>
      <c r="AT14" s="153"/>
      <c r="AU14" s="153"/>
      <c r="AV14" s="153"/>
      <c r="AW14" s="153"/>
      <c r="AX14" s="153"/>
      <c r="AY14" s="153"/>
      <c r="AZ14" s="153"/>
      <c r="BA14" s="153"/>
      <c r="BB14" s="153"/>
      <c r="BC14" s="153"/>
      <c r="BD14" s="153"/>
      <c r="BE14" s="153"/>
      <c r="BF14" s="153"/>
      <c r="BG14" s="153"/>
      <c r="BH14" s="153"/>
      <c r="BI14" s="153"/>
      <c r="BJ14" s="153"/>
      <c r="BK14" s="153"/>
      <c r="BL14" s="153"/>
    </row>
    <row r="15" customFormat="false" ht="12.8" hidden="false" customHeight="false" outlineLevel="0" collapsed="false">
      <c r="A15" s="7"/>
      <c r="B15" s="7"/>
      <c r="C15" s="7" t="n">
        <v>2015</v>
      </c>
      <c r="D15" s="7" t="n">
        <v>2</v>
      </c>
      <c r="E15" s="7" t="n">
        <v>162</v>
      </c>
      <c r="F15" s="156" t="n">
        <f aca="false">central_v2_m!B3+temporary_pension_bonus_central!B3</f>
        <v>20422728.9322322</v>
      </c>
      <c r="G15" s="156" t="n">
        <f aca="false">central_v2_m!C3+temporary_pension_bonus_central!B3</f>
        <v>19622753.497344</v>
      </c>
      <c r="H15" s="67" t="n">
        <f aca="false">F15-J15</f>
        <v>20422728.9322322</v>
      </c>
      <c r="I15" s="67" t="n">
        <f aca="false">G15-K15</f>
        <v>19622753.497344</v>
      </c>
      <c r="J15" s="157" t="n">
        <f aca="false">central_v2_m!J3</f>
        <v>0</v>
      </c>
      <c r="K15" s="157" t="n">
        <f aca="false">central_v2_m!K3</f>
        <v>0</v>
      </c>
      <c r="L15" s="67" t="n">
        <f aca="false">H15-I15</f>
        <v>799975.434888143</v>
      </c>
      <c r="M15" s="67" t="n">
        <f aca="false">J15-K15</f>
        <v>0</v>
      </c>
      <c r="N15" s="157" t="n">
        <f aca="false">SUM(central_v5_m!C3:J3)</f>
        <v>2478380.18575388</v>
      </c>
      <c r="O15" s="7"/>
      <c r="P15" s="7"/>
      <c r="Q15" s="67" t="n">
        <f aca="false">I15*5.5017049523</f>
        <v>107958600.0941</v>
      </c>
      <c r="R15" s="67"/>
      <c r="S15" s="67"/>
      <c r="T15" s="7"/>
      <c r="U15" s="7"/>
      <c r="V15" s="67" t="n">
        <f aca="false">K15*5.5017049523</f>
        <v>0</v>
      </c>
      <c r="W15" s="67" t="n">
        <f aca="false">M15*5.5017049523</f>
        <v>0</v>
      </c>
      <c r="X15" s="67" t="n">
        <f aca="false">N15*5.1890047538+L15*5.5017049523</f>
        <v>17261555.3774431</v>
      </c>
      <c r="Y15" s="67" t="n">
        <f aca="false">N15*5.1890047538</f>
        <v>12860326.5656006</v>
      </c>
      <c r="Z15" s="67" t="n">
        <f aca="false">L15*5.5017049523</f>
        <v>4401228.81184244</v>
      </c>
      <c r="AA15" s="67"/>
      <c r="AB15" s="67"/>
      <c r="AC15" s="67"/>
      <c r="AD15" s="6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</row>
    <row r="16" customFormat="false" ht="12.8" hidden="false" customHeight="false" outlineLevel="0" collapsed="false">
      <c r="A16" s="7"/>
      <c r="B16" s="7"/>
      <c r="C16" s="7" t="n">
        <v>2015</v>
      </c>
      <c r="D16" s="7" t="n">
        <v>3</v>
      </c>
      <c r="E16" s="7" t="n">
        <v>163</v>
      </c>
      <c r="F16" s="156" t="n">
        <f aca="false">central_v2_m!B4+temporary_pension_bonus_central!B4</f>
        <v>19803719.1158042</v>
      </c>
      <c r="G16" s="156" t="n">
        <f aca="false">central_v2_m!C4+temporary_pension_bonus_central!B4</f>
        <v>19026235.0008887</v>
      </c>
      <c r="H16" s="67" t="n">
        <f aca="false">F16-J16</f>
        <v>19803719.1158042</v>
      </c>
      <c r="I16" s="67" t="n">
        <f aca="false">G16-K16</f>
        <v>19026235.0008887</v>
      </c>
      <c r="J16" s="157" t="n">
        <f aca="false">central_v2_m!J4</f>
        <v>0</v>
      </c>
      <c r="K16" s="157" t="n">
        <f aca="false">central_v2_m!K4</f>
        <v>0</v>
      </c>
      <c r="L16" s="67" t="n">
        <f aca="false">H16-I16</f>
        <v>777484.11491549</v>
      </c>
      <c r="M16" s="67" t="n">
        <f aca="false">J16-K16</f>
        <v>0</v>
      </c>
      <c r="N16" s="157" t="n">
        <f aca="false">SUM(central_v5_m!C4:J4)</f>
        <v>2928803.65807541</v>
      </c>
      <c r="O16" s="158" t="n">
        <v>94527377.1142455</v>
      </c>
      <c r="Q16" s="67" t="n">
        <f aca="false">I16*5.5017049523</f>
        <v>104676731.328013</v>
      </c>
      <c r="R16" s="67" t="n">
        <v>16695329.1346057</v>
      </c>
      <c r="S16" s="67" t="n">
        <v>3421891.05153569</v>
      </c>
      <c r="T16" s="158" t="n">
        <v>22190060.6351791</v>
      </c>
      <c r="U16" s="7" t="n">
        <f aca="false">R22/N16</f>
        <v>7.09433796098985</v>
      </c>
      <c r="V16" s="67" t="n">
        <f aca="false">K16*5.5017049523</f>
        <v>0</v>
      </c>
      <c r="W16" s="67" t="n">
        <f aca="false">M16*5.5017049523</f>
        <v>0</v>
      </c>
      <c r="X16" s="67" t="n">
        <f aca="false">N16*5.1890047538+L16*5.5017049523</f>
        <v>19475064.3100652</v>
      </c>
      <c r="Y16" s="67" t="n">
        <f aca="false">N16*5.1890047538</f>
        <v>15197576.1047001</v>
      </c>
      <c r="Z16" s="67" t="n">
        <f aca="false">L16*5.5017049523</f>
        <v>4277488.20536513</v>
      </c>
      <c r="AA16" s="67"/>
      <c r="AB16" s="67"/>
      <c r="AC16" s="67"/>
      <c r="AD16" s="67"/>
    </row>
    <row r="17" customFormat="false" ht="12.8" hidden="false" customHeight="false" outlineLevel="0" collapsed="false">
      <c r="A17" s="7"/>
      <c r="B17" s="7"/>
      <c r="C17" s="7" t="n">
        <v>2015</v>
      </c>
      <c r="D17" s="7" t="n">
        <v>4</v>
      </c>
      <c r="E17" s="7" t="n">
        <v>164</v>
      </c>
      <c r="F17" s="156" t="n">
        <f aca="false">central_v2_m!B5+temporary_pension_bonus_central!B5</f>
        <v>21428379.1404231</v>
      </c>
      <c r="G17" s="156" t="n">
        <f aca="false">central_v2_m!C5+temporary_pension_bonus_central!B5</f>
        <v>20585898.0912764</v>
      </c>
      <c r="H17" s="67" t="n">
        <f aca="false">F17-J17</f>
        <v>21428379.1404231</v>
      </c>
      <c r="I17" s="67" t="n">
        <f aca="false">G17-K17</f>
        <v>20585898.0912764</v>
      </c>
      <c r="J17" s="157" t="n">
        <f aca="false">central_v2_m!J5</f>
        <v>0</v>
      </c>
      <c r="K17" s="157" t="n">
        <f aca="false">central_v2_m!K5</f>
        <v>0</v>
      </c>
      <c r="L17" s="67" t="n">
        <f aca="false">H17-I17</f>
        <v>842481.049146637</v>
      </c>
      <c r="M17" s="67" t="n">
        <f aca="false">J17-K17</f>
        <v>0</v>
      </c>
      <c r="N17" s="157" t="n">
        <f aca="false">SUM(central_v5_m!C5:J5)</f>
        <v>2755329.1463707</v>
      </c>
      <c r="O17" s="158" t="n">
        <v>111875162.875528</v>
      </c>
      <c r="Q17" s="67" t="n">
        <f aca="false">I17*5.5017049523</f>
        <v>113257537.476319</v>
      </c>
      <c r="R17" s="67" t="n">
        <v>16337001.0457356</v>
      </c>
      <c r="S17" s="67" t="n">
        <v>4049880.89609411</v>
      </c>
      <c r="T17" s="158" t="n">
        <v>22729747.8617584</v>
      </c>
      <c r="U17" s="7" t="n">
        <f aca="false">R23/N17</f>
        <v>6.72709211007928</v>
      </c>
      <c r="V17" s="67" t="n">
        <f aca="false">K17*5.5017049523</f>
        <v>0</v>
      </c>
      <c r="W17" s="67" t="n">
        <f aca="false">M17*5.5017049523</f>
        <v>0</v>
      </c>
      <c r="X17" s="67" t="n">
        <f aca="false">N17*5.1890047538+L17*5.5017049523</f>
        <v>18932498.1991102</v>
      </c>
      <c r="Y17" s="67" t="n">
        <f aca="false">N17*5.1890047538</f>
        <v>14297416.0388013</v>
      </c>
      <c r="Z17" s="67" t="n">
        <f aca="false">L17*5.5017049523</f>
        <v>4635082.16030895</v>
      </c>
      <c r="AA17" s="67"/>
      <c r="AB17" s="67"/>
      <c r="AC17" s="67"/>
      <c r="AD17" s="67"/>
    </row>
    <row r="18" customFormat="false" ht="12.8" hidden="false" customHeight="false" outlineLevel="0" collapsed="false">
      <c r="A18" s="153"/>
      <c r="B18" s="5"/>
      <c r="C18" s="153" t="n">
        <f aca="false">C14+1</f>
        <v>2016</v>
      </c>
      <c r="D18" s="153" t="n">
        <f aca="false">D14</f>
        <v>1</v>
      </c>
      <c r="E18" s="153" t="n">
        <v>165</v>
      </c>
      <c r="F18" s="154" t="n">
        <f aca="false">central_v2_m!B6+temporary_pension_bonus_central!B6</f>
        <v>18797742.1899396</v>
      </c>
      <c r="G18" s="154" t="n">
        <f aca="false">central_v2_m!C6+temporary_pension_bonus_central!B6</f>
        <v>18060281.6286512</v>
      </c>
      <c r="H18" s="8" t="n">
        <f aca="false">F18-J18</f>
        <v>18797742.1899396</v>
      </c>
      <c r="I18" s="8" t="n">
        <f aca="false">G18-K18</f>
        <v>18060281.6286512</v>
      </c>
      <c r="J18" s="155" t="n">
        <f aca="false">central_v2_m!J6</f>
        <v>0</v>
      </c>
      <c r="K18" s="155" t="n">
        <f aca="false">central_v2_m!K6</f>
        <v>0</v>
      </c>
      <c r="L18" s="8" t="n">
        <f aca="false">H18-I18</f>
        <v>737460.56128848</v>
      </c>
      <c r="M18" s="8" t="n">
        <f aca="false">J18-K18</f>
        <v>0</v>
      </c>
      <c r="N18" s="155" t="n">
        <f aca="false">SUM(central_v5_m!C6:J6)</f>
        <v>2794262.86841673</v>
      </c>
      <c r="O18" s="159" t="n">
        <v>91414555.2301573</v>
      </c>
      <c r="P18" s="5"/>
      <c r="Q18" s="8" t="n">
        <f aca="false">I18*5.5017049523</f>
        <v>99362340.8762828</v>
      </c>
      <c r="R18" s="8" t="n">
        <v>17527446.3296216</v>
      </c>
      <c r="S18" s="8" t="n">
        <v>3309206.89933169</v>
      </c>
      <c r="T18" s="159" t="n">
        <v>22762488.8207359</v>
      </c>
      <c r="U18" s="5" t="n">
        <f aca="false">R24/N18</f>
        <v>6.62671233244361</v>
      </c>
      <c r="V18" s="8" t="n">
        <f aca="false">K18*5.5017049523</f>
        <v>0</v>
      </c>
      <c r="W18" s="8" t="n">
        <f aca="false">M18*5.5017049523</f>
        <v>0</v>
      </c>
      <c r="X18" s="8" t="n">
        <f aca="false">N18*5.1890047538+L18*5.5017049523</f>
        <v>18556733.729748</v>
      </c>
      <c r="Y18" s="8" t="n">
        <f aca="false">N18*5.1890047538</f>
        <v>14499443.3075812</v>
      </c>
      <c r="Z18" s="8" t="n">
        <f aca="false">L18*5.5017049523</f>
        <v>4057290.42216677</v>
      </c>
      <c r="AA18" s="8"/>
      <c r="AB18" s="8"/>
      <c r="AC18" s="8"/>
      <c r="AD18" s="8"/>
      <c r="AE18" s="153"/>
      <c r="AF18" s="153"/>
      <c r="AG18" s="153"/>
      <c r="AH18" s="153"/>
      <c r="AI18" s="153"/>
      <c r="AJ18" s="153"/>
      <c r="AK18" s="153"/>
      <c r="AL18" s="153"/>
      <c r="AM18" s="153"/>
      <c r="AN18" s="153"/>
      <c r="AO18" s="153"/>
      <c r="AP18" s="153"/>
      <c r="AQ18" s="153"/>
      <c r="AR18" s="153"/>
      <c r="AS18" s="153"/>
      <c r="AT18" s="153"/>
      <c r="AU18" s="153"/>
      <c r="AV18" s="153"/>
      <c r="AW18" s="153"/>
      <c r="AX18" s="153"/>
      <c r="AY18" s="153"/>
      <c r="AZ18" s="153"/>
      <c r="BA18" s="153"/>
      <c r="BB18" s="153"/>
      <c r="BC18" s="153"/>
      <c r="BD18" s="153"/>
      <c r="BE18" s="153"/>
      <c r="BF18" s="153"/>
      <c r="BG18" s="153"/>
      <c r="BH18" s="153"/>
      <c r="BI18" s="153"/>
      <c r="BJ18" s="153"/>
      <c r="BK18" s="153"/>
      <c r="BL18" s="153"/>
    </row>
    <row r="19" customFormat="false" ht="12.8" hidden="false" customHeight="false" outlineLevel="0" collapsed="false">
      <c r="A19" s="7"/>
      <c r="B19" s="7"/>
      <c r="C19" s="7" t="n">
        <f aca="false">C15+1</f>
        <v>2016</v>
      </c>
      <c r="D19" s="7" t="n">
        <f aca="false">D15</f>
        <v>2</v>
      </c>
      <c r="E19" s="7" t="n">
        <v>166</v>
      </c>
      <c r="F19" s="156" t="n">
        <f aca="false">central_v2_m!B7+temporary_pension_bonus_central!B7</f>
        <v>19382687.5525317</v>
      </c>
      <c r="G19" s="156" t="n">
        <f aca="false">central_v2_m!C7+temporary_pension_bonus_central!B7</f>
        <v>18620358.8446116</v>
      </c>
      <c r="H19" s="67" t="n">
        <f aca="false">F19-J19</f>
        <v>19382687.5525317</v>
      </c>
      <c r="I19" s="67" t="n">
        <f aca="false">G19-K19</f>
        <v>18620358.8446116</v>
      </c>
      <c r="J19" s="157" t="n">
        <f aca="false">central_v2_m!J7</f>
        <v>0</v>
      </c>
      <c r="K19" s="157" t="n">
        <f aca="false">central_v2_m!K7</f>
        <v>0</v>
      </c>
      <c r="L19" s="67" t="n">
        <f aca="false">H19-I19</f>
        <v>762328.707920115</v>
      </c>
      <c r="M19" s="67" t="n">
        <f aca="false">J19-K19</f>
        <v>0</v>
      </c>
      <c r="N19" s="157" t="n">
        <f aca="false">SUM(central_v5_m!C7:J7)</f>
        <v>2831568.55620218</v>
      </c>
      <c r="O19" s="158" t="n">
        <v>104116643.411142</v>
      </c>
      <c r="P19" s="7" t="n">
        <v>5.91</v>
      </c>
      <c r="Q19" s="67" t="n">
        <f aca="false">I19*5.5017049523</f>
        <v>102443720.469003</v>
      </c>
      <c r="R19" s="67" t="n">
        <v>18813591.3018501</v>
      </c>
      <c r="S19" s="67" t="n">
        <v>3769022.49148334</v>
      </c>
      <c r="T19" s="158" t="n">
        <v>24440890.5830178</v>
      </c>
      <c r="U19" s="7" t="n">
        <f aca="false">R19/N19</f>
        <v>6.64422948921416</v>
      </c>
      <c r="V19" s="67" t="n">
        <f aca="false">K19*5.5017049523</f>
        <v>0</v>
      </c>
      <c r="W19" s="67" t="n">
        <f aca="false">M19*5.5017049523</f>
        <v>0</v>
      </c>
      <c r="X19" s="67" t="n">
        <f aca="false">N19*5.1890047538+L19*5.5017049523</f>
        <v>18887130.3264883</v>
      </c>
      <c r="Y19" s="67" t="n">
        <f aca="false">N19*5.1890047538</f>
        <v>14693022.6988437</v>
      </c>
      <c r="Z19" s="67" t="n">
        <f aca="false">L19*5.5017049523</f>
        <v>4194107.62764456</v>
      </c>
      <c r="AA19" s="67"/>
      <c r="AB19" s="67"/>
      <c r="AC19" s="67"/>
      <c r="AD19" s="6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</row>
    <row r="20" customFormat="false" ht="12.8" hidden="false" customHeight="false" outlineLevel="0" collapsed="false">
      <c r="A20" s="7"/>
      <c r="B20" s="7"/>
      <c r="C20" s="7" t="n">
        <f aca="false">C16+1</f>
        <v>2016</v>
      </c>
      <c r="D20" s="7" t="n">
        <f aca="false">D16</f>
        <v>3</v>
      </c>
      <c r="E20" s="7" t="n">
        <v>167</v>
      </c>
      <c r="F20" s="157" t="n">
        <f aca="false">central_v2_m!D8+temporary_pension_bonus_central!B8</f>
        <v>18504208.7290936</v>
      </c>
      <c r="G20" s="157" t="n">
        <f aca="false">central_v2_m!E8+temporary_pension_bonus_central!B8</f>
        <v>17773933.38569</v>
      </c>
      <c r="H20" s="67" t="n">
        <f aca="false">F20-J20</f>
        <v>18504208.7290936</v>
      </c>
      <c r="I20" s="67" t="n">
        <f aca="false">G20-K20</f>
        <v>17773933.38569</v>
      </c>
      <c r="J20" s="157" t="n">
        <f aca="false">central_v2_m!J8</f>
        <v>0</v>
      </c>
      <c r="K20" s="157" t="n">
        <f aca="false">central_v2_m!K8</f>
        <v>0</v>
      </c>
      <c r="L20" s="67" t="n">
        <f aca="false">H20-I20</f>
        <v>730275.343403623</v>
      </c>
      <c r="M20" s="67" t="n">
        <f aca="false">J20-K20</f>
        <v>0</v>
      </c>
      <c r="N20" s="157" t="n">
        <f aca="false">SUM(central_v5_m!C8:J8)</f>
        <v>2475618.260377</v>
      </c>
      <c r="O20" s="158" t="n">
        <v>90764685.8571572</v>
      </c>
      <c r="P20" s="7" t="n">
        <v>5.43</v>
      </c>
      <c r="Q20" s="67" t="n">
        <f aca="false">I20*5.5017049523</f>
        <v>97786937.3299011</v>
      </c>
      <c r="R20" s="67" t="n">
        <v>16989362.3248539</v>
      </c>
      <c r="S20" s="67" t="n">
        <v>3285681.62802909</v>
      </c>
      <c r="T20" s="158" t="n">
        <v>22167728.6392591</v>
      </c>
      <c r="U20" s="7" t="n">
        <f aca="false">R20/N20</f>
        <v>6.86267450712158</v>
      </c>
      <c r="V20" s="67" t="n">
        <f aca="false">K20*5.5017049523</f>
        <v>0</v>
      </c>
      <c r="W20" s="67" t="n">
        <f aca="false">M20*5.5017049523</f>
        <v>0</v>
      </c>
      <c r="X20" s="67" t="n">
        <f aca="false">N20*5.1890047538+L20*5.5017049523</f>
        <v>16863754.3950366</v>
      </c>
      <c r="Y20" s="67" t="n">
        <f aca="false">N20*5.1890047538</f>
        <v>12845994.9216903</v>
      </c>
      <c r="Z20" s="67" t="n">
        <f aca="false">L20*5.5017049523</f>
        <v>4017759.47334629</v>
      </c>
      <c r="AA20" s="67"/>
      <c r="AB20" s="67"/>
      <c r="AC20" s="67"/>
      <c r="AD20" s="6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</row>
    <row r="21" customFormat="false" ht="12.8" hidden="false" customHeight="false" outlineLevel="0" collapsed="false">
      <c r="A21" s="7"/>
      <c r="B21" s="7"/>
      <c r="C21" s="7" t="n">
        <f aca="false">C17+1</f>
        <v>2016</v>
      </c>
      <c r="D21" s="7" t="n">
        <f aca="false">D17</f>
        <v>4</v>
      </c>
      <c r="E21" s="7" t="n">
        <v>168</v>
      </c>
      <c r="F21" s="157" t="n">
        <f aca="false">central_v2_m!D9+temporary_pension_bonus_central!B9</f>
        <v>20255680.4692357</v>
      </c>
      <c r="G21" s="157" t="n">
        <f aca="false">central_v2_m!E9+temporary_pension_bonus_central!B9</f>
        <v>19453959.8223733</v>
      </c>
      <c r="H21" s="67" t="n">
        <f aca="false">F21-J21</f>
        <v>20218232.1383157</v>
      </c>
      <c r="I21" s="67" t="n">
        <f aca="false">G21-K21</f>
        <v>19417634.9413809</v>
      </c>
      <c r="J21" s="157" t="n">
        <f aca="false">central_v2_m!J9</f>
        <v>37448.33092</v>
      </c>
      <c r="K21" s="157" t="n">
        <f aca="false">central_v2_m!K9</f>
        <v>36324.8809924</v>
      </c>
      <c r="L21" s="67" t="n">
        <f aca="false">H21-I21</f>
        <v>800597.196934767</v>
      </c>
      <c r="M21" s="67" t="n">
        <f aca="false">J21-K21</f>
        <v>1123.4499276</v>
      </c>
      <c r="N21" s="157" t="n">
        <f aca="false">SUM(central_v5_m!C9:J9)</f>
        <v>3909362.92898448</v>
      </c>
      <c r="O21" s="158" t="n">
        <v>112083822.294624</v>
      </c>
      <c r="P21" s="7" t="n">
        <v>6.14</v>
      </c>
      <c r="Q21" s="67" t="n">
        <f aca="false">I21*5.5017049523</f>
        <v>106830098.318949</v>
      </c>
      <c r="R21" s="67" t="n">
        <v>21412355.8556138</v>
      </c>
      <c r="S21" s="67" t="n">
        <v>4057434.36706539</v>
      </c>
      <c r="T21" s="158" t="n">
        <v>27652287.4723871</v>
      </c>
      <c r="U21" s="7" t="n">
        <f aca="false">R21/N21</f>
        <v>5.47719826595277</v>
      </c>
      <c r="V21" s="67" t="n">
        <f aca="false">K21*5.5017049523</f>
        <v>199848.777647595</v>
      </c>
      <c r="W21" s="67" t="n">
        <f aca="false">M21*5.5017049523</f>
        <v>6180.89003033799</v>
      </c>
      <c r="X21" s="67" t="n">
        <f aca="false">N21*5.1890047538+L21*5.5017049523</f>
        <v>24690352.3860034</v>
      </c>
      <c r="Y21" s="67" t="n">
        <f aca="false">N21*5.1890047538</f>
        <v>20285702.8228299</v>
      </c>
      <c r="Z21" s="67" t="n">
        <f aca="false">L21*5.5017049523</f>
        <v>4404649.56317351</v>
      </c>
      <c r="AA21" s="67"/>
      <c r="AB21" s="67"/>
      <c r="AC21" s="67"/>
      <c r="AD21" s="6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</row>
    <row r="22" customFormat="false" ht="12.8" hidden="false" customHeight="false" outlineLevel="0" collapsed="false">
      <c r="A22" s="153"/>
      <c r="B22" s="5"/>
      <c r="C22" s="153" t="n">
        <f aca="false">C18+1</f>
        <v>2017</v>
      </c>
      <c r="D22" s="153" t="n">
        <f aca="false">D18</f>
        <v>1</v>
      </c>
      <c r="E22" s="153" t="n">
        <v>169</v>
      </c>
      <c r="F22" s="155" t="n">
        <f aca="false">central_v2_m!D10+temporary_pension_bonus_central!B10</f>
        <v>19378522.2419953</v>
      </c>
      <c r="G22" s="155" t="n">
        <f aca="false">central_v2_m!E10+temporary_pension_bonus_central!B10</f>
        <v>18611384.7240471</v>
      </c>
      <c r="H22" s="8" t="n">
        <f aca="false">F22-J22</f>
        <v>19309777.7014033</v>
      </c>
      <c r="I22" s="8" t="n">
        <f aca="false">G22-K22</f>
        <v>18544702.5196729</v>
      </c>
      <c r="J22" s="155" t="n">
        <f aca="false">central_v2_m!J10</f>
        <v>68744.540592</v>
      </c>
      <c r="K22" s="155" t="n">
        <f aca="false">central_v2_m!K10</f>
        <v>66682.20437424</v>
      </c>
      <c r="L22" s="8" t="n">
        <f aca="false">H22-I22</f>
        <v>765075.181730375</v>
      </c>
      <c r="M22" s="8" t="n">
        <f aca="false">J22-K22</f>
        <v>2062.33621775999</v>
      </c>
      <c r="N22" s="155" t="n">
        <f aca="false">SUM(central_v5_m!C10:J10)</f>
        <v>4295570.05693194</v>
      </c>
      <c r="O22" s="159" t="n">
        <v>99073334.5554007</v>
      </c>
      <c r="P22" s="5" t="n">
        <v>5.69</v>
      </c>
      <c r="Q22" s="8" t="n">
        <f aca="false">I22*5.5017049523</f>
        <v>102027481.691415</v>
      </c>
      <c r="R22" s="8" t="n">
        <v>20777922.9717703</v>
      </c>
      <c r="S22" s="8" t="n">
        <v>3586454.71090551</v>
      </c>
      <c r="T22" s="159" t="n">
        <v>25889654.8342129</v>
      </c>
      <c r="U22" s="5" t="n">
        <f aca="false">R22/N22</f>
        <v>4.83705834065961</v>
      </c>
      <c r="V22" s="8" t="n">
        <f aca="false">K22*5.5017049523</f>
        <v>366865.814036037</v>
      </c>
      <c r="W22" s="8" t="n">
        <f aca="false">M22*5.5017049523</f>
        <v>11346.3653825578</v>
      </c>
      <c r="X22" s="8" t="n">
        <f aca="false">N22*5.1890047538+L22*5.5017049523</f>
        <v>26498951.3619086</v>
      </c>
      <c r="Y22" s="8" t="n">
        <f aca="false">N22*5.1890047538</f>
        <v>22289733.4457008</v>
      </c>
      <c r="Z22" s="8" t="n">
        <f aca="false">L22*5.5017049523</f>
        <v>4209217.91620783</v>
      </c>
      <c r="AA22" s="8"/>
      <c r="AB22" s="8"/>
      <c r="AC22" s="8"/>
      <c r="AD22" s="8"/>
      <c r="AE22" s="153"/>
      <c r="AF22" s="153"/>
      <c r="AG22" s="153"/>
      <c r="AH22" s="153"/>
      <c r="AI22" s="153"/>
      <c r="AJ22" s="153"/>
      <c r="AK22" s="153"/>
      <c r="AL22" s="153"/>
      <c r="AM22" s="153"/>
      <c r="AN22" s="153"/>
      <c r="AO22" s="153"/>
      <c r="AP22" s="153"/>
      <c r="AQ22" s="153"/>
      <c r="AR22" s="153"/>
      <c r="AS22" s="153"/>
      <c r="AT22" s="153"/>
      <c r="AU22" s="153"/>
      <c r="AV22" s="153"/>
      <c r="AW22" s="153"/>
      <c r="AX22" s="153"/>
      <c r="AY22" s="153"/>
      <c r="AZ22" s="153"/>
      <c r="BA22" s="153"/>
      <c r="BB22" s="153"/>
      <c r="BC22" s="153"/>
      <c r="BD22" s="153"/>
      <c r="BE22" s="153"/>
      <c r="BF22" s="153"/>
      <c r="BG22" s="153"/>
      <c r="BH22" s="153"/>
      <c r="BI22" s="153"/>
      <c r="BJ22" s="153"/>
      <c r="BK22" s="153"/>
      <c r="BL22" s="153"/>
    </row>
    <row r="23" customFormat="false" ht="12.8" hidden="false" customHeight="false" outlineLevel="0" collapsed="false">
      <c r="A23" s="7"/>
      <c r="B23" s="7"/>
      <c r="C23" s="7" t="n">
        <f aca="false">C19+1</f>
        <v>2017</v>
      </c>
      <c r="D23" s="7" t="n">
        <f aca="false">D19</f>
        <v>2</v>
      </c>
      <c r="E23" s="7" t="n">
        <v>170</v>
      </c>
      <c r="F23" s="157" t="n">
        <f aca="false">central_v2_m!D11+temporary_pension_bonus_central!B11</f>
        <v>20705686.4972351</v>
      </c>
      <c r="G23" s="157" t="n">
        <f aca="false">central_v2_m!E11+temporary_pension_bonus_central!B11</f>
        <v>19884158.4484185</v>
      </c>
      <c r="H23" s="67" t="n">
        <f aca="false">F23-J23</f>
        <v>20600280.1423631</v>
      </c>
      <c r="I23" s="67" t="n">
        <f aca="false">G23-K23</f>
        <v>19781914.2841927</v>
      </c>
      <c r="J23" s="157" t="n">
        <f aca="false">central_v2_m!J11</f>
        <v>105406.354872</v>
      </c>
      <c r="K23" s="157" t="n">
        <f aca="false">central_v2_m!K11</f>
        <v>102244.16422584</v>
      </c>
      <c r="L23" s="67" t="n">
        <f aca="false">H23-I23</f>
        <v>818365.858170416</v>
      </c>
      <c r="M23" s="67" t="n">
        <f aca="false">J23-K23</f>
        <v>3162.19064616002</v>
      </c>
      <c r="N23" s="157" t="n">
        <f aca="false">SUM(central_v5_m!C11:J11)</f>
        <v>3925203.38797061</v>
      </c>
      <c r="O23" s="158" t="n">
        <v>118311548.494431</v>
      </c>
      <c r="P23" s="7"/>
      <c r="Q23" s="67" t="n">
        <f aca="false">I23*5.5017049523</f>
        <v>108834255.783317</v>
      </c>
      <c r="R23" s="67" t="n">
        <v>18535352.9612218</v>
      </c>
      <c r="S23" s="67" t="n">
        <v>4282878.0554984</v>
      </c>
      <c r="T23" s="158" t="n">
        <v>24020927.7863425</v>
      </c>
      <c r="U23" s="7" t="n">
        <f aca="false">R23/N23</f>
        <v>4.72213822550604</v>
      </c>
      <c r="V23" s="67" t="n">
        <f aca="false">K23*5.5017049523</f>
        <v>562517.224665078</v>
      </c>
      <c r="W23" s="67" t="n">
        <f aca="false">M23*5.5017049523</f>
        <v>17397.4399380953</v>
      </c>
      <c r="X23" s="67" t="n">
        <f aca="false">N23*5.1890047538+L23*5.5017049523</f>
        <v>24870306.5345008</v>
      </c>
      <c r="Y23" s="67" t="n">
        <f aca="false">N23*5.1890047538</f>
        <v>20367899.0398113</v>
      </c>
      <c r="Z23" s="67" t="n">
        <f aca="false">L23*5.5017049523</f>
        <v>4502407.49468942</v>
      </c>
      <c r="AA23" s="67"/>
      <c r="AB23" s="67"/>
      <c r="AC23" s="67"/>
      <c r="AD23" s="6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</row>
    <row r="24" customFormat="false" ht="12.8" hidden="false" customHeight="false" outlineLevel="0" collapsed="false">
      <c r="A24" s="7"/>
      <c r="B24" s="7"/>
      <c r="C24" s="7" t="n">
        <f aca="false">C20+1</f>
        <v>2017</v>
      </c>
      <c r="D24" s="7" t="n">
        <f aca="false">D20</f>
        <v>3</v>
      </c>
      <c r="E24" s="7" t="n">
        <v>171</v>
      </c>
      <c r="F24" s="157" t="n">
        <f aca="false">central_v2_m!D12+temporary_pension_bonus_central!B12</f>
        <v>19908872.5710685</v>
      </c>
      <c r="G24" s="157" t="n">
        <f aca="false">central_v2_m!E12+temporary_pension_bonus_central!B12</f>
        <v>19118273.7708856</v>
      </c>
      <c r="H24" s="67" t="n">
        <f aca="false">F24-J24</f>
        <v>19759234.8114205</v>
      </c>
      <c r="I24" s="67" t="n">
        <f aca="false">G24-K24</f>
        <v>18973125.1440271</v>
      </c>
      <c r="J24" s="157" t="n">
        <f aca="false">central_v2_m!J12</f>
        <v>149637.759648</v>
      </c>
      <c r="K24" s="157" t="n">
        <f aca="false">central_v2_m!K12</f>
        <v>145148.62685856</v>
      </c>
      <c r="L24" s="67" t="n">
        <f aca="false">H24-I24</f>
        <v>786109.667393398</v>
      </c>
      <c r="M24" s="67" t="n">
        <f aca="false">J24-K24</f>
        <v>4489.13278944002</v>
      </c>
      <c r="N24" s="157" t="n">
        <f aca="false">SUM(central_v5_m!C12:J12)</f>
        <v>3606968.22790808</v>
      </c>
      <c r="O24" s="158" t="n">
        <v>103254577.736778</v>
      </c>
      <c r="P24" s="7"/>
      <c r="Q24" s="67" t="n">
        <f aca="false">I24*5.5017049523</f>
        <v>104384536.565501</v>
      </c>
      <c r="R24" s="67" t="n">
        <v>18516776.2102264</v>
      </c>
      <c r="S24" s="67" t="n">
        <v>3737815.71407136</v>
      </c>
      <c r="T24" s="158" t="n">
        <v>24278813.7103198</v>
      </c>
      <c r="U24" s="7" t="n">
        <f aca="false">R24/N24</f>
        <v>5.13361223061438</v>
      </c>
      <c r="V24" s="67" t="n">
        <f aca="false">K24*5.5017049523</f>
        <v>798564.919207284</v>
      </c>
      <c r="W24" s="67" t="n">
        <f aca="false">M24*5.5017049523</f>
        <v>24697.8840991945</v>
      </c>
      <c r="X24" s="67" t="n">
        <f aca="false">N24*5.1890047538+L24*5.5017049523</f>
        <v>23041518.7315697</v>
      </c>
      <c r="Y24" s="67" t="n">
        <f aca="false">N24*5.1890047538</f>
        <v>18716575.2814206</v>
      </c>
      <c r="Z24" s="67" t="n">
        <f aca="false">L24*5.5017049523</f>
        <v>4324943.45014916</v>
      </c>
      <c r="AA24" s="67"/>
      <c r="AB24" s="67"/>
      <c r="AC24" s="67"/>
      <c r="AD24" s="6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</row>
    <row r="25" customFormat="false" ht="12.8" hidden="false" customHeight="false" outlineLevel="0" collapsed="false">
      <c r="A25" s="7"/>
      <c r="B25" s="7"/>
      <c r="C25" s="7" t="n">
        <f aca="false">C21+1</f>
        <v>2017</v>
      </c>
      <c r="D25" s="7" t="n">
        <f aca="false">D21</f>
        <v>4</v>
      </c>
      <c r="E25" s="7" t="n">
        <v>172</v>
      </c>
      <c r="F25" s="157" t="n">
        <f aca="false">central_v2_m!D13+temporary_pension_bonus_central!B13</f>
        <v>21656132.168024</v>
      </c>
      <c r="G25" s="157" t="n">
        <f aca="false">central_v2_m!E13+temporary_pension_bonus_central!B13</f>
        <v>20794892.6934355</v>
      </c>
      <c r="H25" s="67" t="n">
        <f aca="false">F25-J25</f>
        <v>21463524.606504</v>
      </c>
      <c r="I25" s="67" t="n">
        <f aca="false">G25-K25</f>
        <v>20608063.3587611</v>
      </c>
      <c r="J25" s="157" t="n">
        <f aca="false">central_v2_m!J13</f>
        <v>192607.56152</v>
      </c>
      <c r="K25" s="157" t="n">
        <f aca="false">central_v2_m!K13</f>
        <v>186829.3346744</v>
      </c>
      <c r="L25" s="67" t="n">
        <f aca="false">H25-I25</f>
        <v>855461.247742891</v>
      </c>
      <c r="M25" s="67" t="n">
        <f aca="false">J25-K25</f>
        <v>5778.22684560003</v>
      </c>
      <c r="N25" s="157" t="n">
        <f aca="false">SUM(central_v5_m!C13:J13)</f>
        <v>3998482.37084136</v>
      </c>
      <c r="O25" s="160" t="n">
        <v>124728426.724285</v>
      </c>
      <c r="Q25" s="67" t="n">
        <f aca="false">I25*5.5017049523</f>
        <v>113379484.238208</v>
      </c>
      <c r="R25" s="67" t="n">
        <v>18747481.3987943</v>
      </c>
      <c r="S25" s="67" t="n">
        <v>4515169.04741912</v>
      </c>
      <c r="T25" s="160" t="n">
        <v>24785174.0476736</v>
      </c>
      <c r="V25" s="67" t="n">
        <f aca="false">K25*5.5017049523</f>
        <v>1027879.87581306</v>
      </c>
      <c r="W25" s="67" t="n">
        <f aca="false">M25*5.5017049523</f>
        <v>31790.0992519505</v>
      </c>
      <c r="X25" s="67" t="n">
        <f aca="false">N25*5.1890047538+L25*5.5017049523</f>
        <v>25454639.4134891</v>
      </c>
      <c r="Y25" s="67" t="n">
        <f aca="false">N25*5.1890047538</f>
        <v>20748144.0302813</v>
      </c>
      <c r="Z25" s="67" t="n">
        <f aca="false">L25*5.5017049523</f>
        <v>4706495.3832078</v>
      </c>
      <c r="AA25" s="67"/>
      <c r="AB25" s="67"/>
      <c r="AC25" s="67"/>
      <c r="AD25" s="67"/>
    </row>
    <row r="26" customFormat="false" ht="12.8" hidden="false" customHeight="false" outlineLevel="0" collapsed="false">
      <c r="A26" s="153"/>
      <c r="B26" s="5"/>
      <c r="C26" s="153" t="n">
        <f aca="false">C22+1</f>
        <v>2018</v>
      </c>
      <c r="D26" s="153" t="n">
        <f aca="false">D22</f>
        <v>1</v>
      </c>
      <c r="E26" s="153" t="n">
        <v>173</v>
      </c>
      <c r="F26" s="155" t="n">
        <f aca="false">central_v2_m!D14+temporary_pension_bonus_central!B14</f>
        <v>20136272.9711043</v>
      </c>
      <c r="G26" s="155" t="n">
        <f aca="false">central_v2_m!E14+temporary_pension_bonus_central!B14</f>
        <v>19335750.0701767</v>
      </c>
      <c r="H26" s="8" t="n">
        <f aca="false">F26-J26</f>
        <v>-186540683.028896</v>
      </c>
      <c r="I26" s="8" t="n">
        <f aca="false">G26-K26</f>
        <v>19135273.4228567</v>
      </c>
      <c r="J26" s="155" t="n">
        <f aca="false">central_v2_m!J14</f>
        <v>206676956</v>
      </c>
      <c r="K26" s="155" t="n">
        <f aca="false">central_v2_m!K14</f>
        <v>200476.64732</v>
      </c>
      <c r="L26" s="8" t="n">
        <f aca="false">H26-I26</f>
        <v>-205675956.451752</v>
      </c>
      <c r="M26" s="8" t="n">
        <f aca="false">J26-K26</f>
        <v>206476479.35268</v>
      </c>
      <c r="N26" s="155" t="n">
        <f aca="false">SUM(central_v5_m!C14:J14)</f>
        <v>4262271.2627623</v>
      </c>
      <c r="O26" s="5"/>
      <c r="P26" s="5"/>
      <c r="Q26" s="8" t="n">
        <f aca="false">I26*5.5017049523</f>
        <v>105276628.554145</v>
      </c>
      <c r="R26" s="8"/>
      <c r="S26" s="8"/>
      <c r="T26" s="5"/>
      <c r="U26" s="5"/>
      <c r="V26" s="8" t="n">
        <f aca="false">K26*5.5017049523</f>
        <v>1102963.36338094</v>
      </c>
      <c r="W26" s="8" t="n">
        <f aca="false">M26*5.5017049523</f>
        <v>1135972668.98811</v>
      </c>
      <c r="X26" s="8" t="n">
        <f aca="false">N26*5.1890047538+L26*5.5017049523</f>
        <v>-1109451482.33519</v>
      </c>
      <c r="Y26" s="8" t="n">
        <f aca="false">N26*5.1890047538</f>
        <v>22116945.8444587</v>
      </c>
      <c r="Z26" s="8" t="n">
        <f aca="false">L26*5.5017049523</f>
        <v>-1131568428.17965</v>
      </c>
      <c r="AA26" s="8"/>
      <c r="AB26" s="8"/>
      <c r="AC26" s="8"/>
      <c r="AD26" s="8"/>
      <c r="AE26" s="153"/>
      <c r="AF26" s="153"/>
      <c r="AG26" s="153"/>
      <c r="AH26" s="153"/>
      <c r="AI26" s="153"/>
      <c r="AJ26" s="153"/>
      <c r="AK26" s="153"/>
      <c r="AL26" s="153"/>
      <c r="AM26" s="153"/>
      <c r="AN26" s="153"/>
      <c r="AO26" s="153"/>
      <c r="AP26" s="153"/>
      <c r="AQ26" s="153"/>
      <c r="AR26" s="153"/>
      <c r="AS26" s="153"/>
      <c r="AT26" s="153"/>
      <c r="AU26" s="153"/>
      <c r="AV26" s="153"/>
      <c r="AW26" s="153"/>
      <c r="AX26" s="153"/>
      <c r="AY26" s="153"/>
      <c r="AZ26" s="153"/>
      <c r="BA26" s="153"/>
      <c r="BB26" s="153"/>
      <c r="BC26" s="153"/>
      <c r="BD26" s="153"/>
      <c r="BE26" s="153"/>
      <c r="BF26" s="153"/>
      <c r="BG26" s="153"/>
      <c r="BH26" s="153"/>
      <c r="BI26" s="153"/>
      <c r="BJ26" s="153"/>
      <c r="BK26" s="153"/>
      <c r="BL26" s="153"/>
    </row>
    <row r="27" customFormat="false" ht="12.8" hidden="false" customHeight="false" outlineLevel="0" collapsed="false">
      <c r="A27" s="7"/>
      <c r="B27" s="7"/>
      <c r="C27" s="7" t="n">
        <f aca="false">C23+1</f>
        <v>2018</v>
      </c>
      <c r="D27" s="7" t="n">
        <f aca="false">D23</f>
        <v>2</v>
      </c>
      <c r="E27" s="7" t="n">
        <v>174</v>
      </c>
      <c r="F27" s="157" t="n">
        <f aca="false">central_v2_m!D15+temporary_pension_bonus_central!B15</f>
        <v>20276434.0302978</v>
      </c>
      <c r="G27" s="157" t="n">
        <f aca="false">central_v2_m!E15+temporary_pension_bonus_central!B15</f>
        <v>19481184.2419943</v>
      </c>
      <c r="H27" s="67" t="n">
        <f aca="false">F27-J27</f>
        <v>20050317.1545218</v>
      </c>
      <c r="I27" s="67" t="n">
        <f aca="false">G27-K27</f>
        <v>19261850.8724916</v>
      </c>
      <c r="J27" s="157" t="n">
        <f aca="false">central_v2_m!J15</f>
        <v>226116.875776</v>
      </c>
      <c r="K27" s="157" t="n">
        <f aca="false">central_v2_m!K15</f>
        <v>219333.36950272</v>
      </c>
      <c r="L27" s="67" t="n">
        <f aca="false">H27-I27</f>
        <v>788466.282030262</v>
      </c>
      <c r="M27" s="67" t="n">
        <f aca="false">J27-K27</f>
        <v>6783.50627328007</v>
      </c>
      <c r="N27" s="157" t="n">
        <f aca="false">SUM(central_v5_m!C15:J15)</f>
        <v>3604709.76214017</v>
      </c>
      <c r="O27" s="7"/>
      <c r="P27" s="7"/>
      <c r="Q27" s="67" t="n">
        <f aca="false">I27*5.5017049523</f>
        <v>105973020.335651</v>
      </c>
      <c r="R27" s="67"/>
      <c r="S27" s="67"/>
      <c r="T27" s="7"/>
      <c r="U27" s="7"/>
      <c r="V27" s="67" t="n">
        <f aca="false">K27*5.5017049523</f>
        <v>1206707.48519776</v>
      </c>
      <c r="W27" s="67" t="n">
        <f aca="false">M27*5.5017049523</f>
        <v>37320.8500576631</v>
      </c>
      <c r="X27" s="67" t="n">
        <f aca="false">N27*5.1890047538+L27*5.5017049523</f>
        <v>23042764.9403821</v>
      </c>
      <c r="Y27" s="67" t="n">
        <f aca="false">N27*5.1890047538</f>
        <v>18704856.0918146</v>
      </c>
      <c r="Z27" s="67" t="n">
        <f aca="false">L27*5.5017049523</f>
        <v>4337908.84856746</v>
      </c>
      <c r="AA27" s="67"/>
      <c r="AB27" s="67"/>
      <c r="AC27" s="67"/>
      <c r="AD27" s="6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</row>
    <row r="28" customFormat="false" ht="12.8" hidden="false" customHeight="false" outlineLevel="0" collapsed="false">
      <c r="A28" s="7"/>
      <c r="B28" s="7"/>
      <c r="C28" s="7" t="n">
        <f aca="false">C24+1</f>
        <v>2018</v>
      </c>
      <c r="D28" s="7" t="n">
        <f aca="false">D24</f>
        <v>3</v>
      </c>
      <c r="E28" s="7" t="n">
        <v>175</v>
      </c>
      <c r="F28" s="157" t="n">
        <f aca="false">central_v2_m!D16+temporary_pension_bonus_central!B16</f>
        <v>18976423.7722141</v>
      </c>
      <c r="G28" s="157" t="n">
        <f aca="false">central_v2_m!E16+temporary_pension_bonus_central!B16</f>
        <v>18221565.6170531</v>
      </c>
      <c r="H28" s="67" t="n">
        <f aca="false">F28-J28</f>
        <v>18734967.5162141</v>
      </c>
      <c r="I28" s="67" t="n">
        <f aca="false">G28-K28</f>
        <v>17987353.0487331</v>
      </c>
      <c r="J28" s="157" t="n">
        <f aca="false">central_v2_m!J16</f>
        <v>241456.256</v>
      </c>
      <c r="K28" s="157" t="n">
        <f aca="false">central_v2_m!K16</f>
        <v>234212.56832</v>
      </c>
      <c r="L28" s="67" t="n">
        <f aca="false">H28-I28</f>
        <v>747614.46748104</v>
      </c>
      <c r="M28" s="67" t="n">
        <f aca="false">J28-K28</f>
        <v>7243.68767999995</v>
      </c>
      <c r="N28" s="157" t="n">
        <f aca="false">SUM(central_v5_m!C16:J16)</f>
        <v>3296148.07519164</v>
      </c>
      <c r="O28" s="7"/>
      <c r="P28" s="7"/>
      <c r="Q28" s="67" t="n">
        <f aca="false">I28*5.5017049523</f>
        <v>98961109.3469834</v>
      </c>
      <c r="R28" s="67"/>
      <c r="S28" s="67"/>
      <c r="T28" s="7"/>
      <c r="U28" s="7"/>
      <c r="V28" s="67" t="n">
        <f aca="false">K28*5.5017049523</f>
        <v>1288568.44701705</v>
      </c>
      <c r="W28" s="67" t="n">
        <f aca="false">M28*5.5017049523</f>
        <v>39852.6323819702</v>
      </c>
      <c r="X28" s="67" t="n">
        <f aca="false">N28*5.1890047538+L28*5.5017049523</f>
        <v>21216882.2495497</v>
      </c>
      <c r="Y28" s="67" t="n">
        <f aca="false">N28*5.1890047538</f>
        <v>17103728.0313981</v>
      </c>
      <c r="Z28" s="67" t="n">
        <f aca="false">L28*5.5017049523</f>
        <v>4113154.21815156</v>
      </c>
      <c r="AA28" s="67"/>
      <c r="AB28" s="67"/>
      <c r="AC28" s="67"/>
      <c r="AD28" s="6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</row>
    <row r="29" customFormat="false" ht="12.8" hidden="false" customHeight="false" outlineLevel="0" collapsed="false">
      <c r="A29" s="7"/>
      <c r="B29" s="7"/>
      <c r="C29" s="7" t="n">
        <f aca="false">C25+1</f>
        <v>2018</v>
      </c>
      <c r="D29" s="7" t="n">
        <f aca="false">D25</f>
        <v>4</v>
      </c>
      <c r="E29" s="7" t="n">
        <v>176</v>
      </c>
      <c r="F29" s="157" t="n">
        <f aca="false">central_v2_m!D17+temporary_pension_bonus_central!B17</f>
        <v>17429023.8424382</v>
      </c>
      <c r="G29" s="157" t="n">
        <f aca="false">central_v2_m!E17+temporary_pension_bonus_central!B17</f>
        <v>16737652.5033834</v>
      </c>
      <c r="H29" s="67" t="n">
        <f aca="false">F29-J29</f>
        <v>17185760.4563582</v>
      </c>
      <c r="I29" s="67" t="n">
        <f aca="false">G29-K29</f>
        <v>16501687.0188858</v>
      </c>
      <c r="J29" s="157" t="n">
        <f aca="false">central_v2_m!J17</f>
        <v>243263.38608</v>
      </c>
      <c r="K29" s="157" t="n">
        <f aca="false">central_v2_m!K17</f>
        <v>235965.4844976</v>
      </c>
      <c r="L29" s="67" t="n">
        <f aca="false">H29-I29</f>
        <v>684073.437472342</v>
      </c>
      <c r="M29" s="67" t="n">
        <f aca="false">J29-K29</f>
        <v>7297.90158240002</v>
      </c>
      <c r="N29" s="157" t="n">
        <f aca="false">SUM(central_v5_m!C17:J17)</f>
        <v>3042878.91011014</v>
      </c>
      <c r="O29" s="7"/>
      <c r="P29" s="7"/>
      <c r="Q29" s="67" t="n">
        <f aca="false">I29*5.5017049523</f>
        <v>90787413.1931089</v>
      </c>
      <c r="R29" s="67"/>
      <c r="S29" s="67"/>
      <c r="T29" s="7"/>
      <c r="U29" s="7"/>
      <c r="V29" s="67" t="n">
        <f aca="false">K29*5.5017049523</f>
        <v>1298212.47463232</v>
      </c>
      <c r="W29" s="67" t="n">
        <f aca="false">M29*5.5017049523</f>
        <v>40150.9012772882</v>
      </c>
      <c r="X29" s="67" t="n">
        <f aca="false">N29*5.1890047538+L29*5.5017049523</f>
        <v>19553083.3484778</v>
      </c>
      <c r="Y29" s="67" t="n">
        <f aca="false">N29*5.1890047538</f>
        <v>15789513.1297993</v>
      </c>
      <c r="Z29" s="67" t="n">
        <f aca="false">L29*5.5017049523</f>
        <v>3763570.21867847</v>
      </c>
      <c r="AA29" s="67"/>
      <c r="AB29" s="67"/>
      <c r="AC29" s="67"/>
      <c r="AD29" s="6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</row>
    <row r="30" customFormat="false" ht="12.8" hidden="false" customHeight="false" outlineLevel="0" collapsed="false">
      <c r="A30" s="153"/>
      <c r="B30" s="5"/>
      <c r="C30" s="153" t="n">
        <f aca="false">C26+1</f>
        <v>2019</v>
      </c>
      <c r="D30" s="153" t="n">
        <f aca="false">D26</f>
        <v>1</v>
      </c>
      <c r="E30" s="153" t="n">
        <v>177</v>
      </c>
      <c r="F30" s="155" t="n">
        <f aca="false">central_v2_m!D18+temporary_pension_bonus_central!B18</f>
        <v>17316619.1303179</v>
      </c>
      <c r="G30" s="155" t="n">
        <f aca="false">central_v2_m!E18+temporary_pension_bonus_central!B18</f>
        <v>16628564.2268742</v>
      </c>
      <c r="H30" s="8" t="n">
        <f aca="false">F30-J30</f>
        <v>17119285.7425132</v>
      </c>
      <c r="I30" s="8" t="n">
        <f aca="false">G30-K30</f>
        <v>16437150.8407037</v>
      </c>
      <c r="J30" s="155" t="n">
        <f aca="false">central_v2_m!J18</f>
        <v>197333.387804692</v>
      </c>
      <c r="K30" s="155" t="n">
        <f aca="false">central_v2_m!K18</f>
        <v>191413.386170551</v>
      </c>
      <c r="L30" s="8" t="n">
        <f aca="false">H30-I30</f>
        <v>682134.901809523</v>
      </c>
      <c r="M30" s="8" t="n">
        <f aca="false">J30-K30</f>
        <v>5920.00163414079</v>
      </c>
      <c r="N30" s="155" t="n">
        <f aca="false">SUM(central_v5_m!C18:J18)</f>
        <v>3524319.27649951</v>
      </c>
      <c r="O30" s="5"/>
      <c r="P30" s="5"/>
      <c r="Q30" s="8" t="n">
        <f aca="false">I30*5.5017049523</f>
        <v>90432354.1820016</v>
      </c>
      <c r="R30" s="8"/>
      <c r="S30" s="8"/>
      <c r="T30" s="5"/>
      <c r="U30" s="5"/>
      <c r="V30" s="8" t="n">
        <f aca="false">K30*5.5017049523</f>
        <v>1053099.97463103</v>
      </c>
      <c r="W30" s="8" t="n">
        <f aca="false">M30*5.5017049523</f>
        <v>32570.1023081765</v>
      </c>
      <c r="X30" s="8" t="n">
        <f aca="false">N30*5.1890047538+L30*5.5017049523</f>
        <v>22040614.4470871</v>
      </c>
      <c r="Y30" s="8" t="n">
        <f aca="false">N30*5.1890047538</f>
        <v>18287709.4796649</v>
      </c>
      <c r="Z30" s="8" t="n">
        <f aca="false">L30*5.5017049523</f>
        <v>3752904.96742213</v>
      </c>
      <c r="AA30" s="8"/>
      <c r="AB30" s="8"/>
      <c r="AC30" s="8"/>
      <c r="AD30" s="8"/>
      <c r="AE30" s="153"/>
      <c r="AF30" s="153"/>
      <c r="AG30" s="153"/>
      <c r="AH30" s="153"/>
      <c r="AI30" s="153"/>
      <c r="AJ30" s="153"/>
      <c r="AK30" s="153"/>
      <c r="AL30" s="153"/>
      <c r="AM30" s="153"/>
      <c r="AN30" s="153"/>
      <c r="AO30" s="153"/>
      <c r="AP30" s="153"/>
      <c r="AQ30" s="153"/>
      <c r="AR30" s="153"/>
      <c r="AS30" s="153"/>
      <c r="AT30" s="153"/>
      <c r="AU30" s="153"/>
      <c r="AV30" s="153"/>
      <c r="AW30" s="153"/>
      <c r="AX30" s="153"/>
      <c r="AY30" s="153"/>
      <c r="AZ30" s="153"/>
      <c r="BA30" s="153"/>
      <c r="BB30" s="153"/>
      <c r="BC30" s="153"/>
      <c r="BD30" s="153"/>
      <c r="BE30" s="153"/>
      <c r="BF30" s="153"/>
      <c r="BG30" s="153"/>
      <c r="BH30" s="153"/>
      <c r="BI30" s="153"/>
      <c r="BJ30" s="153"/>
      <c r="BK30" s="153"/>
      <c r="BL30" s="153"/>
    </row>
    <row r="31" customFormat="false" ht="12.8" hidden="false" customHeight="false" outlineLevel="0" collapsed="false">
      <c r="A31" s="7"/>
      <c r="B31" s="7"/>
      <c r="C31" s="7" t="n">
        <f aca="false">C27+1</f>
        <v>2019</v>
      </c>
      <c r="D31" s="7" t="n">
        <f aca="false">D27</f>
        <v>2</v>
      </c>
      <c r="E31" s="7" t="n">
        <v>178</v>
      </c>
      <c r="F31" s="157" t="n">
        <f aca="false">central_v2_m!D19+temporary_pension_bonus_central!B19</f>
        <v>17512968.5409844</v>
      </c>
      <c r="G31" s="157" t="n">
        <f aca="false">central_v2_m!E19+temporary_pension_bonus_central!B19</f>
        <v>16815528.2877301</v>
      </c>
      <c r="H31" s="67" t="n">
        <f aca="false">F31-J31</f>
        <v>17315927.7055229</v>
      </c>
      <c r="I31" s="67" t="n">
        <f aca="false">G31-K31</f>
        <v>16624398.6773326</v>
      </c>
      <c r="J31" s="157" t="n">
        <f aca="false">central_v2_m!J19</f>
        <v>197040.835461422</v>
      </c>
      <c r="K31" s="157" t="n">
        <f aca="false">central_v2_m!K19</f>
        <v>191129.61039758</v>
      </c>
      <c r="L31" s="67" t="n">
        <f aca="false">H31-I31</f>
        <v>691529.028190384</v>
      </c>
      <c r="M31" s="67" t="n">
        <f aca="false">J31-K31</f>
        <v>5911.22506384263</v>
      </c>
      <c r="N31" s="157" t="n">
        <f aca="false">SUM(central_v5_m!C19:J19)</f>
        <v>3284350.69605247</v>
      </c>
      <c r="O31" s="7"/>
      <c r="P31" s="7"/>
      <c r="Q31" s="67" t="n">
        <f aca="false">I31*5.5017049523</f>
        <v>91462536.5320901</v>
      </c>
      <c r="R31" s="67"/>
      <c r="S31" s="67"/>
      <c r="T31" s="7"/>
      <c r="U31" s="7"/>
      <c r="V31" s="67" t="n">
        <f aca="false">K31*5.5017049523</f>
        <v>1051538.72405553</v>
      </c>
      <c r="W31" s="67" t="n">
        <f aca="false">M31*5.5017049523</f>
        <v>32521.8162079029</v>
      </c>
      <c r="X31" s="67" t="n">
        <f aca="false">N31*5.1890047538+L31*5.5017049523</f>
        <v>20847100.0540168</v>
      </c>
      <c r="Y31" s="67" t="n">
        <f aca="false">N31*5.1890047538</f>
        <v>17042511.3749626</v>
      </c>
      <c r="Z31" s="67" t="n">
        <f aca="false">L31*5.5017049523</f>
        <v>3804588.67905424</v>
      </c>
      <c r="AA31" s="67"/>
      <c r="AB31" s="67"/>
      <c r="AC31" s="67"/>
      <c r="AD31" s="6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</row>
    <row r="32" customFormat="false" ht="12.8" hidden="false" customHeight="false" outlineLevel="0" collapsed="false">
      <c r="A32" s="7"/>
      <c r="B32" s="7"/>
      <c r="C32" s="7" t="n">
        <f aca="false">C28+1</f>
        <v>2019</v>
      </c>
      <c r="D32" s="7" t="n">
        <f aca="false">D28</f>
        <v>3</v>
      </c>
      <c r="E32" s="7" t="n">
        <v>179</v>
      </c>
      <c r="F32" s="157" t="n">
        <f aca="false">central_v2_m!D20+temporary_pension_bonus_central!B20</f>
        <v>17893233.2050925</v>
      </c>
      <c r="G32" s="157" t="n">
        <f aca="false">central_v2_m!E20+temporary_pension_bonus_central!B20</f>
        <v>17179587.8353809</v>
      </c>
      <c r="H32" s="67" t="n">
        <f aca="false">F32-J32</f>
        <v>17673156.898053</v>
      </c>
      <c r="I32" s="67" t="n">
        <f aca="false">G32-K32</f>
        <v>16966113.8175525</v>
      </c>
      <c r="J32" s="157" t="n">
        <f aca="false">central_v2_m!J20</f>
        <v>220076.30703952</v>
      </c>
      <c r="K32" s="157" t="n">
        <f aca="false">central_v2_m!K20</f>
        <v>213474.017828334</v>
      </c>
      <c r="L32" s="67" t="n">
        <f aca="false">H32-I32</f>
        <v>707043.080500476</v>
      </c>
      <c r="M32" s="67" t="n">
        <f aca="false">J32-K32</f>
        <v>6602.28921118562</v>
      </c>
      <c r="N32" s="157" t="n">
        <f aca="false">SUM(central_v5_m!C20:J20)</f>
        <v>3179038.21497582</v>
      </c>
      <c r="O32" s="7"/>
      <c r="P32" s="7"/>
      <c r="Q32" s="67" t="n">
        <f aca="false">I32*5.5017049523</f>
        <v>93342552.4113143</v>
      </c>
      <c r="R32" s="67"/>
      <c r="S32" s="67"/>
      <c r="T32" s="7"/>
      <c r="U32" s="7"/>
      <c r="V32" s="67" t="n">
        <f aca="false">K32*5.5017049523</f>
        <v>1174471.06107353</v>
      </c>
      <c r="W32" s="67" t="n">
        <f aca="false">M32*5.5017049523</f>
        <v>36323.8472496968</v>
      </c>
      <c r="X32" s="67" t="n">
        <f aca="false">N32*5.1890047538+L32*5.5017049523</f>
        <v>20385986.8275003</v>
      </c>
      <c r="Y32" s="67" t="n">
        <f aca="false">N32*5.1890047538</f>
        <v>16496044.4100214</v>
      </c>
      <c r="Z32" s="67" t="n">
        <f aca="false">L32*5.5017049523</f>
        <v>3889942.41747892</v>
      </c>
      <c r="AA32" s="67"/>
      <c r="AB32" s="67"/>
      <c r="AC32" s="67"/>
      <c r="AD32" s="6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</row>
    <row r="33" customFormat="false" ht="12.8" hidden="false" customHeight="false" outlineLevel="0" collapsed="false">
      <c r="A33" s="7"/>
      <c r="B33" s="7"/>
      <c r="C33" s="7" t="n">
        <f aca="false">C29+1</f>
        <v>2019</v>
      </c>
      <c r="D33" s="7" t="n">
        <f aca="false">D29</f>
        <v>4</v>
      </c>
      <c r="E33" s="7" t="n">
        <v>180</v>
      </c>
      <c r="F33" s="157" t="n">
        <f aca="false">central_v2_m!D21+temporary_pension_bonus_central!B21</f>
        <v>17678541.0427344</v>
      </c>
      <c r="G33" s="157" t="n">
        <f aca="false">central_v2_m!E21+temporary_pension_bonus_central!B21</f>
        <v>16972785.4054402</v>
      </c>
      <c r="H33" s="67" t="n">
        <f aca="false">F33-J33</f>
        <v>17442767.4703391</v>
      </c>
      <c r="I33" s="67" t="n">
        <f aca="false">G33-K33</f>
        <v>16744085.0402168</v>
      </c>
      <c r="J33" s="157" t="n">
        <f aca="false">central_v2_m!J21</f>
        <v>235773.572395275</v>
      </c>
      <c r="K33" s="157" t="n">
        <f aca="false">central_v2_m!K21</f>
        <v>228700.365223416</v>
      </c>
      <c r="L33" s="67" t="n">
        <f aca="false">H33-I33</f>
        <v>698682.430122325</v>
      </c>
      <c r="M33" s="67" t="n">
        <f aca="false">J33-K33</f>
        <v>7073.20717185823</v>
      </c>
      <c r="N33" s="157" t="n">
        <f aca="false">SUM(central_v5_m!C21:J21)</f>
        <v>3355477.57448064</v>
      </c>
      <c r="O33" s="7"/>
      <c r="P33" s="7"/>
      <c r="Q33" s="67" t="n">
        <f aca="false">I33*5.5017049523</f>
        <v>92121015.5874932</v>
      </c>
      <c r="R33" s="67"/>
      <c r="S33" s="67"/>
      <c r="T33" s="7"/>
      <c r="U33" s="7"/>
      <c r="V33" s="67" t="n">
        <f aca="false">K33*5.5017049523</f>
        <v>1258241.93194249</v>
      </c>
      <c r="W33" s="67" t="n">
        <f aca="false">M33*5.5017049523</f>
        <v>38914.6989260563</v>
      </c>
      <c r="X33" s="67" t="n">
        <f aca="false">N33*5.1890047538+L33*5.5017049523</f>
        <v>21255533.6711383</v>
      </c>
      <c r="Y33" s="67" t="n">
        <f aca="false">N33*5.1890047538</f>
        <v>17411589.0852493</v>
      </c>
      <c r="Z33" s="67" t="n">
        <f aca="false">L33*5.5017049523</f>
        <v>3843944.585889</v>
      </c>
      <c r="AA33" s="67"/>
      <c r="AB33" s="67"/>
      <c r="AC33" s="67"/>
      <c r="AD33" s="6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</row>
    <row r="34" customFormat="false" ht="12.8" hidden="false" customHeight="false" outlineLevel="0" collapsed="false">
      <c r="A34" s="153"/>
      <c r="B34" s="5"/>
      <c r="C34" s="153" t="n">
        <f aca="false">C30+1</f>
        <v>2020</v>
      </c>
      <c r="D34" s="153" t="n">
        <f aca="false">D30</f>
        <v>1</v>
      </c>
      <c r="E34" s="153" t="n">
        <v>181</v>
      </c>
      <c r="F34" s="155" t="n">
        <f aca="false">central_v2_m!D22+temporary_pension_bonus_central!B22</f>
        <v>20161753.9556587</v>
      </c>
      <c r="G34" s="155" t="n">
        <f aca="false">central_v2_m!E22+temporary_pension_bonus_central!B22</f>
        <v>19438514.8767809</v>
      </c>
      <c r="H34" s="8" t="n">
        <f aca="false">F34-J34</f>
        <v>-235969399.044341</v>
      </c>
      <c r="I34" s="8" t="n">
        <f aca="false">G34-K34</f>
        <v>19190067.6583709</v>
      </c>
      <c r="J34" s="155" t="n">
        <f aca="false">central_v2_m!J22</f>
        <v>256131153</v>
      </c>
      <c r="K34" s="155" t="n">
        <f aca="false">central_v2_m!K22</f>
        <v>248447.21841</v>
      </c>
      <c r="L34" s="8" t="n">
        <f aca="false">H34-I34</f>
        <v>-255159466.702712</v>
      </c>
      <c r="M34" s="8" t="n">
        <f aca="false">J34-K34</f>
        <v>255882705.78159</v>
      </c>
      <c r="N34" s="155" t="n">
        <f aca="false">SUM(central_v5_m!C22:J22)</f>
        <v>3815224.09642579</v>
      </c>
      <c r="O34" s="5"/>
      <c r="P34" s="5"/>
      <c r="Q34" s="8" t="n">
        <f aca="false">I34*5.5017049523</f>
        <v>105578090.271031</v>
      </c>
      <c r="R34" s="8"/>
      <c r="S34" s="8"/>
      <c r="T34" s="5"/>
      <c r="U34" s="5"/>
      <c r="V34" s="8" t="n">
        <f aca="false">K34*5.5017049523</f>
        <v>1366883.29191146</v>
      </c>
      <c r="W34" s="8" t="n">
        <f aca="false">M34*5.5017049523</f>
        <v>1407791149.6065</v>
      </c>
      <c r="X34" s="8" t="n">
        <f aca="false">N34*5.1890047538+L34*5.5017049523</f>
        <v>-1384014885.61137</v>
      </c>
      <c r="Y34" s="8" t="n">
        <f aca="false">N34*5.1890047538</f>
        <v>19797215.9731657</v>
      </c>
      <c r="Z34" s="8" t="n">
        <f aca="false">L34*5.5017049523</f>
        <v>-1403812101.58454</v>
      </c>
      <c r="AA34" s="8"/>
      <c r="AB34" s="8"/>
      <c r="AC34" s="8"/>
      <c r="AD34" s="8"/>
      <c r="AE34" s="153"/>
      <c r="AF34" s="153"/>
      <c r="AG34" s="153"/>
      <c r="AH34" s="153"/>
      <c r="AI34" s="153"/>
      <c r="AJ34" s="153"/>
      <c r="AK34" s="153"/>
      <c r="AL34" s="153"/>
      <c r="AM34" s="153"/>
      <c r="AN34" s="153"/>
      <c r="AO34" s="153"/>
      <c r="AP34" s="153"/>
      <c r="AQ34" s="153"/>
      <c r="AR34" s="153"/>
      <c r="AS34" s="153"/>
      <c r="AT34" s="153"/>
      <c r="AU34" s="153"/>
      <c r="AV34" s="153"/>
      <c r="AW34" s="153"/>
      <c r="AX34" s="153"/>
      <c r="AY34" s="153"/>
      <c r="AZ34" s="153"/>
      <c r="BA34" s="153"/>
      <c r="BB34" s="153"/>
      <c r="BC34" s="153"/>
      <c r="BD34" s="153"/>
      <c r="BE34" s="153"/>
      <c r="BF34" s="153"/>
      <c r="BG34" s="153"/>
      <c r="BH34" s="153"/>
      <c r="BI34" s="153"/>
      <c r="BJ34" s="153"/>
      <c r="BK34" s="153"/>
      <c r="BL34" s="153"/>
    </row>
    <row r="35" customFormat="false" ht="12.8" hidden="false" customHeight="false" outlineLevel="0" collapsed="false">
      <c r="A35" s="7"/>
      <c r="B35" s="7"/>
      <c r="C35" s="7" t="n">
        <f aca="false">C31+1</f>
        <v>2020</v>
      </c>
      <c r="D35" s="7" t="n">
        <f aca="false">D31</f>
        <v>2</v>
      </c>
      <c r="E35" s="7" t="n">
        <v>182</v>
      </c>
      <c r="F35" s="157" t="n">
        <f aca="false">central_v2_m!D23+temporary_pension_bonus_central!B23</f>
        <v>18714641.3341637</v>
      </c>
      <c r="G35" s="157" t="n">
        <f aca="false">central_v2_m!E23+temporary_pension_bonus_central!B23</f>
        <v>17976124.0405653</v>
      </c>
      <c r="H35" s="67" t="n">
        <f aca="false">F35-J35</f>
        <v>18418278.1218597</v>
      </c>
      <c r="I35" s="67" t="n">
        <f aca="false">G35-K35</f>
        <v>17688651.7246304</v>
      </c>
      <c r="J35" s="157" t="n">
        <f aca="false">central_v2_m!J23</f>
        <v>296363.212304</v>
      </c>
      <c r="K35" s="157" t="n">
        <f aca="false">central_v2_m!K23</f>
        <v>287472.31593488</v>
      </c>
      <c r="L35" s="67" t="n">
        <f aca="false">H35-I35</f>
        <v>729626.397229318</v>
      </c>
      <c r="M35" s="67" t="n">
        <f aca="false">J35-K35</f>
        <v>8890.89636911999</v>
      </c>
      <c r="N35" s="157" t="n">
        <f aca="false">SUM(central_v5_m!C23:J23)</f>
        <v>3065620.24261988</v>
      </c>
      <c r="O35" s="7"/>
      <c r="P35" s="7"/>
      <c r="Q35" s="67" t="n">
        <f aca="false">I35*5.5017049523</f>
        <v>97317742.7929089</v>
      </c>
      <c r="R35" s="67"/>
      <c r="S35" s="67"/>
      <c r="T35" s="7"/>
      <c r="U35" s="7"/>
      <c r="V35" s="67" t="n">
        <f aca="false">K35*5.5017049523</f>
        <v>1581587.86422808</v>
      </c>
      <c r="W35" s="67" t="n">
        <f aca="false">M35*5.5017049523</f>
        <v>48915.0885843735</v>
      </c>
      <c r="X35" s="67" t="n">
        <f aca="false">N35*5.1890047538+L35*5.5017049523</f>
        <v>19921707.1752654</v>
      </c>
      <c r="Y35" s="67" t="n">
        <f aca="false">N35*5.1890047538</f>
        <v>15907518.0123001</v>
      </c>
      <c r="Z35" s="67" t="n">
        <f aca="false">L35*5.5017049523</f>
        <v>4014189.16296534</v>
      </c>
      <c r="AA35" s="67"/>
      <c r="AB35" s="67"/>
      <c r="AC35" s="67"/>
      <c r="AD35" s="6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</row>
    <row r="36" customFormat="false" ht="12.8" hidden="false" customHeight="false" outlineLevel="0" collapsed="false">
      <c r="A36" s="7"/>
      <c r="B36" s="7"/>
      <c r="C36" s="7" t="n">
        <f aca="false">C32+1</f>
        <v>2020</v>
      </c>
      <c r="D36" s="7" t="n">
        <f aca="false">D32</f>
        <v>3</v>
      </c>
      <c r="E36" s="7" t="n">
        <v>183</v>
      </c>
      <c r="F36" s="157" t="n">
        <f aca="false">central_v2_m!D24+temporary_pension_bonus_central!B24</f>
        <v>18530073.9191256</v>
      </c>
      <c r="G36" s="157" t="n">
        <f aca="false">central_v2_m!E24+temporary_pension_bonus_central!B24</f>
        <v>17797880.701801</v>
      </c>
      <c r="H36" s="67" t="n">
        <f aca="false">F36-J36</f>
        <v>18219144.0483016</v>
      </c>
      <c r="I36" s="67" t="n">
        <f aca="false">G36-K36</f>
        <v>17496278.7271017</v>
      </c>
      <c r="J36" s="157" t="n">
        <f aca="false">central_v2_m!J24</f>
        <v>310929.870824</v>
      </c>
      <c r="K36" s="157" t="n">
        <f aca="false">central_v2_m!K24</f>
        <v>301601.97469928</v>
      </c>
      <c r="L36" s="67" t="n">
        <f aca="false">H36-I36</f>
        <v>722865.321199894</v>
      </c>
      <c r="M36" s="67" t="n">
        <f aca="false">J36-K36</f>
        <v>9327.89612471999</v>
      </c>
      <c r="N36" s="157" t="n">
        <f aca="false">SUM(central_v5_m!C24:J24)</f>
        <v>3073096.45283503</v>
      </c>
      <c r="O36" s="7"/>
      <c r="P36" s="7"/>
      <c r="Q36" s="67" t="n">
        <f aca="false">I36*5.5017049523</f>
        <v>96259363.3197167</v>
      </c>
      <c r="R36" s="67"/>
      <c r="S36" s="67"/>
      <c r="T36" s="7"/>
      <c r="U36" s="7"/>
      <c r="V36" s="67" t="n">
        <f aca="false">K36*5.5017049523</f>
        <v>1659325.07782649</v>
      </c>
      <c r="W36" s="67" t="n">
        <f aca="false">M36*5.5017049523</f>
        <v>51319.332303912</v>
      </c>
      <c r="X36" s="67" t="n">
        <f aca="false">N36*5.1890047538+L36*5.5017049523</f>
        <v>19923303.8201383</v>
      </c>
      <c r="Y36" s="67" t="n">
        <f aca="false">N36*5.1890047538</f>
        <v>15946312.1026469</v>
      </c>
      <c r="Z36" s="67" t="n">
        <f aca="false">L36*5.5017049523</f>
        <v>3976991.71749139</v>
      </c>
      <c r="AA36" s="67"/>
      <c r="AB36" s="67"/>
      <c r="AC36" s="67"/>
      <c r="AD36" s="6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</row>
    <row r="37" customFormat="false" ht="12.8" hidden="false" customHeight="false" outlineLevel="0" collapsed="false">
      <c r="A37" s="7"/>
      <c r="B37" s="7"/>
      <c r="C37" s="7" t="n">
        <f aca="false">C33+1</f>
        <v>2020</v>
      </c>
      <c r="D37" s="7" t="n">
        <f aca="false">D33</f>
        <v>4</v>
      </c>
      <c r="E37" s="7" t="n">
        <v>184</v>
      </c>
      <c r="F37" s="157" t="n">
        <f aca="false">central_v2_m!D25+temporary_pension_bonus_central!B25</f>
        <v>18257982.1896213</v>
      </c>
      <c r="G37" s="157" t="n">
        <f aca="false">central_v2_m!E25+temporary_pension_bonus_central!B25</f>
        <v>17534761.7359925</v>
      </c>
      <c r="H37" s="67" t="n">
        <f aca="false">F37-J37</f>
        <v>17915528.2872213</v>
      </c>
      <c r="I37" s="67" t="n">
        <f aca="false">G37-K37</f>
        <v>17202581.4506645</v>
      </c>
      <c r="J37" s="157" t="n">
        <f aca="false">central_v2_m!J25</f>
        <v>342453.9024</v>
      </c>
      <c r="K37" s="157" t="n">
        <f aca="false">central_v2_m!K25</f>
        <v>332180.285328</v>
      </c>
      <c r="L37" s="67" t="n">
        <f aca="false">H37-I37</f>
        <v>712946.836556744</v>
      </c>
      <c r="M37" s="67" t="n">
        <f aca="false">J37-K37</f>
        <v>10273.6170720001</v>
      </c>
      <c r="N37" s="157" t="n">
        <f aca="false">SUM(central_v5_m!C25:J25)</f>
        <v>3000194.08728157</v>
      </c>
      <c r="O37" s="7"/>
      <c r="P37" s="7"/>
      <c r="Q37" s="67" t="n">
        <f aca="false">I37*5.5017049523</f>
        <v>94643527.5594651</v>
      </c>
      <c r="R37" s="67"/>
      <c r="S37" s="67"/>
      <c r="T37" s="7"/>
      <c r="U37" s="7"/>
      <c r="V37" s="67" t="n">
        <f aca="false">K37*5.5017049523</f>
        <v>1827557.92084548</v>
      </c>
      <c r="W37" s="67" t="n">
        <f aca="false">M37*5.5017049523</f>
        <v>56522.4099230565</v>
      </c>
      <c r="X37" s="67" t="n">
        <f aca="false">N37*5.1890047538+L37*5.5017049523</f>
        <v>19490444.5226376</v>
      </c>
      <c r="Y37" s="67" t="n">
        <f aca="false">N37*5.1890047538</f>
        <v>15568021.3812267</v>
      </c>
      <c r="Z37" s="67" t="n">
        <f aca="false">L37*5.5017049523</f>
        <v>3922423.14141086</v>
      </c>
      <c r="AA37" s="67"/>
      <c r="AB37" s="67"/>
      <c r="AC37" s="67"/>
      <c r="AD37" s="6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</row>
    <row r="38" customFormat="false" ht="12.8" hidden="false" customHeight="false" outlineLevel="0" collapsed="false">
      <c r="A38" s="153"/>
      <c r="B38" s="5"/>
      <c r="C38" s="153" t="n">
        <f aca="false">C34+1</f>
        <v>2021</v>
      </c>
      <c r="D38" s="153" t="n">
        <f aca="false">D34</f>
        <v>1</v>
      </c>
      <c r="E38" s="153" t="n">
        <v>185</v>
      </c>
      <c r="F38" s="155" t="n">
        <f aca="false">central_v2_m!D26+temporary_pension_bonus_central!B26</f>
        <v>17290443.578444</v>
      </c>
      <c r="G38" s="155" t="n">
        <f aca="false">central_v2_m!E26+temporary_pension_bonus_central!B26</f>
        <v>16602372.9435856</v>
      </c>
      <c r="H38" s="8" t="n">
        <f aca="false">F38-J38</f>
        <v>16942506.047724</v>
      </c>
      <c r="I38" s="8" t="n">
        <f aca="false">G38-K38</f>
        <v>16264873.5387872</v>
      </c>
      <c r="J38" s="155" t="n">
        <f aca="false">central_v2_m!J26</f>
        <v>347937.53072</v>
      </c>
      <c r="K38" s="155" t="n">
        <f aca="false">central_v2_m!K26</f>
        <v>337499.4047984</v>
      </c>
      <c r="L38" s="8" t="n">
        <f aca="false">H38-I38</f>
        <v>677632.508936876</v>
      </c>
      <c r="M38" s="8" t="n">
        <f aca="false">J38-K38</f>
        <v>10438.1259216</v>
      </c>
      <c r="N38" s="155" t="n">
        <f aca="false">SUM(central_v5_m!C26:J26)</f>
        <v>3277981.43941777</v>
      </c>
      <c r="O38" s="5"/>
      <c r="P38" s="5"/>
      <c r="Q38" s="8" t="n">
        <f aca="false">I38*5.5017049523</f>
        <v>89484535.2968785</v>
      </c>
      <c r="R38" s="8"/>
      <c r="S38" s="8"/>
      <c r="T38" s="5"/>
      <c r="U38" s="5"/>
      <c r="V38" s="8" t="n">
        <f aca="false">K38*5.5017049523</f>
        <v>1856822.14677766</v>
      </c>
      <c r="W38" s="8" t="n">
        <f aca="false">M38*5.5017049523</f>
        <v>57427.4890755979</v>
      </c>
      <c r="X38" s="8" t="n">
        <f aca="false">N38*5.1890047538+L38*5.5017049523</f>
        <v>20737595.4022644</v>
      </c>
      <c r="Y38" s="8" t="n">
        <f aca="false">N38*5.1890047538</f>
        <v>17009461.272007</v>
      </c>
      <c r="Z38" s="8" t="n">
        <f aca="false">L38*5.5017049523</f>
        <v>3728134.13025749</v>
      </c>
      <c r="AA38" s="8"/>
      <c r="AB38" s="8"/>
      <c r="AC38" s="8"/>
      <c r="AD38" s="8"/>
      <c r="AE38" s="153"/>
      <c r="AF38" s="153"/>
      <c r="AG38" s="153"/>
      <c r="AH38" s="153"/>
      <c r="AI38" s="153"/>
      <c r="AJ38" s="153"/>
      <c r="AK38" s="153"/>
      <c r="AL38" s="153"/>
      <c r="AM38" s="153"/>
      <c r="AN38" s="153"/>
      <c r="AO38" s="153"/>
      <c r="AP38" s="153"/>
      <c r="AQ38" s="153"/>
      <c r="AR38" s="153"/>
      <c r="AS38" s="153"/>
      <c r="AT38" s="153"/>
      <c r="AU38" s="153"/>
      <c r="AV38" s="153"/>
      <c r="AW38" s="153"/>
      <c r="AX38" s="153"/>
      <c r="AY38" s="153"/>
      <c r="AZ38" s="153"/>
      <c r="BA38" s="153"/>
      <c r="BB38" s="153"/>
      <c r="BC38" s="153"/>
      <c r="BD38" s="153"/>
      <c r="BE38" s="153"/>
      <c r="BF38" s="153"/>
      <c r="BG38" s="153"/>
      <c r="BH38" s="153"/>
      <c r="BI38" s="153"/>
      <c r="BJ38" s="153"/>
      <c r="BK38" s="153"/>
      <c r="BL38" s="153"/>
    </row>
    <row r="39" customFormat="false" ht="12.8" hidden="false" customHeight="false" outlineLevel="0" collapsed="false">
      <c r="A39" s="7"/>
      <c r="B39" s="7"/>
      <c r="C39" s="7" t="n">
        <f aca="false">C35+1</f>
        <v>2021</v>
      </c>
      <c r="D39" s="7" t="n">
        <f aca="false">D35</f>
        <v>2</v>
      </c>
      <c r="E39" s="7" t="n">
        <v>186</v>
      </c>
      <c r="F39" s="157" t="n">
        <f aca="false">central_v2_m!D27+temporary_pension_bonus_central!B27</f>
        <v>18714198.003981</v>
      </c>
      <c r="G39" s="157" t="n">
        <f aca="false">central_v2_m!E27+temporary_pension_bonus_central!B27</f>
        <v>17968889.3611409</v>
      </c>
      <c r="H39" s="67" t="n">
        <f aca="false">F39-J39</f>
        <v>18327425.353653</v>
      </c>
      <c r="I39" s="67" t="n">
        <f aca="false">G39-K39</f>
        <v>17593719.8903227</v>
      </c>
      <c r="J39" s="157" t="n">
        <f aca="false">central_v2_m!J27</f>
        <v>386772.650328</v>
      </c>
      <c r="K39" s="157" t="n">
        <f aca="false">central_v2_m!K27</f>
        <v>375169.47081816</v>
      </c>
      <c r="L39" s="67" t="n">
        <f aca="false">H39-I39</f>
        <v>733705.463330258</v>
      </c>
      <c r="M39" s="67" t="n">
        <f aca="false">J39-K39</f>
        <v>11603.17950984</v>
      </c>
      <c r="N39" s="157" t="n">
        <f aca="false">SUM(central_v5_m!C27:J27)</f>
        <v>3068163.33561318</v>
      </c>
      <c r="O39" s="7"/>
      <c r="P39" s="7"/>
      <c r="Q39" s="67" t="n">
        <f aca="false">I39*5.5017049523</f>
        <v>96795455.8499675</v>
      </c>
      <c r="R39" s="67"/>
      <c r="S39" s="67"/>
      <c r="T39" s="7"/>
      <c r="U39" s="7"/>
      <c r="V39" s="67" t="n">
        <f aca="false">K39*5.5017049523</f>
        <v>2064071.73555204</v>
      </c>
      <c r="W39" s="67" t="n">
        <f aca="false">M39*5.5017049523</f>
        <v>63837.2701717125</v>
      </c>
      <c r="X39" s="67" t="n">
        <f aca="false">N39*5.1890047538+L39*5.5017049523</f>
        <v>19957345.1150653</v>
      </c>
      <c r="Y39" s="67" t="n">
        <f aca="false">N39*5.1890047538</f>
        <v>15920714.1339316</v>
      </c>
      <c r="Z39" s="67" t="n">
        <f aca="false">L39*5.5017049523</f>
        <v>4036630.98113364</v>
      </c>
      <c r="AA39" s="67"/>
      <c r="AB39" s="67"/>
      <c r="AC39" s="67"/>
      <c r="AD39" s="6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</row>
    <row r="40" customFormat="false" ht="12.8" hidden="false" customHeight="false" outlineLevel="0" collapsed="false">
      <c r="A40" s="7"/>
      <c r="B40" s="7"/>
      <c r="C40" s="7" t="n">
        <f aca="false">C36+1</f>
        <v>2021</v>
      </c>
      <c r="D40" s="7" t="n">
        <f aca="false">D36</f>
        <v>3</v>
      </c>
      <c r="E40" s="7" t="n">
        <v>187</v>
      </c>
      <c r="F40" s="157" t="n">
        <f aca="false">central_v2_m!D28+temporary_pension_bonus_central!B28</f>
        <v>17556469.4149411</v>
      </c>
      <c r="G40" s="157" t="n">
        <f aca="false">central_v2_m!E28+temporary_pension_bonus_central!B28</f>
        <v>16855619.1507814</v>
      </c>
      <c r="H40" s="67" t="n">
        <f aca="false">F40-J40</f>
        <v>17169172.1358051</v>
      </c>
      <c r="I40" s="67" t="n">
        <f aca="false">G40-K40</f>
        <v>16479940.7900194</v>
      </c>
      <c r="J40" s="157" t="n">
        <f aca="false">central_v2_m!J28</f>
        <v>387297.279136</v>
      </c>
      <c r="K40" s="157" t="n">
        <f aca="false">central_v2_m!K28</f>
        <v>375678.36076192</v>
      </c>
      <c r="L40" s="67" t="n">
        <f aca="false">H40-I40</f>
        <v>689231.345785623</v>
      </c>
      <c r="M40" s="67" t="n">
        <f aca="false">J40-K40</f>
        <v>11618.91837408</v>
      </c>
      <c r="N40" s="157" t="n">
        <f aca="false">SUM(central_v5_m!C28:J28)</f>
        <v>2766978.67183819</v>
      </c>
      <c r="O40" s="7"/>
      <c r="P40" s="7"/>
      <c r="Q40" s="67" t="n">
        <f aca="false">I40*5.5017049523</f>
        <v>90667771.8580607</v>
      </c>
      <c r="R40" s="67"/>
      <c r="S40" s="67"/>
      <c r="T40" s="7"/>
      <c r="U40" s="7"/>
      <c r="V40" s="67" t="n">
        <f aca="false">K40*5.5017049523</f>
        <v>2066871.4978758</v>
      </c>
      <c r="W40" s="67" t="n">
        <f aca="false">M40*5.5017049523</f>
        <v>63923.8607590453</v>
      </c>
      <c r="X40" s="67" t="n">
        <f aca="false">N40*5.1890047538+L40*5.5017049523</f>
        <v>18149812.9902207</v>
      </c>
      <c r="Y40" s="67" t="n">
        <f aca="false">N40*5.1890047538</f>
        <v>14357865.4818316</v>
      </c>
      <c r="Z40" s="67" t="n">
        <f aca="false">L40*5.5017049523</f>
        <v>3791947.50838916</v>
      </c>
      <c r="AA40" s="67"/>
      <c r="AB40" s="67"/>
      <c r="AC40" s="67"/>
      <c r="AD40" s="6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</row>
    <row r="41" customFormat="false" ht="12.8" hidden="false" customHeight="false" outlineLevel="0" collapsed="false">
      <c r="A41" s="7"/>
      <c r="B41" s="7"/>
      <c r="C41" s="7" t="n">
        <f aca="false">C37+1</f>
        <v>2021</v>
      </c>
      <c r="D41" s="7" t="n">
        <f aca="false">D37</f>
        <v>4</v>
      </c>
      <c r="E41" s="7" t="n">
        <v>188</v>
      </c>
      <c r="F41" s="157" t="n">
        <f aca="false">central_v2_m!D29+temporary_pension_bonus_central!B29</f>
        <v>20297543.0980009</v>
      </c>
      <c r="G41" s="157" t="n">
        <f aca="false">central_v2_m!E29+temporary_pension_bonus_central!B29</f>
        <v>19487333.7372357</v>
      </c>
      <c r="H41" s="67" t="n">
        <f aca="false">F41-J41</f>
        <v>19809860.0457289</v>
      </c>
      <c r="I41" s="67" t="n">
        <f aca="false">G41-K41</f>
        <v>19014281.1765319</v>
      </c>
      <c r="J41" s="157" t="n">
        <f aca="false">central_v2_m!J29</f>
        <v>487683.052272</v>
      </c>
      <c r="K41" s="157" t="n">
        <f aca="false">central_v2_m!K29</f>
        <v>473052.56070384</v>
      </c>
      <c r="L41" s="67" t="n">
        <f aca="false">H41-I41</f>
        <v>795578.86919703</v>
      </c>
      <c r="M41" s="67" t="n">
        <f aca="false">J41-K41</f>
        <v>14630.4915681601</v>
      </c>
      <c r="N41" s="157" t="n">
        <f aca="false">SUM(central_v5_m!C29:J29)</f>
        <v>3427362.41963738</v>
      </c>
      <c r="O41" s="7"/>
      <c r="P41" s="7"/>
      <c r="Q41" s="67" t="n">
        <f aca="false">I41*5.5017049523</f>
        <v>104610964.91335</v>
      </c>
      <c r="R41" s="67"/>
      <c r="S41" s="67"/>
      <c r="T41" s="7"/>
      <c r="U41" s="7"/>
      <c r="V41" s="67" t="n">
        <f aca="false">K41*5.5017049523</f>
        <v>2602595.61592251</v>
      </c>
      <c r="W41" s="67" t="n">
        <f aca="false">M41*5.5017049523</f>
        <v>80492.6479151296</v>
      </c>
      <c r="X41" s="67" t="n">
        <f aca="false">N41*5.1890047538+L41*5.5017049523</f>
        <v>22161640.0931003</v>
      </c>
      <c r="Y41" s="67" t="n">
        <f aca="false">N41*5.1890047538</f>
        <v>17784599.8884938</v>
      </c>
      <c r="Z41" s="67" t="n">
        <f aca="false">L41*5.5017049523</f>
        <v>4377040.20460653</v>
      </c>
      <c r="AA41" s="67"/>
      <c r="AB41" s="67"/>
      <c r="AC41" s="67"/>
      <c r="AD41" s="6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</row>
    <row r="42" customFormat="false" ht="12.8" hidden="false" customHeight="false" outlineLevel="0" collapsed="false">
      <c r="A42" s="153"/>
      <c r="B42" s="5"/>
      <c r="C42" s="153" t="n">
        <f aca="false">C38+1</f>
        <v>2022</v>
      </c>
      <c r="D42" s="153" t="n">
        <f aca="false">D38</f>
        <v>1</v>
      </c>
      <c r="E42" s="153" t="n">
        <v>189</v>
      </c>
      <c r="F42" s="155" t="n">
        <f aca="false">central_v2_m!D30+temporary_pension_bonus_central!B30</f>
        <v>19208874.7728286</v>
      </c>
      <c r="G42" s="155" t="n">
        <f aca="false">central_v2_m!E30+temporary_pension_bonus_central!B30</f>
        <v>18438953.5205458</v>
      </c>
      <c r="H42" s="8" t="n">
        <f aca="false">F42-J42</f>
        <v>18748076.4965886</v>
      </c>
      <c r="I42" s="8" t="n">
        <f aca="false">G42-K42</f>
        <v>17991979.192593</v>
      </c>
      <c r="J42" s="155" t="n">
        <f aca="false">central_v2_m!J30</f>
        <v>460798.27624</v>
      </c>
      <c r="K42" s="155" t="n">
        <f aca="false">central_v2_m!K30</f>
        <v>446974.3279528</v>
      </c>
      <c r="L42" s="8" t="n">
        <f aca="false">H42-I42</f>
        <v>756097.303995565</v>
      </c>
      <c r="M42" s="8" t="n">
        <f aca="false">J42-K42</f>
        <v>13823.9482872001</v>
      </c>
      <c r="N42" s="155" t="n">
        <f aca="false">SUM(central_v5_m!C30:J30)</f>
        <v>3707133.03353224</v>
      </c>
      <c r="O42" s="5"/>
      <c r="P42" s="5"/>
      <c r="Q42" s="8" t="n">
        <f aca="false">I42*5.5017049523</f>
        <v>98986561.0255675</v>
      </c>
      <c r="R42" s="8"/>
      <c r="S42" s="8"/>
      <c r="T42" s="5"/>
      <c r="U42" s="5"/>
      <c r="V42" s="8" t="n">
        <f aca="false">K42*5.5017049523</f>
        <v>2459120.87364888</v>
      </c>
      <c r="W42" s="8" t="n">
        <f aca="false">M42*5.5017049523</f>
        <v>76055.2847520277</v>
      </c>
      <c r="X42" s="8" t="n">
        <f aca="false">N42*5.1890047538+L42*5.5017049523</f>
        <v>23396155.2157809</v>
      </c>
      <c r="Y42" s="8" t="n">
        <f aca="false">N42*5.1890047538</f>
        <v>19236330.9339678</v>
      </c>
      <c r="Z42" s="8" t="n">
        <f aca="false">L42*5.5017049523</f>
        <v>4159824.28181308</v>
      </c>
      <c r="AA42" s="8"/>
      <c r="AB42" s="8"/>
      <c r="AC42" s="8"/>
      <c r="AD42" s="8"/>
      <c r="AE42" s="153"/>
      <c r="AF42" s="153"/>
      <c r="AG42" s="153"/>
      <c r="AH42" s="153"/>
      <c r="AI42" s="153"/>
      <c r="AJ42" s="153"/>
      <c r="AK42" s="153"/>
      <c r="AL42" s="153"/>
      <c r="AM42" s="153"/>
      <c r="AN42" s="153"/>
      <c r="AO42" s="153"/>
      <c r="AP42" s="153"/>
      <c r="AQ42" s="153"/>
      <c r="AR42" s="153"/>
      <c r="AS42" s="153"/>
      <c r="AT42" s="153"/>
      <c r="AU42" s="153"/>
      <c r="AV42" s="153"/>
      <c r="AW42" s="153"/>
      <c r="AX42" s="153"/>
      <c r="AY42" s="153"/>
      <c r="AZ42" s="153"/>
      <c r="BA42" s="153"/>
      <c r="BB42" s="153"/>
      <c r="BC42" s="153"/>
      <c r="BD42" s="153"/>
      <c r="BE42" s="153"/>
      <c r="BF42" s="153"/>
      <c r="BG42" s="153"/>
      <c r="BH42" s="153"/>
      <c r="BI42" s="153"/>
      <c r="BJ42" s="153"/>
      <c r="BK42" s="153"/>
      <c r="BL42" s="153"/>
    </row>
    <row r="43" customFormat="false" ht="12.8" hidden="false" customHeight="false" outlineLevel="0" collapsed="false">
      <c r="A43" s="7"/>
      <c r="B43" s="7"/>
      <c r="C43" s="7" t="n">
        <f aca="false">C39+1</f>
        <v>2022</v>
      </c>
      <c r="D43" s="7" t="n">
        <f aca="false">D39</f>
        <v>2</v>
      </c>
      <c r="E43" s="7" t="n">
        <v>190</v>
      </c>
      <c r="F43" s="157" t="n">
        <f aca="false">central_v2_m!D31+temporary_pension_bonus_central!B31</f>
        <v>21147284.2029802</v>
      </c>
      <c r="G43" s="157" t="n">
        <f aca="false">central_v2_m!E31+temporary_pension_bonus_central!B31</f>
        <v>20299131.7700805</v>
      </c>
      <c r="H43" s="67" t="n">
        <f aca="false">F43-J43</f>
        <v>20614962.8297962</v>
      </c>
      <c r="I43" s="67" t="n">
        <f aca="false">G43-K43</f>
        <v>19782780.038092</v>
      </c>
      <c r="J43" s="157" t="n">
        <f aca="false">central_v2_m!J31</f>
        <v>532321.373184</v>
      </c>
      <c r="K43" s="157" t="n">
        <f aca="false">central_v2_m!K31</f>
        <v>516351.73198848</v>
      </c>
      <c r="L43" s="67" t="n">
        <f aca="false">H43-I43</f>
        <v>832182.79170417</v>
      </c>
      <c r="M43" s="67" t="n">
        <f aca="false">J43-K43</f>
        <v>15969.6411955201</v>
      </c>
      <c r="N43" s="157" t="n">
        <f aca="false">SUM(central_v5_m!C31:J31)</f>
        <v>3508289.22418513</v>
      </c>
      <c r="O43" s="7"/>
      <c r="P43" s="7"/>
      <c r="Q43" s="67" t="n">
        <f aca="false">I43*5.5017049523</f>
        <v>108839018.905832</v>
      </c>
      <c r="R43" s="67"/>
      <c r="S43" s="67"/>
      <c r="T43" s="7"/>
      <c r="U43" s="7"/>
      <c r="V43" s="67" t="n">
        <f aca="false">K43*5.5017049523</f>
        <v>2840814.8810097</v>
      </c>
      <c r="W43" s="67" t="n">
        <f aca="false">M43*5.5017049523</f>
        <v>87860.2540518471</v>
      </c>
      <c r="X43" s="67" t="n">
        <f aca="false">N43*5.1890047538+L43*5.5017049523</f>
        <v>22782953.6483396</v>
      </c>
      <c r="Y43" s="67" t="n">
        <f aca="false">N43*5.1890047538</f>
        <v>18204529.462002</v>
      </c>
      <c r="Z43" s="67" t="n">
        <f aca="false">L43*5.5017049523</f>
        <v>4578424.18633767</v>
      </c>
      <c r="AA43" s="67"/>
      <c r="AB43" s="67"/>
      <c r="AC43" s="67"/>
      <c r="AD43" s="6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</row>
    <row r="44" customFormat="false" ht="12.8" hidden="false" customHeight="false" outlineLevel="0" collapsed="false">
      <c r="A44" s="7"/>
      <c r="B44" s="7"/>
      <c r="C44" s="7" t="n">
        <f aca="false">C40+1</f>
        <v>2022</v>
      </c>
      <c r="D44" s="7" t="n">
        <f aca="false">D40</f>
        <v>3</v>
      </c>
      <c r="E44" s="7" t="n">
        <v>191</v>
      </c>
      <c r="F44" s="157" t="n">
        <f aca="false">central_v2_m!D32+temporary_pension_bonus_central!B32</f>
        <v>20152909.9263095</v>
      </c>
      <c r="G44" s="157" t="n">
        <f aca="false">central_v2_m!E32+temporary_pension_bonus_central!B32</f>
        <v>19341126.7207144</v>
      </c>
      <c r="H44" s="67" t="n">
        <f aca="false">F44-J44</f>
        <v>19630388.6681495</v>
      </c>
      <c r="I44" s="67" t="n">
        <f aca="false">G44-K44</f>
        <v>18834281.1002992</v>
      </c>
      <c r="J44" s="157" t="n">
        <f aca="false">central_v2_m!J32</f>
        <v>522521.25816</v>
      </c>
      <c r="K44" s="157" t="n">
        <f aca="false">central_v2_m!K32</f>
        <v>506845.6204152</v>
      </c>
      <c r="L44" s="67" t="n">
        <f aca="false">H44-I44</f>
        <v>796107.567850348</v>
      </c>
      <c r="M44" s="67" t="n">
        <f aca="false">J44-K44</f>
        <v>15675.6377448001</v>
      </c>
      <c r="N44" s="157" t="n">
        <f aca="false">SUM(central_v5_m!C32:J32)</f>
        <v>3184521.15289836</v>
      </c>
      <c r="O44" s="7"/>
      <c r="P44" s="7"/>
      <c r="Q44" s="67" t="n">
        <f aca="false">I44*5.5017049523</f>
        <v>103620657.602526</v>
      </c>
      <c r="R44" s="67"/>
      <c r="S44" s="67"/>
      <c r="T44" s="7"/>
      <c r="U44" s="7"/>
      <c r="V44" s="67" t="n">
        <f aca="false">K44*5.5017049523</f>
        <v>2788515.05988987</v>
      </c>
      <c r="W44" s="67" t="n">
        <f aca="false">M44*5.5017049523</f>
        <v>86242.7338110274</v>
      </c>
      <c r="X44" s="67" t="n">
        <f aca="false">N44*5.1890047538+L44*5.5017049523</f>
        <v>20904444.349572</v>
      </c>
      <c r="Y44" s="67" t="n">
        <f aca="false">N44*5.1890047538</f>
        <v>16524495.4009662</v>
      </c>
      <c r="Z44" s="67" t="n">
        <f aca="false">L44*5.5017049523</f>
        <v>4379948.94860577</v>
      </c>
      <c r="AA44" s="67"/>
      <c r="AB44" s="67"/>
      <c r="AC44" s="67"/>
      <c r="AD44" s="6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</row>
    <row r="45" customFormat="false" ht="12.8" hidden="false" customHeight="false" outlineLevel="0" collapsed="false">
      <c r="A45" s="7"/>
      <c r="B45" s="7"/>
      <c r="C45" s="7" t="n">
        <f aca="false">C41+1</f>
        <v>2022</v>
      </c>
      <c r="D45" s="7" t="n">
        <f aca="false">D41</f>
        <v>4</v>
      </c>
      <c r="E45" s="7" t="n">
        <v>192</v>
      </c>
      <c r="F45" s="157" t="n">
        <f aca="false">central_v2_m!D33+temporary_pension_bonus_central!B33</f>
        <v>21633411.3192348</v>
      </c>
      <c r="G45" s="157" t="n">
        <f aca="false">central_v2_m!E33+temporary_pension_bonus_central!B33</f>
        <v>20761244.8059519</v>
      </c>
      <c r="H45" s="67" t="n">
        <f aca="false">F45-J45</f>
        <v>21042263.1233148</v>
      </c>
      <c r="I45" s="67" t="n">
        <f aca="false">G45-K45</f>
        <v>20187831.0559095</v>
      </c>
      <c r="J45" s="157" t="n">
        <f aca="false">central_v2_m!J33</f>
        <v>591148.19592</v>
      </c>
      <c r="K45" s="157" t="n">
        <f aca="false">central_v2_m!K33</f>
        <v>573413.7500424</v>
      </c>
      <c r="L45" s="67" t="n">
        <f aca="false">H45-I45</f>
        <v>854432.067405365</v>
      </c>
      <c r="M45" s="67" t="n">
        <f aca="false">J45-K45</f>
        <v>17734.4458776001</v>
      </c>
      <c r="N45" s="157" t="n">
        <f aca="false">SUM(central_v5_m!C33:J33)</f>
        <v>3511069.46410624</v>
      </c>
      <c r="O45" s="7"/>
      <c r="P45" s="7"/>
      <c r="Q45" s="67" t="n">
        <f aca="false">I45*5.5017049523</f>
        <v>111067490.096493</v>
      </c>
      <c r="R45" s="67"/>
      <c r="S45" s="67"/>
      <c r="T45" s="7"/>
      <c r="U45" s="7"/>
      <c r="V45" s="67" t="n">
        <f aca="false">K45*5.5017049523</f>
        <v>3154753.26832519</v>
      </c>
      <c r="W45" s="67" t="n">
        <f aca="false">M45*5.5017049523</f>
        <v>97569.6887110889</v>
      </c>
      <c r="X45" s="67" t="n">
        <f aca="false">N45*5.1890047538+L45*5.5017049523</f>
        <v>22919789.2768173</v>
      </c>
      <c r="Y45" s="67" t="n">
        <f aca="false">N45*5.1890047538</f>
        <v>18218956.1401693</v>
      </c>
      <c r="Z45" s="67" t="n">
        <f aca="false">L45*5.5017049523</f>
        <v>4700833.13664803</v>
      </c>
      <c r="AA45" s="67"/>
      <c r="AB45" s="67"/>
      <c r="AC45" s="67"/>
      <c r="AD45" s="6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</row>
    <row r="46" customFormat="false" ht="12.8" hidden="false" customHeight="false" outlineLevel="0" collapsed="false">
      <c r="A46" s="153"/>
      <c r="B46" s="5"/>
      <c r="C46" s="153" t="n">
        <f aca="false">C42+1</f>
        <v>2023</v>
      </c>
      <c r="D46" s="153" t="n">
        <f aca="false">D42</f>
        <v>1</v>
      </c>
      <c r="E46" s="153" t="n">
        <v>193</v>
      </c>
      <c r="F46" s="155" t="n">
        <f aca="false">central_v2_m!D34+temporary_pension_bonus_central!B34</f>
        <v>20695153.0051763</v>
      </c>
      <c r="G46" s="155" t="n">
        <f aca="false">central_v2_m!E34+temporary_pension_bonus_central!B34</f>
        <v>19857840.2901838</v>
      </c>
      <c r="H46" s="8" t="n">
        <f aca="false">F46-J46</f>
        <v>20127296.5660403</v>
      </c>
      <c r="I46" s="8" t="n">
        <f aca="false">G46-K46</f>
        <v>19307019.5442219</v>
      </c>
      <c r="J46" s="155" t="n">
        <f aca="false">central_v2_m!J34</f>
        <v>567856.439136</v>
      </c>
      <c r="K46" s="155" t="n">
        <f aca="false">central_v2_m!K34</f>
        <v>550820.74596192</v>
      </c>
      <c r="L46" s="8" t="n">
        <f aca="false">H46-I46</f>
        <v>820277.021818403</v>
      </c>
      <c r="M46" s="8" t="n">
        <f aca="false">J46-K46</f>
        <v>17035.6931740801</v>
      </c>
      <c r="N46" s="155" t="n">
        <f aca="false">SUM(central_v5_m!C34:J34)</f>
        <v>3865157.41247062</v>
      </c>
      <c r="O46" s="5"/>
      <c r="P46" s="5"/>
      <c r="Q46" s="8" t="n">
        <f aca="false">I46*5.5017049523</f>
        <v>106221525.040598</v>
      </c>
      <c r="R46" s="8"/>
      <c r="S46" s="8"/>
      <c r="T46" s="5"/>
      <c r="U46" s="5"/>
      <c r="V46" s="8" t="n">
        <f aca="false">K46*5.5017049523</f>
        <v>3030453.22588828</v>
      </c>
      <c r="W46" s="8" t="n">
        <f aca="false">M46*5.5017049523</f>
        <v>93725.3575016998</v>
      </c>
      <c r="X46" s="8" t="n">
        <f aca="false">N46*5.1890047538+L46*5.5017049523</f>
        <v>24569242.3406916</v>
      </c>
      <c r="Y46" s="8" t="n">
        <f aca="false">N46*5.1890047538</f>
        <v>20056320.1874954</v>
      </c>
      <c r="Z46" s="8" t="n">
        <f aca="false">L46*5.5017049523</f>
        <v>4512922.1531962</v>
      </c>
      <c r="AA46" s="8"/>
      <c r="AB46" s="8"/>
      <c r="AC46" s="8"/>
      <c r="AD46" s="8"/>
      <c r="AE46" s="153"/>
      <c r="AF46" s="153"/>
      <c r="AG46" s="153"/>
      <c r="AH46" s="153"/>
      <c r="AI46" s="153"/>
      <c r="AJ46" s="153"/>
      <c r="AK46" s="153"/>
      <c r="AL46" s="153"/>
      <c r="AM46" s="153"/>
      <c r="AN46" s="153"/>
      <c r="AO46" s="153"/>
      <c r="AP46" s="153"/>
      <c r="AQ46" s="153"/>
      <c r="AR46" s="153"/>
      <c r="AS46" s="153"/>
      <c r="AT46" s="153"/>
      <c r="AU46" s="153"/>
      <c r="AV46" s="153"/>
      <c r="AW46" s="153"/>
      <c r="AX46" s="153"/>
      <c r="AY46" s="153"/>
      <c r="AZ46" s="153"/>
      <c r="BA46" s="153"/>
      <c r="BB46" s="153"/>
      <c r="BC46" s="153"/>
      <c r="BD46" s="153"/>
      <c r="BE46" s="153"/>
      <c r="BF46" s="153"/>
      <c r="BG46" s="153"/>
      <c r="BH46" s="153"/>
      <c r="BI46" s="153"/>
      <c r="BJ46" s="153"/>
      <c r="BK46" s="153"/>
      <c r="BL46" s="153"/>
    </row>
    <row r="47" customFormat="false" ht="12.8" hidden="false" customHeight="false" outlineLevel="0" collapsed="false">
      <c r="A47" s="7"/>
      <c r="B47" s="7"/>
      <c r="C47" s="7" t="n">
        <f aca="false">C43+1</f>
        <v>2023</v>
      </c>
      <c r="D47" s="7" t="n">
        <f aca="false">D43</f>
        <v>2</v>
      </c>
      <c r="E47" s="7" t="n">
        <v>194</v>
      </c>
      <c r="F47" s="157" t="n">
        <f aca="false">central_v2_m!D35+temporary_pension_bonus_central!B35</f>
        <v>22710673.4151731</v>
      </c>
      <c r="G47" s="157" t="n">
        <f aca="false">central_v2_m!E35+temporary_pension_bonus_central!B35</f>
        <v>21791837.8693089</v>
      </c>
      <c r="H47" s="67" t="n">
        <f aca="false">F47-J47</f>
        <v>22080061.4188371</v>
      </c>
      <c r="I47" s="67" t="n">
        <f aca="false">G47-K47</f>
        <v>21180144.232863</v>
      </c>
      <c r="J47" s="157" t="n">
        <f aca="false">central_v2_m!J35</f>
        <v>630611.996336</v>
      </c>
      <c r="K47" s="157" t="n">
        <f aca="false">central_v2_m!K35</f>
        <v>611693.63644592</v>
      </c>
      <c r="L47" s="67" t="n">
        <f aca="false">H47-I47</f>
        <v>899917.185974155</v>
      </c>
      <c r="M47" s="67" t="n">
        <f aca="false">J47-K47</f>
        <v>18918.3598900799</v>
      </c>
      <c r="N47" s="157" t="n">
        <f aca="false">SUM(central_v5_m!C35:J35)</f>
        <v>3605295.24228005</v>
      </c>
      <c r="O47" s="7"/>
      <c r="P47" s="7"/>
      <c r="Q47" s="67" t="n">
        <f aca="false">I47*5.5017049523</f>
        <v>116526904.41637</v>
      </c>
      <c r="R47" s="67"/>
      <c r="S47" s="67"/>
      <c r="T47" s="7"/>
      <c r="U47" s="7"/>
      <c r="V47" s="67" t="n">
        <f aca="false">K47*5.5017049523</f>
        <v>3365357.90892491</v>
      </c>
      <c r="W47" s="67" t="n">
        <f aca="false">M47*5.5017049523</f>
        <v>104083.234296647</v>
      </c>
      <c r="X47" s="67" t="n">
        <f aca="false">N47*5.1890047538+L47*5.5017049523</f>
        <v>23658972.9897776</v>
      </c>
      <c r="Y47" s="67" t="n">
        <f aca="false">N47*5.1890047538</f>
        <v>18707894.1510437</v>
      </c>
      <c r="Z47" s="67" t="n">
        <f aca="false">L47*5.5017049523</f>
        <v>4951078.83873389</v>
      </c>
      <c r="AA47" s="67"/>
      <c r="AB47" s="67"/>
      <c r="AC47" s="67"/>
      <c r="AD47" s="6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</row>
    <row r="48" customFormat="false" ht="12.8" hidden="false" customHeight="false" outlineLevel="0" collapsed="false">
      <c r="A48" s="7"/>
      <c r="B48" s="7"/>
      <c r="C48" s="7" t="n">
        <f aca="false">C44+1</f>
        <v>2023</v>
      </c>
      <c r="D48" s="7" t="n">
        <f aca="false">D44</f>
        <v>3</v>
      </c>
      <c r="E48" s="7" t="n">
        <v>195</v>
      </c>
      <c r="F48" s="157" t="n">
        <f aca="false">central_v2_m!D36+temporary_pension_bonus_central!B36</f>
        <v>21649130.8495935</v>
      </c>
      <c r="G48" s="157" t="n">
        <f aca="false">central_v2_m!E36+temporary_pension_bonus_central!B36</f>
        <v>20772735.0937147</v>
      </c>
      <c r="H48" s="67" t="n">
        <f aca="false">F48-J48</f>
        <v>21022613.0707775</v>
      </c>
      <c r="I48" s="67" t="n">
        <f aca="false">G48-K48</f>
        <v>20165012.8482631</v>
      </c>
      <c r="J48" s="157" t="n">
        <f aca="false">central_v2_m!J36</f>
        <v>626517.778816</v>
      </c>
      <c r="K48" s="157" t="n">
        <f aca="false">central_v2_m!K36</f>
        <v>607722.24545152</v>
      </c>
      <c r="L48" s="67" t="n">
        <f aca="false">H48-I48</f>
        <v>857600.222514361</v>
      </c>
      <c r="M48" s="67" t="n">
        <f aca="false">J48-K48</f>
        <v>18795.53336448</v>
      </c>
      <c r="N48" s="157" t="n">
        <f aca="false">SUM(central_v5_m!C36:J36)</f>
        <v>3325069.72333563</v>
      </c>
      <c r="O48" s="7"/>
      <c r="P48" s="7"/>
      <c r="Q48" s="67" t="n">
        <f aca="false">I48*5.5017049523</f>
        <v>110941951.050482</v>
      </c>
      <c r="R48" s="67"/>
      <c r="S48" s="67"/>
      <c r="T48" s="7"/>
      <c r="U48" s="7"/>
      <c r="V48" s="67" t="n">
        <f aca="false">K48*5.5017049523</f>
        <v>3343508.4874235</v>
      </c>
      <c r="W48" s="67" t="n">
        <f aca="false">M48*5.5017049523</f>
        <v>103407.47899248</v>
      </c>
      <c r="X48" s="67" t="n">
        <f aca="false">N48*5.1890047538+L48*5.5017049523</f>
        <v>21972065.9924059</v>
      </c>
      <c r="Y48" s="67" t="n">
        <f aca="false">N48*5.1890047538</f>
        <v>17253802.601105</v>
      </c>
      <c r="Z48" s="67" t="n">
        <f aca="false">L48*5.5017049523</f>
        <v>4718263.39130084</v>
      </c>
      <c r="AA48" s="67"/>
      <c r="AB48" s="67"/>
      <c r="AC48" s="67"/>
      <c r="AD48" s="6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</row>
    <row r="49" customFormat="false" ht="12.8" hidden="false" customHeight="false" outlineLevel="0" collapsed="false">
      <c r="A49" s="7"/>
      <c r="B49" s="7"/>
      <c r="C49" s="7" t="n">
        <f aca="false">C45+1</f>
        <v>2023</v>
      </c>
      <c r="D49" s="7" t="n">
        <f aca="false">D45</f>
        <v>4</v>
      </c>
      <c r="E49" s="7" t="n">
        <v>196</v>
      </c>
      <c r="F49" s="157" t="n">
        <f aca="false">central_v2_m!D37+temporary_pension_bonus_central!B37</f>
        <v>23514645.3596141</v>
      </c>
      <c r="G49" s="157" t="n">
        <f aca="false">central_v2_m!E37+temporary_pension_bonus_central!B37</f>
        <v>22560720.0963394</v>
      </c>
      <c r="H49" s="67" t="n">
        <f aca="false">F49-J49</f>
        <v>22829984.2734701</v>
      </c>
      <c r="I49" s="67" t="n">
        <f aca="false">G49-K49</f>
        <v>21896598.8427798</v>
      </c>
      <c r="J49" s="157" t="n">
        <f aca="false">central_v2_m!J37</f>
        <v>684661.086144</v>
      </c>
      <c r="K49" s="157" t="n">
        <f aca="false">central_v2_m!K37</f>
        <v>664121.25355968</v>
      </c>
      <c r="L49" s="67" t="n">
        <f aca="false">H49-I49</f>
        <v>933385.430690318</v>
      </c>
      <c r="M49" s="67" t="n">
        <f aca="false">J49-K49</f>
        <v>20539.8325843202</v>
      </c>
      <c r="N49" s="157" t="n">
        <f aca="false">SUM(central_v5_m!C37:J37)</f>
        <v>3784862.93013369</v>
      </c>
      <c r="O49" s="7"/>
      <c r="P49" s="7"/>
      <c r="Q49" s="67" t="n">
        <f aca="false">I49*5.5017049523</f>
        <v>120468626.291848</v>
      </c>
      <c r="R49" s="67"/>
      <c r="S49" s="67"/>
      <c r="T49" s="7"/>
      <c r="U49" s="7"/>
      <c r="V49" s="67" t="n">
        <f aca="false">K49*5.5017049523</f>
        <v>3653799.18963698</v>
      </c>
      <c r="W49" s="67" t="n">
        <f aca="false">M49*5.5017049523</f>
        <v>113004.098648567</v>
      </c>
      <c r="X49" s="67" t="n">
        <f aca="false">N49*5.1890047538+L49*5.5017049523</f>
        <v>24774882.9833787</v>
      </c>
      <c r="Y49" s="67" t="n">
        <f aca="false">N49*5.1890047538</f>
        <v>19639671.7369451</v>
      </c>
      <c r="Z49" s="67" t="n">
        <f aca="false">L49*5.5017049523</f>
        <v>5135211.24643359</v>
      </c>
      <c r="AA49" s="67"/>
      <c r="AB49" s="67"/>
      <c r="AC49" s="67"/>
      <c r="AD49" s="6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</row>
    <row r="50" customFormat="false" ht="12.8" hidden="false" customHeight="false" outlineLevel="0" collapsed="false">
      <c r="A50" s="153"/>
      <c r="B50" s="5"/>
      <c r="C50" s="153" t="n">
        <f aca="false">C46+1</f>
        <v>2024</v>
      </c>
      <c r="D50" s="153" t="n">
        <f aca="false">D46</f>
        <v>1</v>
      </c>
      <c r="E50" s="153" t="n">
        <v>197</v>
      </c>
      <c r="F50" s="155" t="n">
        <f aca="false">central_v2_m!D38+temporary_pension_bonus_central!B38</f>
        <v>22720220.7747613</v>
      </c>
      <c r="G50" s="155" t="n">
        <f aca="false">central_v2_m!E38+temporary_pension_bonus_central!B38</f>
        <v>21796540.8607787</v>
      </c>
      <c r="H50" s="8" t="n">
        <f aca="false">F50-J50</f>
        <v>22035520.1298653</v>
      </c>
      <c r="I50" s="8" t="n">
        <f aca="false">G50-K50</f>
        <v>21132381.2352296</v>
      </c>
      <c r="J50" s="155" t="n">
        <f aca="false">central_v2_m!J38</f>
        <v>684700.644896</v>
      </c>
      <c r="K50" s="155" t="n">
        <f aca="false">central_v2_m!K38</f>
        <v>664159.62554912</v>
      </c>
      <c r="L50" s="8" t="n">
        <f aca="false">H50-I50</f>
        <v>903138.894635733</v>
      </c>
      <c r="M50" s="8" t="n">
        <f aca="false">J50-K50</f>
        <v>20541.01934688</v>
      </c>
      <c r="N50" s="155" t="n">
        <f aca="false">SUM(central_v5_m!C38:J38)</f>
        <v>4241775.44241321</v>
      </c>
      <c r="O50" s="5"/>
      <c r="P50" s="5"/>
      <c r="Q50" s="8" t="n">
        <f aca="false">I50*5.5017049523</f>
        <v>116264126.495754</v>
      </c>
      <c r="R50" s="8"/>
      <c r="S50" s="8"/>
      <c r="T50" s="5"/>
      <c r="U50" s="5"/>
      <c r="V50" s="8" t="n">
        <f aca="false">K50*5.5017049523</f>
        <v>3654010.30100131</v>
      </c>
      <c r="W50" s="8" t="n">
        <f aca="false">M50*5.5017049523</f>
        <v>113010.62786602</v>
      </c>
      <c r="X50" s="8" t="n">
        <f aca="false">N50*5.1890047538+L50*5.5017049523</f>
        <v>26979396.6644664</v>
      </c>
      <c r="Y50" s="8" t="n">
        <f aca="false">N50*5.1890047538</f>
        <v>22010592.9352342</v>
      </c>
      <c r="Z50" s="8" t="n">
        <f aca="false">L50*5.5017049523</f>
        <v>4968803.72923216</v>
      </c>
      <c r="AA50" s="8"/>
      <c r="AB50" s="8"/>
      <c r="AC50" s="8"/>
      <c r="AD50" s="8"/>
      <c r="AE50" s="153"/>
      <c r="AF50" s="153"/>
      <c r="AG50" s="153"/>
      <c r="AH50" s="153"/>
      <c r="AI50" s="153"/>
      <c r="AJ50" s="153"/>
      <c r="AK50" s="153"/>
      <c r="AL50" s="153"/>
      <c r="AM50" s="153"/>
      <c r="AN50" s="153"/>
      <c r="AO50" s="153"/>
      <c r="AP50" s="153"/>
      <c r="AQ50" s="153"/>
      <c r="AR50" s="153"/>
      <c r="AS50" s="153"/>
      <c r="AT50" s="153"/>
      <c r="AU50" s="153"/>
      <c r="AV50" s="153"/>
      <c r="AW50" s="153"/>
      <c r="AX50" s="153"/>
      <c r="AY50" s="153"/>
      <c r="AZ50" s="153"/>
      <c r="BA50" s="153"/>
      <c r="BB50" s="153"/>
      <c r="BC50" s="153"/>
      <c r="BD50" s="153"/>
      <c r="BE50" s="153"/>
      <c r="BF50" s="153"/>
      <c r="BG50" s="153"/>
      <c r="BH50" s="153"/>
      <c r="BI50" s="153"/>
      <c r="BJ50" s="153"/>
      <c r="BK50" s="153"/>
      <c r="BL50" s="153"/>
    </row>
    <row r="51" customFormat="false" ht="12.8" hidden="false" customHeight="false" outlineLevel="0" collapsed="false">
      <c r="A51" s="7"/>
      <c r="B51" s="7"/>
      <c r="C51" s="7" t="n">
        <f aca="false">C47+1</f>
        <v>2024</v>
      </c>
      <c r="D51" s="7" t="n">
        <f aca="false">D47</f>
        <v>2</v>
      </c>
      <c r="E51" s="7" t="n">
        <v>198</v>
      </c>
      <c r="F51" s="157" t="n">
        <f aca="false">central_v2_m!D39+temporary_pension_bonus_central!B39</f>
        <v>24520991.7917595</v>
      </c>
      <c r="G51" s="157" t="n">
        <f aca="false">central_v2_m!E39+temporary_pension_bonus_central!B39</f>
        <v>23522271.151126</v>
      </c>
      <c r="H51" s="67" t="n">
        <f aca="false">F51-J51</f>
        <v>23769856.8322554</v>
      </c>
      <c r="I51" s="67" t="n">
        <f aca="false">G51-K51</f>
        <v>22793670.2404071</v>
      </c>
      <c r="J51" s="157" t="n">
        <f aca="false">central_v2_m!J39</f>
        <v>751134.959504</v>
      </c>
      <c r="K51" s="157" t="n">
        <f aca="false">central_v2_m!K39</f>
        <v>728600.91071888</v>
      </c>
      <c r="L51" s="67" t="n">
        <f aca="false">H51-I51</f>
        <v>976186.591848373</v>
      </c>
      <c r="M51" s="67" t="n">
        <f aca="false">J51-K51</f>
        <v>22534.04878512</v>
      </c>
      <c r="N51" s="157" t="n">
        <f aca="false">SUM(central_v5_m!C39:J39)</f>
        <v>3905613.6749699</v>
      </c>
      <c r="O51" s="7"/>
      <c r="P51" s="7"/>
      <c r="Q51" s="67" t="n">
        <f aca="false">I51*5.5017049523</f>
        <v>125404048.442741</v>
      </c>
      <c r="R51" s="67"/>
      <c r="S51" s="67"/>
      <c r="T51" s="7"/>
      <c r="U51" s="7"/>
      <c r="V51" s="67" t="n">
        <f aca="false">K51*5.5017049523</f>
        <v>4008547.23875235</v>
      </c>
      <c r="W51" s="67" t="n">
        <f aca="false">M51*5.5017049523</f>
        <v>123975.687796465</v>
      </c>
      <c r="X51" s="67" t="n">
        <f aca="false">N51*5.1890047538+L51*5.5017049523</f>
        <v>25636938.5326662</v>
      </c>
      <c r="Y51" s="67" t="n">
        <f aca="false">N51*5.1890047538</f>
        <v>20266247.9259251</v>
      </c>
      <c r="Z51" s="67" t="n">
        <f aca="false">L51*5.5017049523</f>
        <v>5370690.60674105</v>
      </c>
      <c r="AA51" s="67"/>
      <c r="AB51" s="67"/>
      <c r="AC51" s="67"/>
      <c r="AD51" s="6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</row>
    <row r="52" customFormat="false" ht="12.8" hidden="false" customHeight="false" outlineLevel="0" collapsed="false">
      <c r="A52" s="7"/>
      <c r="B52" s="7"/>
      <c r="C52" s="7" t="n">
        <f aca="false">C48+1</f>
        <v>2024</v>
      </c>
      <c r="D52" s="7" t="n">
        <f aca="false">D48</f>
        <v>3</v>
      </c>
      <c r="E52" s="7" t="n">
        <v>199</v>
      </c>
      <c r="F52" s="157" t="n">
        <f aca="false">central_v2_m!D40+temporary_pension_bonus_central!B40</f>
        <v>23735135.6830273</v>
      </c>
      <c r="G52" s="157" t="n">
        <f aca="false">central_v2_m!E40+temporary_pension_bonus_central!B40</f>
        <v>22766579.1640371</v>
      </c>
      <c r="H52" s="67" t="n">
        <f aca="false">F52-J52</f>
        <v>22988972.4764353</v>
      </c>
      <c r="I52" s="67" t="n">
        <f aca="false">G52-K52</f>
        <v>22042800.8536428</v>
      </c>
      <c r="J52" s="157" t="n">
        <f aca="false">central_v2_m!J40</f>
        <v>746163.206592</v>
      </c>
      <c r="K52" s="157" t="n">
        <f aca="false">central_v2_m!K40</f>
        <v>723778.31039424</v>
      </c>
      <c r="L52" s="67" t="n">
        <f aca="false">H52-I52</f>
        <v>946171.62279246</v>
      </c>
      <c r="M52" s="67" t="n">
        <f aca="false">J52-K52</f>
        <v>22384.8961977599</v>
      </c>
      <c r="N52" s="157" t="n">
        <f aca="false">SUM(central_v5_m!C40:J40)</f>
        <v>3664584.46884056</v>
      </c>
      <c r="O52" s="7"/>
      <c r="P52" s="7"/>
      <c r="Q52" s="67" t="n">
        <f aca="false">I52*5.5017049523</f>
        <v>121272986.619049</v>
      </c>
      <c r="R52" s="67"/>
      <c r="S52" s="67"/>
      <c r="T52" s="7"/>
      <c r="U52" s="7"/>
      <c r="V52" s="67" t="n">
        <f aca="false">K52*5.5017049523</f>
        <v>3982014.71466332</v>
      </c>
      <c r="W52" s="67" t="n">
        <f aca="false">M52*5.5017049523</f>
        <v>123155.094267937</v>
      </c>
      <c r="X52" s="67" t="n">
        <f aca="false">N52*5.1890047538+L52*5.5017049523</f>
        <v>24221103.3323583</v>
      </c>
      <c r="Y52" s="67" t="n">
        <f aca="false">N52*5.1890047538</f>
        <v>19015546.2295153</v>
      </c>
      <c r="Z52" s="67" t="n">
        <f aca="false">L52*5.5017049523</f>
        <v>5205557.10284301</v>
      </c>
      <c r="AA52" s="67"/>
      <c r="AB52" s="67"/>
      <c r="AC52" s="67"/>
      <c r="AD52" s="6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</row>
    <row r="53" customFormat="false" ht="12.8" hidden="false" customHeight="false" outlineLevel="0" collapsed="false">
      <c r="A53" s="7"/>
      <c r="B53" s="7"/>
      <c r="C53" s="7" t="n">
        <f aca="false">C49+1</f>
        <v>2024</v>
      </c>
      <c r="D53" s="7" t="n">
        <f aca="false">D49</f>
        <v>4</v>
      </c>
      <c r="E53" s="7" t="n">
        <v>200</v>
      </c>
      <c r="F53" s="157" t="n">
        <f aca="false">central_v2_m!D41+temporary_pension_bonus_central!B41</f>
        <v>25362257.4878688</v>
      </c>
      <c r="G53" s="157" t="n">
        <f aca="false">central_v2_m!E41+temporary_pension_bonus_central!B41</f>
        <v>24326768.7498327</v>
      </c>
      <c r="H53" s="67" t="n">
        <f aca="false">F53-J53</f>
        <v>-834011616.512131</v>
      </c>
      <c r="I53" s="67" t="n">
        <f aca="false">G53-K53</f>
        <v>23493176.0920527</v>
      </c>
      <c r="J53" s="157" t="n">
        <f aca="false">central_v2_m!J41</f>
        <v>859373874</v>
      </c>
      <c r="K53" s="157" t="n">
        <f aca="false">central_v2_m!K41</f>
        <v>833592.65778</v>
      </c>
      <c r="L53" s="67" t="n">
        <f aca="false">H53-I53</f>
        <v>-857504792.604184</v>
      </c>
      <c r="M53" s="67" t="n">
        <f aca="false">J53-K53</f>
        <v>858540281.34222</v>
      </c>
      <c r="N53" s="157" t="n">
        <f aca="false">SUM(central_v5_m!C41:J41)</f>
        <v>4044594.12424824</v>
      </c>
      <c r="O53" s="7"/>
      <c r="P53" s="7"/>
      <c r="Q53" s="67" t="n">
        <f aca="false">I53*5.5017049523</f>
        <v>129252523.250902</v>
      </c>
      <c r="R53" s="67"/>
      <c r="S53" s="67"/>
      <c r="T53" s="7"/>
      <c r="U53" s="7"/>
      <c r="V53" s="67" t="n">
        <f aca="false">K53*5.5017049523</f>
        <v>4586180.85350915</v>
      </c>
      <c r="W53" s="67" t="n">
        <f aca="false">M53*5.5017049523</f>
        <v>4723435317.60953</v>
      </c>
      <c r="X53" s="67" t="n">
        <f aca="false">N53*5.1890047538+L53*5.5017049523</f>
        <v>-4696750945.95351</v>
      </c>
      <c r="Y53" s="67" t="n">
        <f aca="false">N53*5.1890047538</f>
        <v>20987418.1379157</v>
      </c>
      <c r="Z53" s="67" t="n">
        <f aca="false">L53*5.5017049523</f>
        <v>-4717738364.09142</v>
      </c>
      <c r="AA53" s="67"/>
      <c r="AB53" s="67"/>
      <c r="AC53" s="67"/>
      <c r="AD53" s="6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</row>
    <row r="54" customFormat="false" ht="12.8" hidden="false" customHeight="false" outlineLevel="0" collapsed="false">
      <c r="A54" s="153"/>
      <c r="B54" s="5"/>
      <c r="C54" s="153" t="n">
        <f aca="false">C50+1</f>
        <v>2025</v>
      </c>
      <c r="D54" s="153" t="n">
        <f aca="false">D50</f>
        <v>1</v>
      </c>
      <c r="E54" s="153" t="n">
        <v>201</v>
      </c>
      <c r="F54" s="155" t="n">
        <f aca="false">central_v2_m!D42+temporary_pension_bonus_central!B42</f>
        <v>24746709.8173369</v>
      </c>
      <c r="G54" s="155" t="n">
        <f aca="false">central_v2_m!E42+temporary_pension_bonus_central!B42</f>
        <v>23734817.2394952</v>
      </c>
      <c r="H54" s="8" t="n">
        <f aca="false">F54-J54</f>
        <v>23834256.1305769</v>
      </c>
      <c r="I54" s="8" t="n">
        <f aca="false">G54-K54</f>
        <v>22849737.163338</v>
      </c>
      <c r="J54" s="155" t="n">
        <f aca="false">central_v2_m!J42</f>
        <v>912453.68676</v>
      </c>
      <c r="K54" s="155" t="n">
        <f aca="false">central_v2_m!K42</f>
        <v>885080.0761572</v>
      </c>
      <c r="L54" s="8" t="n">
        <f aca="false">H54-I54</f>
        <v>984518.967238888</v>
      </c>
      <c r="M54" s="8" t="n">
        <f aca="false">J54-K54</f>
        <v>27373.6106027999</v>
      </c>
      <c r="N54" s="155" t="n">
        <f aca="false">SUM(central_v5_m!C42:J42)</f>
        <v>4614067.75353047</v>
      </c>
      <c r="O54" s="5"/>
      <c r="P54" s="5"/>
      <c r="Q54" s="8" t="n">
        <f aca="false">I54*5.5017049523</f>
        <v>125712512.11029</v>
      </c>
      <c r="R54" s="8"/>
      <c r="S54" s="8"/>
      <c r="T54" s="5"/>
      <c r="U54" s="5"/>
      <c r="V54" s="8" t="n">
        <f aca="false">K54*5.5017049523</f>
        <v>4869449.43817613</v>
      </c>
      <c r="W54" s="8" t="n">
        <f aca="false">M54*5.5017049523</f>
        <v>150601.529015756</v>
      </c>
      <c r="X54" s="8" t="n">
        <f aca="false">N54*5.1890047538+L54*5.5017049523</f>
        <v>29358952.3851164</v>
      </c>
      <c r="Y54" s="8" t="n">
        <f aca="false">N54*5.1890047538</f>
        <v>23942419.5074249</v>
      </c>
      <c r="Z54" s="8" t="n">
        <f aca="false">L54*5.5017049523</f>
        <v>5416532.87769147</v>
      </c>
      <c r="AA54" s="8"/>
      <c r="AB54" s="8"/>
      <c r="AC54" s="8"/>
      <c r="AD54" s="8"/>
      <c r="AE54" s="153"/>
      <c r="AF54" s="153"/>
      <c r="AG54" s="153"/>
      <c r="AH54" s="153"/>
      <c r="AI54" s="153"/>
      <c r="AJ54" s="153"/>
      <c r="AK54" s="153"/>
      <c r="AL54" s="153"/>
      <c r="AM54" s="153"/>
      <c r="AN54" s="153"/>
      <c r="AO54" s="153"/>
      <c r="AP54" s="153"/>
      <c r="AQ54" s="153"/>
      <c r="AR54" s="153"/>
      <c r="AS54" s="153"/>
      <c r="AT54" s="153"/>
      <c r="AU54" s="153"/>
      <c r="AV54" s="153"/>
      <c r="AW54" s="153"/>
      <c r="AX54" s="153"/>
      <c r="AY54" s="153"/>
      <c r="AZ54" s="153"/>
      <c r="BA54" s="153"/>
      <c r="BB54" s="153"/>
      <c r="BC54" s="153"/>
      <c r="BD54" s="153"/>
      <c r="BE54" s="153"/>
      <c r="BF54" s="153"/>
      <c r="BG54" s="153"/>
      <c r="BH54" s="153"/>
      <c r="BI54" s="153"/>
      <c r="BJ54" s="153"/>
      <c r="BK54" s="153"/>
      <c r="BL54" s="153"/>
    </row>
    <row r="55" customFormat="false" ht="12.8" hidden="false" customHeight="false" outlineLevel="0" collapsed="false">
      <c r="A55" s="7"/>
      <c r="B55" s="7"/>
      <c r="C55" s="7" t="n">
        <f aca="false">C51+1</f>
        <v>2025</v>
      </c>
      <c r="D55" s="7" t="n">
        <f aca="false">D51</f>
        <v>2</v>
      </c>
      <c r="E55" s="7" t="n">
        <v>202</v>
      </c>
      <c r="F55" s="157" t="n">
        <f aca="false">central_v2_m!D43+temporary_pension_bonus_central!B43</f>
        <v>26553229.646868</v>
      </c>
      <c r="G55" s="157" t="n">
        <f aca="false">central_v2_m!E43+temporary_pension_bonus_central!B43</f>
        <v>25465301.5293272</v>
      </c>
      <c r="H55" s="67" t="n">
        <f aca="false">F55-J55</f>
        <v>25476629.678532</v>
      </c>
      <c r="I55" s="67" t="n">
        <f aca="false">G55-K55</f>
        <v>24420999.5600413</v>
      </c>
      <c r="J55" s="157" t="n">
        <f aca="false">central_v2_m!J43</f>
        <v>1076599.968336</v>
      </c>
      <c r="K55" s="157" t="n">
        <f aca="false">central_v2_m!K43</f>
        <v>1044301.96928592</v>
      </c>
      <c r="L55" s="67" t="n">
        <f aca="false">H55-I55</f>
        <v>1055630.11849074</v>
      </c>
      <c r="M55" s="67" t="n">
        <f aca="false">J55-K55</f>
        <v>32297.99905008</v>
      </c>
      <c r="N55" s="157" t="n">
        <f aca="false">SUM(central_v5_m!C43:J43)</f>
        <v>4198018.5923529</v>
      </c>
      <c r="O55" s="7"/>
      <c r="P55" s="7"/>
      <c r="Q55" s="67" t="n">
        <f aca="false">I55*5.5017049523</f>
        <v>134357134.219595</v>
      </c>
      <c r="R55" s="67"/>
      <c r="S55" s="67"/>
      <c r="T55" s="7"/>
      <c r="U55" s="7"/>
      <c r="V55" s="67" t="n">
        <f aca="false">K55*5.5017049523</f>
        <v>5745441.31611699</v>
      </c>
      <c r="W55" s="67" t="n">
        <f aca="false">M55*5.5017049523</f>
        <v>177694.061323206</v>
      </c>
      <c r="X55" s="67" t="n">
        <f aca="false">N55*5.1890047538+L55*5.5017049523</f>
        <v>27591303.8829575</v>
      </c>
      <c r="Y55" s="67" t="n">
        <f aca="false">N55*5.1890047538</f>
        <v>21783538.43226</v>
      </c>
      <c r="Z55" s="67" t="n">
        <f aca="false">L55*5.5017049523</f>
        <v>5807765.45069752</v>
      </c>
      <c r="AA55" s="67"/>
      <c r="AB55" s="67"/>
      <c r="AC55" s="67"/>
      <c r="AD55" s="6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</row>
    <row r="56" customFormat="false" ht="12.8" hidden="false" customHeight="false" outlineLevel="0" collapsed="false">
      <c r="A56" s="7"/>
      <c r="B56" s="7"/>
      <c r="C56" s="7" t="n">
        <f aca="false">C52+1</f>
        <v>2025</v>
      </c>
      <c r="D56" s="7" t="n">
        <f aca="false">D52</f>
        <v>3</v>
      </c>
      <c r="E56" s="7" t="n">
        <v>203</v>
      </c>
      <c r="F56" s="157" t="n">
        <f aca="false">central_v2_m!D44+temporary_pension_bonus_central!B44</f>
        <v>26013122.5248866</v>
      </c>
      <c r="G56" s="157" t="n">
        <f aca="false">central_v2_m!E44+temporary_pension_bonus_central!B44</f>
        <v>24946185.8723249</v>
      </c>
      <c r="H56" s="67" t="n">
        <f aca="false">F56-J56</f>
        <v>24857056.5526146</v>
      </c>
      <c r="I56" s="67" t="n">
        <f aca="false">G56-K56</f>
        <v>23824801.8792211</v>
      </c>
      <c r="J56" s="157" t="n">
        <f aca="false">central_v2_m!J44</f>
        <v>1156065.972272</v>
      </c>
      <c r="K56" s="157" t="n">
        <f aca="false">central_v2_m!K44</f>
        <v>1121383.99310384</v>
      </c>
      <c r="L56" s="67" t="n">
        <f aca="false">H56-I56</f>
        <v>1032254.67339354</v>
      </c>
      <c r="M56" s="67" t="n">
        <f aca="false">J56-K56</f>
        <v>34681.9791681599</v>
      </c>
      <c r="N56" s="157" t="n">
        <f aca="false">SUM(central_v5_m!C44:J44)</f>
        <v>4028181.48661464</v>
      </c>
      <c r="O56" s="7"/>
      <c r="P56" s="7"/>
      <c r="Q56" s="67" t="n">
        <f aca="false">I56*5.5017049523</f>
        <v>131077030.486477</v>
      </c>
      <c r="R56" s="67"/>
      <c r="S56" s="67"/>
      <c r="T56" s="7"/>
      <c r="U56" s="7"/>
      <c r="V56" s="67" t="n">
        <f aca="false">K56*5.5017049523</f>
        <v>6169523.86828935</v>
      </c>
      <c r="W56" s="67" t="n">
        <f aca="false">M56*5.5017049523</f>
        <v>190810.016545031</v>
      </c>
      <c r="X56" s="67" t="n">
        <f aca="false">N56*5.1890047538+L56*5.5017049523</f>
        <v>26581413.5318566</v>
      </c>
      <c r="Y56" s="67" t="n">
        <f aca="false">N56*5.1890047538</f>
        <v>20902252.8832125</v>
      </c>
      <c r="Z56" s="67" t="n">
        <f aca="false">L56*5.5017049523</f>
        <v>5679160.64864404</v>
      </c>
      <c r="AA56" s="67"/>
      <c r="AB56" s="67"/>
      <c r="AC56" s="67"/>
      <c r="AD56" s="6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</row>
    <row r="57" customFormat="false" ht="12.8" hidden="false" customHeight="false" outlineLevel="0" collapsed="false">
      <c r="A57" s="7"/>
      <c r="B57" s="7"/>
      <c r="C57" s="7" t="n">
        <f aca="false">C53+1</f>
        <v>2025</v>
      </c>
      <c r="D57" s="7" t="n">
        <f aca="false">D53</f>
        <v>4</v>
      </c>
      <c r="E57" s="7" t="n">
        <v>204</v>
      </c>
      <c r="F57" s="157" t="n">
        <f aca="false">central_v2_m!D45+temporary_pension_bonus_central!B45</f>
        <v>27446328.2338036</v>
      </c>
      <c r="G57" s="157" t="n">
        <f aca="false">central_v2_m!E45+temporary_pension_bonus_central!B45</f>
        <v>26319767.3283017</v>
      </c>
      <c r="H57" s="67" t="n">
        <f aca="false">F57-J57</f>
        <v>26138259.9202996</v>
      </c>
      <c r="I57" s="67" t="n">
        <f aca="false">G57-K57</f>
        <v>25050941.0642028</v>
      </c>
      <c r="J57" s="157" t="n">
        <f aca="false">central_v2_m!J45</f>
        <v>1308068.313504</v>
      </c>
      <c r="K57" s="157" t="n">
        <f aca="false">central_v2_m!K45</f>
        <v>1268826.26409888</v>
      </c>
      <c r="L57" s="67" t="n">
        <f aca="false">H57-I57</f>
        <v>1087318.85609683</v>
      </c>
      <c r="M57" s="67" t="n">
        <f aca="false">J57-K57</f>
        <v>39242.0494051196</v>
      </c>
      <c r="N57" s="157" t="n">
        <f aca="false">SUM(central_v5_m!C45:J45)</f>
        <v>4275795.87359592</v>
      </c>
      <c r="O57" s="7"/>
      <c r="P57" s="7"/>
      <c r="Q57" s="67" t="n">
        <f aca="false">I57*5.5017049523</f>
        <v>137822886.5127</v>
      </c>
      <c r="R57" s="67"/>
      <c r="S57" s="67"/>
      <c r="T57" s="7"/>
      <c r="U57" s="7"/>
      <c r="V57" s="67" t="n">
        <f aca="false">K57*5.5017049523</f>
        <v>6980707.74080112</v>
      </c>
      <c r="W57" s="67" t="n">
        <f aca="false">M57*5.5017049523</f>
        <v>215898.177550548</v>
      </c>
      <c r="X57" s="67" t="n">
        <f aca="false">N57*5.1890047538+L57*5.5017049523</f>
        <v>28169232.6496848</v>
      </c>
      <c r="Y57" s="67" t="n">
        <f aca="false">N57*5.1890047538</f>
        <v>22187125.1143677</v>
      </c>
      <c r="Z57" s="67" t="n">
        <f aca="false">L57*5.5017049523</f>
        <v>5982107.5353171</v>
      </c>
      <c r="AA57" s="67"/>
      <c r="AB57" s="67"/>
      <c r="AC57" s="67"/>
      <c r="AD57" s="6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</row>
    <row r="58" customFormat="false" ht="12.8" hidden="false" customHeight="false" outlineLevel="0" collapsed="false">
      <c r="A58" s="153"/>
      <c r="B58" s="5"/>
      <c r="C58" s="153" t="n">
        <f aca="false">C54+1</f>
        <v>2026</v>
      </c>
      <c r="D58" s="153" t="n">
        <f aca="false">D54</f>
        <v>1</v>
      </c>
      <c r="E58" s="153" t="n">
        <v>205</v>
      </c>
      <c r="F58" s="155" t="n">
        <f aca="false">central_v2_m!D46+temporary_pension_bonus_central!B46</f>
        <v>27163442.5763596</v>
      </c>
      <c r="G58" s="155" t="n">
        <f aca="false">central_v2_m!E46+temporary_pension_bonus_central!B46</f>
        <v>26047919.5298882</v>
      </c>
      <c r="H58" s="8" t="n">
        <f aca="false">F58-J58</f>
        <v>25762704.6844156</v>
      </c>
      <c r="I58" s="8" t="n">
        <f aca="false">G58-K58</f>
        <v>24689203.7747025</v>
      </c>
      <c r="J58" s="155" t="n">
        <f aca="false">central_v2_m!J46</f>
        <v>1400737.891944</v>
      </c>
      <c r="K58" s="155" t="n">
        <f aca="false">central_v2_m!K46</f>
        <v>1358715.75518568</v>
      </c>
      <c r="L58" s="8" t="n">
        <f aca="false">H58-I58</f>
        <v>1073500.90971312</v>
      </c>
      <c r="M58" s="8" t="n">
        <f aca="false">J58-K58</f>
        <v>42022.1367583198</v>
      </c>
      <c r="N58" s="155" t="n">
        <f aca="false">SUM(central_v5_m!C46:J46)</f>
        <v>5010074.35831918</v>
      </c>
      <c r="O58" s="5"/>
      <c r="P58" s="5"/>
      <c r="Q58" s="8" t="n">
        <f aca="false">I58*5.5017049523</f>
        <v>135832714.675625</v>
      </c>
      <c r="R58" s="8"/>
      <c r="S58" s="8"/>
      <c r="T58" s="5"/>
      <c r="U58" s="5"/>
      <c r="V58" s="8" t="n">
        <f aca="false">K58*5.5017049523</f>
        <v>7475253.19907309</v>
      </c>
      <c r="W58" s="8" t="n">
        <f aca="false">M58*5.5017049523</f>
        <v>231193.397909476</v>
      </c>
      <c r="X58" s="8" t="n">
        <f aca="false">N58*5.1890047538+L58*5.5017049523</f>
        <v>31903384.9334769</v>
      </c>
      <c r="Y58" s="8" t="n">
        <f aca="false">N58*5.1890047538</f>
        <v>25997299.6622097</v>
      </c>
      <c r="Z58" s="8" t="n">
        <f aca="false">L58*5.5017049523</f>
        <v>5906085.27126722</v>
      </c>
      <c r="AA58" s="8"/>
      <c r="AB58" s="8"/>
      <c r="AC58" s="8"/>
      <c r="AD58" s="8"/>
      <c r="AE58" s="153"/>
      <c r="AF58" s="153"/>
      <c r="AG58" s="153"/>
      <c r="AH58" s="153"/>
      <c r="AI58" s="153"/>
      <c r="AJ58" s="153"/>
      <c r="AK58" s="153"/>
      <c r="AL58" s="153"/>
      <c r="AM58" s="153"/>
      <c r="AN58" s="153"/>
      <c r="AO58" s="153"/>
      <c r="AP58" s="153"/>
      <c r="AQ58" s="153"/>
      <c r="AR58" s="153"/>
      <c r="AS58" s="153"/>
      <c r="AT58" s="153"/>
      <c r="AU58" s="153"/>
      <c r="AV58" s="153"/>
      <c r="AW58" s="153"/>
      <c r="AX58" s="153"/>
      <c r="AY58" s="153"/>
      <c r="AZ58" s="153"/>
      <c r="BA58" s="153"/>
      <c r="BB58" s="153"/>
      <c r="BC58" s="153"/>
      <c r="BD58" s="153"/>
      <c r="BE58" s="153"/>
      <c r="BF58" s="153"/>
      <c r="BG58" s="153"/>
      <c r="BH58" s="153"/>
      <c r="BI58" s="153"/>
      <c r="BJ58" s="153"/>
      <c r="BK58" s="153"/>
      <c r="BL58" s="153"/>
    </row>
    <row r="59" customFormat="false" ht="12.8" hidden="false" customHeight="false" outlineLevel="0" collapsed="false">
      <c r="A59" s="7"/>
      <c r="B59" s="7"/>
      <c r="C59" s="7" t="n">
        <f aca="false">C55+1</f>
        <v>2026</v>
      </c>
      <c r="D59" s="7" t="n">
        <f aca="false">D55</f>
        <v>2</v>
      </c>
      <c r="E59" s="7" t="n">
        <v>206</v>
      </c>
      <c r="F59" s="157" t="n">
        <f aca="false">central_v2_m!D47+temporary_pension_bonus_central!B47</f>
        <v>28600476.630116</v>
      </c>
      <c r="G59" s="157" t="n">
        <f aca="false">central_v2_m!E47+temporary_pension_bonus_central!B47</f>
        <v>27424440.5675399</v>
      </c>
      <c r="H59" s="67" t="n">
        <f aca="false">F59-J59</f>
        <v>27031600.017788</v>
      </c>
      <c r="I59" s="67" t="n">
        <f aca="false">G59-K59</f>
        <v>25902630.2535817</v>
      </c>
      <c r="J59" s="157" t="n">
        <f aca="false">central_v2_m!J47</f>
        <v>1568876.612328</v>
      </c>
      <c r="K59" s="157" t="n">
        <f aca="false">central_v2_m!K47</f>
        <v>1521810.31395816</v>
      </c>
      <c r="L59" s="67" t="n">
        <f aca="false">H59-I59</f>
        <v>1128969.76420625</v>
      </c>
      <c r="M59" s="67" t="n">
        <f aca="false">J59-K59</f>
        <v>47066.29836984</v>
      </c>
      <c r="N59" s="157" t="n">
        <f aca="false">SUM(central_v5_m!C47:J47)</f>
        <v>4458246.24608673</v>
      </c>
      <c r="O59" s="7"/>
      <c r="P59" s="7"/>
      <c r="Q59" s="67" t="n">
        <f aca="false">I59*5.5017049523</f>
        <v>142508629.143726</v>
      </c>
      <c r="R59" s="67"/>
      <c r="S59" s="67"/>
      <c r="T59" s="7"/>
      <c r="U59" s="7"/>
      <c r="V59" s="67" t="n">
        <f aca="false">K59*5.5017049523</f>
        <v>8372551.34076483</v>
      </c>
      <c r="W59" s="67" t="n">
        <f aca="false">M59*5.5017049523</f>
        <v>258944.886827778</v>
      </c>
      <c r="X59" s="67" t="n">
        <f aca="false">N59*5.1890047538+L59*5.5017049523</f>
        <v>29345119.5072855</v>
      </c>
      <c r="Y59" s="67" t="n">
        <f aca="false">N59*5.1890047538</f>
        <v>23133860.9645551</v>
      </c>
      <c r="Z59" s="67" t="n">
        <f aca="false">L59*5.5017049523</f>
        <v>6211258.54273047</v>
      </c>
      <c r="AA59" s="67"/>
      <c r="AB59" s="67"/>
      <c r="AC59" s="67"/>
      <c r="AD59" s="6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</row>
    <row r="60" customFormat="false" ht="12.8" hidden="false" customHeight="false" outlineLevel="0" collapsed="false">
      <c r="A60" s="7"/>
      <c r="B60" s="7"/>
      <c r="C60" s="7" t="n">
        <f aca="false">C56+1</f>
        <v>2026</v>
      </c>
      <c r="D60" s="7" t="n">
        <f aca="false">D56</f>
        <v>3</v>
      </c>
      <c r="E60" s="7" t="n">
        <v>207</v>
      </c>
      <c r="F60" s="157" t="n">
        <f aca="false">central_v2_m!D48+temporary_pension_bonus_central!B48</f>
        <v>28242939.7044892</v>
      </c>
      <c r="G60" s="157" t="n">
        <f aca="false">central_v2_m!E48+temporary_pension_bonus_central!B48</f>
        <v>27080590.1955178</v>
      </c>
      <c r="H60" s="67" t="n">
        <f aca="false">F60-J60</f>
        <v>26634467.2012092</v>
      </c>
      <c r="I60" s="67" t="n">
        <f aca="false">G60-K60</f>
        <v>25520371.8673362</v>
      </c>
      <c r="J60" s="157" t="n">
        <f aca="false">central_v2_m!J48</f>
        <v>1608472.50328</v>
      </c>
      <c r="K60" s="157" t="n">
        <f aca="false">central_v2_m!K48</f>
        <v>1560218.3281816</v>
      </c>
      <c r="L60" s="67" t="n">
        <f aca="false">H60-I60</f>
        <v>1114095.33387302</v>
      </c>
      <c r="M60" s="67" t="n">
        <f aca="false">J60-K60</f>
        <v>48254.1750984006</v>
      </c>
      <c r="N60" s="157" t="n">
        <f aca="false">SUM(central_v5_m!C48:J48)</f>
        <v>4307464.69966248</v>
      </c>
      <c r="O60" s="7"/>
      <c r="P60" s="7"/>
      <c r="Q60" s="67" t="n">
        <f aca="false">I60*5.5017049523</f>
        <v>140405556.287061</v>
      </c>
      <c r="R60" s="67"/>
      <c r="S60" s="67"/>
      <c r="T60" s="7"/>
      <c r="U60" s="7"/>
      <c r="V60" s="67" t="n">
        <f aca="false">K60*5.5017049523</f>
        <v>8583860.90282593</v>
      </c>
      <c r="W60" s="67" t="n">
        <f aca="false">M60*5.5017049523</f>
        <v>265480.234108022</v>
      </c>
      <c r="X60" s="67" t="n">
        <f aca="false">N60*5.1890047538+L60*5.5017049523</f>
        <v>28480878.6190778</v>
      </c>
      <c r="Y60" s="67" t="n">
        <f aca="false">N60*5.1890047538</f>
        <v>22351454.8033743</v>
      </c>
      <c r="Z60" s="67" t="n">
        <f aca="false">L60*5.5017049523</f>
        <v>6129423.81570351</v>
      </c>
      <c r="AA60" s="67"/>
      <c r="AB60" s="67"/>
      <c r="AC60" s="67"/>
      <c r="AD60" s="6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</row>
    <row r="61" customFormat="false" ht="12.8" hidden="false" customHeight="false" outlineLevel="0" collapsed="false">
      <c r="A61" s="7"/>
      <c r="B61" s="7"/>
      <c r="C61" s="7" t="n">
        <f aca="false">C57+1</f>
        <v>2026</v>
      </c>
      <c r="D61" s="7" t="n">
        <f aca="false">D57</f>
        <v>4</v>
      </c>
      <c r="E61" s="7" t="n">
        <v>208</v>
      </c>
      <c r="F61" s="157" t="n">
        <f aca="false">central_v2_m!D49+temporary_pension_bonus_central!B49</f>
        <v>29247383.2397859</v>
      </c>
      <c r="G61" s="157" t="n">
        <f aca="false">central_v2_m!E49+temporary_pension_bonus_central!B49</f>
        <v>28043217.0318012</v>
      </c>
      <c r="H61" s="67" t="n">
        <f aca="false">F61-J61</f>
        <v>27536826.3233699</v>
      </c>
      <c r="I61" s="67" t="n">
        <f aca="false">G61-K61</f>
        <v>26383976.8228776</v>
      </c>
      <c r="J61" s="157" t="n">
        <f aca="false">central_v2_m!J49</f>
        <v>1710556.916416</v>
      </c>
      <c r="K61" s="157" t="n">
        <f aca="false">central_v2_m!K49</f>
        <v>1659240.20892352</v>
      </c>
      <c r="L61" s="67" t="n">
        <f aca="false">H61-I61</f>
        <v>1152849.50049225</v>
      </c>
      <c r="M61" s="67" t="n">
        <f aca="false">J61-K61</f>
        <v>51316.7074924801</v>
      </c>
      <c r="N61" s="157" t="n">
        <f aca="false">SUM(central_v5_m!C49:J49)</f>
        <v>4514631.1924966</v>
      </c>
      <c r="O61" s="7"/>
      <c r="P61" s="7"/>
      <c r="Q61" s="67" t="n">
        <f aca="false">I61*5.5017049523</f>
        <v>145156855.947794</v>
      </c>
      <c r="R61" s="67"/>
      <c r="S61" s="67"/>
      <c r="T61" s="7"/>
      <c r="U61" s="7"/>
      <c r="V61" s="67" t="n">
        <f aca="false">K61*5.5017049523</f>
        <v>9128650.07448982</v>
      </c>
      <c r="W61" s="67" t="n">
        <f aca="false">M61*5.5017049523</f>
        <v>282329.383747108</v>
      </c>
      <c r="X61" s="67" t="n">
        <f aca="false">N61*5.1890047538+L61*5.5017049523</f>
        <v>29769080.5256334</v>
      </c>
      <c r="Y61" s="67" t="n">
        <f aca="false">N61*5.1890047538</f>
        <v>23426442.7195186</v>
      </c>
      <c r="Z61" s="67" t="n">
        <f aca="false">L61*5.5017049523</f>
        <v>6342637.80611477</v>
      </c>
      <c r="AA61" s="67"/>
      <c r="AB61" s="67"/>
      <c r="AC61" s="67"/>
      <c r="AD61" s="6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</row>
    <row r="62" customFormat="false" ht="12.8" hidden="false" customHeight="false" outlineLevel="0" collapsed="false">
      <c r="A62" s="153"/>
      <c r="B62" s="5"/>
      <c r="C62" s="153" t="n">
        <f aca="false">C58+1</f>
        <v>2027</v>
      </c>
      <c r="D62" s="153" t="n">
        <f aca="false">D58</f>
        <v>1</v>
      </c>
      <c r="E62" s="153" t="n">
        <v>209</v>
      </c>
      <c r="F62" s="155" t="n">
        <f aca="false">central_v2_m!D50+temporary_pension_bonus_central!B50</f>
        <v>28972717.3017823</v>
      </c>
      <c r="G62" s="155" t="n">
        <f aca="false">central_v2_m!E50+temporary_pension_bonus_central!B50</f>
        <v>27779695.8683228</v>
      </c>
      <c r="H62" s="8" t="n">
        <f aca="false">F62-J62</f>
        <v>27178801.3172623</v>
      </c>
      <c r="I62" s="8" t="n">
        <f aca="false">G62-K62</f>
        <v>26039597.3633384</v>
      </c>
      <c r="J62" s="155" t="n">
        <f aca="false">central_v2_m!J50</f>
        <v>1793915.98452</v>
      </c>
      <c r="K62" s="155" t="n">
        <f aca="false">central_v2_m!K50</f>
        <v>1740098.5049844</v>
      </c>
      <c r="L62" s="8" t="n">
        <f aca="false">H62-I62</f>
        <v>1139203.95392384</v>
      </c>
      <c r="M62" s="8" t="n">
        <f aca="false">J62-K62</f>
        <v>53817.4795356002</v>
      </c>
      <c r="N62" s="155" t="n">
        <f aca="false">SUM(central_v5_m!C50:J50)</f>
        <v>5155552.61405751</v>
      </c>
      <c r="O62" s="5"/>
      <c r="P62" s="5"/>
      <c r="Q62" s="8" t="n">
        <f aca="false">I62*5.5017049523</f>
        <v>143262181.769777</v>
      </c>
      <c r="R62" s="8"/>
      <c r="S62" s="8"/>
      <c r="T62" s="5"/>
      <c r="U62" s="5"/>
      <c r="V62" s="8" t="n">
        <f aca="false">K62*5.5017049523</f>
        <v>9573508.5623625</v>
      </c>
      <c r="W62" s="8" t="n">
        <f aca="false">M62*5.5017049523</f>
        <v>296087.893681315</v>
      </c>
      <c r="X62" s="8" t="n">
        <f aca="false">N62*5.1890047538+L62*5.5017049523</f>
        <v>33019751.0577929</v>
      </c>
      <c r="Y62" s="8" t="n">
        <f aca="false">N62*5.1890047538</f>
        <v>26752187.0228104</v>
      </c>
      <c r="Z62" s="8" t="n">
        <f aca="false">L62*5.5017049523</f>
        <v>6267564.03498251</v>
      </c>
      <c r="AA62" s="8"/>
      <c r="AB62" s="8"/>
      <c r="AC62" s="8"/>
      <c r="AD62" s="8"/>
      <c r="AE62" s="153"/>
      <c r="AF62" s="153"/>
      <c r="AG62" s="153"/>
      <c r="AH62" s="153"/>
      <c r="AI62" s="153"/>
      <c r="AJ62" s="153"/>
      <c r="AK62" s="153"/>
      <c r="AL62" s="153"/>
      <c r="AM62" s="153"/>
      <c r="AN62" s="153"/>
      <c r="AO62" s="153"/>
      <c r="AP62" s="153"/>
      <c r="AQ62" s="153"/>
      <c r="AR62" s="153"/>
      <c r="AS62" s="153"/>
      <c r="AT62" s="153"/>
      <c r="AU62" s="153"/>
      <c r="AV62" s="153"/>
      <c r="AW62" s="153"/>
      <c r="AX62" s="153"/>
      <c r="AY62" s="153"/>
      <c r="AZ62" s="153"/>
      <c r="BA62" s="153"/>
      <c r="BB62" s="153"/>
      <c r="BC62" s="153"/>
      <c r="BD62" s="153"/>
      <c r="BE62" s="153"/>
      <c r="BF62" s="153"/>
      <c r="BG62" s="153"/>
      <c r="BH62" s="153"/>
      <c r="BI62" s="153"/>
      <c r="BJ62" s="153"/>
      <c r="BK62" s="153"/>
      <c r="BL62" s="153"/>
    </row>
    <row r="63" customFormat="false" ht="12.8" hidden="false" customHeight="false" outlineLevel="0" collapsed="false">
      <c r="A63" s="7"/>
      <c r="B63" s="7"/>
      <c r="C63" s="7" t="n">
        <f aca="false">C59+1</f>
        <v>2027</v>
      </c>
      <c r="D63" s="7" t="n">
        <f aca="false">D59</f>
        <v>2</v>
      </c>
      <c r="E63" s="7" t="n">
        <v>210</v>
      </c>
      <c r="F63" s="157" t="n">
        <f aca="false">central_v2_m!D51+temporary_pension_bonus_central!B51</f>
        <v>29697528.7577215</v>
      </c>
      <c r="G63" s="157" t="n">
        <f aca="false">central_v2_m!E51+temporary_pension_bonus_central!B51</f>
        <v>28474269.1030828</v>
      </c>
      <c r="H63" s="67" t="n">
        <f aca="false">F63-J63</f>
        <v>27776982.8798335</v>
      </c>
      <c r="I63" s="67" t="n">
        <f aca="false">G63-K63</f>
        <v>26611339.6015314</v>
      </c>
      <c r="J63" s="157" t="n">
        <f aca="false">central_v2_m!J51</f>
        <v>1920545.877888</v>
      </c>
      <c r="K63" s="157" t="n">
        <f aca="false">central_v2_m!K51</f>
        <v>1862929.50155136</v>
      </c>
      <c r="L63" s="67" t="n">
        <f aca="false">H63-I63</f>
        <v>1165643.27830205</v>
      </c>
      <c r="M63" s="67" t="n">
        <f aca="false">J63-K63</f>
        <v>57616.37633664</v>
      </c>
      <c r="N63" s="157" t="n">
        <f aca="false">SUM(central_v5_m!C51:J51)</f>
        <v>4428697.9384532</v>
      </c>
      <c r="O63" s="7"/>
      <c r="P63" s="7"/>
      <c r="Q63" s="67" t="n">
        <f aca="false">I63*5.5017049523</f>
        <v>146407738.873083</v>
      </c>
      <c r="R63" s="67"/>
      <c r="S63" s="67"/>
      <c r="T63" s="7"/>
      <c r="U63" s="7"/>
      <c r="V63" s="67" t="n">
        <f aca="false">K63*5.5017049523</f>
        <v>10249288.4644709</v>
      </c>
      <c r="W63" s="67" t="n">
        <f aca="false">M63*5.5017049523</f>
        <v>316988.303024873</v>
      </c>
      <c r="X63" s="67" t="n">
        <f aca="false">N63*5.1890047538+L63*5.5017049523</f>
        <v>29393560.0526275</v>
      </c>
      <c r="Y63" s="67" t="n">
        <f aca="false">N63*5.1890047538</f>
        <v>22980534.6557779</v>
      </c>
      <c r="Z63" s="67" t="n">
        <f aca="false">L63*5.5017049523</f>
        <v>6413025.3968496</v>
      </c>
      <c r="AA63" s="67"/>
      <c r="AB63" s="67"/>
      <c r="AC63" s="67"/>
      <c r="AD63" s="6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</row>
    <row r="64" customFormat="false" ht="12.8" hidden="false" customHeight="false" outlineLevel="0" collapsed="false">
      <c r="A64" s="7"/>
      <c r="B64" s="7"/>
      <c r="C64" s="7" t="n">
        <f aca="false">C60+1</f>
        <v>2027</v>
      </c>
      <c r="D64" s="7" t="n">
        <f aca="false">D60</f>
        <v>3</v>
      </c>
      <c r="E64" s="7" t="n">
        <v>211</v>
      </c>
      <c r="F64" s="157" t="n">
        <f aca="false">central_v2_m!D52+temporary_pension_bonus_central!B52</f>
        <v>29425035.0411943</v>
      </c>
      <c r="G64" s="157" t="n">
        <f aca="false">central_v2_m!E52+temporary_pension_bonus_central!B52</f>
        <v>28211674.6610838</v>
      </c>
      <c r="H64" s="67" t="n">
        <f aca="false">F64-J64</f>
        <v>27434997.8240263</v>
      </c>
      <c r="I64" s="67" t="n">
        <f aca="false">G64-K64</f>
        <v>26281338.5604308</v>
      </c>
      <c r="J64" s="157" t="n">
        <f aca="false">central_v2_m!J52</f>
        <v>1990037.217168</v>
      </c>
      <c r="K64" s="157" t="n">
        <f aca="false">central_v2_m!K52</f>
        <v>1930336.10065296</v>
      </c>
      <c r="L64" s="67" t="n">
        <f aca="false">H64-I64</f>
        <v>1153659.26359544</v>
      </c>
      <c r="M64" s="67" t="n">
        <f aca="false">J64-K64</f>
        <v>59701.1165150402</v>
      </c>
      <c r="N64" s="157" t="n">
        <f aca="false">SUM(central_v5_m!C52:J52)</f>
        <v>4393813.69133836</v>
      </c>
      <c r="O64" s="7"/>
      <c r="P64" s="7"/>
      <c r="Q64" s="67" t="n">
        <f aca="false">I64*5.5017049523</f>
        <v>144592170.510995</v>
      </c>
      <c r="R64" s="67"/>
      <c r="S64" s="67"/>
      <c r="T64" s="7"/>
      <c r="U64" s="7"/>
      <c r="V64" s="67" t="n">
        <f aca="false">K64*5.5017049523</f>
        <v>10620139.6845659</v>
      </c>
      <c r="W64" s="67" t="n">
        <f aca="false">M64*5.5017049523</f>
        <v>328457.928388636</v>
      </c>
      <c r="X64" s="67" t="n">
        <f aca="false">N64*5.1890047538+L64*5.5017049523</f>
        <v>29146613.015456</v>
      </c>
      <c r="Y64" s="67" t="n">
        <f aca="false">N64*5.1890047538</f>
        <v>22799520.1316663</v>
      </c>
      <c r="Z64" s="67" t="n">
        <f aca="false">L64*5.5017049523</f>
        <v>6347092.88378978</v>
      </c>
      <c r="AA64" s="67"/>
      <c r="AB64" s="67"/>
      <c r="AC64" s="67"/>
      <c r="AD64" s="6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</row>
    <row r="65" customFormat="false" ht="12.8" hidden="false" customHeight="false" outlineLevel="0" collapsed="false">
      <c r="A65" s="7"/>
      <c r="B65" s="7"/>
      <c r="C65" s="7" t="n">
        <f aca="false">C61+1</f>
        <v>2027</v>
      </c>
      <c r="D65" s="7" t="n">
        <f aca="false">D61</f>
        <v>4</v>
      </c>
      <c r="E65" s="7" t="n">
        <v>212</v>
      </c>
      <c r="F65" s="157" t="n">
        <f aca="false">central_v2_m!D53+temporary_pension_bonus_central!B53</f>
        <v>30169526.3422444</v>
      </c>
      <c r="G65" s="157" t="n">
        <f aca="false">central_v2_m!E53+temporary_pension_bonus_central!B53</f>
        <v>28924604.1487571</v>
      </c>
      <c r="H65" s="67" t="n">
        <f aca="false">F65-J65</f>
        <v>28032427.5337324</v>
      </c>
      <c r="I65" s="67" t="n">
        <f aca="false">G65-K65</f>
        <v>26851618.3045004</v>
      </c>
      <c r="J65" s="157" t="n">
        <f aca="false">central_v2_m!J53</f>
        <v>2137098.808512</v>
      </c>
      <c r="K65" s="157" t="n">
        <f aca="false">central_v2_m!K53</f>
        <v>2072985.84425664</v>
      </c>
      <c r="L65" s="67" t="n">
        <f aca="false">H65-I65</f>
        <v>1180809.22923196</v>
      </c>
      <c r="M65" s="67" t="n">
        <f aca="false">J65-K65</f>
        <v>64112.9642553597</v>
      </c>
      <c r="N65" s="157" t="n">
        <f aca="false">SUM(central_v5_m!C53:J53)</f>
        <v>4466993.11401772</v>
      </c>
      <c r="O65" s="7"/>
      <c r="P65" s="7"/>
      <c r="Q65" s="67" t="n">
        <f aca="false">I65*5.5017049523</f>
        <v>147729681.403139</v>
      </c>
      <c r="R65" s="67"/>
      <c r="S65" s="67"/>
      <c r="T65" s="7"/>
      <c r="U65" s="7"/>
      <c r="V65" s="67" t="n">
        <f aca="false">K65*5.5017049523</f>
        <v>11404956.4853946</v>
      </c>
      <c r="W65" s="67" t="n">
        <f aca="false">M65*5.5017049523</f>
        <v>352730.612950345</v>
      </c>
      <c r="X65" s="67" t="n">
        <f aca="false">N65*5.1890047538+L65*5.5017049523</f>
        <v>29675712.4880168</v>
      </c>
      <c r="Y65" s="67" t="n">
        <f aca="false">N65*5.1890047538</f>
        <v>23179248.5038298</v>
      </c>
      <c r="Z65" s="67" t="n">
        <f aca="false">L65*5.5017049523</f>
        <v>6496463.98418701</v>
      </c>
      <c r="AA65" s="67"/>
      <c r="AB65" s="67"/>
      <c r="AC65" s="67"/>
      <c r="AD65" s="6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</row>
    <row r="66" customFormat="false" ht="12.8" hidden="false" customHeight="false" outlineLevel="0" collapsed="false">
      <c r="A66" s="153"/>
      <c r="B66" s="5"/>
      <c r="C66" s="153" t="n">
        <f aca="false">C62+1</f>
        <v>2028</v>
      </c>
      <c r="D66" s="153" t="n">
        <f aca="false">D62</f>
        <v>1</v>
      </c>
      <c r="E66" s="153" t="n">
        <v>213</v>
      </c>
      <c r="F66" s="155" t="n">
        <f aca="false">central_v2_m!D54+temporary_pension_bonus_central!B54</f>
        <v>29927230.6394961</v>
      </c>
      <c r="G66" s="155" t="n">
        <f aca="false">central_v2_m!E54+temporary_pension_bonus_central!B54</f>
        <v>28692091.6044025</v>
      </c>
      <c r="H66" s="8" t="n">
        <f aca="false">F66-J66</f>
        <v>27708452.3536401</v>
      </c>
      <c r="I66" s="8" t="n">
        <f aca="false">G66-K66</f>
        <v>26539876.6671222</v>
      </c>
      <c r="J66" s="155" t="n">
        <f aca="false">central_v2_m!J54</f>
        <v>2218778.285856</v>
      </c>
      <c r="K66" s="155" t="n">
        <f aca="false">central_v2_m!K54</f>
        <v>2152214.93728032</v>
      </c>
      <c r="L66" s="8" t="n">
        <f aca="false">H66-I66</f>
        <v>1168575.6865179</v>
      </c>
      <c r="M66" s="8" t="n">
        <f aca="false">J66-K66</f>
        <v>66563.3485756801</v>
      </c>
      <c r="N66" s="155" t="n">
        <f aca="false">SUM(central_v5_m!C54:J54)</f>
        <v>5257236.03690949</v>
      </c>
      <c r="O66" s="5"/>
      <c r="P66" s="5"/>
      <c r="Q66" s="8" t="n">
        <f aca="false">I66*5.5017049523</f>
        <v>146014570.892938</v>
      </c>
      <c r="R66" s="8"/>
      <c r="S66" s="8"/>
      <c r="T66" s="5"/>
      <c r="U66" s="5"/>
      <c r="V66" s="8" t="n">
        <f aca="false">K66*5.5017049523</f>
        <v>11840851.5788492</v>
      </c>
      <c r="W66" s="8" t="n">
        <f aca="false">M66*5.5017049523</f>
        <v>366211.90450049</v>
      </c>
      <c r="X66" s="8" t="n">
        <f aca="false">N66*5.1890047538+L66*5.5017049523</f>
        <v>33708981.4290249</v>
      </c>
      <c r="Y66" s="8" t="n">
        <f aca="false">N66*5.1890047538</f>
        <v>27279822.787372</v>
      </c>
      <c r="Z66" s="8" t="n">
        <f aca="false">L66*5.5017049523</f>
        <v>6429158.64165289</v>
      </c>
      <c r="AA66" s="8"/>
      <c r="AB66" s="8"/>
      <c r="AC66" s="8"/>
      <c r="AD66" s="8"/>
      <c r="AE66" s="153"/>
      <c r="AF66" s="153"/>
      <c r="AG66" s="153"/>
      <c r="AH66" s="153"/>
      <c r="AI66" s="153"/>
      <c r="AJ66" s="153"/>
      <c r="AK66" s="153"/>
      <c r="AL66" s="153"/>
      <c r="AM66" s="153"/>
      <c r="AN66" s="153"/>
      <c r="AO66" s="153"/>
      <c r="AP66" s="153"/>
      <c r="AQ66" s="153"/>
      <c r="AR66" s="153"/>
      <c r="AS66" s="153"/>
      <c r="AT66" s="153"/>
      <c r="AU66" s="153"/>
      <c r="AV66" s="153"/>
      <c r="AW66" s="153"/>
      <c r="AX66" s="153"/>
      <c r="AY66" s="153"/>
      <c r="AZ66" s="153"/>
      <c r="BA66" s="153"/>
      <c r="BB66" s="153"/>
      <c r="BC66" s="153"/>
      <c r="BD66" s="153"/>
      <c r="BE66" s="153"/>
      <c r="BF66" s="153"/>
      <c r="BG66" s="153"/>
      <c r="BH66" s="153"/>
      <c r="BI66" s="153"/>
      <c r="BJ66" s="153"/>
      <c r="BK66" s="153"/>
      <c r="BL66" s="153"/>
    </row>
    <row r="67" customFormat="false" ht="12.8" hidden="false" customHeight="false" outlineLevel="0" collapsed="false">
      <c r="A67" s="7"/>
      <c r="B67" s="7"/>
      <c r="C67" s="7" t="n">
        <f aca="false">C63+1</f>
        <v>2028</v>
      </c>
      <c r="D67" s="7" t="n">
        <f aca="false">D63</f>
        <v>2</v>
      </c>
      <c r="E67" s="7" t="n">
        <v>214</v>
      </c>
      <c r="F67" s="157" t="n">
        <f aca="false">central_v2_m!D55+temporary_pension_bonus_central!B55</f>
        <v>30666492.876752</v>
      </c>
      <c r="G67" s="157" t="n">
        <f aca="false">central_v2_m!E55+temporary_pension_bonus_central!B55</f>
        <v>29399268.390419</v>
      </c>
      <c r="H67" s="67" t="n">
        <f aca="false">F67-J67</f>
        <v>28309750.148552</v>
      </c>
      <c r="I67" s="67" t="n">
        <f aca="false">G67-K67</f>
        <v>27113227.944065</v>
      </c>
      <c r="J67" s="157" t="n">
        <f aca="false">central_v2_m!J55</f>
        <v>2356742.7282</v>
      </c>
      <c r="K67" s="157" t="n">
        <f aca="false">central_v2_m!K55</f>
        <v>2286040.446354</v>
      </c>
      <c r="L67" s="67" t="n">
        <f aca="false">H67-I67</f>
        <v>1196522.20448699</v>
      </c>
      <c r="M67" s="67" t="n">
        <f aca="false">J67-K67</f>
        <v>70702.2818460004</v>
      </c>
      <c r="N67" s="157" t="n">
        <f aca="false">SUM(central_v5_m!C55:J55)</f>
        <v>4420165.28055479</v>
      </c>
      <c r="O67" s="7"/>
      <c r="P67" s="7"/>
      <c r="Q67" s="67" t="n">
        <f aca="false">I67*5.5017049523</f>
        <v>149168980.452701</v>
      </c>
      <c r="R67" s="67"/>
      <c r="S67" s="67"/>
      <c r="T67" s="7"/>
      <c r="U67" s="7"/>
      <c r="V67" s="67" t="n">
        <f aca="false">K67*5.5017049523</f>
        <v>12577120.0448639</v>
      </c>
      <c r="W67" s="67" t="n">
        <f aca="false">M67*5.5017049523</f>
        <v>388983.09417105</v>
      </c>
      <c r="X67" s="67" t="n">
        <f aca="false">N67*5.1890047538+L67*5.5017049523</f>
        <v>29519170.7913435</v>
      </c>
      <c r="Y67" s="67" t="n">
        <f aca="false">N67*5.1890047538</f>
        <v>22936258.6533805</v>
      </c>
      <c r="Z67" s="67" t="n">
        <f aca="false">L67*5.5017049523</f>
        <v>6582912.137963</v>
      </c>
      <c r="AA67" s="67"/>
      <c r="AB67" s="67"/>
      <c r="AC67" s="67"/>
      <c r="AD67" s="6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</row>
    <row r="68" customFormat="false" ht="12.8" hidden="false" customHeight="false" outlineLevel="0" collapsed="false">
      <c r="A68" s="7"/>
      <c r="B68" s="7"/>
      <c r="C68" s="7" t="n">
        <f aca="false">C64+1</f>
        <v>2028</v>
      </c>
      <c r="D68" s="7" t="n">
        <f aca="false">D64</f>
        <v>3</v>
      </c>
      <c r="E68" s="7" t="n">
        <v>215</v>
      </c>
      <c r="F68" s="157" t="n">
        <f aca="false">central_v2_m!D56+temporary_pension_bonus_central!B56</f>
        <v>30460558.0479496</v>
      </c>
      <c r="G68" s="157" t="n">
        <f aca="false">central_v2_m!E56+temporary_pension_bonus_central!B56</f>
        <v>29201543.2335453</v>
      </c>
      <c r="H68" s="67" t="n">
        <f aca="false">F68-J68</f>
        <v>28014012.4181096</v>
      </c>
      <c r="I68" s="67" t="n">
        <f aca="false">G68-K68</f>
        <v>26828393.9726005</v>
      </c>
      <c r="J68" s="157" t="n">
        <f aca="false">central_v2_m!J56</f>
        <v>2446545.62984</v>
      </c>
      <c r="K68" s="157" t="n">
        <f aca="false">central_v2_m!K56</f>
        <v>2373149.2609448</v>
      </c>
      <c r="L68" s="67" t="n">
        <f aca="false">H68-I68</f>
        <v>1185618.44550908</v>
      </c>
      <c r="M68" s="67" t="n">
        <f aca="false">J68-K68</f>
        <v>73396.3688952001</v>
      </c>
      <c r="N68" s="157" t="n">
        <f aca="false">SUM(central_v5_m!C56:J56)</f>
        <v>4315133.04334109</v>
      </c>
      <c r="O68" s="7"/>
      <c r="P68" s="7"/>
      <c r="Q68" s="67" t="n">
        <f aca="false">I68*5.5017049523</f>
        <v>147601907.981312</v>
      </c>
      <c r="R68" s="67"/>
      <c r="S68" s="67"/>
      <c r="T68" s="7"/>
      <c r="U68" s="7"/>
      <c r="V68" s="67" t="n">
        <f aca="false">K68*5.5017049523</f>
        <v>13056367.0414871</v>
      </c>
      <c r="W68" s="67" t="n">
        <f aca="false">M68*5.5017049523</f>
        <v>403805.16623156</v>
      </c>
      <c r="X68" s="67" t="n">
        <f aca="false">N68*5.1890047538+L68*5.5017049523</f>
        <v>28914168.7483719</v>
      </c>
      <c r="Y68" s="67" t="n">
        <f aca="false">N68*5.1890047538</f>
        <v>22391245.8751764</v>
      </c>
      <c r="Z68" s="67" t="n">
        <f aca="false">L68*5.5017049523</f>
        <v>6522922.87319551</v>
      </c>
      <c r="AA68" s="67"/>
      <c r="AB68" s="67"/>
      <c r="AC68" s="67"/>
      <c r="AD68" s="6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</row>
    <row r="69" customFormat="false" ht="12.8" hidden="false" customHeight="false" outlineLevel="0" collapsed="false">
      <c r="A69" s="7"/>
      <c r="B69" s="7"/>
      <c r="C69" s="7" t="n">
        <f aca="false">C65+1</f>
        <v>2028</v>
      </c>
      <c r="D69" s="7" t="n">
        <f aca="false">D65</f>
        <v>4</v>
      </c>
      <c r="E69" s="7" t="n">
        <v>216</v>
      </c>
      <c r="F69" s="157" t="n">
        <f aca="false">central_v2_m!D57+temporary_pension_bonus_central!B57</f>
        <v>31201794.8013781</v>
      </c>
      <c r="G69" s="157" t="n">
        <f aca="false">central_v2_m!E57+temporary_pension_bonus_central!B57</f>
        <v>29911130.8471007</v>
      </c>
      <c r="H69" s="67" t="n">
        <f aca="false">F69-J69</f>
        <v>28582536.9392821</v>
      </c>
      <c r="I69" s="67" t="n">
        <f aca="false">G69-K69</f>
        <v>27370450.7208676</v>
      </c>
      <c r="J69" s="157" t="n">
        <f aca="false">central_v2_m!J57</f>
        <v>2619257.862096</v>
      </c>
      <c r="K69" s="157" t="n">
        <f aca="false">central_v2_m!K57</f>
        <v>2540680.12623312</v>
      </c>
      <c r="L69" s="67" t="n">
        <f aca="false">H69-I69</f>
        <v>1212086.21841449</v>
      </c>
      <c r="M69" s="67" t="n">
        <f aca="false">J69-K69</f>
        <v>78577.73586288</v>
      </c>
      <c r="N69" s="157" t="n">
        <f aca="false">SUM(central_v5_m!C57:J57)</f>
        <v>4407987.38619785</v>
      </c>
      <c r="O69" s="7"/>
      <c r="P69" s="7"/>
      <c r="Q69" s="67" t="n">
        <f aca="false">I69*5.5017049523</f>
        <v>150584144.27768</v>
      </c>
      <c r="R69" s="67"/>
      <c r="S69" s="67"/>
      <c r="T69" s="7"/>
      <c r="U69" s="7"/>
      <c r="V69" s="67" t="n">
        <f aca="false">K69*5.5017049523</f>
        <v>13978072.4327069</v>
      </c>
      <c r="W69" s="67" t="n">
        <f aca="false">M69*5.5017049523</f>
        <v>432311.518537328</v>
      </c>
      <c r="X69" s="67" t="n">
        <f aca="false">N69*5.1890047538+L69*5.5017049523</f>
        <v>29541608.2521367</v>
      </c>
      <c r="Y69" s="67" t="n">
        <f aca="false">N69*5.1890047538</f>
        <v>22873067.5016711</v>
      </c>
      <c r="Z69" s="67" t="n">
        <f aca="false">L69*5.5017049523</f>
        <v>6668540.7504656</v>
      </c>
      <c r="AA69" s="67"/>
      <c r="AB69" s="67"/>
      <c r="AC69" s="67"/>
      <c r="AD69" s="6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</row>
    <row r="70" customFormat="false" ht="12.8" hidden="false" customHeight="false" outlineLevel="0" collapsed="false">
      <c r="A70" s="153"/>
      <c r="B70" s="5"/>
      <c r="C70" s="153" t="n">
        <f aca="false">C66+1</f>
        <v>2029</v>
      </c>
      <c r="D70" s="153" t="n">
        <f aca="false">D66</f>
        <v>1</v>
      </c>
      <c r="E70" s="153" t="n">
        <v>217</v>
      </c>
      <c r="F70" s="155" t="n">
        <f aca="false">central_v2_m!D58+temporary_pension_bonus_central!B58</f>
        <v>30884461.7047693</v>
      </c>
      <c r="G70" s="155" t="n">
        <f aca="false">central_v2_m!E58+temporary_pension_bonus_central!B58</f>
        <v>29606965.4097324</v>
      </c>
      <c r="H70" s="8" t="n">
        <f aca="false">F70-J70</f>
        <v>28207029.9111053</v>
      </c>
      <c r="I70" s="8" t="n">
        <f aca="false">G70-K70</f>
        <v>27009856.5698783</v>
      </c>
      <c r="J70" s="155" t="n">
        <f aca="false">central_v2_m!J58</f>
        <v>2677431.793664</v>
      </c>
      <c r="K70" s="155" t="n">
        <f aca="false">central_v2_m!K58</f>
        <v>2597108.83985408</v>
      </c>
      <c r="L70" s="8" t="n">
        <f aca="false">H70-I70</f>
        <v>1197173.34122699</v>
      </c>
      <c r="M70" s="8" t="n">
        <f aca="false">J70-K70</f>
        <v>80322.9538099202</v>
      </c>
      <c r="N70" s="155" t="n">
        <f aca="false">SUM(central_v5_m!C58:J58)</f>
        <v>5240084.14133107</v>
      </c>
      <c r="O70" s="5"/>
      <c r="P70" s="5"/>
      <c r="Q70" s="8" t="n">
        <f aca="false">I70*5.5017049523</f>
        <v>148600261.651412</v>
      </c>
      <c r="R70" s="8"/>
      <c r="S70" s="8"/>
      <c r="T70" s="5"/>
      <c r="U70" s="5"/>
      <c r="V70" s="8" t="n">
        <f aca="false">K70*5.5017049523</f>
        <v>14288526.5658873</v>
      </c>
      <c r="W70" s="8" t="n">
        <f aca="false">M70*5.5017049523</f>
        <v>441913.192759402</v>
      </c>
      <c r="X70" s="8" t="n">
        <f aca="false">N70*5.1890047538+L70*5.5017049523</f>
        <v>33777316.019869</v>
      </c>
      <c r="Y70" s="8" t="n">
        <f aca="false">N70*5.1890047538</f>
        <v>27190821.5196789</v>
      </c>
      <c r="Z70" s="8" t="n">
        <f aca="false">L70*5.5017049523</f>
        <v>6586494.50019006</v>
      </c>
      <c r="AA70" s="8"/>
      <c r="AB70" s="8"/>
      <c r="AC70" s="8"/>
      <c r="AD70" s="8"/>
      <c r="AE70" s="153"/>
      <c r="AF70" s="153"/>
      <c r="AG70" s="153"/>
      <c r="AH70" s="153"/>
      <c r="AI70" s="153"/>
      <c r="AJ70" s="153"/>
      <c r="AK70" s="153"/>
      <c r="AL70" s="153"/>
      <c r="AM70" s="153"/>
      <c r="AN70" s="153"/>
      <c r="AO70" s="153"/>
      <c r="AP70" s="153"/>
      <c r="AQ70" s="153"/>
      <c r="AR70" s="153"/>
      <c r="AS70" s="153"/>
      <c r="AT70" s="153"/>
      <c r="AU70" s="153"/>
      <c r="AV70" s="153"/>
      <c r="AW70" s="153"/>
      <c r="AX70" s="153"/>
      <c r="AY70" s="153"/>
      <c r="AZ70" s="153"/>
      <c r="BA70" s="153"/>
      <c r="BB70" s="153"/>
      <c r="BC70" s="153"/>
      <c r="BD70" s="153"/>
      <c r="BE70" s="153"/>
      <c r="BF70" s="153"/>
      <c r="BG70" s="153"/>
      <c r="BH70" s="153"/>
      <c r="BI70" s="153"/>
      <c r="BJ70" s="153"/>
      <c r="BK70" s="153"/>
      <c r="BL70" s="153"/>
    </row>
    <row r="71" customFormat="false" ht="12.8" hidden="false" customHeight="false" outlineLevel="0" collapsed="false">
      <c r="A71" s="7"/>
      <c r="B71" s="7"/>
      <c r="C71" s="7" t="n">
        <f aca="false">C67+1</f>
        <v>2029</v>
      </c>
      <c r="D71" s="7" t="n">
        <f aca="false">D67</f>
        <v>2</v>
      </c>
      <c r="E71" s="7" t="n">
        <v>218</v>
      </c>
      <c r="F71" s="157" t="n">
        <f aca="false">central_v2_m!D59+temporary_pension_bonus_central!B59</f>
        <v>31716140.6139723</v>
      </c>
      <c r="G71" s="157" t="n">
        <f aca="false">central_v2_m!E59+temporary_pension_bonus_central!B59</f>
        <v>30403379.7513943</v>
      </c>
      <c r="H71" s="67" t="n">
        <f aca="false">F71-J71</f>
        <v>28940145.8516923</v>
      </c>
      <c r="I71" s="67" t="n">
        <f aca="false">G71-K71</f>
        <v>27710664.8319827</v>
      </c>
      <c r="J71" s="157" t="n">
        <f aca="false">central_v2_m!J59</f>
        <v>2775994.76228</v>
      </c>
      <c r="K71" s="157" t="n">
        <f aca="false">central_v2_m!K59</f>
        <v>2692714.9194116</v>
      </c>
      <c r="L71" s="67" t="n">
        <f aca="false">H71-I71</f>
        <v>1229481.01970962</v>
      </c>
      <c r="M71" s="67" t="n">
        <f aca="false">J71-K71</f>
        <v>83279.8428684007</v>
      </c>
      <c r="N71" s="157" t="n">
        <f aca="false">SUM(central_v5_m!C59:J59)</f>
        <v>4500260.28532607</v>
      </c>
      <c r="O71" s="7"/>
      <c r="P71" s="7"/>
      <c r="Q71" s="67" t="n">
        <f aca="false">I71*5.5017049523</f>
        <v>152455901.937645</v>
      </c>
      <c r="R71" s="67"/>
      <c r="S71" s="67"/>
      <c r="T71" s="7"/>
      <c r="U71" s="7"/>
      <c r="V71" s="67" t="n">
        <f aca="false">K71*5.5017049523</f>
        <v>14814523.0072589</v>
      </c>
      <c r="W71" s="67" t="n">
        <f aca="false">M71*5.5017049523</f>
        <v>458181.123935846</v>
      </c>
      <c r="X71" s="67" t="n">
        <f aca="false">N71*5.1890047538+L71*5.5017049523</f>
        <v>30116113.8287896</v>
      </c>
      <c r="Y71" s="67" t="n">
        <f aca="false">N71*5.1890047538</f>
        <v>23351872.0138943</v>
      </c>
      <c r="Z71" s="67" t="n">
        <f aca="false">L71*5.5017049523</f>
        <v>6764241.81489527</v>
      </c>
      <c r="AA71" s="67"/>
      <c r="AB71" s="67"/>
      <c r="AC71" s="67"/>
      <c r="AD71" s="6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</row>
    <row r="72" customFormat="false" ht="12.8" hidden="false" customHeight="false" outlineLevel="0" collapsed="false">
      <c r="A72" s="7"/>
      <c r="B72" s="7"/>
      <c r="C72" s="7" t="n">
        <f aca="false">C68+1</f>
        <v>2029</v>
      </c>
      <c r="D72" s="7" t="n">
        <f aca="false">D68</f>
        <v>3</v>
      </c>
      <c r="E72" s="7" t="n">
        <v>219</v>
      </c>
      <c r="F72" s="157" t="n">
        <f aca="false">central_v2_m!D60+temporary_pension_bonus_central!B60</f>
        <v>31458279.8595391</v>
      </c>
      <c r="G72" s="157" t="n">
        <f aca="false">central_v2_m!E60+temporary_pension_bonus_central!B60</f>
        <v>30155456.5425267</v>
      </c>
      <c r="H72" s="67" t="n">
        <f aca="false">F72-J72</f>
        <v>28670385.7807231</v>
      </c>
      <c r="I72" s="67" t="n">
        <f aca="false">G72-K72</f>
        <v>27451199.2860752</v>
      </c>
      <c r="J72" s="157" t="n">
        <f aca="false">central_v2_m!J60</f>
        <v>2787894.078816</v>
      </c>
      <c r="K72" s="157" t="n">
        <f aca="false">central_v2_m!K60</f>
        <v>2704257.25645152</v>
      </c>
      <c r="L72" s="67" t="n">
        <f aca="false">H72-I72</f>
        <v>1219186.49464783</v>
      </c>
      <c r="M72" s="67" t="n">
        <f aca="false">J72-K72</f>
        <v>83636.8223644798</v>
      </c>
      <c r="N72" s="157" t="n">
        <f aca="false">SUM(central_v5_m!C60:J60)</f>
        <v>4423574.42108083</v>
      </c>
      <c r="O72" s="7"/>
      <c r="P72" s="7"/>
      <c r="Q72" s="67" t="n">
        <f aca="false">I72*5.5017049523</f>
        <v>151028399.058774</v>
      </c>
      <c r="R72" s="67"/>
      <c r="S72" s="67"/>
      <c r="T72" s="7"/>
      <c r="U72" s="7"/>
      <c r="V72" s="67" t="n">
        <f aca="false">K72*5.5017049523</f>
        <v>14878025.5401125</v>
      </c>
      <c r="W72" s="67" t="n">
        <f aca="false">M72*5.5017049523</f>
        <v>460145.119797294</v>
      </c>
      <c r="X72" s="67" t="n">
        <f aca="false">N72*5.1890047538+L72*5.5017049523</f>
        <v>29661553.0751578</v>
      </c>
      <c r="Y72" s="67" t="n">
        <f aca="false">N72*5.1890047538</f>
        <v>22953948.6997765</v>
      </c>
      <c r="Z72" s="67" t="n">
        <f aca="false">L72*5.5017049523</f>
        <v>6707604.37538123</v>
      </c>
      <c r="AA72" s="67"/>
      <c r="AB72" s="67"/>
      <c r="AC72" s="67"/>
      <c r="AD72" s="6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</row>
    <row r="73" customFormat="false" ht="12.8" hidden="false" customHeight="false" outlineLevel="0" collapsed="false">
      <c r="A73" s="7"/>
      <c r="B73" s="7"/>
      <c r="C73" s="7" t="n">
        <f aca="false">C69+1</f>
        <v>2029</v>
      </c>
      <c r="D73" s="7" t="n">
        <f aca="false">D69</f>
        <v>4</v>
      </c>
      <c r="E73" s="7" t="n">
        <v>220</v>
      </c>
      <c r="F73" s="157" t="n">
        <f aca="false">central_v2_m!D61+temporary_pension_bonus_central!B61</f>
        <v>32225336.740515</v>
      </c>
      <c r="G73" s="157" t="n">
        <f aca="false">central_v2_m!E61+temporary_pension_bonus_central!B61</f>
        <v>30890456.946782</v>
      </c>
      <c r="H73" s="67" t="n">
        <f aca="false">F73-J73</f>
        <v>29278266.463875</v>
      </c>
      <c r="I73" s="67" t="n">
        <f aca="false">G73-K73</f>
        <v>28031798.7784412</v>
      </c>
      <c r="J73" s="157" t="n">
        <f aca="false">central_v2_m!J61</f>
        <v>2947070.27664</v>
      </c>
      <c r="K73" s="157" t="n">
        <f aca="false">central_v2_m!K61</f>
        <v>2858658.1683408</v>
      </c>
      <c r="L73" s="67" t="n">
        <f aca="false">H73-I73</f>
        <v>1246467.68543381</v>
      </c>
      <c r="M73" s="67" t="n">
        <f aca="false">J73-K73</f>
        <v>88412.1082992</v>
      </c>
      <c r="N73" s="157" t="n">
        <f aca="false">SUM(central_v5_m!C61:J61)</f>
        <v>4538137.36312846</v>
      </c>
      <c r="O73" s="7"/>
      <c r="P73" s="7"/>
      <c r="Q73" s="67" t="n">
        <f aca="false">I73*5.5017049523</f>
        <v>154222686.161227</v>
      </c>
      <c r="R73" s="67"/>
      <c r="S73" s="67"/>
      <c r="T73" s="7"/>
      <c r="U73" s="7"/>
      <c r="V73" s="67" t="n">
        <f aca="false">K73*5.5017049523</f>
        <v>15727493.8016934</v>
      </c>
      <c r="W73" s="67" t="n">
        <f aca="false">M73*5.5017049523</f>
        <v>486417.334072992</v>
      </c>
      <c r="X73" s="67" t="n">
        <f aca="false">N73*5.1890047538+L73*5.5017049523</f>
        <v>30406113.788504</v>
      </c>
      <c r="Y73" s="67" t="n">
        <f aca="false">N73*5.1890047538</f>
        <v>23548416.350671</v>
      </c>
      <c r="Z73" s="67" t="n">
        <f aca="false">L73*5.5017049523</f>
        <v>6857697.43783308</v>
      </c>
      <c r="AA73" s="67"/>
      <c r="AB73" s="67"/>
      <c r="AC73" s="67"/>
      <c r="AD73" s="6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</row>
    <row r="74" customFormat="false" ht="12.8" hidden="false" customHeight="false" outlineLevel="0" collapsed="false">
      <c r="A74" s="153"/>
      <c r="B74" s="5"/>
      <c r="C74" s="153" t="n">
        <f aca="false">C70+1</f>
        <v>2030</v>
      </c>
      <c r="D74" s="153" t="n">
        <f aca="false">D70</f>
        <v>1</v>
      </c>
      <c r="E74" s="153" t="n">
        <v>221</v>
      </c>
      <c r="F74" s="155" t="n">
        <f aca="false">central_v2_m!D62+temporary_pension_bonus_central!B62</f>
        <v>31874704.1779782</v>
      </c>
      <c r="G74" s="155" t="n">
        <f aca="false">central_v2_m!E62+temporary_pension_bonus_central!B62</f>
        <v>30554202.8755494</v>
      </c>
      <c r="H74" s="8" t="n">
        <f aca="false">F74-J74</f>
        <v>28848708.9762182</v>
      </c>
      <c r="I74" s="8" t="n">
        <f aca="false">G74-K74</f>
        <v>27618987.5298422</v>
      </c>
      <c r="J74" s="155" t="n">
        <f aca="false">central_v2_m!J62</f>
        <v>3025995.20176</v>
      </c>
      <c r="K74" s="155" t="n">
        <f aca="false">central_v2_m!K62</f>
        <v>2935215.3457072</v>
      </c>
      <c r="L74" s="8" t="n">
        <f aca="false">H74-I74</f>
        <v>1229721.44637603</v>
      </c>
      <c r="M74" s="8" t="n">
        <f aca="false">J74-K74</f>
        <v>90779.8560527996</v>
      </c>
      <c r="N74" s="155" t="n">
        <f aca="false">SUM(central_v5_m!C62:J62)</f>
        <v>5352038.45795928</v>
      </c>
      <c r="O74" s="5"/>
      <c r="P74" s="5"/>
      <c r="Q74" s="8" t="n">
        <f aca="false">I74*5.5017049523</f>
        <v>151951520.470445</v>
      </c>
      <c r="R74" s="8"/>
      <c r="S74" s="8"/>
      <c r="T74" s="5"/>
      <c r="U74" s="5"/>
      <c r="V74" s="8" t="n">
        <f aca="false">K74*5.5017049523</f>
        <v>16148688.8035443</v>
      </c>
      <c r="W74" s="8" t="n">
        <f aca="false">M74*5.5017049523</f>
        <v>499443.983614769</v>
      </c>
      <c r="X74" s="8" t="n">
        <f aca="false">N74*5.1890047538+L74*5.5017049523</f>
        <v>34537317.5723477</v>
      </c>
      <c r="Y74" s="8" t="n">
        <f aca="false">N74*5.1890047538</f>
        <v>27771753.0008711</v>
      </c>
      <c r="Z74" s="8" t="n">
        <f aca="false">L74*5.5017049523</f>
        <v>6765564.57147654</v>
      </c>
      <c r="AA74" s="8"/>
      <c r="AB74" s="8"/>
      <c r="AC74" s="8"/>
      <c r="AD74" s="8"/>
      <c r="AE74" s="153"/>
      <c r="AF74" s="153"/>
      <c r="AG74" s="153"/>
      <c r="AH74" s="153"/>
      <c r="AI74" s="153"/>
      <c r="AJ74" s="153"/>
      <c r="AK74" s="153"/>
      <c r="AL74" s="153"/>
      <c r="AM74" s="153"/>
      <c r="AN74" s="153"/>
      <c r="AO74" s="153"/>
      <c r="AP74" s="153"/>
      <c r="AQ74" s="153"/>
      <c r="AR74" s="153"/>
      <c r="AS74" s="153"/>
      <c r="AT74" s="153"/>
      <c r="AU74" s="153"/>
      <c r="AV74" s="153"/>
      <c r="AW74" s="153"/>
      <c r="AX74" s="153"/>
      <c r="AY74" s="153"/>
      <c r="AZ74" s="153"/>
      <c r="BA74" s="153"/>
      <c r="BB74" s="153"/>
      <c r="BC74" s="153"/>
      <c r="BD74" s="153"/>
      <c r="BE74" s="153"/>
      <c r="BF74" s="153"/>
      <c r="BG74" s="153"/>
      <c r="BH74" s="153"/>
      <c r="BI74" s="153"/>
      <c r="BJ74" s="153"/>
      <c r="BK74" s="153"/>
      <c r="BL74" s="153"/>
    </row>
    <row r="75" customFormat="false" ht="12.8" hidden="false" customHeight="false" outlineLevel="0" collapsed="false">
      <c r="A75" s="7"/>
      <c r="B75" s="7"/>
      <c r="C75" s="7" t="n">
        <f aca="false">C71+1</f>
        <v>2030</v>
      </c>
      <c r="D75" s="7" t="n">
        <f aca="false">D71</f>
        <v>2</v>
      </c>
      <c r="E75" s="7" t="n">
        <v>222</v>
      </c>
      <c r="F75" s="157" t="n">
        <f aca="false">central_v2_m!D63+temporary_pension_bonus_central!B63</f>
        <v>32706708.1215436</v>
      </c>
      <c r="G75" s="157" t="n">
        <f aca="false">central_v2_m!E63+temporary_pension_bonus_central!B63</f>
        <v>31350571.5219145</v>
      </c>
      <c r="H75" s="67" t="n">
        <f aca="false">F75-J75</f>
        <v>29543934.8064076</v>
      </c>
      <c r="I75" s="67" t="n">
        <f aca="false">G75-K75</f>
        <v>28282681.4062326</v>
      </c>
      <c r="J75" s="157" t="n">
        <f aca="false">central_v2_m!J63</f>
        <v>3162773.315136</v>
      </c>
      <c r="K75" s="157" t="n">
        <f aca="false">central_v2_m!K63</f>
        <v>3067890.11568192</v>
      </c>
      <c r="L75" s="67" t="n">
        <f aca="false">H75-I75</f>
        <v>1261253.40017499</v>
      </c>
      <c r="M75" s="67" t="n">
        <f aca="false">J75-K75</f>
        <v>94883.1994540803</v>
      </c>
      <c r="N75" s="157" t="n">
        <f aca="false">SUM(central_v5_m!C63:J63)</f>
        <v>4512309.36065878</v>
      </c>
      <c r="O75" s="7"/>
      <c r="P75" s="7"/>
      <c r="Q75" s="67" t="n">
        <f aca="false">I75*5.5017049523</f>
        <v>155602968.356993</v>
      </c>
      <c r="R75" s="67"/>
      <c r="S75" s="67"/>
      <c r="T75" s="7"/>
      <c r="U75" s="7"/>
      <c r="V75" s="67" t="n">
        <f aca="false">K75*5.5017049523</f>
        <v>16878626.2425594</v>
      </c>
      <c r="W75" s="67" t="n">
        <f aca="false">M75*5.5017049523</f>
        <v>522019.368326582</v>
      </c>
      <c r="X75" s="67" t="n">
        <f aca="false">N75*5.1890047538+L75*5.5017049523</f>
        <v>30353438.8009226</v>
      </c>
      <c r="Y75" s="67" t="n">
        <f aca="false">N75*5.1890047538</f>
        <v>23414394.7230746</v>
      </c>
      <c r="Z75" s="67" t="n">
        <f aca="false">L75*5.5017049523</f>
        <v>6939044.07784796</v>
      </c>
      <c r="AA75" s="67"/>
      <c r="AB75" s="67"/>
      <c r="AC75" s="67"/>
      <c r="AD75" s="6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</row>
    <row r="76" customFormat="false" ht="12.8" hidden="false" customHeight="false" outlineLevel="0" collapsed="false">
      <c r="A76" s="7"/>
      <c r="B76" s="7"/>
      <c r="C76" s="7" t="n">
        <f aca="false">C72+1</f>
        <v>2030</v>
      </c>
      <c r="D76" s="7" t="n">
        <f aca="false">D72</f>
        <v>3</v>
      </c>
      <c r="E76" s="7" t="n">
        <v>223</v>
      </c>
      <c r="F76" s="157" t="n">
        <f aca="false">central_v2_m!D64+temporary_pension_bonus_central!B64</f>
        <v>32291866.2649527</v>
      </c>
      <c r="G76" s="157" t="n">
        <f aca="false">central_v2_m!E64+temporary_pension_bonus_central!B64</f>
        <v>30953156.2390326</v>
      </c>
      <c r="H76" s="67" t="n">
        <f aca="false">F76-J76</f>
        <v>29138275.4992567</v>
      </c>
      <c r="I76" s="67" t="n">
        <f aca="false">G76-K76</f>
        <v>27894173.1963075</v>
      </c>
      <c r="J76" s="157" t="n">
        <f aca="false">central_v2_m!J64</f>
        <v>3153590.765696</v>
      </c>
      <c r="K76" s="157" t="n">
        <f aca="false">central_v2_m!K64</f>
        <v>3058983.04272512</v>
      </c>
      <c r="L76" s="67" t="n">
        <f aca="false">H76-I76</f>
        <v>1244102.30294921</v>
      </c>
      <c r="M76" s="67" t="n">
        <f aca="false">J76-K76</f>
        <v>94607.7229708796</v>
      </c>
      <c r="N76" s="157" t="n">
        <f aca="false">SUM(central_v5_m!C64:J64)</f>
        <v>4375771.47961328</v>
      </c>
      <c r="O76" s="7"/>
      <c r="P76" s="7"/>
      <c r="Q76" s="67" t="n">
        <f aca="false">I76*5.5017049523</f>
        <v>153465510.814439</v>
      </c>
      <c r="R76" s="67"/>
      <c r="S76" s="67"/>
      <c r="T76" s="7"/>
      <c r="U76" s="7"/>
      <c r="V76" s="67" t="n">
        <f aca="false">K76*5.5017049523</f>
        <v>16829622.1551625</v>
      </c>
      <c r="W76" s="67" t="n">
        <f aca="false">M76*5.5017049523</f>
        <v>520503.777994715</v>
      </c>
      <c r="X76" s="67" t="n">
        <f aca="false">N76*5.1890047538+L76*5.5017049523</f>
        <v>29550582.8105592</v>
      </c>
      <c r="Y76" s="67" t="n">
        <f aca="false">N76*5.1890047538</f>
        <v>22705899.0092558</v>
      </c>
      <c r="Z76" s="67" t="n">
        <f aca="false">L76*5.5017049523</f>
        <v>6844683.80130348</v>
      </c>
      <c r="AA76" s="67"/>
      <c r="AB76" s="67"/>
      <c r="AC76" s="67"/>
      <c r="AD76" s="6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</row>
    <row r="77" customFormat="false" ht="12.8" hidden="false" customHeight="false" outlineLevel="0" collapsed="false">
      <c r="A77" s="7"/>
      <c r="B77" s="7"/>
      <c r="C77" s="7" t="n">
        <f aca="false">C73+1</f>
        <v>2030</v>
      </c>
      <c r="D77" s="7" t="n">
        <f aca="false">D73</f>
        <v>4</v>
      </c>
      <c r="E77" s="7" t="n">
        <v>224</v>
      </c>
      <c r="F77" s="157" t="n">
        <f aca="false">central_v2_m!D65+temporary_pension_bonus_central!B65</f>
        <v>32952485.9135019</v>
      </c>
      <c r="G77" s="157" t="n">
        <f aca="false">central_v2_m!E65+temporary_pension_bonus_central!B65</f>
        <v>31586116.5014521</v>
      </c>
      <c r="H77" s="67" t="n">
        <f aca="false">F77-J77</f>
        <v>29703690.8545979</v>
      </c>
      <c r="I77" s="67" t="n">
        <f aca="false">G77-K77</f>
        <v>28434785.2943152</v>
      </c>
      <c r="J77" s="157" t="n">
        <f aca="false">central_v2_m!J65</f>
        <v>3248795.058904</v>
      </c>
      <c r="K77" s="157" t="n">
        <f aca="false">central_v2_m!K65</f>
        <v>3151331.20713688</v>
      </c>
      <c r="L77" s="67" t="n">
        <f aca="false">H77-I77</f>
        <v>1268905.56028261</v>
      </c>
      <c r="M77" s="67" t="n">
        <f aca="false">J77-K77</f>
        <v>97463.8517671199</v>
      </c>
      <c r="N77" s="157" t="n">
        <f aca="false">SUM(central_v5_m!C65:J65)</f>
        <v>4431084.67852951</v>
      </c>
      <c r="O77" s="7"/>
      <c r="P77" s="7"/>
      <c r="Q77" s="67" t="n">
        <f aca="false">I77*5.5017049523</f>
        <v>156439799.071321</v>
      </c>
      <c r="R77" s="67"/>
      <c r="S77" s="67"/>
      <c r="T77" s="7"/>
      <c r="U77" s="7"/>
      <c r="V77" s="67" t="n">
        <f aca="false">K77*5.5017049523</f>
        <v>17337694.5086425</v>
      </c>
      <c r="W77" s="67" t="n">
        <f aca="false">M77*5.5017049523</f>
        <v>536217.355937397</v>
      </c>
      <c r="X77" s="67" t="n">
        <f aca="false">N77*5.1890047538+L77*5.5017049523</f>
        <v>29974063.4663878</v>
      </c>
      <c r="Y77" s="67" t="n">
        <f aca="false">N77*5.1890047538</f>
        <v>22992919.46138</v>
      </c>
      <c r="Z77" s="67" t="n">
        <f aca="false">L77*5.5017049523</f>
        <v>6981144.00500782</v>
      </c>
      <c r="AA77" s="67"/>
      <c r="AB77" s="67"/>
      <c r="AC77" s="67"/>
      <c r="AD77" s="6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</row>
    <row r="78" customFormat="false" ht="12.8" hidden="false" customHeight="false" outlineLevel="0" collapsed="false">
      <c r="A78" s="153"/>
      <c r="B78" s="5"/>
      <c r="C78" s="153" t="n">
        <f aca="false">C74+1</f>
        <v>2031</v>
      </c>
      <c r="D78" s="153" t="n">
        <f aca="false">D74</f>
        <v>1</v>
      </c>
      <c r="E78" s="153" t="n">
        <v>225</v>
      </c>
      <c r="F78" s="155" t="n">
        <f aca="false">central_v2_m!D66+temporary_pension_bonus_central!B66</f>
        <v>32693746.4998514</v>
      </c>
      <c r="G78" s="155" t="n">
        <f aca="false">central_v2_m!E66+temporary_pension_bonus_central!B66</f>
        <v>31335886.9667065</v>
      </c>
      <c r="H78" s="8" t="n">
        <f aca="false">F78-J78</f>
        <v>29386260.1121394</v>
      </c>
      <c r="I78" s="8" t="n">
        <f aca="false">G78-K78</f>
        <v>28127625.1706259</v>
      </c>
      <c r="J78" s="155" t="n">
        <f aca="false">central_v2_m!J66</f>
        <v>3307486.387712</v>
      </c>
      <c r="K78" s="155" t="n">
        <f aca="false">central_v2_m!K66</f>
        <v>3208261.79608064</v>
      </c>
      <c r="L78" s="8" t="n">
        <f aca="false">H78-I78</f>
        <v>1258634.94151352</v>
      </c>
      <c r="M78" s="8" t="n">
        <f aca="false">J78-K78</f>
        <v>99224.591631359</v>
      </c>
      <c r="N78" s="155" t="n">
        <f aca="false">SUM(central_v5_m!C66:J66)</f>
        <v>5281530.4906918</v>
      </c>
      <c r="O78" s="5"/>
      <c r="P78" s="5"/>
      <c r="Q78" s="8" t="n">
        <f aca="false">I78*5.5017049523</f>
        <v>154749894.697671</v>
      </c>
      <c r="R78" s="8"/>
      <c r="S78" s="8"/>
      <c r="T78" s="5"/>
      <c r="U78" s="5"/>
      <c r="V78" s="8" t="n">
        <f aca="false">K78*5.5017049523</f>
        <v>17650909.8117718</v>
      </c>
      <c r="W78" s="8" t="n">
        <f aca="false">M78*5.5017049523</f>
        <v>545904.427168193</v>
      </c>
      <c r="X78" s="8" t="n">
        <f aca="false">N78*5.1890047538+L78*5.5017049523</f>
        <v>34330524.9144021</v>
      </c>
      <c r="Y78" s="8" t="n">
        <f aca="false">N78*5.1890047538</f>
        <v>27405886.8235394</v>
      </c>
      <c r="Z78" s="8" t="n">
        <f aca="false">L78*5.5017049523</f>
        <v>6924638.09086273</v>
      </c>
      <c r="AA78" s="8"/>
      <c r="AB78" s="8"/>
      <c r="AC78" s="8"/>
      <c r="AD78" s="8"/>
      <c r="AE78" s="153"/>
      <c r="AF78" s="153"/>
      <c r="AG78" s="153"/>
      <c r="AH78" s="153"/>
      <c r="AI78" s="153"/>
      <c r="AJ78" s="153"/>
      <c r="AK78" s="153"/>
      <c r="AL78" s="153"/>
      <c r="AM78" s="153"/>
      <c r="AN78" s="153"/>
      <c r="AO78" s="153"/>
      <c r="AP78" s="153"/>
      <c r="AQ78" s="153"/>
      <c r="AR78" s="153"/>
      <c r="AS78" s="153"/>
      <c r="AT78" s="153"/>
      <c r="AU78" s="153"/>
      <c r="AV78" s="153"/>
      <c r="AW78" s="153"/>
      <c r="AX78" s="153"/>
      <c r="AY78" s="153"/>
      <c r="AZ78" s="153"/>
      <c r="BA78" s="153"/>
      <c r="BB78" s="153"/>
      <c r="BC78" s="153"/>
      <c r="BD78" s="153"/>
      <c r="BE78" s="153"/>
      <c r="BF78" s="153"/>
      <c r="BG78" s="153"/>
      <c r="BH78" s="153"/>
      <c r="BI78" s="153"/>
      <c r="BJ78" s="153"/>
      <c r="BK78" s="153"/>
      <c r="BL78" s="153"/>
    </row>
    <row r="79" customFormat="false" ht="12.8" hidden="false" customHeight="false" outlineLevel="0" collapsed="false">
      <c r="A79" s="7"/>
      <c r="B79" s="7"/>
      <c r="C79" s="7" t="n">
        <f aca="false">C75+1</f>
        <v>2031</v>
      </c>
      <c r="D79" s="7" t="n">
        <f aca="false">D75</f>
        <v>2</v>
      </c>
      <c r="E79" s="7" t="n">
        <v>226</v>
      </c>
      <c r="F79" s="157" t="n">
        <f aca="false">central_v2_m!D67+temporary_pension_bonus_central!B67</f>
        <v>33385018.5012679</v>
      </c>
      <c r="G79" s="157" t="n">
        <f aca="false">central_v2_m!E67+temporary_pension_bonus_central!B67</f>
        <v>31998616.842126</v>
      </c>
      <c r="H79" s="67" t="n">
        <f aca="false">F79-J79</f>
        <v>29924255.6814599</v>
      </c>
      <c r="I79" s="67" t="n">
        <f aca="false">G79-K79</f>
        <v>28641676.9069122</v>
      </c>
      <c r="J79" s="157" t="n">
        <f aca="false">central_v2_m!J67</f>
        <v>3460762.819808</v>
      </c>
      <c r="K79" s="157" t="n">
        <f aca="false">central_v2_m!K67</f>
        <v>3356939.93521376</v>
      </c>
      <c r="L79" s="67" t="n">
        <f aca="false">H79-I79</f>
        <v>1282578.77454766</v>
      </c>
      <c r="M79" s="67" t="n">
        <f aca="false">J79-K79</f>
        <v>103822.88459424</v>
      </c>
      <c r="N79" s="157" t="n">
        <f aca="false">SUM(central_v5_m!C67:J67)</f>
        <v>4511974.87904913</v>
      </c>
      <c r="O79" s="7"/>
      <c r="P79" s="7"/>
      <c r="Q79" s="67" t="n">
        <f aca="false">I79*5.5017049523</f>
        <v>157578055.680936</v>
      </c>
      <c r="R79" s="67"/>
      <c r="S79" s="67"/>
      <c r="T79" s="7"/>
      <c r="U79" s="7"/>
      <c r="V79" s="67" t="n">
        <f aca="false">K79*5.5017049523</f>
        <v>18468893.0661392</v>
      </c>
      <c r="W79" s="67" t="n">
        <f aca="false">M79*5.5017049523</f>
        <v>571202.8783342</v>
      </c>
      <c r="X79" s="67" t="n">
        <f aca="false">N79*5.1890047538+L79*5.5017049523</f>
        <v>30469029.0920558</v>
      </c>
      <c r="Y79" s="67" t="n">
        <f aca="false">N79*5.1890047538</f>
        <v>23412659.0964121</v>
      </c>
      <c r="Z79" s="67" t="n">
        <f aca="false">L79*5.5017049523</f>
        <v>7056369.99564372</v>
      </c>
      <c r="AA79" s="67"/>
      <c r="AB79" s="67"/>
      <c r="AC79" s="67"/>
      <c r="AD79" s="6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</row>
    <row r="80" customFormat="false" ht="12.8" hidden="false" customHeight="false" outlineLevel="0" collapsed="false">
      <c r="A80" s="7"/>
      <c r="B80" s="7"/>
      <c r="C80" s="7" t="n">
        <f aca="false">C76+1</f>
        <v>2031</v>
      </c>
      <c r="D80" s="7" t="n">
        <f aca="false">D76</f>
        <v>3</v>
      </c>
      <c r="E80" s="7" t="n">
        <v>227</v>
      </c>
      <c r="F80" s="157" t="n">
        <f aca="false">central_v2_m!D68+temporary_pension_bonus_central!B68</f>
        <v>33120128.1622323</v>
      </c>
      <c r="G80" s="157" t="n">
        <f aca="false">central_v2_m!E68+temporary_pension_bonus_central!B68</f>
        <v>31743557.2574552</v>
      </c>
      <c r="H80" s="67" t="n">
        <f aca="false">F80-J80</f>
        <v>29605239.8769043</v>
      </c>
      <c r="I80" s="67" t="n">
        <f aca="false">G80-K80</f>
        <v>28334115.620687</v>
      </c>
      <c r="J80" s="157" t="n">
        <f aca="false">central_v2_m!J68</f>
        <v>3514888.285328</v>
      </c>
      <c r="K80" s="157" t="n">
        <f aca="false">central_v2_m!K68</f>
        <v>3409441.63676816</v>
      </c>
      <c r="L80" s="67" t="n">
        <f aca="false">H80-I80</f>
        <v>1271124.25621727</v>
      </c>
      <c r="M80" s="67" t="n">
        <f aca="false">J80-K80</f>
        <v>105446.648559839</v>
      </c>
      <c r="N80" s="157" t="n">
        <f aca="false">SUM(central_v5_m!C68:J68)</f>
        <v>4432082.3900963</v>
      </c>
      <c r="O80" s="7"/>
      <c r="P80" s="7"/>
      <c r="Q80" s="67" t="n">
        <f aca="false">I80*5.5017049523</f>
        <v>155885944.229375</v>
      </c>
      <c r="R80" s="67"/>
      <c r="S80" s="67"/>
      <c r="T80" s="7"/>
      <c r="U80" s="7"/>
      <c r="V80" s="67" t="n">
        <f aca="false">K80*5.5017049523</f>
        <v>18757741.9375852</v>
      </c>
      <c r="W80" s="67" t="n">
        <f aca="false">M80*5.5017049523</f>
        <v>580136.348585106</v>
      </c>
      <c r="X80" s="67" t="n">
        <f aca="false">N80*5.1890047538+L80*5.5017049523</f>
        <v>29991447.2068622</v>
      </c>
      <c r="Y80" s="67" t="n">
        <f aca="false">N80*5.1890047538</f>
        <v>22998096.591443</v>
      </c>
      <c r="Z80" s="67" t="n">
        <f aca="false">L80*5.5017049523</f>
        <v>6993350.61541921</v>
      </c>
      <c r="AA80" s="67"/>
      <c r="AB80" s="67"/>
      <c r="AC80" s="67"/>
      <c r="AD80" s="6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</row>
    <row r="81" customFormat="false" ht="12.8" hidden="false" customHeight="false" outlineLevel="0" collapsed="false">
      <c r="A81" s="7"/>
      <c r="B81" s="7"/>
      <c r="C81" s="7" t="n">
        <f aca="false">C77+1</f>
        <v>2031</v>
      </c>
      <c r="D81" s="7" t="n">
        <f aca="false">D77</f>
        <v>4</v>
      </c>
      <c r="E81" s="7" t="n">
        <v>228</v>
      </c>
      <c r="F81" s="157" t="n">
        <f aca="false">central_v2_m!D69+temporary_pension_bonus_central!B69</f>
        <v>33834326.7083377</v>
      </c>
      <c r="G81" s="157" t="n">
        <f aca="false">central_v2_m!E69+temporary_pension_bonus_central!B69</f>
        <v>32428946.6542589</v>
      </c>
      <c r="H81" s="67" t="n">
        <f aca="false">F81-J81</f>
        <v>30131072.4450577</v>
      </c>
      <c r="I81" s="67" t="n">
        <f aca="false">G81-K81</f>
        <v>28836790.0188773</v>
      </c>
      <c r="J81" s="157" t="n">
        <f aca="false">central_v2_m!J69</f>
        <v>3703254.26328</v>
      </c>
      <c r="K81" s="157" t="n">
        <f aca="false">central_v2_m!K69</f>
        <v>3592156.6353816</v>
      </c>
      <c r="L81" s="67" t="n">
        <f aca="false">H81-I81</f>
        <v>1294282.42618037</v>
      </c>
      <c r="M81" s="67" t="n">
        <f aca="false">J81-K81</f>
        <v>111097.6278984</v>
      </c>
      <c r="N81" s="157" t="n">
        <f aca="false">SUM(central_v5_m!C69:J69)</f>
        <v>4578212.61278607</v>
      </c>
      <c r="O81" s="7"/>
      <c r="P81" s="7"/>
      <c r="Q81" s="67" t="n">
        <f aca="false">I81*5.5017049523</f>
        <v>158651510.455292</v>
      </c>
      <c r="R81" s="67"/>
      <c r="S81" s="67"/>
      <c r="T81" s="7"/>
      <c r="U81" s="7"/>
      <c r="V81" s="67" t="n">
        <f aca="false">K81*5.5017049523</f>
        <v>19762985.9503163</v>
      </c>
      <c r="W81" s="67" t="n">
        <f aca="false">M81*5.5017049523</f>
        <v>611226.369597408</v>
      </c>
      <c r="X81" s="67" t="n">
        <f aca="false">N81*5.1890047538+L81*5.5017049523</f>
        <v>30877127.0454454</v>
      </c>
      <c r="Y81" s="67" t="n">
        <f aca="false">N81*5.1890047538</f>
        <v>23756367.011654</v>
      </c>
      <c r="Z81" s="67" t="n">
        <f aca="false">L81*5.5017049523</f>
        <v>7120760.03379138</v>
      </c>
      <c r="AA81" s="67"/>
      <c r="AB81" s="67"/>
      <c r="AC81" s="67"/>
      <c r="AD81" s="6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</row>
    <row r="82" customFormat="false" ht="12.8" hidden="false" customHeight="false" outlineLevel="0" collapsed="false">
      <c r="A82" s="153"/>
      <c r="B82" s="5"/>
      <c r="C82" s="153" t="n">
        <f aca="false">C78+1</f>
        <v>2032</v>
      </c>
      <c r="D82" s="153" t="n">
        <f aca="false">D78</f>
        <v>1</v>
      </c>
      <c r="E82" s="153" t="n">
        <v>229</v>
      </c>
      <c r="F82" s="155" t="n">
        <f aca="false">central_v2_m!D70+temporary_pension_bonus_central!B70</f>
        <v>33445471.2955084</v>
      </c>
      <c r="G82" s="155" t="n">
        <f aca="false">central_v2_m!E70+temporary_pension_bonus_central!B70</f>
        <v>32056839.0814339</v>
      </c>
      <c r="H82" s="8" t="n">
        <f aca="false">F82-J82</f>
        <v>29675147.7863564</v>
      </c>
      <c r="I82" s="8" t="n">
        <f aca="false">G82-K82</f>
        <v>28399625.2775564</v>
      </c>
      <c r="J82" s="155" t="n">
        <f aca="false">central_v2_m!J70</f>
        <v>3770323.509152</v>
      </c>
      <c r="K82" s="155" t="n">
        <f aca="false">central_v2_m!K70</f>
        <v>3657213.80387744</v>
      </c>
      <c r="L82" s="8" t="n">
        <f aca="false">H82-I82</f>
        <v>1275522.50879993</v>
      </c>
      <c r="M82" s="8" t="n">
        <f aca="false">J82-K82</f>
        <v>113109.70527456</v>
      </c>
      <c r="N82" s="155" t="n">
        <f aca="false">SUM(central_v5_m!C70:J70)</f>
        <v>5373106.64442239</v>
      </c>
      <c r="O82" s="5"/>
      <c r="P82" s="5"/>
      <c r="Q82" s="8" t="n">
        <f aca="false">I82*5.5017049523</f>
        <v>156246359.032997</v>
      </c>
      <c r="R82" s="8"/>
      <c r="S82" s="8"/>
      <c r="T82" s="5"/>
      <c r="U82" s="5"/>
      <c r="V82" s="8" t="n">
        <f aca="false">K82*5.5017049523</f>
        <v>20120911.2964124</v>
      </c>
      <c r="W82" s="8" t="n">
        <f aca="false">M82*5.5017049523</f>
        <v>622296.225662238</v>
      </c>
      <c r="X82" s="8" t="n">
        <f aca="false">N82*5.1890047538+L82*5.5017049523</f>
        <v>34898624.4240168</v>
      </c>
      <c r="Y82" s="8" t="n">
        <f aca="false">N82*5.1890047538</f>
        <v>27881075.9205821</v>
      </c>
      <c r="Z82" s="8" t="n">
        <f aca="false">L82*5.5017049523</f>
        <v>7017548.50343469</v>
      </c>
      <c r="AA82" s="8"/>
      <c r="AB82" s="8"/>
      <c r="AC82" s="8"/>
      <c r="AD82" s="8"/>
      <c r="AE82" s="153"/>
      <c r="AF82" s="153"/>
      <c r="AG82" s="153"/>
      <c r="AH82" s="153"/>
      <c r="AI82" s="153"/>
      <c r="AJ82" s="153"/>
      <c r="AK82" s="153"/>
      <c r="AL82" s="153"/>
      <c r="AM82" s="153"/>
      <c r="AN82" s="153"/>
      <c r="AO82" s="153"/>
      <c r="AP82" s="153"/>
      <c r="AQ82" s="153"/>
      <c r="AR82" s="153"/>
      <c r="AS82" s="153"/>
      <c r="AT82" s="153"/>
      <c r="AU82" s="153"/>
      <c r="AV82" s="153"/>
      <c r="AW82" s="153"/>
      <c r="AX82" s="153"/>
      <c r="AY82" s="153"/>
      <c r="AZ82" s="153"/>
      <c r="BA82" s="153"/>
      <c r="BB82" s="153"/>
      <c r="BC82" s="153"/>
      <c r="BD82" s="153"/>
      <c r="BE82" s="153"/>
      <c r="BF82" s="153"/>
      <c r="BG82" s="153"/>
      <c r="BH82" s="153"/>
      <c r="BI82" s="153"/>
      <c r="BJ82" s="153"/>
      <c r="BK82" s="153"/>
      <c r="BL82" s="153"/>
    </row>
    <row r="83" customFormat="false" ht="12.8" hidden="false" customHeight="false" outlineLevel="0" collapsed="false">
      <c r="A83" s="7"/>
      <c r="B83" s="7"/>
      <c r="C83" s="7" t="n">
        <f aca="false">C79+1</f>
        <v>2032</v>
      </c>
      <c r="D83" s="7" t="n">
        <f aca="false">D79</f>
        <v>2</v>
      </c>
      <c r="E83" s="7" t="n">
        <v>230</v>
      </c>
      <c r="F83" s="157" t="n">
        <f aca="false">central_v2_m!D71+temporary_pension_bonus_central!B71</f>
        <v>34193293.3981504</v>
      </c>
      <c r="G83" s="157" t="n">
        <f aca="false">central_v2_m!E71+temporary_pension_bonus_central!B71</f>
        <v>32772463.8669784</v>
      </c>
      <c r="H83" s="67" t="n">
        <f aca="false">F83-J83</f>
        <v>30230317.2845504</v>
      </c>
      <c r="I83" s="67" t="n">
        <f aca="false">G83-K83</f>
        <v>28928377.0367864</v>
      </c>
      <c r="J83" s="157" t="n">
        <f aca="false">central_v2_m!J71</f>
        <v>3962976.1136</v>
      </c>
      <c r="K83" s="157" t="n">
        <f aca="false">central_v2_m!K71</f>
        <v>3844086.830192</v>
      </c>
      <c r="L83" s="67" t="n">
        <f aca="false">H83-I83</f>
        <v>1301940.24776394</v>
      </c>
      <c r="M83" s="67" t="n">
        <f aca="false">J83-K83</f>
        <v>118889.283408</v>
      </c>
      <c r="N83" s="157" t="n">
        <f aca="false">SUM(central_v5_m!C71:J71)</f>
        <v>4487643.16087484</v>
      </c>
      <c r="O83" s="7"/>
      <c r="P83" s="7"/>
      <c r="Q83" s="67" t="n">
        <f aca="false">I83*5.5017049523</f>
        <v>159155395.205289</v>
      </c>
      <c r="R83" s="67"/>
      <c r="S83" s="67"/>
      <c r="T83" s="7"/>
      <c r="U83" s="7"/>
      <c r="V83" s="67" t="n">
        <f aca="false">K83*5.5017049523</f>
        <v>21149031.5507385</v>
      </c>
      <c r="W83" s="67" t="n">
        <f aca="false">M83*5.5017049523</f>
        <v>654093.759301193</v>
      </c>
      <c r="X83" s="67" t="n">
        <f aca="false">N83*5.1890047538+L83*5.5017049523</f>
        <v>30449292.8038592</v>
      </c>
      <c r="Y83" s="67" t="n">
        <f aca="false">N83*5.1890047538</f>
        <v>23286401.6951376</v>
      </c>
      <c r="Z83" s="67" t="n">
        <f aca="false">L83*5.5017049523</f>
        <v>7162891.10872155</v>
      </c>
      <c r="AA83" s="67"/>
      <c r="AB83" s="67"/>
      <c r="AC83" s="67"/>
      <c r="AD83" s="6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</row>
    <row r="84" customFormat="false" ht="12.8" hidden="false" customHeight="false" outlineLevel="0" collapsed="false">
      <c r="A84" s="7"/>
      <c r="B84" s="7"/>
      <c r="C84" s="7" t="n">
        <f aca="false">C80+1</f>
        <v>2032</v>
      </c>
      <c r="D84" s="7" t="n">
        <f aca="false">D80</f>
        <v>3</v>
      </c>
      <c r="E84" s="7" t="n">
        <v>231</v>
      </c>
      <c r="F84" s="157" t="n">
        <f aca="false">central_v2_m!D72+temporary_pension_bonus_central!B72</f>
        <v>33983358.6878697</v>
      </c>
      <c r="G84" s="157" t="n">
        <f aca="false">central_v2_m!E72+temporary_pension_bonus_central!B72</f>
        <v>32570295.9510793</v>
      </c>
      <c r="H84" s="67" t="n">
        <f aca="false">F84-J84</f>
        <v>29960207.3733657</v>
      </c>
      <c r="I84" s="67" t="n">
        <f aca="false">G84-K84</f>
        <v>28667839.1760104</v>
      </c>
      <c r="J84" s="157" t="n">
        <f aca="false">central_v2_m!J72</f>
        <v>4023151.314504</v>
      </c>
      <c r="K84" s="157" t="n">
        <f aca="false">central_v2_m!K72</f>
        <v>3902456.77506888</v>
      </c>
      <c r="L84" s="67" t="n">
        <f aca="false">H84-I84</f>
        <v>1292368.19735532</v>
      </c>
      <c r="M84" s="67" t="n">
        <f aca="false">J84-K84</f>
        <v>120694.539435121</v>
      </c>
      <c r="N84" s="157" t="n">
        <f aca="false">SUM(central_v5_m!C72:J72)</f>
        <v>4368333.62842883</v>
      </c>
      <c r="O84" s="7"/>
      <c r="P84" s="7"/>
      <c r="Q84" s="67" t="n">
        <f aca="false">I84*5.5017049523</f>
        <v>157721992.766396</v>
      </c>
      <c r="R84" s="67"/>
      <c r="S84" s="67"/>
      <c r="T84" s="7"/>
      <c r="U84" s="7"/>
      <c r="V84" s="67" t="n">
        <f aca="false">K84*5.5017049523</f>
        <v>21470165.7655331</v>
      </c>
      <c r="W84" s="67" t="n">
        <f aca="false">M84*5.5017049523</f>
        <v>664025.745325772</v>
      </c>
      <c r="X84" s="67" t="n">
        <f aca="false">N84*5.1890047538+L84*5.5017049523</f>
        <v>29777532.4756864</v>
      </c>
      <c r="Y84" s="67" t="n">
        <f aca="false">N84*5.1890047538</f>
        <v>22667303.9641016</v>
      </c>
      <c r="Z84" s="67" t="n">
        <f aca="false">L84*5.5017049523</f>
        <v>7110228.5115848</v>
      </c>
      <c r="AA84" s="67"/>
      <c r="AB84" s="67"/>
      <c r="AC84" s="67"/>
      <c r="AD84" s="6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</row>
    <row r="85" customFormat="false" ht="12.8" hidden="false" customHeight="false" outlineLevel="0" collapsed="false">
      <c r="A85" s="7"/>
      <c r="B85" s="7"/>
      <c r="C85" s="7" t="n">
        <f aca="false">C81+1</f>
        <v>2032</v>
      </c>
      <c r="D85" s="7" t="n">
        <f aca="false">D81</f>
        <v>4</v>
      </c>
      <c r="E85" s="7" t="n">
        <v>232</v>
      </c>
      <c r="F85" s="157" t="n">
        <f aca="false">central_v2_m!D73+temporary_pension_bonus_central!B73</f>
        <v>34576346.1805709</v>
      </c>
      <c r="G85" s="157" t="n">
        <f aca="false">central_v2_m!E73+temporary_pension_bonus_central!B73</f>
        <v>33139228.8746129</v>
      </c>
      <c r="H85" s="67" t="n">
        <f aca="false">F85-J85</f>
        <v>30407609.4304909</v>
      </c>
      <c r="I85" s="67" t="n">
        <f aca="false">G85-K85</f>
        <v>29095554.2270353</v>
      </c>
      <c r="J85" s="157" t="n">
        <f aca="false">central_v2_m!J73</f>
        <v>4168736.75008</v>
      </c>
      <c r="K85" s="157" t="n">
        <f aca="false">central_v2_m!K73</f>
        <v>4043674.6475776</v>
      </c>
      <c r="L85" s="67" t="n">
        <f aca="false">H85-I85</f>
        <v>1312055.20345563</v>
      </c>
      <c r="M85" s="67" t="n">
        <f aca="false">J85-K85</f>
        <v>125062.102502401</v>
      </c>
      <c r="N85" s="157" t="n">
        <f aca="false">SUM(central_v5_m!C73:J73)</f>
        <v>4494361.71477488</v>
      </c>
      <c r="O85" s="7"/>
      <c r="P85" s="7"/>
      <c r="Q85" s="67" t="n">
        <f aca="false">I85*5.5017049523</f>
        <v>160075154.780793</v>
      </c>
      <c r="R85" s="67"/>
      <c r="S85" s="67"/>
      <c r="T85" s="7"/>
      <c r="U85" s="7"/>
      <c r="V85" s="67" t="n">
        <f aca="false">K85*5.5017049523</f>
        <v>22247104.8340676</v>
      </c>
      <c r="W85" s="67" t="n">
        <f aca="false">M85*5.5017049523</f>
        <v>688054.788682507</v>
      </c>
      <c r="X85" s="67" t="n">
        <f aca="false">N85*5.1890047538+L85*5.5017049523</f>
        <v>30539804.9138064</v>
      </c>
      <c r="Y85" s="67" t="n">
        <f aca="false">N85*5.1890047538</f>
        <v>23321264.3032636</v>
      </c>
      <c r="Z85" s="67" t="n">
        <f aca="false">L85*5.5017049523</f>
        <v>7218540.61054283</v>
      </c>
      <c r="AA85" s="67"/>
      <c r="AB85" s="67"/>
      <c r="AC85" s="67"/>
      <c r="AD85" s="6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</row>
    <row r="86" customFormat="false" ht="12.8" hidden="false" customHeight="false" outlineLevel="0" collapsed="false">
      <c r="A86" s="153"/>
      <c r="B86" s="5"/>
      <c r="C86" s="153" t="n">
        <f aca="false">C82+1</f>
        <v>2033</v>
      </c>
      <c r="D86" s="153" t="n">
        <f aca="false">D82</f>
        <v>1</v>
      </c>
      <c r="E86" s="153" t="n">
        <v>233</v>
      </c>
      <c r="F86" s="155" t="n">
        <f aca="false">central_v2_m!D74+temporary_pension_bonus_central!B74</f>
        <v>34082140.6301948</v>
      </c>
      <c r="G86" s="155" t="n">
        <f aca="false">central_v2_m!E74+temporary_pension_bonus_central!B74</f>
        <v>32666360.5697229</v>
      </c>
      <c r="H86" s="8" t="n">
        <f aca="false">F86-J86</f>
        <v>29852621.2493789</v>
      </c>
      <c r="I86" s="8" t="n">
        <f aca="false">G86-K86</f>
        <v>28563726.7703314</v>
      </c>
      <c r="J86" s="155" t="n">
        <f aca="false">central_v2_m!J74</f>
        <v>4229519.380816</v>
      </c>
      <c r="K86" s="155" t="n">
        <f aca="false">central_v2_m!K74</f>
        <v>4102633.79939152</v>
      </c>
      <c r="L86" s="8" t="n">
        <f aca="false">H86-I86</f>
        <v>1288894.4790475</v>
      </c>
      <c r="M86" s="8" t="n">
        <f aca="false">J86-K86</f>
        <v>126885.581424479</v>
      </c>
      <c r="N86" s="155" t="n">
        <f aca="false">SUM(central_v5_m!C74:J74)</f>
        <v>5200885.54460699</v>
      </c>
      <c r="O86" s="5"/>
      <c r="P86" s="5"/>
      <c r="Q86" s="8" t="n">
        <f aca="false">I86*5.5017049523</f>
        <v>157149197.028476</v>
      </c>
      <c r="R86" s="8"/>
      <c r="S86" s="8"/>
      <c r="T86" s="5"/>
      <c r="U86" s="5"/>
      <c r="V86" s="8" t="n">
        <f aca="false">K86*5.5017049523</f>
        <v>22571480.6915857</v>
      </c>
      <c r="W86" s="8" t="n">
        <f aca="false">M86*5.5017049523</f>
        <v>698087.031698521</v>
      </c>
      <c r="X86" s="8" t="n">
        <f aca="false">N86*5.1890047538+L86*5.5017049523</f>
        <v>34078536.9533031</v>
      </c>
      <c r="Y86" s="8" t="n">
        <f aca="false">N86*5.1890047538</f>
        <v>26987419.8149354</v>
      </c>
      <c r="Z86" s="8" t="n">
        <f aca="false">L86*5.5017049523</f>
        <v>7091117.13836774</v>
      </c>
      <c r="AA86" s="8"/>
      <c r="AB86" s="8"/>
      <c r="AC86" s="8"/>
      <c r="AD86" s="8"/>
      <c r="AE86" s="153"/>
      <c r="AF86" s="153"/>
      <c r="AG86" s="153"/>
      <c r="AH86" s="153"/>
      <c r="AI86" s="153"/>
      <c r="AJ86" s="153"/>
      <c r="AK86" s="153"/>
      <c r="AL86" s="153"/>
      <c r="AM86" s="153"/>
      <c r="AN86" s="153"/>
      <c r="AO86" s="153"/>
      <c r="AP86" s="153"/>
      <c r="AQ86" s="153"/>
      <c r="AR86" s="153"/>
      <c r="AS86" s="153"/>
      <c r="AT86" s="153"/>
      <c r="AU86" s="153"/>
      <c r="AV86" s="153"/>
      <c r="AW86" s="153"/>
      <c r="AX86" s="153"/>
      <c r="AY86" s="153"/>
      <c r="AZ86" s="153"/>
      <c r="BA86" s="153"/>
      <c r="BB86" s="153"/>
      <c r="BC86" s="153"/>
      <c r="BD86" s="153"/>
      <c r="BE86" s="153"/>
      <c r="BF86" s="153"/>
      <c r="BG86" s="153"/>
      <c r="BH86" s="153"/>
      <c r="BI86" s="153"/>
      <c r="BJ86" s="153"/>
      <c r="BK86" s="153"/>
      <c r="BL86" s="153"/>
    </row>
    <row r="87" customFormat="false" ht="12.8" hidden="false" customHeight="false" outlineLevel="0" collapsed="false">
      <c r="A87" s="7"/>
      <c r="B87" s="7"/>
      <c r="C87" s="7" t="n">
        <f aca="false">C83+1</f>
        <v>2033</v>
      </c>
      <c r="D87" s="7" t="n">
        <f aca="false">D83</f>
        <v>2</v>
      </c>
      <c r="E87" s="7" t="n">
        <v>234</v>
      </c>
      <c r="F87" s="157" t="n">
        <f aca="false">central_v2_m!D75+temporary_pension_bonus_central!B75</f>
        <v>34675109.4778958</v>
      </c>
      <c r="G87" s="157" t="n">
        <f aca="false">central_v2_m!E75+temporary_pension_bonus_central!B75</f>
        <v>33235822.6530137</v>
      </c>
      <c r="H87" s="67" t="n">
        <f aca="false">F87-J87</f>
        <v>30301776.0818558</v>
      </c>
      <c r="I87" s="67" t="n">
        <f aca="false">G87-K87</f>
        <v>28993689.2588549</v>
      </c>
      <c r="J87" s="157" t="n">
        <f aca="false">central_v2_m!J75</f>
        <v>4373333.39604</v>
      </c>
      <c r="K87" s="157" t="n">
        <f aca="false">central_v2_m!K75</f>
        <v>4242133.3941588</v>
      </c>
      <c r="L87" s="67" t="n">
        <f aca="false">H87-I87</f>
        <v>1308086.82300084</v>
      </c>
      <c r="M87" s="67" t="n">
        <f aca="false">J87-K87</f>
        <v>131200.0018812</v>
      </c>
      <c r="N87" s="157" t="n">
        <f aca="false">SUM(central_v5_m!C75:J75)</f>
        <v>4466057.11662728</v>
      </c>
      <c r="O87" s="7"/>
      <c r="P87" s="7"/>
      <c r="Q87" s="67" t="n">
        <f aca="false">I87*5.5017049523</f>
        <v>159514723.78089</v>
      </c>
      <c r="R87" s="67"/>
      <c r="S87" s="67"/>
      <c r="T87" s="7"/>
      <c r="U87" s="7"/>
      <c r="V87" s="67" t="n">
        <f aca="false">K87*5.5017049523</f>
        <v>23338966.3029607</v>
      </c>
      <c r="W87" s="67" t="n">
        <f aca="false">M87*5.5017049523</f>
        <v>721823.700091567</v>
      </c>
      <c r="X87" s="67" t="n">
        <f aca="false">N87*5.1890047538+L87*5.5017049523</f>
        <v>30371099.3610634</v>
      </c>
      <c r="Y87" s="67" t="n">
        <f aca="false">N87*5.1890047538</f>
        <v>23174391.6089213</v>
      </c>
      <c r="Z87" s="67" t="n">
        <f aca="false">L87*5.5017049523</f>
        <v>7196707.75214212</v>
      </c>
      <c r="AA87" s="67"/>
      <c r="AB87" s="67"/>
      <c r="AC87" s="67"/>
      <c r="AD87" s="6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</row>
    <row r="88" customFormat="false" ht="12.8" hidden="false" customHeight="false" outlineLevel="0" collapsed="false">
      <c r="A88" s="7"/>
      <c r="B88" s="7"/>
      <c r="C88" s="7" t="n">
        <f aca="false">C84+1</f>
        <v>2033</v>
      </c>
      <c r="D88" s="7" t="n">
        <f aca="false">D84</f>
        <v>3</v>
      </c>
      <c r="E88" s="7" t="n">
        <v>235</v>
      </c>
      <c r="F88" s="157" t="n">
        <f aca="false">central_v2_m!D76+temporary_pension_bonus_central!B76</f>
        <v>34268642.5406002</v>
      </c>
      <c r="G88" s="157" t="n">
        <f aca="false">central_v2_m!E76+temporary_pension_bonus_central!B76</f>
        <v>32846938.7865313</v>
      </c>
      <c r="H88" s="67" t="n">
        <f aca="false">F88-J88</f>
        <v>29894342.7213042</v>
      </c>
      <c r="I88" s="67" t="n">
        <f aca="false">G88-K88</f>
        <v>28603867.9618142</v>
      </c>
      <c r="J88" s="157" t="n">
        <f aca="false">central_v2_m!J76</f>
        <v>4374299.819296</v>
      </c>
      <c r="K88" s="157" t="n">
        <f aca="false">central_v2_m!K76</f>
        <v>4243070.82471712</v>
      </c>
      <c r="L88" s="67" t="n">
        <f aca="false">H88-I88</f>
        <v>1290474.75948995</v>
      </c>
      <c r="M88" s="67" t="n">
        <f aca="false">J88-K88</f>
        <v>131228.994578881</v>
      </c>
      <c r="N88" s="157" t="n">
        <f aca="false">SUM(central_v5_m!C76:J76)</f>
        <v>4313465.45838922</v>
      </c>
      <c r="O88" s="7"/>
      <c r="P88" s="7"/>
      <c r="Q88" s="67" t="n">
        <f aca="false">I88*5.5017049523</f>
        <v>157370042.020449</v>
      </c>
      <c r="R88" s="67"/>
      <c r="S88" s="67"/>
      <c r="T88" s="7"/>
      <c r="U88" s="7"/>
      <c r="V88" s="67" t="n">
        <f aca="false">K88*5.5017049523</f>
        <v>23344123.7693058</v>
      </c>
      <c r="W88" s="67" t="n">
        <f aca="false">M88*5.5017049523</f>
        <v>721983.20935998</v>
      </c>
      <c r="X88" s="67" t="n">
        <f aca="false">N88*5.1890047538+L88*5.5017049523</f>
        <v>29482404.1440377</v>
      </c>
      <c r="Y88" s="67" t="n">
        <f aca="false">N88*5.1890047538</f>
        <v>22382592.7689338</v>
      </c>
      <c r="Z88" s="67" t="n">
        <f aca="false">L88*5.5017049523</f>
        <v>7099811.37510399</v>
      </c>
      <c r="AA88" s="67"/>
      <c r="AB88" s="67"/>
      <c r="AC88" s="67"/>
      <c r="AD88" s="6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</row>
    <row r="89" customFormat="false" ht="12.8" hidden="false" customHeight="false" outlineLevel="0" collapsed="false">
      <c r="A89" s="7"/>
      <c r="B89" s="7"/>
      <c r="C89" s="7" t="n">
        <f aca="false">C85+1</f>
        <v>2033</v>
      </c>
      <c r="D89" s="7" t="n">
        <f aca="false">D85</f>
        <v>4</v>
      </c>
      <c r="E89" s="7" t="n">
        <v>236</v>
      </c>
      <c r="F89" s="157" t="n">
        <f aca="false">central_v2_m!D77+temporary_pension_bonus_central!B77</f>
        <v>34966121.8168327</v>
      </c>
      <c r="G89" s="157" t="n">
        <f aca="false">central_v2_m!E77+temporary_pension_bonus_central!B77</f>
        <v>33515027.8212362</v>
      </c>
      <c r="H89" s="67" t="n">
        <f aca="false">F89-J89</f>
        <v>30425974.1251527</v>
      </c>
      <c r="I89" s="67" t="n">
        <f aca="false">G89-K89</f>
        <v>29111084.5603066</v>
      </c>
      <c r="J89" s="157" t="n">
        <f aca="false">central_v2_m!J77</f>
        <v>4540147.69168</v>
      </c>
      <c r="K89" s="157" t="n">
        <f aca="false">central_v2_m!K77</f>
        <v>4403943.2609296</v>
      </c>
      <c r="L89" s="67" t="n">
        <f aca="false">H89-I89</f>
        <v>1314889.56484615</v>
      </c>
      <c r="M89" s="67" t="n">
        <f aca="false">J89-K89</f>
        <v>136204.430750402</v>
      </c>
      <c r="N89" s="157" t="n">
        <f aca="false">SUM(central_v5_m!C77:J77)</f>
        <v>4415418.50871593</v>
      </c>
      <c r="O89" s="7"/>
      <c r="P89" s="7"/>
      <c r="Q89" s="67" t="n">
        <f aca="false">I89*5.5017049523</f>
        <v>160160598.092263</v>
      </c>
      <c r="R89" s="67"/>
      <c r="S89" s="67"/>
      <c r="T89" s="7"/>
      <c r="U89" s="7"/>
      <c r="V89" s="67" t="n">
        <f aca="false">K89*5.5017049523</f>
        <v>24229196.4483046</v>
      </c>
      <c r="W89" s="67" t="n">
        <f aca="false">M89*5.5017049523</f>
        <v>749356.591184687</v>
      </c>
      <c r="X89" s="67" t="n">
        <f aca="false">N89*5.1890047538+L89*5.5017049523</f>
        <v>30145762.0623851</v>
      </c>
      <c r="Y89" s="67" t="n">
        <f aca="false">N89*5.1890047538</f>
        <v>22911627.6317435</v>
      </c>
      <c r="Z89" s="67" t="n">
        <f aca="false">L89*5.5017049523</f>
        <v>7234134.43064166</v>
      </c>
      <c r="AA89" s="67"/>
      <c r="AB89" s="67"/>
      <c r="AC89" s="67"/>
      <c r="AD89" s="6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</row>
    <row r="90" customFormat="false" ht="12.8" hidden="false" customHeight="false" outlineLevel="0" collapsed="false">
      <c r="A90" s="153"/>
      <c r="B90" s="5"/>
      <c r="C90" s="153" t="n">
        <f aca="false">C86+1</f>
        <v>2034</v>
      </c>
      <c r="D90" s="153" t="n">
        <f aca="false">D86</f>
        <v>1</v>
      </c>
      <c r="E90" s="153" t="n">
        <v>237</v>
      </c>
      <c r="F90" s="155" t="n">
        <f aca="false">central_v2_m!D78+temporary_pension_bonus_central!B78</f>
        <v>34645938.1512671</v>
      </c>
      <c r="G90" s="155" t="n">
        <f aca="false">central_v2_m!E78+temporary_pension_bonus_central!B78</f>
        <v>33208629.6135673</v>
      </c>
      <c r="H90" s="8" t="n">
        <f aca="false">F90-J90</f>
        <v>30101784.6806831</v>
      </c>
      <c r="I90" s="8" t="n">
        <f aca="false">G90-K90</f>
        <v>28800800.7471008</v>
      </c>
      <c r="J90" s="155" t="n">
        <f aca="false">central_v2_m!J78</f>
        <v>4544153.470584</v>
      </c>
      <c r="K90" s="155" t="n">
        <f aca="false">central_v2_m!K78</f>
        <v>4407828.86646648</v>
      </c>
      <c r="L90" s="8" t="n">
        <f aca="false">H90-I90</f>
        <v>1300983.93358228</v>
      </c>
      <c r="M90" s="8" t="n">
        <f aca="false">J90-K90</f>
        <v>136324.604117519</v>
      </c>
      <c r="N90" s="155" t="n">
        <f aca="false">SUM(central_v5_m!C78:J78)</f>
        <v>5175646.39171427</v>
      </c>
      <c r="O90" s="5"/>
      <c r="P90" s="5"/>
      <c r="Q90" s="8" t="n">
        <f aca="false">I90*5.5017049523</f>
        <v>158453508.10053</v>
      </c>
      <c r="R90" s="8"/>
      <c r="S90" s="8"/>
      <c r="T90" s="5"/>
      <c r="U90" s="5"/>
      <c r="V90" s="8" t="n">
        <f aca="false">K90*5.5017049523</f>
        <v>24250573.9035295</v>
      </c>
      <c r="W90" s="8" t="n">
        <f aca="false">M90*5.5017049523</f>
        <v>750017.749593693</v>
      </c>
      <c r="X90" s="8" t="n">
        <f aca="false">N90*5.1890047538+L90*5.5017049523</f>
        <v>34014083.4808455</v>
      </c>
      <c r="Y90" s="8" t="n">
        <f aca="false">N90*5.1890047538</f>
        <v>26856453.7305932</v>
      </c>
      <c r="Z90" s="8" t="n">
        <f aca="false">L90*5.5017049523</f>
        <v>7157629.75025234</v>
      </c>
      <c r="AA90" s="8"/>
      <c r="AB90" s="8"/>
      <c r="AC90" s="8"/>
      <c r="AD90" s="8"/>
      <c r="AE90" s="153"/>
      <c r="AF90" s="153"/>
      <c r="AG90" s="153"/>
      <c r="AH90" s="153"/>
      <c r="AI90" s="153"/>
      <c r="AJ90" s="153"/>
      <c r="AK90" s="153"/>
      <c r="AL90" s="153"/>
      <c r="AM90" s="153"/>
      <c r="AN90" s="153"/>
      <c r="AO90" s="153"/>
      <c r="AP90" s="153"/>
      <c r="AQ90" s="153"/>
      <c r="AR90" s="153"/>
      <c r="AS90" s="153"/>
      <c r="AT90" s="153"/>
      <c r="AU90" s="153"/>
      <c r="AV90" s="153"/>
      <c r="AW90" s="153"/>
      <c r="AX90" s="153"/>
      <c r="AY90" s="153"/>
      <c r="AZ90" s="153"/>
      <c r="BA90" s="153"/>
      <c r="BB90" s="153"/>
      <c r="BC90" s="153"/>
      <c r="BD90" s="153"/>
      <c r="BE90" s="153"/>
      <c r="BF90" s="153"/>
      <c r="BG90" s="153"/>
      <c r="BH90" s="153"/>
      <c r="BI90" s="153"/>
      <c r="BJ90" s="153"/>
      <c r="BK90" s="153"/>
      <c r="BL90" s="153"/>
    </row>
    <row r="91" customFormat="false" ht="12.8" hidden="false" customHeight="false" outlineLevel="0" collapsed="false">
      <c r="A91" s="7"/>
      <c r="B91" s="7"/>
      <c r="C91" s="7" t="n">
        <f aca="false">C87+1</f>
        <v>2034</v>
      </c>
      <c r="D91" s="7" t="n">
        <f aca="false">D87</f>
        <v>2</v>
      </c>
      <c r="E91" s="7" t="n">
        <v>238</v>
      </c>
      <c r="F91" s="157" t="n">
        <f aca="false">central_v2_m!D79+temporary_pension_bonus_central!B79</f>
        <v>35376068.9871409</v>
      </c>
      <c r="G91" s="157" t="n">
        <f aca="false">central_v2_m!E79+temporary_pension_bonus_central!B79</f>
        <v>33908955.6342419</v>
      </c>
      <c r="H91" s="67" t="n">
        <f aca="false">F91-J91</f>
        <v>30681588.3040049</v>
      </c>
      <c r="I91" s="67" t="n">
        <f aca="false">G91-K91</f>
        <v>29355309.3715999</v>
      </c>
      <c r="J91" s="157" t="n">
        <f aca="false">central_v2_m!J79</f>
        <v>4694480.683136</v>
      </c>
      <c r="K91" s="157" t="n">
        <f aca="false">central_v2_m!K79</f>
        <v>4553646.26264192</v>
      </c>
      <c r="L91" s="67" t="n">
        <f aca="false">H91-I91</f>
        <v>1326278.93240496</v>
      </c>
      <c r="M91" s="67" t="n">
        <f aca="false">J91-K91</f>
        <v>140834.42049408</v>
      </c>
      <c r="N91" s="157" t="n">
        <f aca="false">SUM(central_v5_m!C79:J79)</f>
        <v>4387543.85122896</v>
      </c>
      <c r="O91" s="7"/>
      <c r="P91" s="7"/>
      <c r="Q91" s="67" t="n">
        <f aca="false">I91*5.5017049523</f>
        <v>161504250.94603</v>
      </c>
      <c r="R91" s="67"/>
      <c r="S91" s="67"/>
      <c r="T91" s="7"/>
      <c r="U91" s="7"/>
      <c r="V91" s="67" t="n">
        <f aca="false">K91*5.5017049523</f>
        <v>25052818.1941994</v>
      </c>
      <c r="W91" s="67" t="n">
        <f aca="false">M91*5.5017049523</f>
        <v>774829.428686578</v>
      </c>
      <c r="X91" s="67" t="n">
        <f aca="false">N91*5.1890047538+L91*5.5017049523</f>
        <v>30063781.2720766</v>
      </c>
      <c r="Y91" s="67" t="n">
        <f aca="false">N91*5.1890047538</f>
        <v>22766985.9015331</v>
      </c>
      <c r="Z91" s="67" t="n">
        <f aca="false">L91*5.5017049523</f>
        <v>7296795.37054351</v>
      </c>
      <c r="AA91" s="67"/>
      <c r="AB91" s="67"/>
      <c r="AC91" s="67"/>
      <c r="AD91" s="6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</row>
    <row r="92" customFormat="false" ht="12.8" hidden="false" customHeight="false" outlineLevel="0" collapsed="false">
      <c r="A92" s="7"/>
      <c r="B92" s="7"/>
      <c r="C92" s="7" t="n">
        <f aca="false">C88+1</f>
        <v>2034</v>
      </c>
      <c r="D92" s="7" t="n">
        <f aca="false">D88</f>
        <v>3</v>
      </c>
      <c r="E92" s="7" t="n">
        <v>239</v>
      </c>
      <c r="F92" s="157" t="n">
        <f aca="false">central_v2_m!D80+temporary_pension_bonus_central!B80</f>
        <v>34960453.7934676</v>
      </c>
      <c r="G92" s="157" t="n">
        <f aca="false">central_v2_m!E80+temporary_pension_bonus_central!B80</f>
        <v>33512375.3390011</v>
      </c>
      <c r="H92" s="67" t="n">
        <f aca="false">F92-J92</f>
        <v>30246852.5634516</v>
      </c>
      <c r="I92" s="67" t="n">
        <f aca="false">G92-K92</f>
        <v>28940182.1458856</v>
      </c>
      <c r="J92" s="157" t="n">
        <f aca="false">central_v2_m!J80</f>
        <v>4713601.230016</v>
      </c>
      <c r="K92" s="157" t="n">
        <f aca="false">central_v2_m!K80</f>
        <v>4572193.19311552</v>
      </c>
      <c r="L92" s="67" t="n">
        <f aca="false">H92-I92</f>
        <v>1306670.41756597</v>
      </c>
      <c r="M92" s="67" t="n">
        <f aca="false">J92-K92</f>
        <v>141408.036900479</v>
      </c>
      <c r="N92" s="157" t="n">
        <f aca="false">SUM(central_v5_m!C80:J80)</f>
        <v>4302750.67857131</v>
      </c>
      <c r="O92" s="7"/>
      <c r="P92" s="7"/>
      <c r="Q92" s="67" t="n">
        <f aca="false">I92*5.5017049523</f>
        <v>159220343.432483</v>
      </c>
      <c r="R92" s="67"/>
      <c r="S92" s="67"/>
      <c r="T92" s="7"/>
      <c r="U92" s="7"/>
      <c r="V92" s="67" t="n">
        <f aca="false">K92*5.5017049523</f>
        <v>25154857.933436</v>
      </c>
      <c r="W92" s="67" t="n">
        <f aca="false">M92*5.5017049523</f>
        <v>777985.296910388</v>
      </c>
      <c r="X92" s="67" t="n">
        <f aca="false">N92*5.1890047538+L92*5.5017049523</f>
        <v>29515908.8328693</v>
      </c>
      <c r="Y92" s="67" t="n">
        <f aca="false">N92*5.1890047538</f>
        <v>22326993.7255227</v>
      </c>
      <c r="Z92" s="67" t="n">
        <f aca="false">L92*5.5017049523</f>
        <v>7188915.10734662</v>
      </c>
      <c r="AA92" s="67"/>
      <c r="AB92" s="67"/>
      <c r="AC92" s="67"/>
      <c r="AD92" s="6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</row>
    <row r="93" customFormat="false" ht="12.8" hidden="false" customHeight="false" outlineLevel="0" collapsed="false">
      <c r="A93" s="7"/>
      <c r="B93" s="7"/>
      <c r="C93" s="7" t="n">
        <f aca="false">C89+1</f>
        <v>2034</v>
      </c>
      <c r="D93" s="7" t="n">
        <f aca="false">D89</f>
        <v>4</v>
      </c>
      <c r="E93" s="7" t="n">
        <v>240</v>
      </c>
      <c r="F93" s="157" t="n">
        <f aca="false">central_v2_m!D81+temporary_pension_bonus_central!B81</f>
        <v>35667772.1741812</v>
      </c>
      <c r="G93" s="157" t="n">
        <f aca="false">central_v2_m!E81+temporary_pension_bonus_central!B81</f>
        <v>34191204.5308079</v>
      </c>
      <c r="H93" s="67" t="n">
        <f aca="false">F93-J93</f>
        <v>30791850.6928852</v>
      </c>
      <c r="I93" s="67" t="n">
        <f aca="false">G93-K93</f>
        <v>29461560.6939508</v>
      </c>
      <c r="J93" s="157" t="n">
        <f aca="false">central_v2_m!J81</f>
        <v>4875921.481296</v>
      </c>
      <c r="K93" s="157" t="n">
        <f aca="false">central_v2_m!K81</f>
        <v>4729643.83685712</v>
      </c>
      <c r="L93" s="67" t="n">
        <f aca="false">H93-I93</f>
        <v>1330289.99893445</v>
      </c>
      <c r="M93" s="67" t="n">
        <f aca="false">J93-K93</f>
        <v>146277.64443888</v>
      </c>
      <c r="N93" s="157" t="n">
        <f aca="false">SUM(central_v5_m!C81:J81)</f>
        <v>4354799.26883995</v>
      </c>
      <c r="O93" s="7"/>
      <c r="P93" s="7"/>
      <c r="Q93" s="67" t="n">
        <f aca="false">I93*5.5017049523</f>
        <v>162088814.372396</v>
      </c>
      <c r="R93" s="67"/>
      <c r="S93" s="67"/>
      <c r="T93" s="7"/>
      <c r="U93" s="7"/>
      <c r="V93" s="67" t="n">
        <f aca="false">K93*5.5017049523</f>
        <v>26021104.919852</v>
      </c>
      <c r="W93" s="67" t="n">
        <f aca="false">M93*5.5017049523</f>
        <v>804776.440820162</v>
      </c>
      <c r="X93" s="67" t="n">
        <f aca="false">N93*5.1890047538+L93*5.5017049523</f>
        <v>29915937.1829881</v>
      </c>
      <c r="Y93" s="67" t="n">
        <f aca="false">N93*5.1890047538</f>
        <v>22597074.1078552</v>
      </c>
      <c r="Z93" s="67" t="n">
        <f aca="false">L93*5.5017049523</f>
        <v>7318863.07513283</v>
      </c>
      <c r="AA93" s="67"/>
      <c r="AB93" s="67"/>
      <c r="AC93" s="67"/>
      <c r="AD93" s="6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</row>
    <row r="94" customFormat="false" ht="12.8" hidden="false" customHeight="false" outlineLevel="0" collapsed="false">
      <c r="A94" s="153"/>
      <c r="B94" s="5"/>
      <c r="C94" s="153" t="n">
        <f aca="false">C90+1</f>
        <v>2035</v>
      </c>
      <c r="D94" s="153" t="n">
        <f aca="false">D90</f>
        <v>1</v>
      </c>
      <c r="E94" s="153" t="n">
        <v>241</v>
      </c>
      <c r="F94" s="155" t="n">
        <f aca="false">central_v2_m!D82+temporary_pension_bonus_central!B82</f>
        <v>35409701.5073122</v>
      </c>
      <c r="G94" s="155" t="n">
        <f aca="false">central_v2_m!E82+temporary_pension_bonus_central!B82</f>
        <v>33945818.081018</v>
      </c>
      <c r="H94" s="8" t="n">
        <f aca="false">F94-J94</f>
        <v>30480680.3454722</v>
      </c>
      <c r="I94" s="8" t="n">
        <f aca="false">G94-K94</f>
        <v>29164667.5540332</v>
      </c>
      <c r="J94" s="155" t="n">
        <f aca="false">central_v2_m!J82</f>
        <v>4929021.16184</v>
      </c>
      <c r="K94" s="155" t="n">
        <f aca="false">central_v2_m!K82</f>
        <v>4781150.5269848</v>
      </c>
      <c r="L94" s="8" t="n">
        <f aca="false">H94-I94</f>
        <v>1316012.79143906</v>
      </c>
      <c r="M94" s="8" t="n">
        <f aca="false">J94-K94</f>
        <v>147870.634855201</v>
      </c>
      <c r="N94" s="155" t="n">
        <f aca="false">SUM(central_v5_m!C82:J82)</f>
        <v>5160836.24041132</v>
      </c>
      <c r="O94" s="5"/>
      <c r="P94" s="5"/>
      <c r="Q94" s="8" t="n">
        <f aca="false">I94*5.5017049523</f>
        <v>160455395.914208</v>
      </c>
      <c r="R94" s="8"/>
      <c r="S94" s="8"/>
      <c r="T94" s="5"/>
      <c r="U94" s="5"/>
      <c r="V94" s="8" t="n">
        <f aca="false">K94*5.5017049523</f>
        <v>26304479.532004</v>
      </c>
      <c r="W94" s="8" t="n">
        <f aca="false">M94*5.5017049523</f>
        <v>813540.604082602</v>
      </c>
      <c r="X94" s="8" t="n">
        <f aca="false">N94*5.1890047538+L94*5.5017049523</f>
        <v>34019917.8770281</v>
      </c>
      <c r="Y94" s="8" t="n">
        <f aca="false">N94*5.1890047538</f>
        <v>26779603.7850777</v>
      </c>
      <c r="Z94" s="8" t="n">
        <f aca="false">L94*5.5017049523</f>
        <v>7240314.09195042</v>
      </c>
      <c r="AA94" s="8"/>
      <c r="AB94" s="8"/>
      <c r="AC94" s="8"/>
      <c r="AD94" s="8"/>
      <c r="AE94" s="153"/>
      <c r="AF94" s="153"/>
      <c r="AG94" s="153"/>
      <c r="AH94" s="153"/>
      <c r="AI94" s="153"/>
      <c r="AJ94" s="153"/>
      <c r="AK94" s="153"/>
      <c r="AL94" s="153"/>
      <c r="AM94" s="153"/>
      <c r="AN94" s="153"/>
      <c r="AO94" s="153"/>
      <c r="AP94" s="153"/>
      <c r="AQ94" s="153"/>
      <c r="AR94" s="153"/>
      <c r="AS94" s="153"/>
      <c r="AT94" s="153"/>
      <c r="AU94" s="153"/>
      <c r="AV94" s="153"/>
      <c r="AW94" s="153"/>
      <c r="AX94" s="153"/>
      <c r="AY94" s="153"/>
      <c r="AZ94" s="153"/>
      <c r="BA94" s="153"/>
      <c r="BB94" s="153"/>
      <c r="BC94" s="153"/>
      <c r="BD94" s="153"/>
      <c r="BE94" s="153"/>
      <c r="BF94" s="153"/>
      <c r="BG94" s="153"/>
      <c r="BH94" s="153"/>
      <c r="BI94" s="153"/>
      <c r="BJ94" s="153"/>
      <c r="BK94" s="153"/>
      <c r="BL94" s="153"/>
    </row>
    <row r="95" customFormat="false" ht="12.8" hidden="false" customHeight="false" outlineLevel="0" collapsed="false">
      <c r="A95" s="7"/>
      <c r="B95" s="7"/>
      <c r="C95" s="7" t="n">
        <f aca="false">C91+1</f>
        <v>2035</v>
      </c>
      <c r="D95" s="7" t="n">
        <f aca="false">D91</f>
        <v>2</v>
      </c>
      <c r="E95" s="7" t="n">
        <v>242</v>
      </c>
      <c r="F95" s="157" t="n">
        <f aca="false">central_v2_m!D83+temporary_pension_bonus_central!B83</f>
        <v>36124087.9246811</v>
      </c>
      <c r="G95" s="157" t="n">
        <f aca="false">central_v2_m!E83+temporary_pension_bonus_central!B83</f>
        <v>34630944.1010472</v>
      </c>
      <c r="H95" s="67" t="n">
        <f aca="false">F95-J95</f>
        <v>31026193.2426411</v>
      </c>
      <c r="I95" s="67" t="n">
        <f aca="false">G95-K95</f>
        <v>29685986.2594684</v>
      </c>
      <c r="J95" s="157" t="n">
        <f aca="false">central_v2_m!J83</f>
        <v>5097894.68204</v>
      </c>
      <c r="K95" s="157" t="n">
        <f aca="false">central_v2_m!K83</f>
        <v>4944957.8415788</v>
      </c>
      <c r="L95" s="67" t="n">
        <f aca="false">H95-I95</f>
        <v>1340206.9831727</v>
      </c>
      <c r="M95" s="67" t="n">
        <f aca="false">J95-K95</f>
        <v>152936.8404612</v>
      </c>
      <c r="N95" s="157" t="n">
        <f aca="false">SUM(central_v5_m!C83:J83)</f>
        <v>4280658.26821506</v>
      </c>
      <c r="O95" s="7"/>
      <c r="P95" s="7"/>
      <c r="Q95" s="67" t="n">
        <f aca="false">I95*5.5017049523</f>
        <v>163323537.617627</v>
      </c>
      <c r="R95" s="67"/>
      <c r="S95" s="67"/>
      <c r="T95" s="7"/>
      <c r="U95" s="7"/>
      <c r="V95" s="67" t="n">
        <f aca="false">K95*5.5017049523</f>
        <v>27205699.0459288</v>
      </c>
      <c r="W95" s="67" t="n">
        <f aca="false">M95*5.5017049523</f>
        <v>841413.3725545</v>
      </c>
      <c r="X95" s="67" t="n">
        <f aca="false">N95*5.1890047538+L95*5.5017049523</f>
        <v>29585779.4995895</v>
      </c>
      <c r="Y95" s="67" t="n">
        <f aca="false">N95*5.1890047538</f>
        <v>22212356.1031612</v>
      </c>
      <c r="Z95" s="67" t="n">
        <f aca="false">L95*5.5017049523</f>
        <v>7373423.39642831</v>
      </c>
      <c r="AA95" s="67"/>
      <c r="AB95" s="67"/>
      <c r="AC95" s="67"/>
      <c r="AD95" s="6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</row>
    <row r="96" customFormat="false" ht="12.8" hidden="false" customHeight="false" outlineLevel="0" collapsed="false">
      <c r="A96" s="7"/>
      <c r="B96" s="7"/>
      <c r="C96" s="7" t="n">
        <f aca="false">C92+1</f>
        <v>2035</v>
      </c>
      <c r="D96" s="7" t="n">
        <f aca="false">D92</f>
        <v>3</v>
      </c>
      <c r="E96" s="7" t="n">
        <v>243</v>
      </c>
      <c r="F96" s="157" t="n">
        <f aca="false">central_v2_m!D84+temporary_pension_bonus_central!B84</f>
        <v>35772275.6447614</v>
      </c>
      <c r="G96" s="157" t="n">
        <f aca="false">central_v2_m!E84+temporary_pension_bonus_central!B84</f>
        <v>34294034.2497005</v>
      </c>
      <c r="H96" s="67" t="n">
        <f aca="false">F96-J96</f>
        <v>30673270.2345854</v>
      </c>
      <c r="I96" s="67" t="n">
        <f aca="false">G96-K96</f>
        <v>29347999.0018298</v>
      </c>
      <c r="J96" s="157" t="n">
        <f aca="false">central_v2_m!J84</f>
        <v>5099005.410176</v>
      </c>
      <c r="K96" s="157" t="n">
        <f aca="false">central_v2_m!K84</f>
        <v>4946035.24787072</v>
      </c>
      <c r="L96" s="67" t="n">
        <f aca="false">H96-I96</f>
        <v>1325271.2327556</v>
      </c>
      <c r="M96" s="67" t="n">
        <f aca="false">J96-K96</f>
        <v>152970.162305279</v>
      </c>
      <c r="N96" s="157" t="n">
        <f aca="false">SUM(central_v5_m!C84:J84)</f>
        <v>4258424.53538005</v>
      </c>
      <c r="O96" s="7"/>
      <c r="P96" s="7"/>
      <c r="Q96" s="67" t="n">
        <f aca="false">I96*5.5017049523</f>
        <v>161464031.448462</v>
      </c>
      <c r="R96" s="67"/>
      <c r="S96" s="67"/>
      <c r="T96" s="7"/>
      <c r="U96" s="7"/>
      <c r="V96" s="67" t="n">
        <f aca="false">K96*5.5017049523</f>
        <v>27211626.6174607</v>
      </c>
      <c r="W96" s="67" t="n">
        <f aca="false">M96*5.5017049523</f>
        <v>841596.699509087</v>
      </c>
      <c r="X96" s="67" t="n">
        <f aca="false">N96*5.1890047538+L96*5.5017049523</f>
        <v>29388236.4621779</v>
      </c>
      <c r="Y96" s="67" t="n">
        <f aca="false">N96*5.1890047538</f>
        <v>22096985.1577856</v>
      </c>
      <c r="Z96" s="67" t="n">
        <f aca="false">L96*5.5017049523</f>
        <v>7291251.30439222</v>
      </c>
      <c r="AA96" s="67"/>
      <c r="AB96" s="67"/>
      <c r="AC96" s="67"/>
      <c r="AD96" s="6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</row>
    <row r="97" customFormat="false" ht="12.8" hidden="false" customHeight="false" outlineLevel="0" collapsed="false">
      <c r="A97" s="7"/>
      <c r="B97" s="7"/>
      <c r="C97" s="7" t="n">
        <f aca="false">C93+1</f>
        <v>2035</v>
      </c>
      <c r="D97" s="7" t="n">
        <f aca="false">D93</f>
        <v>4</v>
      </c>
      <c r="E97" s="7" t="n">
        <v>244</v>
      </c>
      <c r="F97" s="157" t="n">
        <f aca="false">central_v2_m!D85+temporary_pension_bonus_central!B85</f>
        <v>36481782.6522387</v>
      </c>
      <c r="G97" s="157" t="n">
        <f aca="false">central_v2_m!E85+temporary_pension_bonus_central!B85</f>
        <v>34974795.59362</v>
      </c>
      <c r="H97" s="67" t="n">
        <f aca="false">F97-J97</f>
        <v>31250444.4104307</v>
      </c>
      <c r="I97" s="67" t="n">
        <f aca="false">G97-K97</f>
        <v>29900397.4990662</v>
      </c>
      <c r="J97" s="157" t="n">
        <f aca="false">central_v2_m!J85</f>
        <v>5231338.241808</v>
      </c>
      <c r="K97" s="157" t="n">
        <f aca="false">central_v2_m!K85</f>
        <v>5074398.09455376</v>
      </c>
      <c r="L97" s="67" t="n">
        <f aca="false">H97-I97</f>
        <v>1350046.91136453</v>
      </c>
      <c r="M97" s="67" t="n">
        <f aca="false">J97-K97</f>
        <v>156940.147254241</v>
      </c>
      <c r="N97" s="157" t="n">
        <f aca="false">SUM(central_v5_m!C85:J85)</f>
        <v>4303697.57601394</v>
      </c>
      <c r="O97" s="7"/>
      <c r="P97" s="7"/>
      <c r="Q97" s="67" t="n">
        <f aca="false">I97*5.5017049523</f>
        <v>164503164.996351</v>
      </c>
      <c r="R97" s="67"/>
      <c r="S97" s="67"/>
      <c r="T97" s="7"/>
      <c r="U97" s="7"/>
      <c r="V97" s="67" t="n">
        <f aca="false">K97*5.5017049523</f>
        <v>27917841.1267481</v>
      </c>
      <c r="W97" s="67" t="n">
        <f aca="false">M97*5.5017049523</f>
        <v>863438.385363347</v>
      </c>
      <c r="X97" s="67" t="n">
        <f aca="false">N97*5.1890047538+L97*5.5017049523</f>
        <v>29759466.9589454</v>
      </c>
      <c r="Y97" s="67" t="n">
        <f aca="false">N97*5.1890047538</f>
        <v>22331907.1808539</v>
      </c>
      <c r="Z97" s="67" t="n">
        <f aca="false">L97*5.5017049523</f>
        <v>7427559.77809155</v>
      </c>
      <c r="AA97" s="67"/>
      <c r="AB97" s="67"/>
      <c r="AC97" s="67"/>
      <c r="AD97" s="6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</row>
    <row r="98" customFormat="false" ht="12.8" hidden="false" customHeight="false" outlineLevel="0" collapsed="false">
      <c r="A98" s="153"/>
      <c r="B98" s="5"/>
      <c r="C98" s="153" t="n">
        <f aca="false">C94+1</f>
        <v>2036</v>
      </c>
      <c r="D98" s="153" t="n">
        <f aca="false">D94</f>
        <v>1</v>
      </c>
      <c r="E98" s="153" t="n">
        <v>245</v>
      </c>
      <c r="F98" s="155" t="n">
        <f aca="false">central_v2_m!D86+temporary_pension_bonus_central!B86</f>
        <v>36079558.6709932</v>
      </c>
      <c r="G98" s="155" t="n">
        <f aca="false">central_v2_m!E86+temporary_pension_bonus_central!B86</f>
        <v>34590285.6539997</v>
      </c>
      <c r="H98" s="8" t="n">
        <f aca="false">F98-J98</f>
        <v>30851667.0316012</v>
      </c>
      <c r="I98" s="8" t="n">
        <f aca="false">G98-K98</f>
        <v>29519230.7637895</v>
      </c>
      <c r="J98" s="155" t="n">
        <f aca="false">central_v2_m!J86</f>
        <v>5227891.639392</v>
      </c>
      <c r="K98" s="155" t="n">
        <f aca="false">central_v2_m!K86</f>
        <v>5071054.89021024</v>
      </c>
      <c r="L98" s="8" t="n">
        <f aca="false">H98-I98</f>
        <v>1332436.26781177</v>
      </c>
      <c r="M98" s="8" t="n">
        <f aca="false">J98-K98</f>
        <v>156836.74918176</v>
      </c>
      <c r="N98" s="155" t="n">
        <f aca="false">SUM(central_v5_m!C86:J86)</f>
        <v>5147891.61539461</v>
      </c>
      <c r="O98" s="5"/>
      <c r="P98" s="5"/>
      <c r="Q98" s="8" t="n">
        <f aca="false">I98*5.5017049523</f>
        <v>162406098.081227</v>
      </c>
      <c r="R98" s="8"/>
      <c r="S98" s="8"/>
      <c r="T98" s="5"/>
      <c r="U98" s="5"/>
      <c r="V98" s="8" t="n">
        <f aca="false">K98*5.5017049523</f>
        <v>27899447.8028548</v>
      </c>
      <c r="W98" s="8" t="n">
        <f aca="false">M98*5.5017049523</f>
        <v>862869.519675925</v>
      </c>
      <c r="X98" s="8" t="n">
        <f aca="false">N98*5.1890047538+L98*5.5017049523</f>
        <v>34043105.2775739</v>
      </c>
      <c r="Y98" s="8" t="n">
        <f aca="false">N98*5.1890047538</f>
        <v>26712434.0643298</v>
      </c>
      <c r="Z98" s="8" t="n">
        <f aca="false">L98*5.5017049523</f>
        <v>7330671.21324415</v>
      </c>
      <c r="AA98" s="8"/>
      <c r="AB98" s="8"/>
      <c r="AC98" s="8"/>
      <c r="AD98" s="8"/>
      <c r="AE98" s="153"/>
      <c r="AF98" s="153"/>
      <c r="AG98" s="153"/>
      <c r="AH98" s="153"/>
      <c r="AI98" s="153"/>
      <c r="AJ98" s="153"/>
      <c r="AK98" s="153"/>
      <c r="AL98" s="153"/>
      <c r="AM98" s="153"/>
      <c r="AN98" s="153"/>
      <c r="AO98" s="153"/>
      <c r="AP98" s="153"/>
      <c r="AQ98" s="153"/>
      <c r="AR98" s="153"/>
      <c r="AS98" s="153"/>
      <c r="AT98" s="153"/>
      <c r="AU98" s="153"/>
      <c r="AV98" s="153"/>
      <c r="AW98" s="153"/>
      <c r="AX98" s="153"/>
      <c r="AY98" s="153"/>
      <c r="AZ98" s="153"/>
      <c r="BA98" s="153"/>
      <c r="BB98" s="153"/>
      <c r="BC98" s="153"/>
      <c r="BD98" s="153"/>
      <c r="BE98" s="153"/>
      <c r="BF98" s="153"/>
      <c r="BG98" s="153"/>
      <c r="BH98" s="153"/>
      <c r="BI98" s="153"/>
      <c r="BJ98" s="153"/>
      <c r="BK98" s="153"/>
      <c r="BL98" s="153"/>
    </row>
    <row r="99" customFormat="false" ht="12.8" hidden="false" customHeight="false" outlineLevel="0" collapsed="false">
      <c r="A99" s="7"/>
      <c r="B99" s="7"/>
      <c r="C99" s="7" t="n">
        <f aca="false">C95+1</f>
        <v>2036</v>
      </c>
      <c r="D99" s="7" t="n">
        <f aca="false">D95</f>
        <v>2</v>
      </c>
      <c r="E99" s="7" t="n">
        <v>246</v>
      </c>
      <c r="F99" s="157" t="n">
        <f aca="false">central_v2_m!D87+temporary_pension_bonus_central!B87</f>
        <v>36771564.5747586</v>
      </c>
      <c r="G99" s="157" t="n">
        <f aca="false">central_v2_m!E87+temporary_pension_bonus_central!B87</f>
        <v>35255131.2352693</v>
      </c>
      <c r="H99" s="67" t="n">
        <f aca="false">F99-J99</f>
        <v>31300732.1997186</v>
      </c>
      <c r="I99" s="67" t="n">
        <f aca="false">G99-K99</f>
        <v>29948423.8314805</v>
      </c>
      <c r="J99" s="157" t="n">
        <f aca="false">central_v2_m!J87</f>
        <v>5470832.37504</v>
      </c>
      <c r="K99" s="157" t="n">
        <f aca="false">central_v2_m!K87</f>
        <v>5306707.4037888</v>
      </c>
      <c r="L99" s="67" t="n">
        <f aca="false">H99-I99</f>
        <v>1352308.3682381</v>
      </c>
      <c r="M99" s="67" t="n">
        <f aca="false">J99-K99</f>
        <v>164124.9712512</v>
      </c>
      <c r="N99" s="157" t="n">
        <f aca="false">SUM(central_v5_m!C87:J87)</f>
        <v>4280599.6697586</v>
      </c>
      <c r="O99" s="7"/>
      <c r="P99" s="7"/>
      <c r="Q99" s="67" t="n">
        <f aca="false">I99*5.5017049523</f>
        <v>164767391.707236</v>
      </c>
      <c r="R99" s="67"/>
      <c r="S99" s="67"/>
      <c r="T99" s="7"/>
      <c r="U99" s="7"/>
      <c r="V99" s="67" t="n">
        <f aca="false">K99*5.5017049523</f>
        <v>29195938.4038319</v>
      </c>
      <c r="W99" s="67" t="n">
        <f aca="false">M99*5.5017049523</f>
        <v>902967.167128822</v>
      </c>
      <c r="X99" s="67" t="n">
        <f aca="false">N99*5.1890047538+L99*5.5017049523</f>
        <v>29652053.6820644</v>
      </c>
      <c r="Y99" s="67" t="n">
        <f aca="false">N99*5.1890047538</f>
        <v>22212052.0354921</v>
      </c>
      <c r="Z99" s="67" t="n">
        <f aca="false">L99*5.5017049523</f>
        <v>7440001.6465723</v>
      </c>
      <c r="AA99" s="67"/>
      <c r="AB99" s="67"/>
      <c r="AC99" s="67"/>
      <c r="AD99" s="6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</row>
    <row r="100" customFormat="false" ht="12.8" hidden="false" customHeight="false" outlineLevel="0" collapsed="false">
      <c r="A100" s="7"/>
      <c r="B100" s="7"/>
      <c r="C100" s="7" t="n">
        <f aca="false">C96+1</f>
        <v>2036</v>
      </c>
      <c r="D100" s="7" t="n">
        <f aca="false">D96</f>
        <v>3</v>
      </c>
      <c r="E100" s="7" t="n">
        <v>247</v>
      </c>
      <c r="F100" s="157" t="n">
        <f aca="false">central_v2_m!D88+temporary_pension_bonus_central!B88</f>
        <v>36452094.5004343</v>
      </c>
      <c r="G100" s="157" t="n">
        <f aca="false">central_v2_m!E88+temporary_pension_bonus_central!B88</f>
        <v>34950594.059386</v>
      </c>
      <c r="H100" s="67" t="n">
        <f aca="false">F100-J100</f>
        <v>30979956.7523143</v>
      </c>
      <c r="I100" s="67" t="n">
        <f aca="false">G100-K100</f>
        <v>29642620.4437096</v>
      </c>
      <c r="J100" s="157" t="n">
        <f aca="false">central_v2_m!J88</f>
        <v>5472137.74812</v>
      </c>
      <c r="K100" s="157" t="n">
        <f aca="false">central_v2_m!K88</f>
        <v>5307973.6156764</v>
      </c>
      <c r="L100" s="67" t="n">
        <f aca="false">H100-I100</f>
        <v>1337336.30860466</v>
      </c>
      <c r="M100" s="67" t="n">
        <f aca="false">J100-K100</f>
        <v>164164.1324436</v>
      </c>
      <c r="N100" s="157" t="n">
        <f aca="false">SUM(central_v5_m!C88:J88)</f>
        <v>4201679.42437027</v>
      </c>
      <c r="O100" s="7"/>
      <c r="P100" s="7"/>
      <c r="Q100" s="67" t="n">
        <f aca="false">I100*5.5017049523</f>
        <v>163084951.694306</v>
      </c>
      <c r="R100" s="67"/>
      <c r="S100" s="67"/>
      <c r="T100" s="7"/>
      <c r="U100" s="7"/>
      <c r="V100" s="67" t="n">
        <f aca="false">K100*5.5017049523</f>
        <v>29202904.7280446</v>
      </c>
      <c r="W100" s="67" t="n">
        <f aca="false">M100*5.5017049523</f>
        <v>903182.620454989</v>
      </c>
      <c r="X100" s="67" t="n">
        <f aca="false">N100*5.1890047538+L100*5.5017049523</f>
        <v>29160164.2989418</v>
      </c>
      <c r="Y100" s="67" t="n">
        <f aca="false">N100*5.1890047538</f>
        <v>21802534.507001</v>
      </c>
      <c r="Z100" s="67" t="n">
        <f aca="false">L100*5.5017049523</f>
        <v>7357629.79194087</v>
      </c>
      <c r="AA100" s="67"/>
      <c r="AB100" s="67"/>
      <c r="AC100" s="67"/>
      <c r="AD100" s="6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</row>
    <row r="101" customFormat="false" ht="12.8" hidden="false" customHeight="false" outlineLevel="0" collapsed="false">
      <c r="A101" s="7"/>
      <c r="B101" s="7"/>
      <c r="C101" s="7" t="n">
        <f aca="false">C97+1</f>
        <v>2036</v>
      </c>
      <c r="D101" s="7" t="n">
        <f aca="false">D97</f>
        <v>4</v>
      </c>
      <c r="E101" s="7" t="n">
        <v>248</v>
      </c>
      <c r="F101" s="157" t="n">
        <f aca="false">central_v2_m!D89+temporary_pension_bonus_central!B89</f>
        <v>37196155.5940502</v>
      </c>
      <c r="G101" s="157" t="n">
        <f aca="false">central_v2_m!E89+temporary_pension_bonus_central!B89</f>
        <v>35664025.396743</v>
      </c>
      <c r="H101" s="67" t="n">
        <f aca="false">F101-J101</f>
        <v>31604991.1228502</v>
      </c>
      <c r="I101" s="67" t="n">
        <f aca="false">G101-K101</f>
        <v>30240595.859679</v>
      </c>
      <c r="J101" s="157" t="n">
        <f aca="false">central_v2_m!J89</f>
        <v>5591164.4712</v>
      </c>
      <c r="K101" s="157" t="n">
        <f aca="false">central_v2_m!K89</f>
        <v>5423429.537064</v>
      </c>
      <c r="L101" s="67" t="n">
        <f aca="false">H101-I101</f>
        <v>1364395.26317123</v>
      </c>
      <c r="M101" s="67" t="n">
        <f aca="false">J101-K101</f>
        <v>167734.934136</v>
      </c>
      <c r="N101" s="157" t="n">
        <f aca="false">SUM(central_v5_m!C89:J89)</f>
        <v>4344564.68539452</v>
      </c>
      <c r="O101" s="7"/>
      <c r="P101" s="7"/>
      <c r="Q101" s="67" t="n">
        <f aca="false">I101*5.5017049523</f>
        <v>166374836.001699</v>
      </c>
      <c r="R101" s="67"/>
      <c r="S101" s="67"/>
      <c r="T101" s="7"/>
      <c r="U101" s="7"/>
      <c r="V101" s="67" t="n">
        <f aca="false">K101*5.5017049523</f>
        <v>29838109.1425151</v>
      </c>
      <c r="W101" s="67" t="n">
        <f aca="false">M101*5.5017049523</f>
        <v>922828.117809743</v>
      </c>
      <c r="X101" s="67" t="n">
        <f aca="false">N101*5.1890047538+L101*5.5017049523</f>
        <v>30050466.9819876</v>
      </c>
      <c r="Y101" s="67" t="n">
        <f aca="false">N101*5.1890047538</f>
        <v>22543966.8057038</v>
      </c>
      <c r="Z101" s="67" t="n">
        <f aca="false">L101*5.5017049523</f>
        <v>7506500.17628382</v>
      </c>
      <c r="AA101" s="67"/>
      <c r="AB101" s="67"/>
      <c r="AC101" s="67"/>
      <c r="AD101" s="6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</row>
    <row r="102" customFormat="false" ht="12.8" hidden="false" customHeight="false" outlineLevel="0" collapsed="false">
      <c r="A102" s="153"/>
      <c r="B102" s="5"/>
      <c r="C102" s="153" t="n">
        <f aca="false">C98+1</f>
        <v>2037</v>
      </c>
      <c r="D102" s="153" t="n">
        <f aca="false">D98</f>
        <v>1</v>
      </c>
      <c r="E102" s="153" t="n">
        <v>249</v>
      </c>
      <c r="F102" s="155" t="n">
        <f aca="false">central_v2_m!D90+temporary_pension_bonus_central!B90</f>
        <v>36892497.4378236</v>
      </c>
      <c r="G102" s="155" t="n">
        <f aca="false">central_v2_m!E90+temporary_pension_bonus_central!B90</f>
        <v>35372005.9555189</v>
      </c>
      <c r="H102" s="8" t="n">
        <f aca="false">F102-J102</f>
        <v>31299020.4550236</v>
      </c>
      <c r="I102" s="8" t="n">
        <f aca="false">G102-K102</f>
        <v>29946333.2822029</v>
      </c>
      <c r="J102" s="155" t="n">
        <f aca="false">central_v2_m!J90</f>
        <v>5593476.9828</v>
      </c>
      <c r="K102" s="155" t="n">
        <f aca="false">central_v2_m!K90</f>
        <v>5425672.673316</v>
      </c>
      <c r="L102" s="8" t="n">
        <f aca="false">H102-I102</f>
        <v>1352687.17282078</v>
      </c>
      <c r="M102" s="8" t="n">
        <f aca="false">J102-K102</f>
        <v>167804.309484001</v>
      </c>
      <c r="N102" s="155" t="n">
        <f aca="false">SUM(central_v5_m!C90:J90)</f>
        <v>5092839.32818643</v>
      </c>
      <c r="O102" s="5"/>
      <c r="P102" s="5"/>
      <c r="Q102" s="8" t="n">
        <f aca="false">I102*5.5017049523</f>
        <v>164755890.121922</v>
      </c>
      <c r="R102" s="8"/>
      <c r="S102" s="8"/>
      <c r="T102" s="5"/>
      <c r="U102" s="5"/>
      <c r="V102" s="8" t="n">
        <f aca="false">K102*5.5017049523</f>
        <v>29850450.2163414</v>
      </c>
      <c r="W102" s="8" t="n">
        <f aca="false">M102*5.5017049523</f>
        <v>923209.800505411</v>
      </c>
      <c r="X102" s="8" t="n">
        <f aca="false">N102*5.1890047538+L102*5.5017049523</f>
        <v>33868853.2019197</v>
      </c>
      <c r="Y102" s="8" t="n">
        <f aca="false">N102*5.1890047538</f>
        <v>26426767.484299</v>
      </c>
      <c r="Z102" s="8" t="n">
        <f aca="false">L102*5.5017049523</f>
        <v>7442085.71762075</v>
      </c>
      <c r="AA102" s="8"/>
      <c r="AB102" s="8"/>
      <c r="AC102" s="8"/>
      <c r="AD102" s="8"/>
      <c r="AE102" s="153"/>
      <c r="AF102" s="153"/>
      <c r="AG102" s="153"/>
      <c r="AH102" s="153"/>
      <c r="AI102" s="153"/>
      <c r="AJ102" s="153"/>
      <c r="AK102" s="153"/>
      <c r="AL102" s="153"/>
      <c r="AM102" s="153"/>
      <c r="AN102" s="153"/>
      <c r="AO102" s="153"/>
      <c r="AP102" s="153"/>
      <c r="AQ102" s="153"/>
      <c r="AR102" s="153"/>
      <c r="AS102" s="153"/>
      <c r="AT102" s="153"/>
      <c r="AU102" s="153"/>
      <c r="AV102" s="153"/>
      <c r="AW102" s="153"/>
      <c r="AX102" s="153"/>
      <c r="AY102" s="153"/>
      <c r="AZ102" s="153"/>
      <c r="BA102" s="153"/>
      <c r="BB102" s="153"/>
      <c r="BC102" s="153"/>
      <c r="BD102" s="153"/>
      <c r="BE102" s="153"/>
      <c r="BF102" s="153"/>
      <c r="BG102" s="153"/>
      <c r="BH102" s="153"/>
      <c r="BI102" s="153"/>
      <c r="BJ102" s="153"/>
      <c r="BK102" s="153"/>
      <c r="BL102" s="153"/>
    </row>
    <row r="103" customFormat="false" ht="12.8" hidden="false" customHeight="false" outlineLevel="0" collapsed="false">
      <c r="A103" s="7"/>
      <c r="B103" s="7"/>
      <c r="C103" s="7" t="n">
        <f aca="false">C99+1</f>
        <v>2037</v>
      </c>
      <c r="D103" s="7" t="n">
        <f aca="false">D99</f>
        <v>2</v>
      </c>
      <c r="E103" s="7" t="n">
        <v>250</v>
      </c>
      <c r="F103" s="157" t="n">
        <f aca="false">central_v2_m!D91+temporary_pension_bonus_central!B91</f>
        <v>37755518.0631784</v>
      </c>
      <c r="G103" s="157" t="n">
        <f aca="false">central_v2_m!E91+temporary_pension_bonus_central!B91</f>
        <v>36198334.4970397</v>
      </c>
      <c r="H103" s="67" t="n">
        <f aca="false">F103-J103</f>
        <v>31939561.3996184</v>
      </c>
      <c r="I103" s="67" t="n">
        <f aca="false">G103-K103</f>
        <v>30556856.5333865</v>
      </c>
      <c r="J103" s="157" t="n">
        <f aca="false">central_v2_m!J91</f>
        <v>5815956.66356</v>
      </c>
      <c r="K103" s="157" t="n">
        <f aca="false">central_v2_m!K91</f>
        <v>5641477.9636532</v>
      </c>
      <c r="L103" s="67" t="n">
        <f aca="false">H103-I103</f>
        <v>1382704.86623195</v>
      </c>
      <c r="M103" s="67" t="n">
        <f aca="false">J103-K103</f>
        <v>174478.699906799</v>
      </c>
      <c r="N103" s="157" t="n">
        <f aca="false">SUM(central_v5_m!C91:J91)</f>
        <v>4344234.72414759</v>
      </c>
      <c r="O103" s="7"/>
      <c r="P103" s="7"/>
      <c r="Q103" s="67" t="n">
        <f aca="false">I103*5.5017049523</f>
        <v>168114808.916453</v>
      </c>
      <c r="R103" s="67"/>
      <c r="S103" s="67"/>
      <c r="T103" s="7"/>
      <c r="U103" s="7"/>
      <c r="V103" s="67" t="n">
        <f aca="false">K103*5.5017049523</f>
        <v>31037747.2509221</v>
      </c>
      <c r="W103" s="67" t="n">
        <f aca="false">M103*5.5017049523</f>
        <v>959930.327348102</v>
      </c>
      <c r="X103" s="67" t="n">
        <f aca="false">N103*5.1890047538+L103*5.5017049523</f>
        <v>30149488.8453425</v>
      </c>
      <c r="Y103" s="67" t="n">
        <f aca="false">N103*5.1890047538</f>
        <v>22542254.6352249</v>
      </c>
      <c r="Z103" s="67" t="n">
        <f aca="false">L103*5.5017049523</f>
        <v>7607234.21011764</v>
      </c>
      <c r="AA103" s="67"/>
      <c r="AB103" s="67"/>
      <c r="AC103" s="67"/>
      <c r="AD103" s="6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</row>
    <row r="104" customFormat="false" ht="12.8" hidden="false" customHeight="false" outlineLevel="0" collapsed="false">
      <c r="A104" s="7"/>
      <c r="B104" s="7"/>
      <c r="C104" s="7" t="n">
        <f aca="false">C100+1</f>
        <v>2037</v>
      </c>
      <c r="D104" s="7" t="n">
        <f aca="false">D100</f>
        <v>3</v>
      </c>
      <c r="E104" s="7" t="n">
        <v>251</v>
      </c>
      <c r="F104" s="157" t="n">
        <f aca="false">central_v2_m!D92+temporary_pension_bonus_central!B92</f>
        <v>37446523.3008318</v>
      </c>
      <c r="G104" s="157" t="n">
        <f aca="false">central_v2_m!E92+temporary_pension_bonus_central!B92</f>
        <v>35902211.2942235</v>
      </c>
      <c r="H104" s="67" t="n">
        <f aca="false">F104-J104</f>
        <v>31575100.9429438</v>
      </c>
      <c r="I104" s="67" t="n">
        <f aca="false">G104-K104</f>
        <v>30206931.6070721</v>
      </c>
      <c r="J104" s="157" t="n">
        <f aca="false">central_v2_m!J92</f>
        <v>5871422.357888</v>
      </c>
      <c r="K104" s="157" t="n">
        <f aca="false">central_v2_m!K92</f>
        <v>5695279.68715136</v>
      </c>
      <c r="L104" s="67" t="n">
        <f aca="false">H104-I104</f>
        <v>1368169.33587172</v>
      </c>
      <c r="M104" s="67" t="n">
        <f aca="false">J104-K104</f>
        <v>176142.670736641</v>
      </c>
      <c r="N104" s="157" t="n">
        <f aca="false">SUM(central_v5_m!C92:J92)</f>
        <v>4309272.21967103</v>
      </c>
      <c r="O104" s="7"/>
      <c r="P104" s="7"/>
      <c r="Q104" s="67" t="n">
        <f aca="false">I104*5.5017049523</f>
        <v>166189625.216416</v>
      </c>
      <c r="R104" s="67"/>
      <c r="S104" s="67"/>
      <c r="T104" s="7"/>
      <c r="U104" s="7"/>
      <c r="V104" s="67" t="n">
        <f aca="false">K104*5.5017049523</f>
        <v>31333748.4595342</v>
      </c>
      <c r="W104" s="67" t="n">
        <f aca="false">M104*5.5017049523</f>
        <v>969085.003903124</v>
      </c>
      <c r="X104" s="67" t="n">
        <f aca="false">N104*5.1890047538+L104*5.5017049523</f>
        <v>29888098.0440417</v>
      </c>
      <c r="Y104" s="67" t="n">
        <f aca="false">N104*5.1890047538</f>
        <v>22360834.0332912</v>
      </c>
      <c r="Z104" s="67" t="n">
        <f aca="false">L104*5.5017049523</f>
        <v>7527264.01075044</v>
      </c>
      <c r="AA104" s="67"/>
      <c r="AB104" s="67"/>
      <c r="AC104" s="67"/>
      <c r="AD104" s="6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</row>
    <row r="105" customFormat="false" ht="12.8" hidden="false" customHeight="false" outlineLevel="0" collapsed="false">
      <c r="A105" s="7"/>
      <c r="B105" s="7"/>
      <c r="C105" s="7" t="n">
        <f aca="false">C101+1</f>
        <v>2037</v>
      </c>
      <c r="D105" s="7" t="n">
        <f aca="false">D101</f>
        <v>4</v>
      </c>
      <c r="E105" s="7" t="n">
        <v>252</v>
      </c>
      <c r="F105" s="157" t="n">
        <f aca="false">central_v2_m!D93+temporary_pension_bonus_central!B93</f>
        <v>38104899.7836507</v>
      </c>
      <c r="G105" s="157" t="n">
        <f aca="false">central_v2_m!E93+temporary_pension_bonus_central!B93</f>
        <v>36534742.2737235</v>
      </c>
      <c r="H105" s="67" t="n">
        <f aca="false">F105-J105</f>
        <v>32002248.5608027</v>
      </c>
      <c r="I105" s="67" t="n">
        <f aca="false">G105-K105</f>
        <v>30615170.587561</v>
      </c>
      <c r="J105" s="157" t="n">
        <f aca="false">central_v2_m!J93</f>
        <v>6102651.222848</v>
      </c>
      <c r="K105" s="157" t="n">
        <f aca="false">central_v2_m!K93</f>
        <v>5919571.68616256</v>
      </c>
      <c r="L105" s="67" t="n">
        <f aca="false">H105-I105</f>
        <v>1387077.97324174</v>
      </c>
      <c r="M105" s="67" t="n">
        <f aca="false">J105-K105</f>
        <v>183079.536685441</v>
      </c>
      <c r="N105" s="157" t="n">
        <f aca="false">SUM(central_v5_m!C93:J93)</f>
        <v>4387586.89350249</v>
      </c>
      <c r="O105" s="7"/>
      <c r="P105" s="7"/>
      <c r="Q105" s="67" t="n">
        <f aca="false">I105*5.5017049523</f>
        <v>168435635.637093</v>
      </c>
      <c r="R105" s="67"/>
      <c r="S105" s="67"/>
      <c r="T105" s="7"/>
      <c r="U105" s="7"/>
      <c r="V105" s="67" t="n">
        <f aca="false">K105*5.5017049523</f>
        <v>32567736.8612554</v>
      </c>
      <c r="W105" s="67" t="n">
        <f aca="false">M105*5.5017049523</f>
        <v>1007249.59364708</v>
      </c>
      <c r="X105" s="67" t="n">
        <f aca="false">N105*5.1890047538+L105*5.5017049523</f>
        <v>30398503.0027053</v>
      </c>
      <c r="Y105" s="67" t="n">
        <f aca="false">N105*5.1890047538</f>
        <v>22767209.248095</v>
      </c>
      <c r="Z105" s="67" t="n">
        <f aca="false">L105*5.5017049523</f>
        <v>7631293.7546103</v>
      </c>
      <c r="AA105" s="67"/>
      <c r="AB105" s="67"/>
      <c r="AC105" s="67"/>
      <c r="AD105" s="6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</row>
    <row r="106" customFormat="false" ht="12.8" hidden="false" customHeight="false" outlineLevel="0" collapsed="false">
      <c r="A106" s="153"/>
      <c r="B106" s="5"/>
      <c r="C106" s="153" t="n">
        <f aca="false">C102+1</f>
        <v>2038</v>
      </c>
      <c r="D106" s="153" t="n">
        <f aca="false">D102</f>
        <v>1</v>
      </c>
      <c r="E106" s="153" t="n">
        <v>253</v>
      </c>
      <c r="F106" s="155" t="n">
        <f aca="false">central_v2_m!D94+temporary_pension_bonus_central!B94</f>
        <v>37685812.3725061</v>
      </c>
      <c r="G106" s="155" t="n">
        <f aca="false">central_v2_m!E94+temporary_pension_bonus_central!B94</f>
        <v>36133071.8973364</v>
      </c>
      <c r="H106" s="8" t="n">
        <f aca="false">F106-J106</f>
        <v>31701077.3512261</v>
      </c>
      <c r="I106" s="8" t="n">
        <f aca="false">G106-K106</f>
        <v>30327878.9266948</v>
      </c>
      <c r="J106" s="155" t="n">
        <f aca="false">central_v2_m!J94</f>
        <v>5984735.02128</v>
      </c>
      <c r="K106" s="155" t="n">
        <f aca="false">central_v2_m!K94</f>
        <v>5805192.9706416</v>
      </c>
      <c r="L106" s="8" t="n">
        <f aca="false">H106-I106</f>
        <v>1373198.42453136</v>
      </c>
      <c r="M106" s="8" t="n">
        <f aca="false">J106-K106</f>
        <v>179542.050638401</v>
      </c>
      <c r="N106" s="155" t="n">
        <f aca="false">SUM(central_v5_m!C94:J94)</f>
        <v>5211853.95837459</v>
      </c>
      <c r="O106" s="5"/>
      <c r="P106" s="5"/>
      <c r="Q106" s="8" t="n">
        <f aca="false">I106*5.5017049523</f>
        <v>166855041.683751</v>
      </c>
      <c r="R106" s="8"/>
      <c r="S106" s="8"/>
      <c r="T106" s="5"/>
      <c r="U106" s="5"/>
      <c r="V106" s="8" t="n">
        <f aca="false">K106*5.5017049523</f>
        <v>31938458.915636</v>
      </c>
      <c r="W106" s="8" t="n">
        <f aca="false">M106*5.5017049523</f>
        <v>987787.389143388</v>
      </c>
      <c r="X106" s="8" t="n">
        <f aca="false">N106*5.1890047538+L106*5.5017049523</f>
        <v>34599267.5388519</v>
      </c>
      <c r="Y106" s="8" t="n">
        <f aca="false">N106*5.1890047538</f>
        <v>27044334.9661171</v>
      </c>
      <c r="Z106" s="8" t="n">
        <f aca="false">L106*5.5017049523</f>
        <v>7554932.57273476</v>
      </c>
      <c r="AA106" s="8"/>
      <c r="AB106" s="8"/>
      <c r="AC106" s="8"/>
      <c r="AD106" s="8"/>
      <c r="AE106" s="153"/>
      <c r="AF106" s="153"/>
      <c r="AG106" s="153"/>
      <c r="AH106" s="153"/>
      <c r="AI106" s="153"/>
      <c r="AJ106" s="153"/>
      <c r="AK106" s="153"/>
      <c r="AL106" s="153"/>
      <c r="AM106" s="153"/>
      <c r="AN106" s="153"/>
      <c r="AO106" s="153"/>
      <c r="AP106" s="153"/>
      <c r="AQ106" s="153"/>
      <c r="AR106" s="153"/>
      <c r="AS106" s="153"/>
      <c r="AT106" s="153"/>
      <c r="AU106" s="153"/>
      <c r="AV106" s="153"/>
      <c r="AW106" s="153"/>
      <c r="AX106" s="153"/>
      <c r="AY106" s="153"/>
      <c r="AZ106" s="153"/>
      <c r="BA106" s="153"/>
      <c r="BB106" s="153"/>
      <c r="BC106" s="153"/>
      <c r="BD106" s="153"/>
      <c r="BE106" s="153"/>
      <c r="BF106" s="153"/>
      <c r="BG106" s="153"/>
      <c r="BH106" s="153"/>
      <c r="BI106" s="153"/>
      <c r="BJ106" s="153"/>
      <c r="BK106" s="153"/>
      <c r="BL106" s="153"/>
    </row>
    <row r="107" customFormat="false" ht="12.8" hidden="false" customHeight="false" outlineLevel="0" collapsed="false">
      <c r="A107" s="7"/>
      <c r="B107" s="7"/>
      <c r="C107" s="7" t="n">
        <f aca="false">C103+1</f>
        <v>2038</v>
      </c>
      <c r="D107" s="7" t="n">
        <f aca="false">D103</f>
        <v>2</v>
      </c>
      <c r="E107" s="7" t="n">
        <v>254</v>
      </c>
      <c r="F107" s="157" t="n">
        <f aca="false">central_v2_m!D95+temporary_pension_bonus_central!B95</f>
        <v>38234130.3920669</v>
      </c>
      <c r="G107" s="157" t="n">
        <f aca="false">central_v2_m!E95+temporary_pension_bonus_central!B95</f>
        <v>36660831.8696068</v>
      </c>
      <c r="H107" s="67" t="n">
        <f aca="false">F107-J107</f>
        <v>32064917.5174509</v>
      </c>
      <c r="I107" s="67" t="n">
        <f aca="false">G107-K107</f>
        <v>30676695.3812292</v>
      </c>
      <c r="J107" s="157" t="n">
        <f aca="false">central_v2_m!J95</f>
        <v>6169212.874616</v>
      </c>
      <c r="K107" s="157" t="n">
        <f aca="false">central_v2_m!K95</f>
        <v>5984136.48837752</v>
      </c>
      <c r="L107" s="67" t="n">
        <f aca="false">H107-I107</f>
        <v>1388222.13622163</v>
      </c>
      <c r="M107" s="67" t="n">
        <f aca="false">J107-K107</f>
        <v>185076.38623848</v>
      </c>
      <c r="N107" s="157" t="n">
        <f aca="false">SUM(central_v5_m!C95:J95)</f>
        <v>4277564.16444675</v>
      </c>
      <c r="O107" s="7"/>
      <c r="P107" s="7"/>
      <c r="Q107" s="67" t="n">
        <f aca="false">I107*5.5017049523</f>
        <v>168774126.899107</v>
      </c>
      <c r="R107" s="67"/>
      <c r="S107" s="67"/>
      <c r="T107" s="7"/>
      <c r="U107" s="7"/>
      <c r="V107" s="67" t="n">
        <f aca="false">K107*5.5017049523</f>
        <v>32922953.3533457</v>
      </c>
      <c r="W107" s="67" t="n">
        <f aca="false">M107*5.5017049523</f>
        <v>1018235.67072203</v>
      </c>
      <c r="X107" s="67" t="n">
        <f aca="false">N107*5.1890047538+L107*5.5017049523</f>
        <v>29833889.3857417</v>
      </c>
      <c r="Y107" s="67" t="n">
        <f aca="false">N107*5.1890047538</f>
        <v>22196300.7839987</v>
      </c>
      <c r="Z107" s="67" t="n">
        <f aca="false">L107*5.5017049523</f>
        <v>7637588.60174302</v>
      </c>
      <c r="AA107" s="67"/>
      <c r="AB107" s="67"/>
      <c r="AC107" s="67"/>
      <c r="AD107" s="6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</row>
    <row r="108" customFormat="false" ht="12.8" hidden="false" customHeight="false" outlineLevel="0" collapsed="false">
      <c r="A108" s="7"/>
      <c r="B108" s="7"/>
      <c r="C108" s="7" t="n">
        <f aca="false">C104+1</f>
        <v>2038</v>
      </c>
      <c r="D108" s="7" t="n">
        <f aca="false">D104</f>
        <v>3</v>
      </c>
      <c r="E108" s="7" t="n">
        <v>255</v>
      </c>
      <c r="F108" s="157" t="n">
        <f aca="false">central_v2_m!D96+temporary_pension_bonus_central!B96</f>
        <v>37907227.5318065</v>
      </c>
      <c r="G108" s="157" t="n">
        <f aca="false">central_v2_m!E96+temporary_pension_bonus_central!B96</f>
        <v>36348116.7244602</v>
      </c>
      <c r="H108" s="67" t="n">
        <f aca="false">F108-J108</f>
        <v>31750790.3463905</v>
      </c>
      <c r="I108" s="67" t="n">
        <f aca="false">G108-K108</f>
        <v>30376372.6546067</v>
      </c>
      <c r="J108" s="157" t="n">
        <f aca="false">central_v2_m!J96</f>
        <v>6156437.185416</v>
      </c>
      <c r="K108" s="157" t="n">
        <f aca="false">central_v2_m!K96</f>
        <v>5971744.06985352</v>
      </c>
      <c r="L108" s="67" t="n">
        <f aca="false">H108-I108</f>
        <v>1374417.69178382</v>
      </c>
      <c r="M108" s="67" t="n">
        <f aca="false">J108-K108</f>
        <v>184693.115562479</v>
      </c>
      <c r="N108" s="157" t="n">
        <f aca="false">SUM(central_v5_m!C96:J96)</f>
        <v>4166605.8037703</v>
      </c>
      <c r="O108" s="7"/>
      <c r="P108" s="7"/>
      <c r="Q108" s="67" t="n">
        <f aca="false">I108*5.5017049523</f>
        <v>167121839.86676</v>
      </c>
      <c r="R108" s="67"/>
      <c r="S108" s="67"/>
      <c r="T108" s="7"/>
      <c r="U108" s="7"/>
      <c r="V108" s="67" t="n">
        <f aca="false">K108*5.5017049523</f>
        <v>32854773.9229813</v>
      </c>
      <c r="W108" s="67" t="n">
        <f aca="false">M108*5.5017049523</f>
        <v>1016127.02854581</v>
      </c>
      <c r="X108" s="67" t="n">
        <f aca="false">N108*5.1890047538+L108*5.5017049523</f>
        <v>29182177.9443905</v>
      </c>
      <c r="Y108" s="67" t="n">
        <f aca="false">N108*5.1890047538</f>
        <v>21620537.3229748</v>
      </c>
      <c r="Z108" s="67" t="n">
        <f aca="false">L108*5.5017049523</f>
        <v>7561640.62141575</v>
      </c>
      <c r="AA108" s="67"/>
      <c r="AB108" s="67"/>
      <c r="AC108" s="67"/>
      <c r="AD108" s="6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</row>
    <row r="109" customFormat="false" ht="12.8" hidden="false" customHeight="false" outlineLevel="0" collapsed="false">
      <c r="A109" s="7"/>
      <c r="B109" s="7"/>
      <c r="C109" s="7" t="n">
        <f aca="false">C105+1</f>
        <v>2038</v>
      </c>
      <c r="D109" s="7" t="n">
        <f aca="false">D105</f>
        <v>4</v>
      </c>
      <c r="E109" s="7" t="n">
        <v>256</v>
      </c>
      <c r="F109" s="157" t="n">
        <f aca="false">central_v2_m!D97+temporary_pension_bonus_central!B97</f>
        <v>38679187.6544989</v>
      </c>
      <c r="G109" s="157" t="n">
        <f aca="false">central_v2_m!E97+temporary_pension_bonus_central!B97</f>
        <v>37088841.3082735</v>
      </c>
      <c r="H109" s="67" t="n">
        <f aca="false">F109-J109</f>
        <v>32349103.2434509</v>
      </c>
      <c r="I109" s="67" t="n">
        <f aca="false">G109-K109</f>
        <v>30948659.429557</v>
      </c>
      <c r="J109" s="157" t="n">
        <f aca="false">central_v2_m!J97</f>
        <v>6330084.411048</v>
      </c>
      <c r="K109" s="157" t="n">
        <f aca="false">central_v2_m!K97</f>
        <v>6140181.87871656</v>
      </c>
      <c r="L109" s="67" t="n">
        <f aca="false">H109-I109</f>
        <v>1400443.81389399</v>
      </c>
      <c r="M109" s="67" t="n">
        <f aca="false">J109-K109</f>
        <v>189902.532331441</v>
      </c>
      <c r="N109" s="157" t="n">
        <f aca="false">SUM(central_v5_m!C97:J97)</f>
        <v>4330170.14320623</v>
      </c>
      <c r="O109" s="7"/>
      <c r="P109" s="7"/>
      <c r="Q109" s="67" t="n">
        <f aca="false">I109*5.5017049523</f>
        <v>170270392.85064</v>
      </c>
      <c r="R109" s="67"/>
      <c r="S109" s="67"/>
      <c r="T109" s="7"/>
      <c r="U109" s="7"/>
      <c r="V109" s="67" t="n">
        <f aca="false">K109*5.5017049523</f>
        <v>33781469.0501576</v>
      </c>
      <c r="W109" s="67" t="n">
        <f aca="false">M109*5.5017049523</f>
        <v>1044787.7025822</v>
      </c>
      <c r="X109" s="67" t="n">
        <f aca="false">N109*5.1890047538+L109*5.5017049523</f>
        <v>30174102.1241784</v>
      </c>
      <c r="Y109" s="67" t="n">
        <f aca="false">N109*5.1890047538</f>
        <v>22469273.4578599</v>
      </c>
      <c r="Z109" s="67" t="n">
        <f aca="false">L109*5.5017049523</f>
        <v>7704828.66631844</v>
      </c>
      <c r="AA109" s="67"/>
      <c r="AB109" s="67"/>
      <c r="AC109" s="67"/>
      <c r="AD109" s="6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</row>
    <row r="110" customFormat="false" ht="12.8" hidden="false" customHeight="false" outlineLevel="0" collapsed="false">
      <c r="A110" s="153"/>
      <c r="B110" s="5"/>
      <c r="C110" s="153" t="n">
        <f aca="false">C106+1</f>
        <v>2039</v>
      </c>
      <c r="D110" s="153" t="n">
        <f aca="false">D106</f>
        <v>1</v>
      </c>
      <c r="E110" s="153" t="n">
        <v>257</v>
      </c>
      <c r="F110" s="155" t="n">
        <f aca="false">central_v2_m!D98+temporary_pension_bonus_central!B98</f>
        <v>38416956.3074895</v>
      </c>
      <c r="G110" s="155" t="n">
        <f aca="false">central_v2_m!E98+temporary_pension_bonus_central!B98</f>
        <v>36837265.6136108</v>
      </c>
      <c r="H110" s="8" t="n">
        <f aca="false">F110-J110</f>
        <v>32040795.7858575</v>
      </c>
      <c r="I110" s="8" t="n">
        <f aca="false">G110-K110</f>
        <v>30652389.9076277</v>
      </c>
      <c r="J110" s="155" t="n">
        <f aca="false">central_v2_m!J98</f>
        <v>6376160.521632</v>
      </c>
      <c r="K110" s="155" t="n">
        <f aca="false">central_v2_m!K98</f>
        <v>6184875.70598304</v>
      </c>
      <c r="L110" s="8" t="n">
        <f aca="false">H110-I110</f>
        <v>1388405.87822978</v>
      </c>
      <c r="M110" s="8" t="n">
        <f aca="false">J110-K110</f>
        <v>191284.81564896</v>
      </c>
      <c r="N110" s="155" t="n">
        <f aca="false">SUM(central_v5_m!C98:J98)</f>
        <v>5152002.48483534</v>
      </c>
      <c r="O110" s="5"/>
      <c r="P110" s="5"/>
      <c r="Q110" s="8" t="n">
        <f aca="false">I110*5.5017049523</f>
        <v>168640405.354626</v>
      </c>
      <c r="R110" s="8"/>
      <c r="S110" s="8"/>
      <c r="T110" s="5"/>
      <c r="U110" s="5"/>
      <c r="V110" s="8" t="n">
        <f aca="false">K110*5.5017049523</f>
        <v>34027361.3009668</v>
      </c>
      <c r="W110" s="8" t="n">
        <f aca="false">M110*5.5017049523</f>
        <v>1052392.61755568</v>
      </c>
      <c r="X110" s="8" t="n">
        <f aca="false">N110*5.1890047538+L110*5.5017049523</f>
        <v>34372364.8814592</v>
      </c>
      <c r="Y110" s="8" t="n">
        <f aca="false">N110*5.1890047538</f>
        <v>26733765.3854</v>
      </c>
      <c r="Z110" s="8" t="n">
        <f aca="false">L110*5.5017049523</f>
        <v>7638599.4960592</v>
      </c>
      <c r="AA110" s="8"/>
      <c r="AB110" s="8"/>
      <c r="AC110" s="8"/>
      <c r="AD110" s="8"/>
      <c r="AE110" s="153"/>
      <c r="AF110" s="153"/>
      <c r="AG110" s="153"/>
      <c r="AH110" s="153"/>
      <c r="AI110" s="153"/>
      <c r="AJ110" s="153"/>
      <c r="AK110" s="153"/>
      <c r="AL110" s="153"/>
      <c r="AM110" s="153"/>
      <c r="AN110" s="153"/>
      <c r="AO110" s="153"/>
      <c r="AP110" s="153"/>
      <c r="AQ110" s="153"/>
      <c r="AR110" s="153"/>
      <c r="AS110" s="153"/>
      <c r="AT110" s="153"/>
      <c r="AU110" s="153"/>
      <c r="AV110" s="153"/>
      <c r="AW110" s="153"/>
      <c r="AX110" s="153"/>
      <c r="AY110" s="153"/>
      <c r="AZ110" s="153"/>
      <c r="BA110" s="153"/>
      <c r="BB110" s="153"/>
      <c r="BC110" s="153"/>
      <c r="BD110" s="153"/>
      <c r="BE110" s="153"/>
      <c r="BF110" s="153"/>
      <c r="BG110" s="153"/>
      <c r="BH110" s="153"/>
      <c r="BI110" s="153"/>
      <c r="BJ110" s="153"/>
      <c r="BK110" s="153"/>
      <c r="BL110" s="153"/>
    </row>
    <row r="111" customFormat="false" ht="12.8" hidden="false" customHeight="false" outlineLevel="0" collapsed="false">
      <c r="A111" s="7"/>
      <c r="B111" s="7"/>
      <c r="C111" s="7" t="n">
        <f aca="false">C107+1</f>
        <v>2039</v>
      </c>
      <c r="D111" s="7" t="n">
        <f aca="false">D107</f>
        <v>2</v>
      </c>
      <c r="E111" s="7" t="n">
        <v>258</v>
      </c>
      <c r="F111" s="157" t="n">
        <f aca="false">central_v2_m!D99+temporary_pension_bonus_central!B99</f>
        <v>39346380.561327</v>
      </c>
      <c r="G111" s="157" t="n">
        <f aca="false">central_v2_m!E99+temporary_pension_bonus_central!B99</f>
        <v>37729363.4932082</v>
      </c>
      <c r="H111" s="67" t="n">
        <f aca="false">F111-J111</f>
        <v>32671993.580711</v>
      </c>
      <c r="I111" s="67" t="n">
        <f aca="false">G111-K111</f>
        <v>31255208.1220107</v>
      </c>
      <c r="J111" s="157" t="n">
        <f aca="false">central_v2_m!J99</f>
        <v>6674386.980616</v>
      </c>
      <c r="K111" s="157" t="n">
        <f aca="false">central_v2_m!K99</f>
        <v>6474155.37119752</v>
      </c>
      <c r="L111" s="67" t="n">
        <f aca="false">H111-I111</f>
        <v>1416785.45870031</v>
      </c>
      <c r="M111" s="67" t="n">
        <f aca="false">J111-K111</f>
        <v>200231.609418481</v>
      </c>
      <c r="N111" s="157" t="n">
        <f aca="false">SUM(central_v5_m!C99:J99)</f>
        <v>4331325.22746653</v>
      </c>
      <c r="O111" s="7"/>
      <c r="P111" s="7"/>
      <c r="Q111" s="67" t="n">
        <f aca="false">I111*5.5017049523</f>
        <v>171956933.310033</v>
      </c>
      <c r="R111" s="67"/>
      <c r="S111" s="67"/>
      <c r="T111" s="7"/>
      <c r="U111" s="7"/>
      <c r="V111" s="67" t="n">
        <f aca="false">K111*5.5017049523</f>
        <v>35618892.667677</v>
      </c>
      <c r="W111" s="67" t="n">
        <f aca="false">M111*5.5017049523</f>
        <v>1101615.23714465</v>
      </c>
      <c r="X111" s="67" t="n">
        <f aca="false">N111*5.1890047538+L111*5.5017049523</f>
        <v>30270002.7700558</v>
      </c>
      <c r="Y111" s="67" t="n">
        <f aca="false">N111*5.1890047538</f>
        <v>22475267.1955777</v>
      </c>
      <c r="Z111" s="67" t="n">
        <f aca="false">L111*5.5017049523</f>
        <v>7794735.57447815</v>
      </c>
      <c r="AA111" s="67"/>
      <c r="AB111" s="67"/>
      <c r="AC111" s="67"/>
      <c r="AD111" s="6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</row>
    <row r="112" customFormat="false" ht="12.8" hidden="false" customHeight="false" outlineLevel="0" collapsed="false">
      <c r="A112" s="7"/>
      <c r="B112" s="7"/>
      <c r="C112" s="7" t="n">
        <f aca="false">C108+1</f>
        <v>2039</v>
      </c>
      <c r="D112" s="7" t="n">
        <f aca="false">D108</f>
        <v>3</v>
      </c>
      <c r="E112" s="7" t="n">
        <v>259</v>
      </c>
      <c r="F112" s="157" t="n">
        <f aca="false">central_v2_m!D100+temporary_pension_bonus_central!B100</f>
        <v>38755318.8524974</v>
      </c>
      <c r="G112" s="157" t="n">
        <f aca="false">central_v2_m!E100+temporary_pension_bonus_central!B100</f>
        <v>37165072.862494</v>
      </c>
      <c r="H112" s="67" t="n">
        <f aca="false">F112-J112</f>
        <v>32105370.1460814</v>
      </c>
      <c r="I112" s="67" t="n">
        <f aca="false">G112-K112</f>
        <v>30714622.6172704</v>
      </c>
      <c r="J112" s="157" t="n">
        <f aca="false">central_v2_m!J100</f>
        <v>6649948.706416</v>
      </c>
      <c r="K112" s="157" t="n">
        <f aca="false">central_v2_m!K100</f>
        <v>6450450.24522352</v>
      </c>
      <c r="L112" s="67" t="n">
        <f aca="false">H112-I112</f>
        <v>1390747.52881091</v>
      </c>
      <c r="M112" s="67" t="n">
        <f aca="false">J112-K112</f>
        <v>199498.46119248</v>
      </c>
      <c r="N112" s="157" t="n">
        <f aca="false">SUM(central_v5_m!C100:J100)</f>
        <v>4253346.59763692</v>
      </c>
      <c r="Q112" s="67" t="n">
        <f aca="false">I112*5.5017049523</f>
        <v>168982791.361462</v>
      </c>
      <c r="R112" s="67"/>
      <c r="S112" s="67"/>
      <c r="V112" s="67" t="n">
        <f aca="false">K112*5.5017049523</f>
        <v>35488474.058711</v>
      </c>
      <c r="W112" s="67" t="n">
        <f aca="false">M112*5.5017049523</f>
        <v>1097581.6719189</v>
      </c>
      <c r="X112" s="67" t="n">
        <f aca="false">N112*5.1890047538+L112*5.5017049523</f>
        <v>29722118.281355</v>
      </c>
      <c r="Y112" s="67" t="n">
        <f aca="false">N112*5.1890047538</f>
        <v>22070635.714697</v>
      </c>
      <c r="Z112" s="67" t="n">
        <f aca="false">L112*5.5017049523</f>
        <v>7651482.566658</v>
      </c>
      <c r="AA112" s="67"/>
      <c r="AB112" s="67"/>
      <c r="AC112" s="67"/>
      <c r="AD112" s="67"/>
    </row>
    <row r="113" customFormat="false" ht="12.8" hidden="false" customHeight="false" outlineLevel="0" collapsed="false">
      <c r="A113" s="7"/>
      <c r="B113" s="7"/>
      <c r="C113" s="7" t="n">
        <f aca="false">C109+1</f>
        <v>2039</v>
      </c>
      <c r="D113" s="7" t="n">
        <f aca="false">D109</f>
        <v>4</v>
      </c>
      <c r="E113" s="7" t="n">
        <v>260</v>
      </c>
      <c r="F113" s="157" t="n">
        <f aca="false">central_v2_m!D101+temporary_pension_bonus_central!B101</f>
        <v>39398179.7933183</v>
      </c>
      <c r="G113" s="157" t="n">
        <f aca="false">central_v2_m!E101+temporary_pension_bonus_central!B101</f>
        <v>37784734.7672796</v>
      </c>
      <c r="H113" s="67" t="n">
        <f aca="false">F113-J113</f>
        <v>32596572.3333263</v>
      </c>
      <c r="I113" s="67" t="n">
        <f aca="false">G113-K113</f>
        <v>31187175.5310874</v>
      </c>
      <c r="J113" s="157" t="n">
        <f aca="false">central_v2_m!J101</f>
        <v>6801607.459992</v>
      </c>
      <c r="K113" s="157" t="n">
        <f aca="false">central_v2_m!K101</f>
        <v>6597559.23619224</v>
      </c>
      <c r="L113" s="67" t="n">
        <f aca="false">H113-I113</f>
        <v>1409396.80223889</v>
      </c>
      <c r="M113" s="67" t="n">
        <f aca="false">J113-K113</f>
        <v>204048.223799761</v>
      </c>
      <c r="N113" s="157" t="n">
        <f aca="false">SUM(central_v5_m!C101:J101)</f>
        <v>4350084.01038223</v>
      </c>
      <c r="Q113" s="67" t="n">
        <f aca="false">I113*5.5017049523</f>
        <v>171582638.067633</v>
      </c>
      <c r="R113" s="67"/>
      <c r="S113" s="67"/>
      <c r="V113" s="67" t="n">
        <f aca="false">K113*5.5017049523</f>
        <v>36297824.3228514</v>
      </c>
      <c r="W113" s="67" t="n">
        <f aca="false">M113*5.5017049523</f>
        <v>1122613.12338717</v>
      </c>
      <c r="X113" s="67" t="n">
        <f aca="false">N113*5.1890047538+L113*5.5017049523</f>
        <v>30326691.9759363</v>
      </c>
      <c r="Y113" s="67" t="n">
        <f aca="false">N113*5.1890047538</f>
        <v>22572606.6093028</v>
      </c>
      <c r="Z113" s="67" t="n">
        <f aca="false">L113*5.5017049523</f>
        <v>7754085.36663348</v>
      </c>
      <c r="AA113" s="67"/>
      <c r="AB113" s="67"/>
      <c r="AC113" s="67"/>
      <c r="AD113" s="67"/>
    </row>
    <row r="114" customFormat="false" ht="12.8" hidden="false" customHeight="false" outlineLevel="0" collapsed="false">
      <c r="A114" s="153"/>
      <c r="B114" s="5"/>
      <c r="C114" s="153" t="n">
        <f aca="false">C110+1</f>
        <v>2040</v>
      </c>
      <c r="D114" s="153" t="n">
        <f aca="false">D110</f>
        <v>1</v>
      </c>
      <c r="E114" s="153" t="n">
        <v>261</v>
      </c>
      <c r="F114" s="155" t="n">
        <f aca="false">central_v2_m!D102+temporary_pension_bonus_central!B102</f>
        <v>39119786.481032</v>
      </c>
      <c r="G114" s="155" t="n">
        <f aca="false">central_v2_m!E102+temporary_pension_bonus_central!B102</f>
        <v>37517738.9119034</v>
      </c>
      <c r="H114" s="8" t="n">
        <f aca="false">F114-J114</f>
        <v>32393387.233376</v>
      </c>
      <c r="I114" s="8" t="n">
        <f aca="false">G114-K114</f>
        <v>30993131.6416771</v>
      </c>
      <c r="J114" s="155" t="n">
        <f aca="false">central_v2_m!J102</f>
        <v>6726399.247656</v>
      </c>
      <c r="K114" s="155" t="n">
        <f aca="false">central_v2_m!K102</f>
        <v>6524607.27022632</v>
      </c>
      <c r="L114" s="8" t="n">
        <f aca="false">H114-I114</f>
        <v>1400255.59169893</v>
      </c>
      <c r="M114" s="8" t="n">
        <f aca="false">J114-K114</f>
        <v>201791.97742968</v>
      </c>
      <c r="N114" s="155" t="n">
        <f aca="false">SUM(central_v5_m!C102:J102)</f>
        <v>5137576.74399857</v>
      </c>
      <c r="O114" s="5"/>
      <c r="P114" s="5"/>
      <c r="Q114" s="8" t="n">
        <f aca="false">I114*5.5017049523</f>
        <v>170515065.840301</v>
      </c>
      <c r="R114" s="8"/>
      <c r="S114" s="8"/>
      <c r="T114" s="5"/>
      <c r="U114" s="5"/>
      <c r="V114" s="8" t="n">
        <f aca="false">K114*5.5017049523</f>
        <v>35896464.1304167</v>
      </c>
      <c r="W114" s="8" t="n">
        <f aca="false">M114*5.5017049523</f>
        <v>1110199.92155928</v>
      </c>
      <c r="X114" s="8" t="n">
        <f aca="false">N114*5.1890047538+L114*5.5017049523</f>
        <v>34362703.2709567</v>
      </c>
      <c r="Y114" s="8" t="n">
        <f aca="false">N114*5.1890047538</f>
        <v>26658910.1476209</v>
      </c>
      <c r="Z114" s="8" t="n">
        <f aca="false">L114*5.5017049523</f>
        <v>7703793.12333575</v>
      </c>
      <c r="AA114" s="8"/>
      <c r="AB114" s="8"/>
      <c r="AC114" s="8"/>
      <c r="AD114" s="8"/>
      <c r="AE114" s="153"/>
      <c r="AF114" s="153"/>
      <c r="AG114" s="153"/>
      <c r="AH114" s="153"/>
      <c r="AI114" s="153"/>
      <c r="AJ114" s="153"/>
      <c r="AK114" s="153"/>
      <c r="AL114" s="153"/>
      <c r="AM114" s="153"/>
      <c r="AN114" s="153"/>
      <c r="AO114" s="153"/>
      <c r="AP114" s="153"/>
      <c r="AQ114" s="153"/>
      <c r="AR114" s="153"/>
      <c r="AS114" s="153"/>
      <c r="AT114" s="153"/>
      <c r="AU114" s="153"/>
      <c r="AV114" s="153"/>
      <c r="AW114" s="153"/>
      <c r="AX114" s="153"/>
      <c r="AY114" s="153"/>
      <c r="AZ114" s="153"/>
      <c r="BA114" s="153"/>
      <c r="BB114" s="153"/>
      <c r="BC114" s="153"/>
      <c r="BD114" s="153"/>
      <c r="BE114" s="153"/>
      <c r="BF114" s="153"/>
      <c r="BG114" s="153"/>
      <c r="BH114" s="153"/>
      <c r="BI114" s="153"/>
      <c r="BJ114" s="153"/>
      <c r="BK114" s="153"/>
      <c r="BL114" s="153"/>
    </row>
    <row r="115" customFormat="false" ht="12.8" hidden="false" customHeight="false" outlineLevel="0" collapsed="false">
      <c r="A115" s="7"/>
      <c r="B115" s="7"/>
      <c r="C115" s="7" t="n">
        <f aca="false">C111+1</f>
        <v>2040</v>
      </c>
      <c r="D115" s="7" t="n">
        <f aca="false">D111</f>
        <v>2</v>
      </c>
      <c r="E115" s="7" t="n">
        <v>262</v>
      </c>
      <c r="F115" s="157" t="n">
        <f aca="false">central_v2_m!D103+temporary_pension_bonus_central!B103</f>
        <v>39771981.8705582</v>
      </c>
      <c r="G115" s="157" t="n">
        <f aca="false">central_v2_m!E103+temporary_pension_bonus_central!B103</f>
        <v>38143213.6087387</v>
      </c>
      <c r="H115" s="67" t="n">
        <f aca="false">F115-J115</f>
        <v>32904270.4500782</v>
      </c>
      <c r="I115" s="67" t="n">
        <f aca="false">G115-K115</f>
        <v>31481533.5308731</v>
      </c>
      <c r="J115" s="157" t="n">
        <f aca="false">central_v2_m!J103</f>
        <v>6867711.42048</v>
      </c>
      <c r="K115" s="157" t="n">
        <f aca="false">central_v2_m!K103</f>
        <v>6661680.0778656</v>
      </c>
      <c r="L115" s="67" t="n">
        <f aca="false">H115-I115</f>
        <v>1422736.91920513</v>
      </c>
      <c r="M115" s="67" t="n">
        <f aca="false">J115-K115</f>
        <v>206031.342614401</v>
      </c>
      <c r="N115" s="157" t="n">
        <f aca="false">SUM(central_v5_m!C103:J103)</f>
        <v>4367650.378929</v>
      </c>
      <c r="O115" s="7"/>
      <c r="P115" s="7"/>
      <c r="Q115" s="67" t="n">
        <f aca="false">I115*5.5017049523</f>
        <v>173202108.932803</v>
      </c>
      <c r="R115" s="67"/>
      <c r="S115" s="67"/>
      <c r="T115" s="7"/>
      <c r="U115" s="7"/>
      <c r="V115" s="67" t="n">
        <f aca="false">K115*5.5017049523</f>
        <v>36650598.2750314</v>
      </c>
      <c r="W115" s="67" t="n">
        <f aca="false">M115*5.5017049523</f>
        <v>1133523.65799067</v>
      </c>
      <c r="X115" s="67" t="n">
        <f aca="false">N115*5.1890047538+L115*5.5017049523</f>
        <v>30491237.3334099</v>
      </c>
      <c r="Y115" s="67" t="n">
        <f aca="false">N115*5.1890047538</f>
        <v>22663758.579199</v>
      </c>
      <c r="Z115" s="67" t="n">
        <f aca="false">L115*5.5017049523</f>
        <v>7827478.75421088</v>
      </c>
      <c r="AA115" s="67"/>
      <c r="AB115" s="67"/>
      <c r="AC115" s="67"/>
      <c r="AD115" s="6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</row>
    <row r="116" customFormat="false" ht="12.8" hidden="false" customHeight="false" outlineLevel="0" collapsed="false">
      <c r="A116" s="7"/>
      <c r="B116" s="7"/>
      <c r="C116" s="7" t="n">
        <f aca="false">C112+1</f>
        <v>2040</v>
      </c>
      <c r="D116" s="7" t="n">
        <f aca="false">D112</f>
        <v>3</v>
      </c>
      <c r="E116" s="7" t="n">
        <v>263</v>
      </c>
      <c r="F116" s="157" t="n">
        <f aca="false">central_v2_m!D104+temporary_pension_bonus_central!B104</f>
        <v>39443861.3294651</v>
      </c>
      <c r="G116" s="157" t="n">
        <f aca="false">central_v2_m!E104+temporary_pension_bonus_central!B104</f>
        <v>37828426.1914582</v>
      </c>
      <c r="H116" s="67" t="n">
        <f aca="false">F116-J116</f>
        <v>32534443.6824731</v>
      </c>
      <c r="I116" s="67" t="n">
        <f aca="false">G116-K116</f>
        <v>31126291.0738759</v>
      </c>
      <c r="J116" s="157" t="n">
        <f aca="false">central_v2_m!J104</f>
        <v>6909417.646992</v>
      </c>
      <c r="K116" s="157" t="n">
        <f aca="false">central_v2_m!K104</f>
        <v>6702135.11758224</v>
      </c>
      <c r="L116" s="67" t="n">
        <f aca="false">H116-I116</f>
        <v>1408152.60859716</v>
      </c>
      <c r="M116" s="67" t="n">
        <f aca="false">J116-K116</f>
        <v>207282.52940976</v>
      </c>
      <c r="N116" s="157" t="n">
        <f aca="false">SUM(central_v5_m!C104:J104)</f>
        <v>4254995.99251181</v>
      </c>
      <c r="O116" s="7"/>
      <c r="P116" s="7"/>
      <c r="Q116" s="67" t="n">
        <f aca="false">I116*5.5017049523</f>
        <v>171247669.747875</v>
      </c>
      <c r="R116" s="67"/>
      <c r="S116" s="67"/>
      <c r="T116" s="7"/>
      <c r="U116" s="7"/>
      <c r="V116" s="67" t="n">
        <f aca="false">K116*5.5017049523</f>
        <v>36873169.967386</v>
      </c>
      <c r="W116" s="67" t="n">
        <f aca="false">M116*5.5017049523</f>
        <v>1140407.31857895</v>
      </c>
      <c r="X116" s="67" t="n">
        <f aca="false">N116*5.1890047538+L116*5.5017049523</f>
        <v>29826434.6128569</v>
      </c>
      <c r="Y116" s="67" t="n">
        <f aca="false">N116*5.1890047538</f>
        <v>22079194.4325437</v>
      </c>
      <c r="Z116" s="67" t="n">
        <f aca="false">L116*5.5017049523</f>
        <v>7747240.18031318</v>
      </c>
      <c r="AA116" s="67"/>
      <c r="AB116" s="67"/>
      <c r="AC116" s="67"/>
      <c r="AD116" s="6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</row>
    <row r="117" customFormat="false" ht="12.8" hidden="false" customHeight="false" outlineLevel="0" collapsed="false">
      <c r="A117" s="7"/>
      <c r="B117" s="7"/>
      <c r="C117" s="7" t="n">
        <f aca="false">C113+1</f>
        <v>2040</v>
      </c>
      <c r="D117" s="7" t="n">
        <f aca="false">D113</f>
        <v>4</v>
      </c>
      <c r="E117" s="7" t="n">
        <v>264</v>
      </c>
      <c r="F117" s="157" t="n">
        <f aca="false">central_v2_m!D105+temporary_pension_bonus_central!B105</f>
        <v>40384696.5512238</v>
      </c>
      <c r="G117" s="157" t="n">
        <f aca="false">central_v2_m!E105+temporary_pension_bonus_central!B105</f>
        <v>38731710.0286809</v>
      </c>
      <c r="H117" s="67" t="n">
        <f aca="false">F117-J117</f>
        <v>33240633.2431278</v>
      </c>
      <c r="I117" s="67" t="n">
        <f aca="false">G117-K117</f>
        <v>31801968.6198278</v>
      </c>
      <c r="J117" s="157" t="n">
        <f aca="false">central_v2_m!J105</f>
        <v>7144063.308096</v>
      </c>
      <c r="K117" s="157" t="n">
        <f aca="false">central_v2_m!K105</f>
        <v>6929741.40885312</v>
      </c>
      <c r="L117" s="67" t="n">
        <f aca="false">H117-I117</f>
        <v>1438664.6233</v>
      </c>
      <c r="M117" s="67" t="n">
        <f aca="false">J117-K117</f>
        <v>214321.89924288</v>
      </c>
      <c r="N117" s="157" t="n">
        <f aca="false">SUM(central_v5_m!C105:J105)</f>
        <v>4367360.66586381</v>
      </c>
      <c r="O117" s="7"/>
      <c r="P117" s="7"/>
      <c r="Q117" s="67" t="n">
        <f aca="false">I117*5.5017049523</f>
        <v>174965048.248596</v>
      </c>
      <c r="R117" s="67"/>
      <c r="S117" s="67"/>
      <c r="T117" s="7"/>
      <c r="U117" s="7"/>
      <c r="V117" s="67" t="n">
        <f aca="false">K117*5.5017049523</f>
        <v>38125392.6272456</v>
      </c>
      <c r="W117" s="67" t="n">
        <f aca="false">M117*5.5017049523</f>
        <v>1179135.85445089</v>
      </c>
      <c r="X117" s="67" t="n">
        <f aca="false">N117*5.1890047538+L117*5.5017049523</f>
        <v>30577363.5394349</v>
      </c>
      <c r="Y117" s="67" t="n">
        <f aca="false">N117*5.1890047538</f>
        <v>22662255.2567265</v>
      </c>
      <c r="Z117" s="67" t="n">
        <f aca="false">L117*5.5017049523</f>
        <v>7915108.28270843</v>
      </c>
      <c r="AA117" s="67"/>
      <c r="AB117" s="67"/>
      <c r="AC117" s="67"/>
      <c r="AD117" s="6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  <c r="BJ117" s="7"/>
      <c r="BK117" s="7"/>
      <c r="BL117" s="7"/>
    </row>
    <row r="118" customFormat="false" ht="12.8" hidden="false" customHeight="false" outlineLevel="0" collapsed="false">
      <c r="F118" s="0"/>
    </row>
    <row r="119" customFormat="false" ht="12.8" hidden="false" customHeight="false" outlineLevel="0" collapsed="false">
      <c r="F119" s="0"/>
    </row>
    <row r="120" customFormat="false" ht="12.8" hidden="false" customHeight="false" outlineLevel="0" collapsed="false">
      <c r="F120" s="58" t="s">
        <v>205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116"/>
  <sheetViews>
    <sheetView showFormulas="false" showGridLines="true" showRowColHeaders="true" showZeros="true" rightToLeft="false" tabSelected="false" showOutlineSymbols="true" defaultGridColor="true" view="normal" topLeftCell="A23" colorId="64" zoomScale="85" zoomScaleNormal="85" zoomScalePageLayoutView="100" workbookViewId="0">
      <selection pane="topLeft" activeCell="E66" activeCellId="1" sqref="B120:G146 E66"/>
    </sheetView>
  </sheetViews>
  <sheetFormatPr defaultColWidth="9.171875" defaultRowHeight="12.8" zeroHeight="false" outlineLevelRow="0" outlineLevelCol="0"/>
  <cols>
    <col collapsed="false" customWidth="true" hidden="false" outlineLevel="0" max="6" min="5" style="109" width="16.48"/>
    <col collapsed="false" customWidth="true" hidden="false" outlineLevel="0" max="10" min="7" style="0" width="16.48"/>
  </cols>
  <sheetData>
    <row r="1" customFormat="false" ht="12.8" hidden="false" customHeight="true" outlineLevel="0" collapsed="false">
      <c r="A1" s="161"/>
      <c r="B1" s="161"/>
      <c r="C1" s="161"/>
      <c r="D1" s="161"/>
      <c r="E1" s="162" t="s">
        <v>206</v>
      </c>
      <c r="F1" s="162" t="s">
        <v>207</v>
      </c>
      <c r="G1" s="161"/>
      <c r="H1" s="161"/>
      <c r="I1" s="161"/>
      <c r="J1" s="161"/>
      <c r="K1" s="161"/>
      <c r="L1" s="161"/>
      <c r="M1" s="163"/>
      <c r="N1" s="161"/>
      <c r="O1" s="161"/>
      <c r="P1" s="161"/>
      <c r="Q1" s="161"/>
      <c r="R1" s="161"/>
      <c r="S1" s="161"/>
      <c r="T1" s="161"/>
      <c r="U1" s="161"/>
      <c r="V1" s="161"/>
      <c r="W1" s="161"/>
      <c r="X1" s="161"/>
      <c r="Y1" s="164"/>
      <c r="Z1" s="164"/>
      <c r="AA1" s="164"/>
      <c r="AB1" s="164"/>
      <c r="AC1" s="164"/>
      <c r="AD1" s="164"/>
      <c r="AE1" s="164"/>
      <c r="AF1" s="164"/>
      <c r="AG1" s="164"/>
      <c r="AH1" s="164"/>
      <c r="AI1" s="164"/>
      <c r="AJ1" s="164"/>
      <c r="AK1" s="164"/>
      <c r="AL1" s="164"/>
      <c r="AM1" s="164"/>
      <c r="AN1" s="164"/>
      <c r="AO1" s="164"/>
      <c r="AP1" s="164"/>
      <c r="AQ1" s="164"/>
      <c r="AR1" s="164"/>
      <c r="AS1" s="164"/>
      <c r="AT1" s="164"/>
      <c r="AU1" s="164"/>
      <c r="AV1" s="164"/>
      <c r="AW1" s="164"/>
      <c r="AX1" s="164"/>
      <c r="AY1" s="164"/>
      <c r="AZ1" s="164"/>
      <c r="BA1" s="164"/>
      <c r="BB1" s="164"/>
      <c r="BC1" s="164"/>
      <c r="BD1" s="164"/>
      <c r="BE1" s="164"/>
      <c r="BF1" s="164"/>
      <c r="BG1" s="164"/>
      <c r="BH1" s="164"/>
      <c r="BI1" s="164"/>
      <c r="BJ1" s="164"/>
      <c r="BK1" s="164"/>
      <c r="BL1" s="164"/>
    </row>
    <row r="2" customFormat="false" ht="50.25" hidden="false" customHeight="true" outlineLevel="0" collapsed="false">
      <c r="A2" s="142" t="s">
        <v>208</v>
      </c>
      <c r="B2" s="142" t="s">
        <v>178</v>
      </c>
      <c r="C2" s="142" t="s">
        <v>179</v>
      </c>
      <c r="D2" s="142" t="s">
        <v>209</v>
      </c>
      <c r="E2" s="144" t="s">
        <v>210</v>
      </c>
      <c r="F2" s="144" t="s">
        <v>211</v>
      </c>
      <c r="G2" s="142" t="s">
        <v>212</v>
      </c>
      <c r="H2" s="142" t="s">
        <v>213</v>
      </c>
      <c r="I2" s="142" t="s">
        <v>214</v>
      </c>
      <c r="J2" s="142" t="s">
        <v>215</v>
      </c>
      <c r="K2" s="142" t="s">
        <v>216</v>
      </c>
      <c r="L2" s="142" t="s">
        <v>217</v>
      </c>
      <c r="M2" s="145" t="s">
        <v>218</v>
      </c>
      <c r="N2" s="142"/>
      <c r="O2" s="142"/>
      <c r="P2" s="142"/>
      <c r="Q2" s="142"/>
      <c r="R2" s="142"/>
      <c r="S2" s="142"/>
      <c r="T2" s="142"/>
      <c r="U2" s="142"/>
      <c r="V2" s="142"/>
      <c r="W2" s="142"/>
      <c r="X2" s="142"/>
      <c r="Y2" s="146"/>
      <c r="Z2" s="146"/>
      <c r="AA2" s="146"/>
      <c r="AB2" s="146"/>
      <c r="AC2" s="146"/>
      <c r="AD2" s="146"/>
      <c r="AE2" s="146"/>
      <c r="AF2" s="146"/>
      <c r="AG2" s="146"/>
      <c r="AH2" s="146"/>
      <c r="AI2" s="146"/>
      <c r="AJ2" s="146"/>
      <c r="AK2" s="146"/>
      <c r="AL2" s="146"/>
      <c r="AM2" s="146"/>
      <c r="AN2" s="146"/>
      <c r="AO2" s="146"/>
      <c r="AP2" s="146"/>
      <c r="AQ2" s="146"/>
      <c r="AR2" s="146"/>
      <c r="AS2" s="146"/>
      <c r="AT2" s="146"/>
      <c r="AU2" s="146"/>
      <c r="AV2" s="146"/>
      <c r="AW2" s="146"/>
      <c r="AX2" s="146"/>
      <c r="AY2" s="146"/>
      <c r="AZ2" s="146"/>
      <c r="BA2" s="146"/>
      <c r="BB2" s="146"/>
      <c r="BC2" s="146"/>
      <c r="BD2" s="146"/>
      <c r="BE2" s="146"/>
      <c r="BF2" s="146"/>
      <c r="BG2" s="146"/>
      <c r="BH2" s="146"/>
      <c r="BI2" s="146"/>
      <c r="BJ2" s="146"/>
      <c r="BK2" s="146"/>
      <c r="BL2" s="146"/>
    </row>
    <row r="3" customFormat="false" ht="12.8" hidden="false" customHeight="false" outlineLevel="0" collapsed="false">
      <c r="A3" s="147" t="s">
        <v>219</v>
      </c>
      <c r="B3" s="147" t="n">
        <v>2014</v>
      </c>
      <c r="C3" s="148" t="n">
        <v>1</v>
      </c>
      <c r="D3" s="147" t="n">
        <v>45</v>
      </c>
      <c r="E3" s="149" t="n">
        <v>16336703</v>
      </c>
      <c r="F3" s="149" t="n">
        <v>147746</v>
      </c>
      <c r="G3" s="150" t="n">
        <v>16188957</v>
      </c>
      <c r="H3" s="165" t="n">
        <v>59323985</v>
      </c>
      <c r="I3" s="166" t="n">
        <f aca="false">H3/G3</f>
        <v>3.66447233135526</v>
      </c>
      <c r="J3" s="150" t="n">
        <f aca="false">G3*I10</f>
        <v>61899880.2143381</v>
      </c>
      <c r="K3" s="165" t="n">
        <v>354218</v>
      </c>
      <c r="L3" s="166" t="n">
        <f aca="false">K3/F3</f>
        <v>2.39747945798871</v>
      </c>
      <c r="M3" s="150" t="n">
        <f aca="false">F3*2.511711692</f>
        <v>371095.355646232</v>
      </c>
      <c r="N3" s="165"/>
      <c r="O3" s="147"/>
      <c r="P3" s="147"/>
      <c r="Q3" s="150"/>
      <c r="R3" s="150"/>
      <c r="S3" s="150"/>
      <c r="T3" s="147"/>
      <c r="U3" s="147"/>
      <c r="V3" s="148"/>
      <c r="W3" s="148"/>
      <c r="X3" s="150"/>
      <c r="Y3" s="147"/>
      <c r="Z3" s="147"/>
      <c r="AA3" s="147"/>
      <c r="AB3" s="147"/>
      <c r="AC3" s="147"/>
      <c r="AD3" s="147"/>
      <c r="AE3" s="147"/>
      <c r="AF3" s="147"/>
      <c r="AG3" s="147"/>
      <c r="AH3" s="147"/>
      <c r="AI3" s="147"/>
      <c r="AJ3" s="147"/>
      <c r="AK3" s="147"/>
      <c r="AL3" s="147"/>
      <c r="AM3" s="147"/>
      <c r="AN3" s="147"/>
      <c r="AO3" s="147"/>
      <c r="AP3" s="147"/>
      <c r="AQ3" s="147"/>
      <c r="AR3" s="147"/>
      <c r="AS3" s="147"/>
      <c r="AT3" s="147"/>
      <c r="AU3" s="147"/>
      <c r="AV3" s="147"/>
      <c r="AW3" s="147"/>
      <c r="AX3" s="147"/>
      <c r="AY3" s="147"/>
      <c r="AZ3" s="147"/>
      <c r="BA3" s="147"/>
      <c r="BB3" s="147"/>
      <c r="BC3" s="147"/>
      <c r="BD3" s="147"/>
      <c r="BE3" s="147"/>
      <c r="BF3" s="147"/>
      <c r="BG3" s="147"/>
      <c r="BH3" s="147"/>
      <c r="BI3" s="147"/>
      <c r="BJ3" s="147"/>
      <c r="BK3" s="147"/>
      <c r="BL3" s="147"/>
    </row>
    <row r="4" customFormat="false" ht="12.8" hidden="false" customHeight="false" outlineLevel="0" collapsed="false">
      <c r="B4" s="147" t="n">
        <v>2014</v>
      </c>
      <c r="C4" s="148" t="n">
        <v>2</v>
      </c>
      <c r="D4" s="147" t="n">
        <v>46</v>
      </c>
      <c r="E4" s="149" t="n">
        <v>19039169</v>
      </c>
      <c r="F4" s="149" t="n">
        <v>150094</v>
      </c>
      <c r="G4" s="150" t="n">
        <v>18889075</v>
      </c>
      <c r="H4" s="165" t="n">
        <v>70642775</v>
      </c>
      <c r="I4" s="166" t="n">
        <f aca="false">H4/G4</f>
        <v>3.73987476888095</v>
      </c>
      <c r="J4" s="150" t="n">
        <f aca="false">G4*3.8235866717</f>
        <v>72224015.4107417</v>
      </c>
      <c r="K4" s="165" t="n">
        <v>375893</v>
      </c>
      <c r="L4" s="166" t="n">
        <f aca="false">K4/F4</f>
        <v>2.5043839194105</v>
      </c>
      <c r="M4" s="150" t="n">
        <f aca="false">F4*2.511711692</f>
        <v>376992.854699048</v>
      </c>
      <c r="N4" s="165"/>
      <c r="Q4" s="150"/>
      <c r="R4" s="150"/>
      <c r="S4" s="150"/>
      <c r="V4" s="148"/>
      <c r="W4" s="148"/>
      <c r="X4" s="150"/>
    </row>
    <row r="5" customFormat="false" ht="12.8" hidden="false" customHeight="false" outlineLevel="0" collapsed="false">
      <c r="B5" s="147" t="n">
        <v>2014</v>
      </c>
      <c r="C5" s="148" t="n">
        <v>3</v>
      </c>
      <c r="D5" s="147" t="n">
        <v>47</v>
      </c>
      <c r="E5" s="149" t="n">
        <v>16811748</v>
      </c>
      <c r="F5" s="149" t="n">
        <v>145661</v>
      </c>
      <c r="G5" s="150" t="n">
        <v>16666087</v>
      </c>
      <c r="H5" s="165" t="n">
        <v>66453030</v>
      </c>
      <c r="I5" s="166" t="n">
        <f aca="false">H5/G5</f>
        <v>3.98732047900626</v>
      </c>
      <c r="J5" s="150" t="n">
        <f aca="false">G5*3.8235866717</f>
        <v>63724228.1225926</v>
      </c>
      <c r="K5" s="165" t="n">
        <v>387130</v>
      </c>
      <c r="L5" s="166" t="n">
        <f aca="false">K5/F5</f>
        <v>2.65774641118762</v>
      </c>
      <c r="M5" s="150" t="n">
        <f aca="false">F5*2.511711692</f>
        <v>365858.436768412</v>
      </c>
      <c r="N5" s="165"/>
      <c r="Q5" s="150"/>
      <c r="R5" s="150"/>
      <c r="S5" s="150"/>
      <c r="V5" s="148"/>
      <c r="W5" s="148"/>
      <c r="X5" s="150"/>
    </row>
    <row r="6" customFormat="false" ht="12.8" hidden="false" customHeight="false" outlineLevel="0" collapsed="false">
      <c r="B6" s="147" t="n">
        <v>2014</v>
      </c>
      <c r="C6" s="148" t="n">
        <v>4</v>
      </c>
      <c r="D6" s="147" t="n">
        <v>48</v>
      </c>
      <c r="E6" s="149" t="n">
        <v>20743937</v>
      </c>
      <c r="F6" s="149" t="n">
        <v>143630</v>
      </c>
      <c r="G6" s="150" t="n">
        <v>20600306</v>
      </c>
      <c r="H6" s="165" t="n">
        <v>75212989</v>
      </c>
      <c r="I6" s="166" t="n">
        <f aca="false">H6/G6</f>
        <v>3.65106173665576</v>
      </c>
      <c r="J6" s="150" t="n">
        <f aca="false">G6*3.8235866717</f>
        <v>78767055.4545416</v>
      </c>
      <c r="K6" s="165" t="n">
        <v>390504</v>
      </c>
      <c r="L6" s="166" t="n">
        <f aca="false">K6/F6</f>
        <v>2.71881918819188</v>
      </c>
      <c r="M6" s="150" t="n">
        <f aca="false">F6*2.511711692</f>
        <v>360757.15032196</v>
      </c>
      <c r="N6" s="165"/>
      <c r="Q6" s="150"/>
      <c r="R6" s="150"/>
      <c r="S6" s="150"/>
      <c r="V6" s="148"/>
      <c r="W6" s="148"/>
      <c r="X6" s="150"/>
    </row>
    <row r="7" customFormat="false" ht="12.8" hidden="false" customHeight="false" outlineLevel="0" collapsed="false">
      <c r="B7" s="147" t="n">
        <v>2015</v>
      </c>
      <c r="C7" s="148" t="n">
        <v>1</v>
      </c>
      <c r="D7" s="147" t="n">
        <v>49</v>
      </c>
      <c r="E7" s="149" t="n">
        <v>18307160</v>
      </c>
      <c r="F7" s="149" t="n">
        <v>167252</v>
      </c>
      <c r="G7" s="150" t="n">
        <v>18139908</v>
      </c>
      <c r="H7" s="165" t="n">
        <v>71061517</v>
      </c>
      <c r="I7" s="166" t="n">
        <f aca="false">H7/G7</f>
        <v>3.91741330771909</v>
      </c>
      <c r="J7" s="150" t="n">
        <f aca="false">G7*3.8235866717</f>
        <v>69359510.4546642</v>
      </c>
      <c r="K7" s="165" t="n">
        <v>409117</v>
      </c>
      <c r="L7" s="166" t="n">
        <f aca="false">K7/F7</f>
        <v>2.44611125726449</v>
      </c>
      <c r="M7" s="150" t="n">
        <f aca="false">F7*2.511711692</f>
        <v>420088.803910384</v>
      </c>
      <c r="N7" s="165"/>
      <c r="Q7" s="150"/>
      <c r="R7" s="150"/>
      <c r="S7" s="150"/>
      <c r="V7" s="148"/>
      <c r="W7" s="148"/>
      <c r="X7" s="150"/>
    </row>
    <row r="8" customFormat="false" ht="12.8" hidden="false" customHeight="false" outlineLevel="0" collapsed="false">
      <c r="B8" s="147" t="n">
        <v>2015</v>
      </c>
      <c r="C8" s="148" t="n">
        <v>2</v>
      </c>
      <c r="D8" s="147" t="n">
        <v>50</v>
      </c>
      <c r="E8" s="149" t="n">
        <v>21740969</v>
      </c>
      <c r="F8" s="149" t="n">
        <v>188439</v>
      </c>
      <c r="G8" s="150" t="n">
        <v>21552530</v>
      </c>
      <c r="H8" s="165" t="n">
        <v>85808756</v>
      </c>
      <c r="I8" s="166" t="n">
        <f aca="false">H8/G8</f>
        <v>3.98137740673601</v>
      </c>
      <c r="J8" s="150" t="n">
        <f aca="false">G8*3.8235866717</f>
        <v>82407966.4494144</v>
      </c>
      <c r="K8" s="165" t="n">
        <v>442027</v>
      </c>
      <c r="L8" s="166" t="n">
        <f aca="false">K8/F8</f>
        <v>2.34572991790447</v>
      </c>
      <c r="M8" s="150" t="n">
        <f aca="false">F8*2.511711692</f>
        <v>473304.439528788</v>
      </c>
      <c r="N8" s="165"/>
      <c r="Q8" s="150"/>
      <c r="R8" s="150"/>
      <c r="S8" s="150"/>
      <c r="V8" s="148"/>
      <c r="W8" s="148"/>
      <c r="X8" s="150"/>
    </row>
    <row r="9" customFormat="false" ht="12.8" hidden="false" customHeight="false" outlineLevel="0" collapsed="false">
      <c r="A9" s="7"/>
      <c r="B9" s="167" t="n">
        <v>2015</v>
      </c>
      <c r="C9" s="7" t="n">
        <v>1</v>
      </c>
      <c r="D9" s="167" t="n">
        <v>161</v>
      </c>
      <c r="E9" s="157" t="n">
        <f aca="false">central_SIPA_income!B2</f>
        <v>17953668.1816836</v>
      </c>
      <c r="F9" s="157" t="n">
        <f aca="false">central_SIPA_income!I2</f>
        <v>134800.45223503</v>
      </c>
      <c r="G9" s="67" t="n">
        <f aca="false">E9-F9*0.7</f>
        <v>17859307.8651191</v>
      </c>
      <c r="H9" s="9"/>
      <c r="I9" s="168"/>
      <c r="J9" s="67" t="n">
        <f aca="false">G9*3.8235866717</f>
        <v>68286611.5188562</v>
      </c>
      <c r="K9" s="9"/>
      <c r="L9" s="168"/>
      <c r="M9" s="67" t="n">
        <f aca="false">F9*2.511711692</f>
        <v>338579.871965612</v>
      </c>
      <c r="N9" s="7"/>
      <c r="O9" s="7"/>
      <c r="P9" s="7"/>
      <c r="Q9" s="67"/>
      <c r="R9" s="67"/>
      <c r="S9" s="67"/>
      <c r="T9" s="7"/>
      <c r="U9" s="7"/>
      <c r="V9" s="7"/>
      <c r="W9" s="7"/>
      <c r="X9" s="6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</row>
    <row r="10" customFormat="false" ht="12.8" hidden="false" customHeight="false" outlineLevel="0" collapsed="false">
      <c r="A10" s="7"/>
      <c r="B10" s="167" t="n">
        <v>2015</v>
      </c>
      <c r="C10" s="7" t="n">
        <v>2</v>
      </c>
      <c r="D10" s="167" t="n">
        <v>162</v>
      </c>
      <c r="E10" s="157" t="n">
        <f aca="false">central_SIPA_income!B3</f>
        <v>22152682.4046328</v>
      </c>
      <c r="F10" s="157" t="n">
        <f aca="false">central_SIPA_income!I3</f>
        <v>150985.42442227</v>
      </c>
      <c r="G10" s="67" t="n">
        <f aca="false">E10-F10*0.7</f>
        <v>22046992.6075372</v>
      </c>
      <c r="H10" s="9" t="s">
        <v>220</v>
      </c>
      <c r="I10" s="168" t="n">
        <f aca="false">AVERAGE(I3:I8)</f>
        <v>3.82358667172555</v>
      </c>
      <c r="J10" s="67" t="n">
        <f aca="false">G10*3.8235866717</f>
        <v>84298587.0852476</v>
      </c>
      <c r="K10" s="9" t="s">
        <v>220</v>
      </c>
      <c r="L10" s="168" t="n">
        <f aca="false">AVERAGE(L3:L8)</f>
        <v>2.51171169199128</v>
      </c>
      <c r="M10" s="67" t="n">
        <f aca="false">F10*2.511711692</f>
        <v>379231.855842998</v>
      </c>
      <c r="N10" s="7"/>
      <c r="O10" s="7"/>
      <c r="P10" s="7"/>
      <c r="Q10" s="67"/>
      <c r="R10" s="67"/>
      <c r="S10" s="67"/>
      <c r="T10" s="7"/>
      <c r="U10" s="7"/>
      <c r="V10" s="7"/>
      <c r="W10" s="7"/>
      <c r="X10" s="6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</row>
    <row r="11" customFormat="false" ht="12.8" hidden="false" customHeight="false" outlineLevel="0" collapsed="false">
      <c r="A11" s="7"/>
      <c r="B11" s="167" t="n">
        <v>2015</v>
      </c>
      <c r="C11" s="7" t="n">
        <v>3</v>
      </c>
      <c r="D11" s="167" t="n">
        <v>163</v>
      </c>
      <c r="E11" s="157" t="n">
        <f aca="false">central_SIPA_income!B4</f>
        <v>20199543.3656991</v>
      </c>
      <c r="F11" s="157" t="n">
        <f aca="false">central_SIPA_income!I4</f>
        <v>148953.76127285</v>
      </c>
      <c r="G11" s="67" t="n">
        <f aca="false">E11-F11*0.7</f>
        <v>20095275.7328081</v>
      </c>
      <c r="H11" s="9" t="n">
        <v>76520057</v>
      </c>
      <c r="I11" s="67"/>
      <c r="J11" s="67" t="n">
        <f aca="false">G11*3.8235866717</f>
        <v>76836028.4561015</v>
      </c>
      <c r="K11" s="9" t="n">
        <v>445064</v>
      </c>
      <c r="L11" s="67"/>
      <c r="M11" s="67" t="n">
        <f aca="false">F11*2.511711692</f>
        <v>374128.903756394</v>
      </c>
      <c r="Q11" s="67"/>
      <c r="R11" s="67"/>
      <c r="S11" s="67"/>
      <c r="X11" s="67"/>
    </row>
    <row r="12" customFormat="false" ht="12.8" hidden="false" customHeight="false" outlineLevel="0" collapsed="false">
      <c r="A12" s="7"/>
      <c r="B12" s="167" t="n">
        <v>2015</v>
      </c>
      <c r="C12" s="7" t="n">
        <v>4</v>
      </c>
      <c r="D12" s="167" t="n">
        <v>164</v>
      </c>
      <c r="E12" s="157" t="n">
        <f aca="false">central_SIPA_income!B5</f>
        <v>23771915.7454764</v>
      </c>
      <c r="F12" s="157" t="n">
        <f aca="false">central_SIPA_income!I5</f>
        <v>147052.88056226</v>
      </c>
      <c r="G12" s="67" t="n">
        <f aca="false">E12-F12*0.7</f>
        <v>23668978.7290828</v>
      </c>
      <c r="H12" s="9" t="n">
        <v>81658874</v>
      </c>
      <c r="I12" s="67"/>
      <c r="J12" s="67" t="n">
        <f aca="false">G12*3.8235866717</f>
        <v>90500391.6012717</v>
      </c>
      <c r="K12" s="9" t="n">
        <v>414371</v>
      </c>
      <c r="L12" s="67"/>
      <c r="M12" s="67" t="n">
        <f aca="false">F12*2.511711692</f>
        <v>369354.439450508</v>
      </c>
      <c r="Q12" s="67"/>
      <c r="R12" s="67"/>
      <c r="S12" s="67"/>
      <c r="X12" s="67"/>
    </row>
    <row r="13" customFormat="false" ht="12.8" hidden="false" customHeight="false" outlineLevel="0" collapsed="false">
      <c r="A13" s="153" t="s">
        <v>221</v>
      </c>
      <c r="B13" s="153" t="n">
        <v>2016</v>
      </c>
      <c r="C13" s="5" t="n">
        <v>1</v>
      </c>
      <c r="D13" s="153" t="n">
        <v>165</v>
      </c>
      <c r="E13" s="155" t="n">
        <f aca="false">central_SIPA_income!B6</f>
        <v>19348229.5885398</v>
      </c>
      <c r="F13" s="155" t="n">
        <f aca="false">central_SIPA_income!I6</f>
        <v>140981.8352241</v>
      </c>
      <c r="G13" s="8" t="n">
        <f aca="false">E13-F13*0.7</f>
        <v>19249542.3038829</v>
      </c>
      <c r="H13" s="8" t="n">
        <v>71384639</v>
      </c>
      <c r="I13" s="8"/>
      <c r="J13" s="8" t="n">
        <f aca="false">G13*3.8235866717</f>
        <v>73602293.3894521</v>
      </c>
      <c r="K13" s="6" t="n">
        <v>399060</v>
      </c>
      <c r="L13" s="8"/>
      <c r="M13" s="8" t="n">
        <f aca="false">F13*2.511711692</f>
        <v>354105.723891989</v>
      </c>
      <c r="N13" s="8"/>
      <c r="O13" s="5"/>
      <c r="P13" s="5"/>
      <c r="Q13" s="8"/>
      <c r="R13" s="8"/>
      <c r="S13" s="8"/>
      <c r="T13" s="5"/>
      <c r="U13" s="5"/>
      <c r="V13" s="8"/>
      <c r="W13" s="8"/>
      <c r="X13" s="8"/>
      <c r="Y13" s="153"/>
      <c r="Z13" s="153"/>
      <c r="AA13" s="153"/>
      <c r="AB13" s="153"/>
      <c r="AC13" s="153"/>
      <c r="AD13" s="153"/>
      <c r="AE13" s="153"/>
      <c r="AF13" s="153"/>
      <c r="AG13" s="153"/>
      <c r="AH13" s="153"/>
      <c r="AI13" s="153"/>
      <c r="AJ13" s="153"/>
      <c r="AK13" s="153"/>
      <c r="AL13" s="153"/>
      <c r="AM13" s="153"/>
      <c r="AN13" s="153"/>
      <c r="AO13" s="153"/>
      <c r="AP13" s="153"/>
      <c r="AQ13" s="153"/>
      <c r="AR13" s="153"/>
      <c r="AS13" s="153"/>
      <c r="AT13" s="153"/>
      <c r="AU13" s="153"/>
      <c r="AV13" s="153"/>
      <c r="AW13" s="153"/>
      <c r="AX13" s="153"/>
      <c r="AY13" s="153"/>
      <c r="AZ13" s="153"/>
      <c r="BA13" s="153"/>
      <c r="BB13" s="153"/>
      <c r="BC13" s="153"/>
      <c r="BD13" s="153"/>
      <c r="BE13" s="153"/>
      <c r="BF13" s="153"/>
      <c r="BG13" s="153"/>
      <c r="BH13" s="153"/>
      <c r="BI13" s="153"/>
      <c r="BJ13" s="153"/>
      <c r="BK13" s="153"/>
      <c r="BL13" s="153"/>
    </row>
    <row r="14" customFormat="false" ht="12.8" hidden="false" customHeight="false" outlineLevel="0" collapsed="false">
      <c r="A14" s="7"/>
      <c r="B14" s="7" t="n">
        <v>2016</v>
      </c>
      <c r="C14" s="7" t="n">
        <v>2</v>
      </c>
      <c r="D14" s="7" t="n">
        <v>166</v>
      </c>
      <c r="E14" s="157" t="n">
        <f aca="false">central_SIPA_income!B7</f>
        <v>21948207.8093274</v>
      </c>
      <c r="F14" s="157" t="n">
        <f aca="false">central_SIPA_income!I7</f>
        <v>141101.21607922</v>
      </c>
      <c r="G14" s="67" t="n">
        <f aca="false">E14-F14*0.7</f>
        <v>21849436.9580719</v>
      </c>
      <c r="H14" s="67" t="n">
        <v>78650764</v>
      </c>
      <c r="I14" s="67"/>
      <c r="J14" s="67" t="n">
        <f aca="false">G14*3.8235866717</f>
        <v>83543215.9370332</v>
      </c>
      <c r="K14" s="9" t="n">
        <v>377742</v>
      </c>
      <c r="L14" s="67"/>
      <c r="M14" s="67" t="n">
        <f aca="false">F14*2.511711692</f>
        <v>354405.574181595</v>
      </c>
      <c r="N14" s="67"/>
      <c r="O14" s="7"/>
      <c r="P14" s="7"/>
      <c r="Q14" s="67"/>
      <c r="R14" s="67"/>
      <c r="S14" s="67"/>
      <c r="T14" s="7"/>
      <c r="U14" s="7"/>
      <c r="V14" s="67"/>
      <c r="W14" s="67"/>
      <c r="X14" s="6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</row>
    <row r="15" customFormat="false" ht="12.8" hidden="false" customHeight="false" outlineLevel="0" collapsed="false">
      <c r="A15" s="7"/>
      <c r="B15" s="7" t="n">
        <v>2016</v>
      </c>
      <c r="C15" s="7" t="n">
        <v>3</v>
      </c>
      <c r="D15" s="7" t="n">
        <v>167</v>
      </c>
      <c r="E15" s="157" t="n">
        <f aca="false">central_SIPA_income!B8</f>
        <v>19289142.6717163</v>
      </c>
      <c r="F15" s="157" t="n">
        <f aca="false">central_SIPA_income!I8</f>
        <v>145506.61086559</v>
      </c>
      <c r="G15" s="67" t="n">
        <f aca="false">E15-F15*0.7</f>
        <v>19187288.0441104</v>
      </c>
      <c r="H15" s="67" t="n">
        <v>72210474</v>
      </c>
      <c r="I15" s="67"/>
      <c r="J15" s="67" t="n">
        <f aca="false">G15*3.8235866717</f>
        <v>73364258.8315292</v>
      </c>
      <c r="K15" s="9" t="n">
        <v>375488</v>
      </c>
      <c r="L15" s="67"/>
      <c r="M15" s="67" t="n">
        <f aca="false">F15*2.511711692</f>
        <v>365470.655774397</v>
      </c>
      <c r="N15" s="67"/>
      <c r="O15" s="7"/>
      <c r="P15" s="7"/>
      <c r="Q15" s="67"/>
      <c r="R15" s="67"/>
      <c r="S15" s="67"/>
      <c r="T15" s="7"/>
      <c r="U15" s="7"/>
      <c r="V15" s="67"/>
      <c r="W15" s="67"/>
      <c r="X15" s="6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</row>
    <row r="16" customFormat="false" ht="12.8" hidden="false" customHeight="false" outlineLevel="0" collapsed="false">
      <c r="A16" s="7"/>
      <c r="B16" s="7" t="n">
        <v>2016</v>
      </c>
      <c r="C16" s="7" t="n">
        <v>4</v>
      </c>
      <c r="D16" s="7" t="n">
        <v>168</v>
      </c>
      <c r="E16" s="157" t="n">
        <f aca="false">central_SIPA_income!B9</f>
        <v>22549262.485449</v>
      </c>
      <c r="F16" s="157" t="n">
        <f aca="false">central_SIPA_income!I9</f>
        <v>151603.12978707</v>
      </c>
      <c r="G16" s="67" t="n">
        <f aca="false">E16-F16*0.7</f>
        <v>22443140.2945981</v>
      </c>
      <c r="H16" s="67" t="n">
        <v>79983678</v>
      </c>
      <c r="I16" s="67"/>
      <c r="J16" s="67" t="n">
        <f aca="false">G16*3.8235866717</f>
        <v>85813292.1015184</v>
      </c>
      <c r="K16" s="9" t="n">
        <v>355397</v>
      </c>
      <c r="L16" s="67"/>
      <c r="M16" s="67" t="n">
        <f aca="false">F16*2.511711692</f>
        <v>380783.353629977</v>
      </c>
      <c r="N16" s="67"/>
      <c r="O16" s="7"/>
      <c r="P16" s="7"/>
      <c r="Q16" s="67"/>
      <c r="R16" s="67"/>
      <c r="S16" s="67"/>
      <c r="T16" s="7"/>
      <c r="U16" s="7"/>
      <c r="V16" s="67"/>
      <c r="W16" s="67"/>
      <c r="X16" s="6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</row>
    <row r="17" customFormat="false" ht="12.8" hidden="false" customHeight="false" outlineLevel="0" collapsed="false">
      <c r="A17" s="153"/>
      <c r="B17" s="153" t="n">
        <v>2017</v>
      </c>
      <c r="C17" s="5" t="n">
        <v>1</v>
      </c>
      <c r="D17" s="153" t="n">
        <v>169</v>
      </c>
      <c r="E17" s="155" t="n">
        <f aca="false">central_SIPA_income!B10</f>
        <v>19550133.6201074</v>
      </c>
      <c r="F17" s="155" t="n">
        <f aca="false">central_SIPA_income!I10</f>
        <v>123540.00252154</v>
      </c>
      <c r="G17" s="8" t="n">
        <f aca="false">E17-F17*0.7</f>
        <v>19463655.6183423</v>
      </c>
      <c r="H17" s="8" t="n">
        <v>74434596</v>
      </c>
      <c r="I17" s="8"/>
      <c r="J17" s="8" t="n">
        <f aca="false">G17*3.8235866717</f>
        <v>74420974.2048526</v>
      </c>
      <c r="K17" s="6" t="n">
        <v>462191</v>
      </c>
      <c r="L17" s="8"/>
      <c r="M17" s="8" t="n">
        <f aca="false">F17*2.511711692</f>
        <v>310296.868763062</v>
      </c>
      <c r="N17" s="8"/>
      <c r="O17" s="5"/>
      <c r="P17" s="5"/>
      <c r="Q17" s="8"/>
      <c r="R17" s="8"/>
      <c r="S17" s="8"/>
      <c r="T17" s="5"/>
      <c r="U17" s="5"/>
      <c r="V17" s="8"/>
      <c r="W17" s="8"/>
      <c r="X17" s="8"/>
      <c r="Y17" s="153"/>
      <c r="Z17" s="153"/>
      <c r="AA17" s="153"/>
      <c r="AB17" s="153"/>
      <c r="AC17" s="153"/>
      <c r="AD17" s="153"/>
      <c r="AE17" s="153"/>
      <c r="AF17" s="153"/>
      <c r="AG17" s="153"/>
      <c r="AH17" s="153"/>
      <c r="AI17" s="153"/>
      <c r="AJ17" s="153"/>
      <c r="AK17" s="153"/>
      <c r="AL17" s="153"/>
      <c r="AM17" s="153"/>
      <c r="AN17" s="153"/>
      <c r="AO17" s="153"/>
      <c r="AP17" s="153"/>
      <c r="AQ17" s="153"/>
      <c r="AR17" s="153"/>
      <c r="AS17" s="153"/>
      <c r="AT17" s="153"/>
      <c r="AU17" s="153"/>
      <c r="AV17" s="153"/>
      <c r="AW17" s="153"/>
      <c r="AX17" s="153"/>
      <c r="AY17" s="153"/>
      <c r="AZ17" s="153"/>
      <c r="BA17" s="153"/>
      <c r="BB17" s="153"/>
      <c r="BC17" s="153"/>
      <c r="BD17" s="153"/>
      <c r="BE17" s="153"/>
      <c r="BF17" s="153"/>
      <c r="BG17" s="153"/>
      <c r="BH17" s="153"/>
      <c r="BI17" s="153"/>
      <c r="BJ17" s="153"/>
      <c r="BK17" s="153"/>
      <c r="BL17" s="153"/>
    </row>
    <row r="18" customFormat="false" ht="12.8" hidden="false" customHeight="false" outlineLevel="0" collapsed="false">
      <c r="A18" s="7"/>
      <c r="B18" s="7" t="n">
        <v>2017</v>
      </c>
      <c r="C18" s="7" t="n">
        <v>2</v>
      </c>
      <c r="D18" s="7" t="n">
        <v>170</v>
      </c>
      <c r="E18" s="157" t="n">
        <f aca="false">central_SIPA_income!B11</f>
        <v>23424699.4941924</v>
      </c>
      <c r="F18" s="157" t="n">
        <f aca="false">central_SIPA_income!I11</f>
        <v>132057.1620075</v>
      </c>
      <c r="G18" s="67" t="n">
        <f aca="false">E18-F18*0.7</f>
        <v>23332259.4807871</v>
      </c>
      <c r="H18" s="67" t="n">
        <v>80479757</v>
      </c>
      <c r="I18" s="67"/>
      <c r="J18" s="67" t="n">
        <f aca="false">G18*3.8235866717</f>
        <v>89212916.3713835</v>
      </c>
      <c r="K18" s="9" t="n">
        <v>458270</v>
      </c>
      <c r="L18" s="67"/>
      <c r="M18" s="67" t="n">
        <f aca="false">F18*2.511711692</f>
        <v>331689.517826576</v>
      </c>
      <c r="N18" s="67"/>
      <c r="O18" s="7"/>
      <c r="P18" s="7"/>
      <c r="Q18" s="67"/>
      <c r="R18" s="67"/>
      <c r="S18" s="67"/>
      <c r="T18" s="7"/>
      <c r="U18" s="7"/>
      <c r="V18" s="67"/>
      <c r="W18" s="67"/>
      <c r="X18" s="6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</row>
    <row r="19" customFormat="false" ht="12.8" hidden="false" customHeight="false" outlineLevel="0" collapsed="false">
      <c r="A19" s="7"/>
      <c r="B19" s="7" t="n">
        <v>2017</v>
      </c>
      <c r="C19" s="7" t="n">
        <v>3</v>
      </c>
      <c r="D19" s="7" t="n">
        <v>171</v>
      </c>
      <c r="E19" s="157" t="n">
        <f aca="false">central_SIPA_income!B12</f>
        <v>20717094.8798317</v>
      </c>
      <c r="F19" s="157" t="n">
        <f aca="false">central_SIPA_income!I12</f>
        <v>137626.92618592</v>
      </c>
      <c r="G19" s="67" t="n">
        <f aca="false">E19-F19*0.7</f>
        <v>20620756.0315016</v>
      </c>
      <c r="H19" s="67" t="n">
        <v>73976782</v>
      </c>
      <c r="I19" s="67"/>
      <c r="J19" s="67" t="n">
        <f aca="false">G19*3.8235866717</f>
        <v>78845247.9224268</v>
      </c>
      <c r="K19" s="9" t="n">
        <v>489074</v>
      </c>
      <c r="L19" s="67"/>
      <c r="M19" s="67" t="n">
        <f aca="false">F19*2.511711692</f>
        <v>345679.159635196</v>
      </c>
      <c r="N19" s="67"/>
      <c r="O19" s="7"/>
      <c r="P19" s="7"/>
      <c r="Q19" s="67"/>
      <c r="R19" s="67"/>
      <c r="S19" s="67"/>
      <c r="T19" s="7"/>
      <c r="U19" s="7"/>
      <c r="V19" s="67"/>
      <c r="W19" s="67"/>
      <c r="X19" s="6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</row>
    <row r="20" customFormat="false" ht="12.8" hidden="false" customHeight="false" outlineLevel="0" collapsed="false">
      <c r="A20" s="7"/>
      <c r="B20" s="7" t="n">
        <v>2017</v>
      </c>
      <c r="C20" s="7" t="n">
        <v>4</v>
      </c>
      <c r="D20" s="7" t="n">
        <v>172</v>
      </c>
      <c r="E20" s="157" t="n">
        <f aca="false">central_SIPA_income!B13</f>
        <v>24361320.2874749</v>
      </c>
      <c r="F20" s="157" t="n">
        <f aca="false">central_SIPA_income!I13</f>
        <v>142937.52449446</v>
      </c>
      <c r="G20" s="67" t="n">
        <f aca="false">E20-F20*0.7</f>
        <v>24261264.0203288</v>
      </c>
      <c r="H20" s="67" t="n">
        <v>82408987.5633976</v>
      </c>
      <c r="I20" s="67"/>
      <c r="J20" s="67" t="n">
        <f aca="false">G20*3.8235866717</f>
        <v>92765045.7467239</v>
      </c>
      <c r="K20" s="9"/>
      <c r="L20" s="67"/>
      <c r="M20" s="67" t="n">
        <f aca="false">F20*2.511711692</f>
        <v>359017.851498272</v>
      </c>
      <c r="N20" s="67"/>
      <c r="O20" s="7"/>
      <c r="P20" s="7"/>
      <c r="Q20" s="67"/>
      <c r="R20" s="67"/>
      <c r="S20" s="67"/>
      <c r="T20" s="7"/>
      <c r="U20" s="7"/>
      <c r="V20" s="67"/>
      <c r="W20" s="67"/>
      <c r="X20" s="6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</row>
    <row r="21" customFormat="false" ht="12.8" hidden="false" customHeight="false" outlineLevel="0" collapsed="false">
      <c r="A21" s="153"/>
      <c r="B21" s="153" t="n">
        <v>2018</v>
      </c>
      <c r="C21" s="5" t="n">
        <v>1</v>
      </c>
      <c r="D21" s="153" t="n">
        <v>173</v>
      </c>
      <c r="E21" s="155" t="n">
        <f aca="false">central_SIPA_income!B14</f>
        <v>19430667.077756</v>
      </c>
      <c r="F21" s="155" t="n">
        <f aca="false">central_SIPA_income!I14</f>
        <v>126096.40071194</v>
      </c>
      <c r="G21" s="8" t="n">
        <f aca="false">E21-F21*0.7</f>
        <v>19342399.5972577</v>
      </c>
      <c r="H21" s="8"/>
      <c r="I21" s="8"/>
      <c r="J21" s="8" t="n">
        <f aca="false">G21*3.8235866717</f>
        <v>73957341.2987698</v>
      </c>
      <c r="K21" s="6"/>
      <c r="L21" s="8"/>
      <c r="M21" s="8" t="n">
        <f aca="false">F21*2.511711692</f>
        <v>316717.803987297</v>
      </c>
      <c r="N21" s="8"/>
      <c r="O21" s="5"/>
      <c r="P21" s="5"/>
      <c r="Q21" s="8"/>
      <c r="R21" s="8"/>
      <c r="S21" s="8"/>
      <c r="T21" s="5"/>
      <c r="U21" s="5"/>
      <c r="V21" s="8"/>
      <c r="W21" s="8"/>
      <c r="X21" s="8"/>
      <c r="Y21" s="153"/>
      <c r="Z21" s="153"/>
      <c r="AA21" s="153"/>
      <c r="AB21" s="153"/>
      <c r="AC21" s="153"/>
      <c r="AD21" s="153"/>
      <c r="AE21" s="153"/>
      <c r="AF21" s="153"/>
      <c r="AG21" s="153"/>
      <c r="AH21" s="153"/>
      <c r="AI21" s="153"/>
      <c r="AJ21" s="153"/>
      <c r="AK21" s="153"/>
      <c r="AL21" s="153"/>
      <c r="AM21" s="153"/>
      <c r="AN21" s="153"/>
      <c r="AO21" s="153"/>
      <c r="AP21" s="153"/>
      <c r="AQ21" s="153"/>
      <c r="AR21" s="153"/>
      <c r="AS21" s="153"/>
      <c r="AT21" s="153"/>
      <c r="AU21" s="153"/>
      <c r="AV21" s="153"/>
      <c r="AW21" s="153"/>
      <c r="AX21" s="153"/>
      <c r="AY21" s="153"/>
      <c r="AZ21" s="153"/>
      <c r="BA21" s="153"/>
      <c r="BB21" s="153"/>
      <c r="BC21" s="153"/>
      <c r="BD21" s="153"/>
      <c r="BE21" s="153"/>
      <c r="BF21" s="153"/>
      <c r="BG21" s="153"/>
      <c r="BH21" s="153"/>
      <c r="BI21" s="153"/>
      <c r="BJ21" s="153"/>
      <c r="BK21" s="153"/>
      <c r="BL21" s="153"/>
    </row>
    <row r="22" customFormat="false" ht="12.8" hidden="false" customHeight="false" outlineLevel="0" collapsed="false">
      <c r="A22" s="7"/>
      <c r="B22" s="7" t="n">
        <v>2018</v>
      </c>
      <c r="C22" s="7" t="n">
        <v>2</v>
      </c>
      <c r="D22" s="7" t="n">
        <v>174</v>
      </c>
      <c r="E22" s="157" t="n">
        <f aca="false">central_SIPA_income!B15</f>
        <v>22047736.4232173</v>
      </c>
      <c r="F22" s="157" t="n">
        <f aca="false">central_SIPA_income!I15</f>
        <v>127601.4446999</v>
      </c>
      <c r="G22" s="67" t="n">
        <f aca="false">E22-F22*0.7</f>
        <v>21958415.4119273</v>
      </c>
      <c r="H22" s="67"/>
      <c r="I22" s="67"/>
      <c r="J22" s="67" t="n">
        <f aca="false">G22*3.8235866717</f>
        <v>83959904.5006973</v>
      </c>
      <c r="K22" s="9"/>
      <c r="L22" s="67"/>
      <c r="M22" s="67" t="n">
        <f aca="false">F22*2.511711692</f>
        <v>320498.04056883</v>
      </c>
      <c r="N22" s="67"/>
      <c r="O22" s="7"/>
      <c r="P22" s="7"/>
      <c r="Q22" s="67"/>
      <c r="R22" s="67"/>
      <c r="S22" s="67"/>
      <c r="T22" s="7"/>
      <c r="U22" s="7"/>
      <c r="V22" s="67"/>
      <c r="W22" s="67"/>
      <c r="X22" s="6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</row>
    <row r="23" customFormat="false" ht="12.8" hidden="false" customHeight="false" outlineLevel="0" collapsed="false">
      <c r="A23" s="7"/>
      <c r="B23" s="7" t="n">
        <v>2018</v>
      </c>
      <c r="C23" s="7" t="n">
        <v>3</v>
      </c>
      <c r="D23" s="7" t="n">
        <v>175</v>
      </c>
      <c r="E23" s="157" t="n">
        <f aca="false">central_SIPA_income!B16</f>
        <v>18200469.4362879</v>
      </c>
      <c r="F23" s="157" t="n">
        <f aca="false">central_SIPA_income!I16</f>
        <v>117218.58313405</v>
      </c>
      <c r="G23" s="67" t="n">
        <f aca="false">E23-F23*0.7</f>
        <v>18118416.428094</v>
      </c>
      <c r="H23" s="67"/>
      <c r="I23" s="67"/>
      <c r="J23" s="67" t="n">
        <f aca="false">G23*3.8235866717</f>
        <v>69277335.5667707</v>
      </c>
      <c r="K23" s="9"/>
      <c r="L23" s="67"/>
      <c r="M23" s="67" t="n">
        <f aca="false">F23*2.511711692</f>
        <v>294419.285777467</v>
      </c>
      <c r="N23" s="67"/>
      <c r="O23" s="7"/>
      <c r="P23" s="7"/>
      <c r="Q23" s="67"/>
      <c r="R23" s="67"/>
      <c r="S23" s="67"/>
      <c r="T23" s="7"/>
      <c r="U23" s="7"/>
      <c r="V23" s="67"/>
      <c r="W23" s="67"/>
      <c r="X23" s="6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</row>
    <row r="24" customFormat="false" ht="12.8" hidden="false" customHeight="false" outlineLevel="0" collapsed="false">
      <c r="A24" s="7"/>
      <c r="B24" s="7" t="n">
        <v>2018</v>
      </c>
      <c r="C24" s="7" t="n">
        <v>4</v>
      </c>
      <c r="D24" s="7" t="n">
        <v>176</v>
      </c>
      <c r="E24" s="157" t="n">
        <f aca="false">central_SIPA_income!B17</f>
        <v>19978196.7705451</v>
      </c>
      <c r="F24" s="157" t="n">
        <f aca="false">central_SIPA_income!I17</f>
        <v>114342.3652257</v>
      </c>
      <c r="G24" s="67" t="n">
        <f aca="false">E24-F24*0.7</f>
        <v>19898157.1148871</v>
      </c>
      <c r="H24" s="67"/>
      <c r="I24" s="67"/>
      <c r="J24" s="67" t="n">
        <f aca="false">G24*3.8235866717</f>
        <v>76082328.3358747</v>
      </c>
      <c r="K24" s="9"/>
      <c r="L24" s="67"/>
      <c r="M24" s="67" t="n">
        <f aca="false">F24*2.511711692</f>
        <v>287195.055628325</v>
      </c>
      <c r="N24" s="67"/>
      <c r="O24" s="7"/>
      <c r="P24" s="7"/>
      <c r="Q24" s="67"/>
      <c r="R24" s="67"/>
      <c r="S24" s="67"/>
      <c r="T24" s="7"/>
      <c r="U24" s="7"/>
      <c r="V24" s="67"/>
      <c r="W24" s="67"/>
      <c r="X24" s="6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</row>
    <row r="25" customFormat="false" ht="12.8" hidden="false" customHeight="false" outlineLevel="0" collapsed="false">
      <c r="A25" s="153"/>
      <c r="B25" s="153" t="n">
        <v>2019</v>
      </c>
      <c r="C25" s="5" t="n">
        <v>1</v>
      </c>
      <c r="D25" s="153" t="n">
        <v>177</v>
      </c>
      <c r="E25" s="155" t="n">
        <f aca="false">central_SIPA_income!B18</f>
        <v>15914945.5660724</v>
      </c>
      <c r="F25" s="155" t="n">
        <f aca="false">central_SIPA_income!I18</f>
        <v>112353.81625417</v>
      </c>
      <c r="G25" s="8" t="n">
        <f aca="false">E25-F25*0.7</f>
        <v>15836297.8946945</v>
      </c>
      <c r="H25" s="8"/>
      <c r="I25" s="8"/>
      <c r="J25" s="8" t="n">
        <f aca="false">G25*3.8235866717</f>
        <v>60551457.5592245</v>
      </c>
      <c r="K25" s="6"/>
      <c r="L25" s="8"/>
      <c r="M25" s="8" t="n">
        <f aca="false">F25*2.511711692</f>
        <v>282200.393926418</v>
      </c>
      <c r="N25" s="8"/>
      <c r="O25" s="5"/>
      <c r="P25" s="5"/>
      <c r="Q25" s="8"/>
      <c r="R25" s="8"/>
      <c r="S25" s="8"/>
      <c r="T25" s="5"/>
      <c r="U25" s="5"/>
      <c r="V25" s="8"/>
      <c r="W25" s="8"/>
      <c r="X25" s="8"/>
      <c r="Y25" s="153"/>
      <c r="Z25" s="153"/>
      <c r="AA25" s="153"/>
      <c r="AB25" s="153"/>
      <c r="AC25" s="153"/>
      <c r="AD25" s="153"/>
      <c r="AE25" s="153"/>
      <c r="AF25" s="153"/>
      <c r="AG25" s="153"/>
      <c r="AH25" s="153"/>
      <c r="AI25" s="153"/>
      <c r="AJ25" s="153"/>
      <c r="AK25" s="153"/>
      <c r="AL25" s="153"/>
      <c r="AM25" s="153"/>
      <c r="AN25" s="153"/>
      <c r="AO25" s="153"/>
      <c r="AP25" s="153"/>
      <c r="AQ25" s="153"/>
      <c r="AR25" s="153"/>
      <c r="AS25" s="153"/>
      <c r="AT25" s="153"/>
      <c r="AU25" s="153"/>
      <c r="AV25" s="153"/>
      <c r="AW25" s="153"/>
      <c r="AX25" s="153"/>
      <c r="AY25" s="153"/>
      <c r="AZ25" s="153"/>
      <c r="BA25" s="153"/>
      <c r="BB25" s="153"/>
      <c r="BC25" s="153"/>
      <c r="BD25" s="153"/>
      <c r="BE25" s="153"/>
      <c r="BF25" s="153"/>
      <c r="BG25" s="153"/>
      <c r="BH25" s="153"/>
      <c r="BI25" s="153"/>
      <c r="BJ25" s="153"/>
      <c r="BK25" s="153"/>
      <c r="BL25" s="153"/>
    </row>
    <row r="26" customFormat="false" ht="12.8" hidden="false" customHeight="false" outlineLevel="0" collapsed="false">
      <c r="A26" s="7"/>
      <c r="B26" s="7" t="n">
        <v>2019</v>
      </c>
      <c r="C26" s="7" t="n">
        <v>2</v>
      </c>
      <c r="D26" s="7" t="n">
        <v>178</v>
      </c>
      <c r="E26" s="157" t="n">
        <f aca="false">central_SIPA_income!B19</f>
        <v>18761045.6123749</v>
      </c>
      <c r="F26" s="157" t="n">
        <f aca="false">central_SIPA_income!I19</f>
        <v>108531.51612634</v>
      </c>
      <c r="G26" s="67" t="n">
        <f aca="false">E26-F26*0.7</f>
        <v>18685073.5510865</v>
      </c>
      <c r="H26" s="67" t="n">
        <v>1000</v>
      </c>
      <c r="I26" s="67"/>
      <c r="J26" s="67" t="n">
        <f aca="false">G26*3.8235866717</f>
        <v>71443998.1896684</v>
      </c>
      <c r="K26" s="9"/>
      <c r="L26" s="67"/>
      <c r="M26" s="67" t="n">
        <f aca="false">F26*2.511711692</f>
        <v>272599.878005015</v>
      </c>
      <c r="N26" s="67"/>
      <c r="O26" s="7"/>
      <c r="P26" s="7"/>
      <c r="Q26" s="67"/>
      <c r="R26" s="67"/>
      <c r="S26" s="67"/>
      <c r="T26" s="7"/>
      <c r="U26" s="7"/>
      <c r="V26" s="67"/>
      <c r="W26" s="67"/>
      <c r="X26" s="6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</row>
    <row r="27" customFormat="false" ht="12.8" hidden="false" customHeight="false" outlineLevel="0" collapsed="false">
      <c r="A27" s="7"/>
      <c r="B27" s="7" t="n">
        <v>2019</v>
      </c>
      <c r="C27" s="7" t="n">
        <v>3</v>
      </c>
      <c r="D27" s="7" t="n">
        <v>179</v>
      </c>
      <c r="E27" s="157" t="n">
        <f aca="false">central_SIPA_income!B20</f>
        <v>15899993.9500923</v>
      </c>
      <c r="F27" s="157" t="n">
        <f aca="false">central_SIPA_income!I20</f>
        <v>102276.26657909</v>
      </c>
      <c r="G27" s="67" t="n">
        <f aca="false">E27-F27*0.7</f>
        <v>15828400.563487</v>
      </c>
      <c r="H27" s="67"/>
      <c r="I27" s="67"/>
      <c r="J27" s="67" t="n">
        <f aca="false">G27*3.8235866717</f>
        <v>60521261.4288776</v>
      </c>
      <c r="K27" s="9"/>
      <c r="L27" s="67"/>
      <c r="M27" s="67" t="n">
        <f aca="false">F27*2.511711692</f>
        <v>256888.494580809</v>
      </c>
      <c r="N27" s="67"/>
      <c r="O27" s="7"/>
      <c r="P27" s="7"/>
      <c r="Q27" s="67"/>
      <c r="R27" s="67"/>
      <c r="S27" s="67"/>
      <c r="T27" s="7"/>
      <c r="U27" s="7"/>
      <c r="V27" s="67"/>
      <c r="W27" s="67"/>
      <c r="X27" s="6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</row>
    <row r="28" customFormat="false" ht="12.8" hidden="false" customHeight="false" outlineLevel="0" collapsed="false">
      <c r="A28" s="7"/>
      <c r="B28" s="7" t="n">
        <v>2019</v>
      </c>
      <c r="C28" s="7" t="n">
        <v>4</v>
      </c>
      <c r="D28" s="7" t="n">
        <v>180</v>
      </c>
      <c r="E28" s="157" t="n">
        <f aca="false">central_SIPA_income!B21</f>
        <v>18065548.3674633</v>
      </c>
      <c r="F28" s="157" t="n">
        <f aca="false">central_SIPA_income!I21</f>
        <v>105441.9473842</v>
      </c>
      <c r="G28" s="67" t="n">
        <f aca="false">E28-F28*0.7</f>
        <v>17991739.0042944</v>
      </c>
      <c r="H28" s="67"/>
      <c r="I28" s="67"/>
      <c r="J28" s="67" t="n">
        <f aca="false">G28*3.8235866717</f>
        <v>68792973.457525</v>
      </c>
      <c r="K28" s="9"/>
      <c r="L28" s="67"/>
      <c r="M28" s="67" t="n">
        <f aca="false">F28*2.511711692</f>
        <v>264839.772072144</v>
      </c>
      <c r="N28" s="67"/>
      <c r="O28" s="7"/>
      <c r="P28" s="7"/>
      <c r="Q28" s="67"/>
      <c r="R28" s="67"/>
      <c r="S28" s="67"/>
      <c r="T28" s="7"/>
      <c r="U28" s="7"/>
      <c r="V28" s="67"/>
      <c r="W28" s="67"/>
      <c r="X28" s="6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</row>
    <row r="29" customFormat="false" ht="12.8" hidden="false" customHeight="false" outlineLevel="0" collapsed="false">
      <c r="A29" s="153"/>
      <c r="B29" s="153" t="n">
        <v>2020</v>
      </c>
      <c r="C29" s="5" t="n">
        <v>1</v>
      </c>
      <c r="D29" s="153" t="n">
        <v>181</v>
      </c>
      <c r="E29" s="155" t="n">
        <f aca="false">central_SIPA_income!B22</f>
        <v>16516152.6566696</v>
      </c>
      <c r="F29" s="155" t="n">
        <f aca="false">central_SIPA_income!I22</f>
        <v>113099.3429667</v>
      </c>
      <c r="G29" s="8" t="n">
        <f aca="false">E29-F29*0.7</f>
        <v>16436983.1165929</v>
      </c>
      <c r="H29" s="8"/>
      <c r="I29" s="8"/>
      <c r="J29" s="8" t="n">
        <f aca="false">G29*3.8235866717</f>
        <v>62848229.5675625</v>
      </c>
      <c r="K29" s="6"/>
      <c r="L29" s="8"/>
      <c r="M29" s="8" t="n">
        <f aca="false">F29*2.511711692</f>
        <v>284072.942086978</v>
      </c>
      <c r="N29" s="8"/>
      <c r="O29" s="5"/>
      <c r="P29" s="5"/>
      <c r="Q29" s="8"/>
      <c r="R29" s="8"/>
      <c r="S29" s="8"/>
      <c r="T29" s="5"/>
      <c r="U29" s="5"/>
      <c r="V29" s="8"/>
      <c r="W29" s="8"/>
      <c r="X29" s="8"/>
      <c r="Y29" s="153"/>
      <c r="Z29" s="153"/>
      <c r="AA29" s="153"/>
      <c r="AB29" s="153"/>
      <c r="AC29" s="153"/>
      <c r="AD29" s="153"/>
      <c r="AE29" s="153"/>
      <c r="AF29" s="153"/>
      <c r="AG29" s="153"/>
      <c r="AH29" s="153"/>
      <c r="AI29" s="153"/>
      <c r="AJ29" s="153"/>
      <c r="AK29" s="153"/>
      <c r="AL29" s="153"/>
      <c r="AM29" s="153"/>
      <c r="AN29" s="153"/>
      <c r="AO29" s="153"/>
      <c r="AP29" s="153"/>
      <c r="AQ29" s="153"/>
      <c r="AR29" s="153"/>
      <c r="AS29" s="153"/>
      <c r="AT29" s="153"/>
      <c r="AU29" s="153"/>
      <c r="AV29" s="153"/>
      <c r="AW29" s="153"/>
      <c r="AX29" s="153"/>
      <c r="AY29" s="153"/>
      <c r="AZ29" s="153"/>
      <c r="BA29" s="153"/>
      <c r="BB29" s="153"/>
      <c r="BC29" s="153"/>
      <c r="BD29" s="153"/>
      <c r="BE29" s="153"/>
      <c r="BF29" s="153"/>
      <c r="BG29" s="153"/>
      <c r="BH29" s="153"/>
      <c r="BI29" s="153"/>
      <c r="BJ29" s="153"/>
      <c r="BK29" s="153"/>
      <c r="BL29" s="153"/>
    </row>
    <row r="30" customFormat="false" ht="12.8" hidden="false" customHeight="false" outlineLevel="0" collapsed="false">
      <c r="A30" s="7"/>
      <c r="B30" s="7" t="n">
        <v>2020</v>
      </c>
      <c r="C30" s="7" t="n">
        <v>2</v>
      </c>
      <c r="D30" s="7" t="n">
        <v>182</v>
      </c>
      <c r="E30" s="157" t="n">
        <f aca="false">central_SIPA_income!B23</f>
        <v>18835158.2711527</v>
      </c>
      <c r="F30" s="157" t="n">
        <f aca="false">central_SIPA_income!I23</f>
        <v>94756.6584691</v>
      </c>
      <c r="G30" s="67" t="n">
        <f aca="false">E30-F30*0.7</f>
        <v>18768828.6102243</v>
      </c>
      <c r="H30" s="67"/>
      <c r="I30" s="67"/>
      <c r="J30" s="67" t="n">
        <f aca="false">G30*3.8235866717</f>
        <v>71764242.9174752</v>
      </c>
      <c r="K30" s="9"/>
      <c r="L30" s="67"/>
      <c r="M30" s="67" t="n">
        <f aca="false">F30*2.511711692</f>
        <v>238001.406971689</v>
      </c>
      <c r="N30" s="67"/>
      <c r="O30" s="7"/>
      <c r="P30" s="7"/>
      <c r="Q30" s="67"/>
      <c r="R30" s="67"/>
      <c r="S30" s="67"/>
      <c r="T30" s="7"/>
      <c r="U30" s="7"/>
      <c r="V30" s="67"/>
      <c r="W30" s="67"/>
      <c r="X30" s="6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</row>
    <row r="31" customFormat="false" ht="12.8" hidden="false" customHeight="false" outlineLevel="0" collapsed="false">
      <c r="A31" s="7"/>
      <c r="B31" s="7" t="n">
        <v>2020</v>
      </c>
      <c r="C31" s="7" t="n">
        <v>3</v>
      </c>
      <c r="D31" s="7" t="n">
        <v>183</v>
      </c>
      <c r="E31" s="157" t="n">
        <f aca="false">central_SIPA_income!B24</f>
        <v>16166983.6459132</v>
      </c>
      <c r="F31" s="157" t="n">
        <f aca="false">central_SIPA_income!I24</f>
        <v>91451.88517719</v>
      </c>
      <c r="G31" s="67" t="n">
        <f aca="false">E31-F31*0.7</f>
        <v>16102967.3262892</v>
      </c>
      <c r="H31" s="67"/>
      <c r="I31" s="67"/>
      <c r="J31" s="67" t="n">
        <f aca="false">G31*3.8235866717</f>
        <v>61571091.2436199</v>
      </c>
      <c r="K31" s="9"/>
      <c r="L31" s="67"/>
      <c r="M31" s="67" t="n">
        <f aca="false">F31*2.511711692</f>
        <v>229700.76925499</v>
      </c>
      <c r="N31" s="67"/>
      <c r="O31" s="7"/>
      <c r="P31" s="7"/>
      <c r="Q31" s="67"/>
      <c r="R31" s="67"/>
      <c r="S31" s="67"/>
      <c r="T31" s="7"/>
      <c r="U31" s="7"/>
      <c r="V31" s="67"/>
      <c r="W31" s="67"/>
      <c r="X31" s="6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</row>
    <row r="32" customFormat="false" ht="12.8" hidden="false" customHeight="false" outlineLevel="0" collapsed="false">
      <c r="A32" s="7"/>
      <c r="B32" s="7" t="n">
        <v>2020</v>
      </c>
      <c r="C32" s="7" t="n">
        <v>4</v>
      </c>
      <c r="D32" s="7" t="n">
        <v>184</v>
      </c>
      <c r="E32" s="157" t="n">
        <f aca="false">central_SIPA_income!B25</f>
        <v>18909100.5367465</v>
      </c>
      <c r="F32" s="157" t="n">
        <f aca="false">central_SIPA_income!I25</f>
        <v>95329.12741414</v>
      </c>
      <c r="G32" s="67" t="n">
        <f aca="false">E32-F32*0.7</f>
        <v>18842370.1475566</v>
      </c>
      <c r="H32" s="67"/>
      <c r="I32" s="67"/>
      <c r="J32" s="67" t="n">
        <f aca="false">G32*3.8235866717</f>
        <v>72045435.3594355</v>
      </c>
      <c r="K32" s="9"/>
      <c r="L32" s="67"/>
      <c r="M32" s="67" t="n">
        <f aca="false">F32*2.511711692</f>
        <v>239439.283914253</v>
      </c>
      <c r="N32" s="67"/>
      <c r="O32" s="7"/>
      <c r="P32" s="7"/>
      <c r="Q32" s="67"/>
      <c r="R32" s="67"/>
      <c r="S32" s="67"/>
      <c r="T32" s="7"/>
      <c r="U32" s="7"/>
      <c r="V32" s="67"/>
      <c r="W32" s="67"/>
      <c r="X32" s="6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</row>
    <row r="33" customFormat="false" ht="12.8" hidden="false" customHeight="false" outlineLevel="0" collapsed="false">
      <c r="A33" s="153"/>
      <c r="B33" s="153" t="n">
        <v>2021</v>
      </c>
      <c r="C33" s="5" t="n">
        <v>1</v>
      </c>
      <c r="D33" s="153" t="n">
        <v>185</v>
      </c>
      <c r="E33" s="155" t="n">
        <f aca="false">central_SIPA_income!B26</f>
        <v>16834692.9279614</v>
      </c>
      <c r="F33" s="155" t="n">
        <f aca="false">central_SIPA_income!I26</f>
        <v>101745.3984145</v>
      </c>
      <c r="G33" s="8" t="n">
        <f aca="false">E33-F33*0.7</f>
        <v>16763471.1490712</v>
      </c>
      <c r="H33" s="8"/>
      <c r="I33" s="8"/>
      <c r="J33" s="8" t="n">
        <f aca="false">G33*3.8235866717</f>
        <v>64096584.8570162</v>
      </c>
      <c r="K33" s="6"/>
      <c r="L33" s="8"/>
      <c r="M33" s="8" t="n">
        <f aca="false">F33*2.511711692</f>
        <v>255555.106804898</v>
      </c>
      <c r="N33" s="8"/>
      <c r="O33" s="5"/>
      <c r="P33" s="5"/>
      <c r="Q33" s="8"/>
      <c r="R33" s="8"/>
      <c r="S33" s="8"/>
      <c r="T33" s="5"/>
      <c r="U33" s="5"/>
      <c r="V33" s="8"/>
      <c r="W33" s="8"/>
      <c r="X33" s="8"/>
      <c r="Y33" s="153"/>
      <c r="Z33" s="153"/>
      <c r="AA33" s="153"/>
      <c r="AB33" s="153"/>
      <c r="AC33" s="153"/>
      <c r="AD33" s="153"/>
      <c r="AE33" s="153"/>
      <c r="AF33" s="153"/>
      <c r="AG33" s="153"/>
      <c r="AH33" s="153"/>
      <c r="AI33" s="153"/>
      <c r="AJ33" s="153"/>
      <c r="AK33" s="153"/>
      <c r="AL33" s="153"/>
      <c r="AM33" s="153"/>
      <c r="AN33" s="153"/>
      <c r="AO33" s="153"/>
      <c r="AP33" s="153"/>
      <c r="AQ33" s="153"/>
      <c r="AR33" s="153"/>
      <c r="AS33" s="153"/>
      <c r="AT33" s="153"/>
      <c r="AU33" s="153"/>
      <c r="AV33" s="153"/>
      <c r="AW33" s="153"/>
      <c r="AX33" s="153"/>
      <c r="AY33" s="153"/>
      <c r="AZ33" s="153"/>
      <c r="BA33" s="153"/>
      <c r="BB33" s="153"/>
      <c r="BC33" s="153"/>
      <c r="BD33" s="153"/>
      <c r="BE33" s="153"/>
      <c r="BF33" s="153"/>
      <c r="BG33" s="153"/>
      <c r="BH33" s="153"/>
      <c r="BI33" s="153"/>
      <c r="BJ33" s="153"/>
      <c r="BK33" s="153"/>
      <c r="BL33" s="153"/>
    </row>
    <row r="34" customFormat="false" ht="12.8" hidden="false" customHeight="false" outlineLevel="0" collapsed="false">
      <c r="A34" s="7"/>
      <c r="B34" s="7" t="n">
        <v>2021</v>
      </c>
      <c r="C34" s="7" t="n">
        <v>2</v>
      </c>
      <c r="D34" s="7" t="n">
        <v>186</v>
      </c>
      <c r="E34" s="157" t="n">
        <f aca="false">central_SIPA_income!B27</f>
        <v>20187388.6849381</v>
      </c>
      <c r="F34" s="157" t="n">
        <f aca="false">central_SIPA_income!I27</f>
        <v>99816.49871663</v>
      </c>
      <c r="G34" s="67" t="n">
        <f aca="false">E34-F34*0.7</f>
        <v>20117517.1358365</v>
      </c>
      <c r="H34" s="67"/>
      <c r="I34" s="67"/>
      <c r="J34" s="67" t="n">
        <f aca="false">G34*3.8235866717</f>
        <v>76921070.3882808</v>
      </c>
      <c r="K34" s="9"/>
      <c r="L34" s="67"/>
      <c r="M34" s="67" t="n">
        <f aca="false">F34*2.511711692</f>
        <v>250710.266881063</v>
      </c>
      <c r="N34" s="67"/>
      <c r="O34" s="7"/>
      <c r="P34" s="7"/>
      <c r="Q34" s="67"/>
      <c r="R34" s="67"/>
      <c r="S34" s="67"/>
      <c r="T34" s="7"/>
      <c r="U34" s="7"/>
      <c r="V34" s="67"/>
      <c r="W34" s="67"/>
      <c r="X34" s="6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</row>
    <row r="35" customFormat="false" ht="12.8" hidden="false" customHeight="false" outlineLevel="0" collapsed="false">
      <c r="A35" s="7"/>
      <c r="B35" s="7" t="n">
        <v>2021</v>
      </c>
      <c r="C35" s="7" t="n">
        <v>3</v>
      </c>
      <c r="D35" s="7" t="n">
        <v>187</v>
      </c>
      <c r="E35" s="157" t="n">
        <f aca="false">central_SIPA_income!B28</f>
        <v>17757200.7657698</v>
      </c>
      <c r="F35" s="157" t="n">
        <f aca="false">central_SIPA_income!I28</f>
        <v>111755.87614222</v>
      </c>
      <c r="G35" s="67" t="n">
        <f aca="false">E35-F35*0.7</f>
        <v>17678971.6524703</v>
      </c>
      <c r="H35" s="67"/>
      <c r="I35" s="67"/>
      <c r="J35" s="67" t="n">
        <f aca="false">G35*3.8235866717</f>
        <v>67597080.3797475</v>
      </c>
      <c r="K35" s="9"/>
      <c r="L35" s="67"/>
      <c r="M35" s="67" t="n">
        <f aca="false">F35*2.511711692</f>
        <v>280698.540756118</v>
      </c>
      <c r="N35" s="67"/>
      <c r="O35" s="7"/>
      <c r="P35" s="7"/>
      <c r="Q35" s="67"/>
      <c r="R35" s="67"/>
      <c r="S35" s="67"/>
      <c r="T35" s="7"/>
      <c r="U35" s="7"/>
      <c r="V35" s="67"/>
      <c r="W35" s="67"/>
      <c r="X35" s="6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</row>
    <row r="36" customFormat="false" ht="12.8" hidden="false" customHeight="false" outlineLevel="0" collapsed="false">
      <c r="A36" s="7"/>
      <c r="B36" s="7" t="n">
        <v>2021</v>
      </c>
      <c r="C36" s="7" t="n">
        <v>4</v>
      </c>
      <c r="D36" s="7" t="n">
        <v>188</v>
      </c>
      <c r="E36" s="157" t="n">
        <f aca="false">central_SIPA_income!B29</f>
        <v>21339886.4338595</v>
      </c>
      <c r="F36" s="157" t="n">
        <f aca="false">central_SIPA_income!I29</f>
        <v>106749.22311284</v>
      </c>
      <c r="G36" s="67" t="n">
        <f aca="false">E36-F36*0.7</f>
        <v>21265161.9776805</v>
      </c>
      <c r="H36" s="67"/>
      <c r="I36" s="67"/>
      <c r="J36" s="67" t="n">
        <f aca="false">G36*3.8235866717</f>
        <v>81309189.9094009</v>
      </c>
      <c r="K36" s="9"/>
      <c r="L36" s="67"/>
      <c r="M36" s="67" t="n">
        <f aca="false">F36*2.511711692</f>
        <v>268123.271804437</v>
      </c>
      <c r="N36" s="67"/>
      <c r="O36" s="7"/>
      <c r="P36" s="7"/>
      <c r="Q36" s="67"/>
      <c r="R36" s="67"/>
      <c r="S36" s="67"/>
      <c r="T36" s="7"/>
      <c r="U36" s="7"/>
      <c r="V36" s="67"/>
      <c r="W36" s="67"/>
      <c r="X36" s="6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</row>
    <row r="37" customFormat="false" ht="12.8" hidden="false" customHeight="false" outlineLevel="0" collapsed="false">
      <c r="A37" s="153"/>
      <c r="B37" s="153" t="n">
        <v>2022</v>
      </c>
      <c r="C37" s="5" t="n">
        <v>1</v>
      </c>
      <c r="D37" s="153" t="n">
        <v>189</v>
      </c>
      <c r="E37" s="155" t="n">
        <f aca="false">central_SIPA_income!B30</f>
        <v>18639079.7363794</v>
      </c>
      <c r="F37" s="155" t="n">
        <f aca="false">central_SIPA_income!I30</f>
        <v>113958.73690809</v>
      </c>
      <c r="G37" s="8" t="n">
        <f aca="false">E37-F37*0.7</f>
        <v>18559308.6205438</v>
      </c>
      <c r="H37" s="8"/>
      <c r="I37" s="8"/>
      <c r="J37" s="8" t="n">
        <f aca="false">G37*3.8235866717</f>
        <v>70963125.0774781</v>
      </c>
      <c r="K37" s="6"/>
      <c r="L37" s="8"/>
      <c r="M37" s="8" t="n">
        <f aca="false">F37*2.511711692</f>
        <v>286231.491897602</v>
      </c>
      <c r="N37" s="8"/>
      <c r="O37" s="5"/>
      <c r="P37" s="5"/>
      <c r="Q37" s="8"/>
      <c r="R37" s="8"/>
      <c r="S37" s="8"/>
      <c r="T37" s="5"/>
      <c r="U37" s="5"/>
      <c r="V37" s="8"/>
      <c r="W37" s="8"/>
      <c r="X37" s="8"/>
      <c r="Y37" s="153"/>
      <c r="Z37" s="153"/>
      <c r="AA37" s="153"/>
      <c r="AB37" s="153"/>
      <c r="AC37" s="153"/>
      <c r="AD37" s="153"/>
      <c r="AE37" s="153"/>
      <c r="AF37" s="153"/>
      <c r="AG37" s="153"/>
      <c r="AH37" s="153"/>
      <c r="AI37" s="153"/>
      <c r="AJ37" s="153"/>
      <c r="AK37" s="153"/>
      <c r="AL37" s="153"/>
      <c r="AM37" s="153"/>
      <c r="AN37" s="153"/>
      <c r="AO37" s="153"/>
      <c r="AP37" s="153"/>
      <c r="AQ37" s="153"/>
      <c r="AR37" s="153"/>
      <c r="AS37" s="153"/>
      <c r="AT37" s="153"/>
      <c r="AU37" s="153"/>
      <c r="AV37" s="153"/>
      <c r="AW37" s="153"/>
      <c r="AX37" s="153"/>
      <c r="AY37" s="153"/>
      <c r="AZ37" s="153"/>
      <c r="BA37" s="153"/>
      <c r="BB37" s="153"/>
      <c r="BC37" s="153"/>
      <c r="BD37" s="153"/>
      <c r="BE37" s="153"/>
      <c r="BF37" s="153"/>
      <c r="BG37" s="153"/>
      <c r="BH37" s="153"/>
      <c r="BI37" s="153"/>
      <c r="BJ37" s="153"/>
      <c r="BK37" s="153"/>
      <c r="BL37" s="153"/>
    </row>
    <row r="38" customFormat="false" ht="12.8" hidden="false" customHeight="false" outlineLevel="0" collapsed="false">
      <c r="A38" s="7"/>
      <c r="B38" s="7" t="n">
        <v>2022</v>
      </c>
      <c r="C38" s="7" t="n">
        <v>2</v>
      </c>
      <c r="D38" s="7" t="n">
        <v>190</v>
      </c>
      <c r="E38" s="157" t="n">
        <f aca="false">central_SIPA_income!B31</f>
        <v>21983311.3021975</v>
      </c>
      <c r="F38" s="157" t="n">
        <f aca="false">central_SIPA_income!I31</f>
        <v>112614.75635184</v>
      </c>
      <c r="G38" s="67" t="n">
        <f aca="false">E38-F38*0.7</f>
        <v>21904480.9727512</v>
      </c>
      <c r="H38" s="67"/>
      <c r="I38" s="67"/>
      <c r="J38" s="67" t="n">
        <f aca="false">G38*3.8235866717</f>
        <v>83753681.4979176</v>
      </c>
      <c r="K38" s="9"/>
      <c r="L38" s="67"/>
      <c r="M38" s="67" t="n">
        <f aca="false">F38*2.511711692</f>
        <v>282855.800220648</v>
      </c>
      <c r="N38" s="67"/>
      <c r="O38" s="7"/>
      <c r="P38" s="7"/>
      <c r="Q38" s="67"/>
      <c r="R38" s="67"/>
      <c r="S38" s="67"/>
      <c r="T38" s="7"/>
      <c r="U38" s="7"/>
      <c r="V38" s="67"/>
      <c r="W38" s="67"/>
      <c r="X38" s="6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</row>
    <row r="39" customFormat="false" ht="12.8" hidden="false" customHeight="false" outlineLevel="0" collapsed="false">
      <c r="A39" s="7"/>
      <c r="B39" s="7" t="n">
        <v>2022</v>
      </c>
      <c r="C39" s="7" t="n">
        <v>3</v>
      </c>
      <c r="D39" s="7" t="n">
        <v>191</v>
      </c>
      <c r="E39" s="157" t="n">
        <f aca="false">central_SIPA_income!B32</f>
        <v>19309076.9366088</v>
      </c>
      <c r="F39" s="157" t="n">
        <f aca="false">central_SIPA_income!I32</f>
        <v>112708.85369391</v>
      </c>
      <c r="G39" s="67" t="n">
        <f aca="false">E39-F39*0.7</f>
        <v>19230180.7390231</v>
      </c>
      <c r="H39" s="67"/>
      <c r="I39" s="67"/>
      <c r="J39" s="67" t="n">
        <f aca="false">G39*3.8235866717</f>
        <v>73528262.7681107</v>
      </c>
      <c r="K39" s="9"/>
      <c r="L39" s="67"/>
      <c r="M39" s="67" t="n">
        <f aca="false">F39*2.511711692</f>
        <v>283092.145614911</v>
      </c>
      <c r="N39" s="67"/>
      <c r="O39" s="7"/>
      <c r="P39" s="7"/>
      <c r="Q39" s="67"/>
      <c r="R39" s="67"/>
      <c r="S39" s="67"/>
      <c r="T39" s="7"/>
      <c r="U39" s="7"/>
      <c r="V39" s="67"/>
      <c r="W39" s="67"/>
      <c r="X39" s="6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</row>
    <row r="40" customFormat="false" ht="12.8" hidden="false" customHeight="false" outlineLevel="0" collapsed="false">
      <c r="A40" s="7"/>
      <c r="B40" s="7" t="n">
        <v>2022</v>
      </c>
      <c r="C40" s="7" t="n">
        <v>4</v>
      </c>
      <c r="D40" s="7" t="n">
        <v>192</v>
      </c>
      <c r="E40" s="157" t="n">
        <f aca="false">central_SIPA_income!B33</f>
        <v>22700380.2270063</v>
      </c>
      <c r="F40" s="157" t="n">
        <f aca="false">central_SIPA_income!I33</f>
        <v>108969.4345901</v>
      </c>
      <c r="G40" s="67" t="n">
        <f aca="false">E40-F40*0.7</f>
        <v>22624101.6227932</v>
      </c>
      <c r="H40" s="67"/>
      <c r="I40" s="67"/>
      <c r="J40" s="67" t="n">
        <f aca="false">G40*3.8235866717</f>
        <v>86505213.4240985</v>
      </c>
      <c r="K40" s="9"/>
      <c r="L40" s="67"/>
      <c r="M40" s="67" t="n">
        <f aca="false">F40*2.511711692</f>
        <v>273699.802930583</v>
      </c>
      <c r="N40" s="67"/>
      <c r="O40" s="7"/>
      <c r="P40" s="7"/>
      <c r="Q40" s="67"/>
      <c r="R40" s="67"/>
      <c r="S40" s="67"/>
      <c r="T40" s="7"/>
      <c r="U40" s="7"/>
      <c r="V40" s="67"/>
      <c r="W40" s="67"/>
      <c r="X40" s="6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</row>
    <row r="41" customFormat="false" ht="12.8" hidden="false" customHeight="false" outlineLevel="0" collapsed="false">
      <c r="A41" s="153"/>
      <c r="B41" s="153" t="n">
        <v>2023</v>
      </c>
      <c r="C41" s="5" t="n">
        <v>1</v>
      </c>
      <c r="D41" s="153" t="n">
        <v>193</v>
      </c>
      <c r="E41" s="155" t="n">
        <f aca="false">central_SIPA_income!B34</f>
        <v>19948139.3643395</v>
      </c>
      <c r="F41" s="155" t="n">
        <f aca="false">central_SIPA_income!I34</f>
        <v>112259.95914138</v>
      </c>
      <c r="G41" s="8" t="n">
        <f aca="false">E41-F41*0.7</f>
        <v>19869557.3929405</v>
      </c>
      <c r="H41" s="8"/>
      <c r="I41" s="8"/>
      <c r="J41" s="8" t="n">
        <f aca="false">G41*3.8235866717</f>
        <v>75972974.8202255</v>
      </c>
      <c r="K41" s="6"/>
      <c r="L41" s="8"/>
      <c r="M41" s="8" t="n">
        <f aca="false">F41*2.511711692</f>
        <v>281964.651918846</v>
      </c>
      <c r="N41" s="8"/>
      <c r="O41" s="5"/>
      <c r="P41" s="5"/>
      <c r="Q41" s="8"/>
      <c r="R41" s="8"/>
      <c r="S41" s="8"/>
      <c r="T41" s="5"/>
      <c r="U41" s="5"/>
      <c r="V41" s="8"/>
      <c r="W41" s="8"/>
      <c r="X41" s="8"/>
      <c r="Y41" s="153"/>
      <c r="Z41" s="153"/>
      <c r="AA41" s="153"/>
      <c r="AB41" s="153"/>
      <c r="AC41" s="153"/>
      <c r="AD41" s="153"/>
      <c r="AE41" s="153"/>
      <c r="AF41" s="153"/>
      <c r="AG41" s="153"/>
      <c r="AH41" s="153"/>
      <c r="AI41" s="153"/>
      <c r="AJ41" s="153"/>
      <c r="AK41" s="153"/>
      <c r="AL41" s="153"/>
      <c r="AM41" s="153"/>
      <c r="AN41" s="153"/>
      <c r="AO41" s="153"/>
      <c r="AP41" s="153"/>
      <c r="AQ41" s="153"/>
      <c r="AR41" s="153"/>
      <c r="AS41" s="153"/>
      <c r="AT41" s="153"/>
      <c r="AU41" s="153"/>
      <c r="AV41" s="153"/>
      <c r="AW41" s="153"/>
      <c r="AX41" s="153"/>
      <c r="AY41" s="153"/>
      <c r="AZ41" s="153"/>
      <c r="BA41" s="153"/>
      <c r="BB41" s="153"/>
      <c r="BC41" s="153"/>
      <c r="BD41" s="153"/>
      <c r="BE41" s="153"/>
      <c r="BF41" s="153"/>
      <c r="BG41" s="153"/>
      <c r="BH41" s="153"/>
      <c r="BI41" s="153"/>
      <c r="BJ41" s="153"/>
      <c r="BK41" s="153"/>
      <c r="BL41" s="153"/>
    </row>
    <row r="42" customFormat="false" ht="12.8" hidden="false" customHeight="false" outlineLevel="0" collapsed="false">
      <c r="A42" s="7"/>
      <c r="B42" s="7" t="n">
        <v>2023</v>
      </c>
      <c r="C42" s="7" t="n">
        <v>2</v>
      </c>
      <c r="D42" s="7" t="n">
        <v>194</v>
      </c>
      <c r="E42" s="157" t="n">
        <f aca="false">central_SIPA_income!B35</f>
        <v>23129085.2599797</v>
      </c>
      <c r="F42" s="157" t="n">
        <f aca="false">central_SIPA_income!I35</f>
        <v>111274.16315299</v>
      </c>
      <c r="G42" s="67" t="n">
        <f aca="false">E42-F42*0.7</f>
        <v>23051193.3457726</v>
      </c>
      <c r="H42" s="67"/>
      <c r="I42" s="67"/>
      <c r="J42" s="67" t="n">
        <f aca="false">G42*3.8235866717</f>
        <v>88138235.6436757</v>
      </c>
      <c r="K42" s="9"/>
      <c r="L42" s="67"/>
      <c r="M42" s="67" t="n">
        <f aca="false">F42*2.511711692</f>
        <v>279488.616608881</v>
      </c>
      <c r="N42" s="67"/>
      <c r="O42" s="7"/>
      <c r="P42" s="7"/>
      <c r="Q42" s="67"/>
      <c r="R42" s="67"/>
      <c r="S42" s="67"/>
      <c r="T42" s="7"/>
      <c r="U42" s="7"/>
      <c r="V42" s="67"/>
      <c r="W42" s="67"/>
      <c r="X42" s="6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</row>
    <row r="43" customFormat="false" ht="12.8" hidden="false" customHeight="false" outlineLevel="0" collapsed="false">
      <c r="A43" s="7"/>
      <c r="B43" s="7" t="n">
        <v>2023</v>
      </c>
      <c r="C43" s="7" t="n">
        <v>3</v>
      </c>
      <c r="D43" s="7" t="n">
        <v>195</v>
      </c>
      <c r="E43" s="157" t="n">
        <f aca="false">central_SIPA_income!B36</f>
        <v>20291116.4684394</v>
      </c>
      <c r="F43" s="157" t="n">
        <f aca="false">central_SIPA_income!I36</f>
        <v>111732.1175664</v>
      </c>
      <c r="G43" s="67" t="n">
        <f aca="false">E43-F43*0.7</f>
        <v>20212903.9861429</v>
      </c>
      <c r="H43" s="67"/>
      <c r="I43" s="67"/>
      <c r="J43" s="67" t="n">
        <f aca="false">G43*3.8235866717</f>
        <v>77285790.2777677</v>
      </c>
      <c r="K43" s="9"/>
      <c r="L43" s="67"/>
      <c r="M43" s="67" t="n">
        <f aca="false">F43*2.511711692</f>
        <v>280638.866063445</v>
      </c>
      <c r="N43" s="67"/>
      <c r="O43" s="7"/>
      <c r="P43" s="7"/>
      <c r="Q43" s="67"/>
      <c r="R43" s="67"/>
      <c r="S43" s="67"/>
      <c r="T43" s="7"/>
      <c r="U43" s="7"/>
      <c r="V43" s="67"/>
      <c r="W43" s="67"/>
      <c r="X43" s="6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</row>
    <row r="44" customFormat="false" ht="12.8" hidden="false" customHeight="false" outlineLevel="0" collapsed="false">
      <c r="A44" s="7"/>
      <c r="B44" s="7" t="n">
        <v>2023</v>
      </c>
      <c r="C44" s="7" t="n">
        <v>4</v>
      </c>
      <c r="D44" s="7" t="n">
        <v>196</v>
      </c>
      <c r="E44" s="157" t="n">
        <f aca="false">central_SIPA_income!B37</f>
        <v>23764135.3701567</v>
      </c>
      <c r="F44" s="157" t="n">
        <f aca="false">central_SIPA_income!I37</f>
        <v>110091.73416506</v>
      </c>
      <c r="G44" s="67" t="n">
        <f aca="false">E44-F44*0.7</f>
        <v>23687071.1562411</v>
      </c>
      <c r="H44" s="67"/>
      <c r="I44" s="67"/>
      <c r="J44" s="67" t="n">
        <f aca="false">G44*3.8235866717</f>
        <v>90569569.5646131</v>
      </c>
      <c r="K44" s="9"/>
      <c r="L44" s="67"/>
      <c r="M44" s="67" t="n">
        <f aca="false">F44*2.511711692</f>
        <v>276518.695894937</v>
      </c>
      <c r="N44" s="67"/>
      <c r="O44" s="7"/>
      <c r="P44" s="7"/>
      <c r="Q44" s="67"/>
      <c r="R44" s="67"/>
      <c r="S44" s="67"/>
      <c r="T44" s="7"/>
      <c r="U44" s="7"/>
      <c r="V44" s="67"/>
      <c r="W44" s="67"/>
      <c r="X44" s="6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</row>
    <row r="45" customFormat="false" ht="12.8" hidden="false" customHeight="false" outlineLevel="0" collapsed="false">
      <c r="A45" s="153"/>
      <c r="B45" s="153" t="n">
        <v>2024</v>
      </c>
      <c r="C45" s="5" t="n">
        <v>1</v>
      </c>
      <c r="D45" s="153" t="n">
        <v>197</v>
      </c>
      <c r="E45" s="155" t="n">
        <f aca="false">central_SIPA_income!B38</f>
        <v>20950207.9473314</v>
      </c>
      <c r="F45" s="155" t="n">
        <f aca="false">central_SIPA_income!I38</f>
        <v>112508.7646737</v>
      </c>
      <c r="G45" s="8" t="n">
        <f aca="false">E45-F45*0.7</f>
        <v>20871451.8120598</v>
      </c>
      <c r="H45" s="8"/>
      <c r="I45" s="8"/>
      <c r="J45" s="8" t="n">
        <f aca="false">G45*3.8235866717</f>
        <v>79803804.9676208</v>
      </c>
      <c r="K45" s="6"/>
      <c r="L45" s="8"/>
      <c r="M45" s="8" t="n">
        <f aca="false">F45*2.511711692</f>
        <v>282589.579683409</v>
      </c>
      <c r="N45" s="8"/>
      <c r="O45" s="5"/>
      <c r="P45" s="5"/>
      <c r="Q45" s="8"/>
      <c r="R45" s="8"/>
      <c r="S45" s="8"/>
      <c r="T45" s="5"/>
      <c r="U45" s="5"/>
      <c r="V45" s="8"/>
      <c r="W45" s="8"/>
      <c r="X45" s="8"/>
      <c r="Y45" s="153"/>
      <c r="Z45" s="153"/>
      <c r="AA45" s="153"/>
      <c r="AB45" s="153"/>
      <c r="AC45" s="153"/>
      <c r="AD45" s="153"/>
      <c r="AE45" s="153"/>
      <c r="AF45" s="153"/>
      <c r="AG45" s="153"/>
      <c r="AH45" s="153"/>
      <c r="AI45" s="153"/>
      <c r="AJ45" s="153"/>
      <c r="AK45" s="153"/>
      <c r="AL45" s="153"/>
      <c r="AM45" s="153"/>
      <c r="AN45" s="153"/>
      <c r="AO45" s="153"/>
      <c r="AP45" s="153"/>
      <c r="AQ45" s="153"/>
      <c r="AR45" s="153"/>
      <c r="AS45" s="153"/>
      <c r="AT45" s="153"/>
      <c r="AU45" s="153"/>
      <c r="AV45" s="153"/>
      <c r="AW45" s="153"/>
      <c r="AX45" s="153"/>
      <c r="AY45" s="153"/>
      <c r="AZ45" s="153"/>
      <c r="BA45" s="153"/>
      <c r="BB45" s="153"/>
      <c r="BC45" s="153"/>
      <c r="BD45" s="153"/>
      <c r="BE45" s="153"/>
      <c r="BF45" s="153"/>
      <c r="BG45" s="153"/>
      <c r="BH45" s="153"/>
      <c r="BI45" s="153"/>
      <c r="BJ45" s="153"/>
      <c r="BK45" s="153"/>
      <c r="BL45" s="153"/>
    </row>
    <row r="46" customFormat="false" ht="12.8" hidden="false" customHeight="false" outlineLevel="0" collapsed="false">
      <c r="A46" s="7"/>
      <c r="B46" s="7" t="n">
        <v>2024</v>
      </c>
      <c r="C46" s="7" t="n">
        <v>2</v>
      </c>
      <c r="D46" s="7" t="n">
        <v>198</v>
      </c>
      <c r="E46" s="157" t="n">
        <f aca="false">central_SIPA_income!B39</f>
        <v>24428602.7968313</v>
      </c>
      <c r="F46" s="157" t="n">
        <f aca="false">central_SIPA_income!I39</f>
        <v>114248.85697509</v>
      </c>
      <c r="G46" s="67" t="n">
        <f aca="false">E46-F46*0.7</f>
        <v>24348628.5969487</v>
      </c>
      <c r="H46" s="67"/>
      <c r="I46" s="67"/>
      <c r="J46" s="67" t="n">
        <f aca="false">G46*3.8235866717</f>
        <v>93099091.7774666</v>
      </c>
      <c r="K46" s="9"/>
      <c r="L46" s="67"/>
      <c r="M46" s="67" t="n">
        <f aca="false">F46*2.511711692</f>
        <v>286960.189861969</v>
      </c>
      <c r="N46" s="67"/>
      <c r="O46" s="7"/>
      <c r="P46" s="7"/>
      <c r="Q46" s="67"/>
      <c r="R46" s="67"/>
      <c r="S46" s="67"/>
      <c r="T46" s="7"/>
      <c r="U46" s="7"/>
      <c r="V46" s="67"/>
      <c r="W46" s="67"/>
      <c r="X46" s="6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</row>
    <row r="47" customFormat="false" ht="12.8" hidden="false" customHeight="false" outlineLevel="0" collapsed="false">
      <c r="A47" s="7"/>
      <c r="B47" s="7" t="n">
        <v>2024</v>
      </c>
      <c r="C47" s="7" t="n">
        <v>3</v>
      </c>
      <c r="D47" s="7" t="n">
        <v>199</v>
      </c>
      <c r="E47" s="157" t="n">
        <f aca="false">central_SIPA_income!B40</f>
        <v>21250008.575573</v>
      </c>
      <c r="F47" s="157" t="n">
        <f aca="false">central_SIPA_income!I40</f>
        <v>115035.97283674</v>
      </c>
      <c r="G47" s="67" t="n">
        <f aca="false">E47-F47*0.7</f>
        <v>21169483.3945873</v>
      </c>
      <c r="H47" s="67"/>
      <c r="I47" s="67"/>
      <c r="J47" s="67" t="n">
        <f aca="false">G47*3.8235866717</f>
        <v>80943354.5543185</v>
      </c>
      <c r="K47" s="9"/>
      <c r="L47" s="67"/>
      <c r="M47" s="67" t="n">
        <f aca="false">F47*2.511711692</f>
        <v>288937.197974634</v>
      </c>
      <c r="N47" s="67"/>
      <c r="O47" s="7"/>
      <c r="P47" s="7"/>
      <c r="Q47" s="67"/>
      <c r="R47" s="67"/>
      <c r="S47" s="67"/>
      <c r="T47" s="7"/>
      <c r="U47" s="7"/>
      <c r="V47" s="67"/>
      <c r="W47" s="67"/>
      <c r="X47" s="6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</row>
    <row r="48" customFormat="false" ht="12.8" hidden="false" customHeight="false" outlineLevel="0" collapsed="false">
      <c r="A48" s="7"/>
      <c r="B48" s="7" t="n">
        <v>2024</v>
      </c>
      <c r="C48" s="7" t="n">
        <v>4</v>
      </c>
      <c r="D48" s="7" t="n">
        <v>200</v>
      </c>
      <c r="E48" s="157" t="n">
        <f aca="false">central_SIPA_income!B41</f>
        <v>24999568.0108747</v>
      </c>
      <c r="F48" s="157" t="n">
        <f aca="false">central_SIPA_income!I41</f>
        <v>113891.33499716</v>
      </c>
      <c r="G48" s="67" t="n">
        <f aca="false">E48-F48*0.7</f>
        <v>24919844.0763767</v>
      </c>
      <c r="H48" s="67"/>
      <c r="I48" s="67"/>
      <c r="J48" s="67" t="n">
        <f aca="false">G48*3.8235866717</f>
        <v>95283183.6712762</v>
      </c>
      <c r="K48" s="9"/>
      <c r="L48" s="67"/>
      <c r="M48" s="67" t="n">
        <f aca="false">F48*2.511711692</f>
        <v>286062.197729856</v>
      </c>
      <c r="N48" s="67"/>
      <c r="O48" s="7"/>
      <c r="P48" s="7"/>
      <c r="Q48" s="67"/>
      <c r="R48" s="67"/>
      <c r="S48" s="67"/>
      <c r="T48" s="7"/>
      <c r="U48" s="7"/>
      <c r="V48" s="67"/>
      <c r="W48" s="67"/>
      <c r="X48" s="6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</row>
    <row r="49" customFormat="false" ht="12.8" hidden="false" customHeight="false" outlineLevel="0" collapsed="false">
      <c r="A49" s="153"/>
      <c r="B49" s="153" t="n">
        <v>2025</v>
      </c>
      <c r="C49" s="5" t="n">
        <v>1</v>
      </c>
      <c r="D49" s="153" t="n">
        <v>201</v>
      </c>
      <c r="E49" s="155" t="n">
        <f aca="false">central_SIPA_income!B42</f>
        <v>21896194.4779278</v>
      </c>
      <c r="F49" s="155" t="n">
        <f aca="false">central_SIPA_income!I42</f>
        <v>108055.82249488</v>
      </c>
      <c r="G49" s="8" t="n">
        <f aca="false">E49-F49*0.7</f>
        <v>21820555.4021814</v>
      </c>
      <c r="H49" s="8"/>
      <c r="I49" s="8"/>
      <c r="J49" s="8" t="n">
        <f aca="false">G49*3.8235866717</f>
        <v>83432784.8048721</v>
      </c>
      <c r="K49" s="6"/>
      <c r="L49" s="8"/>
      <c r="M49" s="8" t="n">
        <f aca="false">F49*2.511711692</f>
        <v>271405.072749067</v>
      </c>
      <c r="N49" s="8"/>
      <c r="O49" s="5"/>
      <c r="P49" s="5"/>
      <c r="Q49" s="8"/>
      <c r="R49" s="8"/>
      <c r="S49" s="8"/>
      <c r="T49" s="5"/>
      <c r="U49" s="5"/>
      <c r="V49" s="8"/>
      <c r="W49" s="8"/>
      <c r="X49" s="8"/>
      <c r="Y49" s="153"/>
      <c r="Z49" s="153"/>
      <c r="AA49" s="153"/>
      <c r="AB49" s="153"/>
      <c r="AC49" s="153"/>
      <c r="AD49" s="153"/>
      <c r="AE49" s="153"/>
      <c r="AF49" s="153"/>
      <c r="AG49" s="153"/>
      <c r="AH49" s="153"/>
      <c r="AI49" s="153"/>
      <c r="AJ49" s="153"/>
      <c r="AK49" s="153"/>
      <c r="AL49" s="153"/>
      <c r="AM49" s="153"/>
      <c r="AN49" s="153"/>
      <c r="AO49" s="153"/>
      <c r="AP49" s="153"/>
      <c r="AQ49" s="153"/>
      <c r="AR49" s="153"/>
      <c r="AS49" s="153"/>
      <c r="AT49" s="153"/>
      <c r="AU49" s="153"/>
      <c r="AV49" s="153"/>
      <c r="AW49" s="153"/>
      <c r="AX49" s="153"/>
      <c r="AY49" s="153"/>
      <c r="AZ49" s="153"/>
      <c r="BA49" s="153"/>
      <c r="BB49" s="153"/>
      <c r="BC49" s="153"/>
      <c r="BD49" s="153"/>
      <c r="BE49" s="153"/>
      <c r="BF49" s="153"/>
      <c r="BG49" s="153"/>
      <c r="BH49" s="153"/>
      <c r="BI49" s="153"/>
      <c r="BJ49" s="153"/>
      <c r="BK49" s="153"/>
      <c r="BL49" s="153"/>
    </row>
    <row r="50" customFormat="false" ht="12.8" hidden="false" customHeight="false" outlineLevel="0" collapsed="false">
      <c r="A50" s="7"/>
      <c r="B50" s="7" t="n">
        <v>2025</v>
      </c>
      <c r="C50" s="7" t="n">
        <v>2</v>
      </c>
      <c r="D50" s="7" t="n">
        <v>202</v>
      </c>
      <c r="E50" s="157" t="n">
        <f aca="false">central_SIPA_income!B43</f>
        <v>25502684.2651032</v>
      </c>
      <c r="F50" s="157" t="n">
        <f aca="false">central_SIPA_income!I43</f>
        <v>109305.08637129</v>
      </c>
      <c r="G50" s="67" t="n">
        <f aca="false">E50-F50*0.7</f>
        <v>25426170.7046433</v>
      </c>
      <c r="H50" s="67"/>
      <c r="I50" s="67"/>
      <c r="J50" s="67" t="n">
        <f aca="false">G50*3.8235866717</f>
        <v>97219167.4186433</v>
      </c>
      <c r="K50" s="9"/>
      <c r="L50" s="67"/>
      <c r="M50" s="67" t="n">
        <f aca="false">F50*2.511711692</f>
        <v>274542.863433839</v>
      </c>
      <c r="N50" s="67"/>
      <c r="O50" s="7"/>
      <c r="P50" s="7"/>
      <c r="Q50" s="67"/>
      <c r="R50" s="67"/>
      <c r="S50" s="67"/>
      <c r="T50" s="7"/>
      <c r="U50" s="7"/>
      <c r="V50" s="67"/>
      <c r="W50" s="67"/>
      <c r="X50" s="6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</row>
    <row r="51" customFormat="false" ht="12.8" hidden="false" customHeight="false" outlineLevel="0" collapsed="false">
      <c r="A51" s="7"/>
      <c r="B51" s="7" t="n">
        <v>2025</v>
      </c>
      <c r="C51" s="7" t="n">
        <v>3</v>
      </c>
      <c r="D51" s="7" t="n">
        <v>203</v>
      </c>
      <c r="E51" s="157" t="n">
        <f aca="false">central_SIPA_income!B44</f>
        <v>22363615.1663982</v>
      </c>
      <c r="F51" s="157" t="n">
        <f aca="false">central_SIPA_income!I44</f>
        <v>113440.79870494</v>
      </c>
      <c r="G51" s="67" t="n">
        <f aca="false">E51-F51*0.7</f>
        <v>22284206.6073048</v>
      </c>
      <c r="H51" s="67"/>
      <c r="I51" s="67"/>
      <c r="J51" s="67" t="n">
        <f aca="false">G51*3.8235866717</f>
        <v>85205595.3730996</v>
      </c>
      <c r="K51" s="9"/>
      <c r="L51" s="67"/>
      <c r="M51" s="67" t="n">
        <f aca="false">F51*2.511711692</f>
        <v>284930.580457016</v>
      </c>
      <c r="N51" s="67"/>
      <c r="O51" s="7"/>
      <c r="P51" s="7"/>
      <c r="Q51" s="67"/>
      <c r="R51" s="67"/>
      <c r="S51" s="67"/>
      <c r="T51" s="7"/>
      <c r="U51" s="7"/>
      <c r="V51" s="67"/>
      <c r="W51" s="67"/>
      <c r="X51" s="6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</row>
    <row r="52" customFormat="false" ht="12.8" hidden="false" customHeight="false" outlineLevel="0" collapsed="false">
      <c r="A52" s="7"/>
      <c r="B52" s="7" t="n">
        <v>2025</v>
      </c>
      <c r="C52" s="7" t="n">
        <v>4</v>
      </c>
      <c r="D52" s="7" t="n">
        <v>204</v>
      </c>
      <c r="E52" s="157" t="n">
        <f aca="false">central_SIPA_income!B45</f>
        <v>26160874.5244472</v>
      </c>
      <c r="F52" s="157" t="n">
        <f aca="false">central_SIPA_income!I45</f>
        <v>112665.34573285</v>
      </c>
      <c r="G52" s="67" t="n">
        <f aca="false">E52-F52*0.7</f>
        <v>26082008.7824343</v>
      </c>
      <c r="H52" s="67"/>
      <c r="I52" s="67"/>
      <c r="J52" s="67" t="n">
        <f aca="false">G52*3.8235866717</f>
        <v>99726821.1516779</v>
      </c>
      <c r="K52" s="9"/>
      <c r="L52" s="67"/>
      <c r="M52" s="67" t="n">
        <f aca="false">F52*2.511711692</f>
        <v>282982.866160422</v>
      </c>
      <c r="N52" s="67"/>
      <c r="O52" s="7"/>
      <c r="P52" s="7"/>
      <c r="Q52" s="67"/>
      <c r="R52" s="67"/>
      <c r="S52" s="67"/>
      <c r="T52" s="7"/>
      <c r="U52" s="7"/>
      <c r="V52" s="67"/>
      <c r="W52" s="67"/>
      <c r="X52" s="6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</row>
    <row r="53" customFormat="false" ht="12.8" hidden="false" customHeight="false" outlineLevel="0" collapsed="false">
      <c r="A53" s="153"/>
      <c r="B53" s="153" t="n">
        <v>2026</v>
      </c>
      <c r="C53" s="5" t="n">
        <v>1</v>
      </c>
      <c r="D53" s="153" t="n">
        <v>205</v>
      </c>
      <c r="E53" s="155" t="n">
        <f aca="false">central_SIPA_income!B46</f>
        <v>23217538.5260443</v>
      </c>
      <c r="F53" s="155" t="n">
        <f aca="false">central_SIPA_income!I46</f>
        <v>108713.82054919</v>
      </c>
      <c r="G53" s="8" t="n">
        <f aca="false">E53-F53*0.7</f>
        <v>23141438.8516599</v>
      </c>
      <c r="H53" s="8"/>
      <c r="I53" s="8"/>
      <c r="J53" s="8" t="n">
        <f aca="false">G53*3.8235866717</f>
        <v>88483297.1571672</v>
      </c>
      <c r="K53" s="6"/>
      <c r="L53" s="8"/>
      <c r="M53" s="8" t="n">
        <f aca="false">F53*2.511711692</f>
        <v>273057.77415539</v>
      </c>
      <c r="N53" s="8"/>
      <c r="O53" s="5"/>
      <c r="P53" s="5"/>
      <c r="Q53" s="8"/>
      <c r="R53" s="8"/>
      <c r="S53" s="8"/>
      <c r="T53" s="5"/>
      <c r="U53" s="5"/>
      <c r="V53" s="8"/>
      <c r="W53" s="8"/>
      <c r="X53" s="8"/>
      <c r="Y53" s="153"/>
      <c r="Z53" s="153"/>
      <c r="AA53" s="153"/>
      <c r="AB53" s="153"/>
      <c r="AC53" s="153"/>
      <c r="AD53" s="153"/>
      <c r="AE53" s="153"/>
      <c r="AF53" s="153"/>
      <c r="AG53" s="153"/>
      <c r="AH53" s="153"/>
      <c r="AI53" s="153"/>
      <c r="AJ53" s="153"/>
      <c r="AK53" s="153"/>
      <c r="AL53" s="153"/>
      <c r="AM53" s="153"/>
      <c r="AN53" s="153"/>
      <c r="AO53" s="153"/>
      <c r="AP53" s="153"/>
      <c r="AQ53" s="153"/>
      <c r="AR53" s="153"/>
      <c r="AS53" s="153"/>
      <c r="AT53" s="153"/>
      <c r="AU53" s="153"/>
      <c r="AV53" s="153"/>
      <c r="AW53" s="153"/>
      <c r="AX53" s="153"/>
      <c r="AY53" s="153"/>
      <c r="AZ53" s="153"/>
      <c r="BA53" s="153"/>
      <c r="BB53" s="153"/>
      <c r="BC53" s="153"/>
      <c r="BD53" s="153"/>
      <c r="BE53" s="153"/>
      <c r="BF53" s="153"/>
      <c r="BG53" s="153"/>
      <c r="BH53" s="153"/>
      <c r="BI53" s="153"/>
      <c r="BJ53" s="153"/>
      <c r="BK53" s="153"/>
      <c r="BL53" s="153"/>
    </row>
    <row r="54" customFormat="false" ht="12.8" hidden="false" customHeight="false" outlineLevel="0" collapsed="false">
      <c r="A54" s="7"/>
      <c r="B54" s="7" t="n">
        <v>2026</v>
      </c>
      <c r="C54" s="7" t="n">
        <v>2</v>
      </c>
      <c r="D54" s="7" t="n">
        <v>206</v>
      </c>
      <c r="E54" s="157" t="n">
        <f aca="false">central_SIPA_income!B47</f>
        <v>26765230.4986753</v>
      </c>
      <c r="F54" s="157" t="n">
        <f aca="false">central_SIPA_income!I47</f>
        <v>112504.41439198</v>
      </c>
      <c r="G54" s="67" t="n">
        <f aca="false">E54-F54*0.7</f>
        <v>26686477.4086009</v>
      </c>
      <c r="H54" s="67"/>
      <c r="I54" s="67"/>
      <c r="J54" s="67" t="n">
        <f aca="false">G54*3.8235866717</f>
        <v>102038059.33415</v>
      </c>
      <c r="K54" s="9"/>
      <c r="L54" s="67"/>
      <c r="M54" s="67" t="n">
        <f aca="false">F54*2.511711692</f>
        <v>282578.653029949</v>
      </c>
      <c r="N54" s="67"/>
      <c r="O54" s="7"/>
      <c r="P54" s="7"/>
      <c r="Q54" s="67"/>
      <c r="R54" s="67"/>
      <c r="S54" s="67"/>
      <c r="T54" s="7"/>
      <c r="U54" s="7"/>
      <c r="V54" s="67"/>
      <c r="W54" s="67"/>
      <c r="X54" s="6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</row>
    <row r="55" customFormat="false" ht="12.8" hidden="false" customHeight="false" outlineLevel="0" collapsed="false">
      <c r="A55" s="7"/>
      <c r="B55" s="7" t="n">
        <v>2026</v>
      </c>
      <c r="C55" s="7" t="n">
        <v>3</v>
      </c>
      <c r="D55" s="7" t="n">
        <v>207</v>
      </c>
      <c r="E55" s="157" t="n">
        <f aca="false">central_SIPA_income!B48</f>
        <v>23470417.3116996</v>
      </c>
      <c r="F55" s="157" t="n">
        <f aca="false">central_SIPA_income!I48</f>
        <v>110322.23738723</v>
      </c>
      <c r="G55" s="67" t="n">
        <f aca="false">E55-F55*0.7</f>
        <v>23393191.7455285</v>
      </c>
      <c r="H55" s="67"/>
      <c r="I55" s="67"/>
      <c r="J55" s="67" t="n">
        <f aca="false">G55*3.8235866717</f>
        <v>89445896.1667253</v>
      </c>
      <c r="K55" s="9"/>
      <c r="L55" s="67"/>
      <c r="M55" s="67" t="n">
        <f aca="false">F55*2.511711692</f>
        <v>277097.653533105</v>
      </c>
      <c r="N55" s="67"/>
      <c r="O55" s="7"/>
      <c r="P55" s="7"/>
      <c r="Q55" s="67"/>
      <c r="R55" s="67"/>
      <c r="S55" s="67"/>
      <c r="T55" s="7"/>
      <c r="U55" s="7"/>
      <c r="V55" s="67"/>
      <c r="W55" s="67"/>
      <c r="X55" s="6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</row>
    <row r="56" customFormat="false" ht="12.8" hidden="false" customHeight="false" outlineLevel="0" collapsed="false">
      <c r="A56" s="7"/>
      <c r="B56" s="7" t="n">
        <v>2026</v>
      </c>
      <c r="C56" s="7" t="n">
        <v>4</v>
      </c>
      <c r="D56" s="7" t="n">
        <v>208</v>
      </c>
      <c r="E56" s="157" t="n">
        <f aca="false">central_SIPA_income!B49</f>
        <v>27191670.3096685</v>
      </c>
      <c r="F56" s="157" t="n">
        <f aca="false">central_SIPA_income!I49</f>
        <v>110700.40259798</v>
      </c>
      <c r="G56" s="67" t="n">
        <f aca="false">E56-F56*0.7</f>
        <v>27114180.02785</v>
      </c>
      <c r="H56" s="67"/>
      <c r="I56" s="67"/>
      <c r="J56" s="67" t="n">
        <f aca="false">G56*3.8235866717</f>
        <v>103673417.368561</v>
      </c>
      <c r="K56" s="9"/>
      <c r="L56" s="67"/>
      <c r="M56" s="67" t="n">
        <f aca="false">F56*2.511711692</f>
        <v>278047.495514453</v>
      </c>
      <c r="N56" s="67"/>
      <c r="O56" s="7"/>
      <c r="P56" s="7"/>
      <c r="Q56" s="67"/>
      <c r="R56" s="67"/>
      <c r="S56" s="67"/>
      <c r="T56" s="7"/>
      <c r="U56" s="7"/>
      <c r="V56" s="67"/>
      <c r="W56" s="67"/>
      <c r="X56" s="6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</row>
    <row r="57" customFormat="false" ht="12.8" hidden="false" customHeight="false" outlineLevel="0" collapsed="false">
      <c r="A57" s="153"/>
      <c r="B57" s="153" t="n">
        <v>2027</v>
      </c>
      <c r="C57" s="5" t="n">
        <v>1</v>
      </c>
      <c r="D57" s="153" t="n">
        <v>209</v>
      </c>
      <c r="E57" s="155" t="n">
        <f aca="false">central_SIPA_income!B50</f>
        <v>23917173.8279852</v>
      </c>
      <c r="F57" s="155" t="n">
        <f aca="false">central_SIPA_income!I50</f>
        <v>110942.21774804</v>
      </c>
      <c r="G57" s="8" t="n">
        <f aca="false">E57-F57*0.7</f>
        <v>23839514.2755616</v>
      </c>
      <c r="H57" s="8"/>
      <c r="I57" s="8"/>
      <c r="J57" s="8" t="n">
        <f aca="false">G57*3.8235866717</f>
        <v>91152449.0438393</v>
      </c>
      <c r="K57" s="6"/>
      <c r="L57" s="8"/>
      <c r="M57" s="8" t="n">
        <f aca="false">F57*2.511711692</f>
        <v>278654.865454162</v>
      </c>
      <c r="N57" s="8"/>
      <c r="O57" s="5"/>
      <c r="P57" s="5"/>
      <c r="Q57" s="8"/>
      <c r="R57" s="8"/>
      <c r="S57" s="8"/>
      <c r="T57" s="5"/>
      <c r="U57" s="5"/>
      <c r="V57" s="8"/>
      <c r="W57" s="8"/>
      <c r="X57" s="8"/>
      <c r="Y57" s="153"/>
      <c r="Z57" s="153"/>
      <c r="AA57" s="153"/>
      <c r="AB57" s="153"/>
      <c r="AC57" s="153"/>
      <c r="AD57" s="153"/>
      <c r="AE57" s="153"/>
      <c r="AF57" s="153"/>
      <c r="AG57" s="153"/>
      <c r="AH57" s="153"/>
      <c r="AI57" s="153"/>
      <c r="AJ57" s="153"/>
      <c r="AK57" s="153"/>
      <c r="AL57" s="153"/>
      <c r="AM57" s="153"/>
      <c r="AN57" s="153"/>
      <c r="AO57" s="153"/>
      <c r="AP57" s="153"/>
      <c r="AQ57" s="153"/>
      <c r="AR57" s="153"/>
      <c r="AS57" s="153"/>
      <c r="AT57" s="153"/>
      <c r="AU57" s="153"/>
      <c r="AV57" s="153"/>
      <c r="AW57" s="153"/>
      <c r="AX57" s="153"/>
      <c r="AY57" s="153"/>
      <c r="AZ57" s="153"/>
      <c r="BA57" s="153"/>
      <c r="BB57" s="153"/>
      <c r="BC57" s="153"/>
      <c r="BD57" s="153"/>
      <c r="BE57" s="153"/>
      <c r="BF57" s="153"/>
      <c r="BG57" s="153"/>
      <c r="BH57" s="153"/>
      <c r="BI57" s="153"/>
      <c r="BJ57" s="153"/>
      <c r="BK57" s="153"/>
      <c r="BL57" s="153"/>
    </row>
    <row r="58" customFormat="false" ht="12.8" hidden="false" customHeight="false" outlineLevel="0" collapsed="false">
      <c r="A58" s="7"/>
      <c r="B58" s="7" t="n">
        <v>2027</v>
      </c>
      <c r="C58" s="7" t="n">
        <v>2</v>
      </c>
      <c r="D58" s="7" t="n">
        <v>210</v>
      </c>
      <c r="E58" s="157" t="n">
        <f aca="false">central_SIPA_income!B51</f>
        <v>27707144.843297</v>
      </c>
      <c r="F58" s="157" t="n">
        <f aca="false">central_SIPA_income!I51</f>
        <v>112010.70435212</v>
      </c>
      <c r="G58" s="67" t="n">
        <f aca="false">E58-F58*0.7</f>
        <v>27628737.3502505</v>
      </c>
      <c r="H58" s="67"/>
      <c r="I58" s="67"/>
      <c r="J58" s="67" t="n">
        <f aca="false">G58*3.8235866717</f>
        <v>105640871.888318</v>
      </c>
      <c r="K58" s="9"/>
      <c r="L58" s="67"/>
      <c r="M58" s="67" t="n">
        <f aca="false">F58*2.511711692</f>
        <v>281338.595750375</v>
      </c>
      <c r="N58" s="67"/>
      <c r="O58" s="7"/>
      <c r="P58" s="7"/>
      <c r="Q58" s="67"/>
      <c r="R58" s="67"/>
      <c r="S58" s="67"/>
      <c r="T58" s="7"/>
      <c r="U58" s="7"/>
      <c r="V58" s="67"/>
      <c r="W58" s="67"/>
      <c r="X58" s="6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</row>
    <row r="59" customFormat="false" ht="12.8" hidden="false" customHeight="false" outlineLevel="0" collapsed="false">
      <c r="A59" s="7"/>
      <c r="B59" s="7" t="n">
        <v>2027</v>
      </c>
      <c r="C59" s="7" t="n">
        <v>3</v>
      </c>
      <c r="D59" s="7" t="n">
        <v>211</v>
      </c>
      <c r="E59" s="157" t="n">
        <f aca="false">central_SIPA_income!B52</f>
        <v>24256450.9198175</v>
      </c>
      <c r="F59" s="157" t="n">
        <f aca="false">central_SIPA_income!I52</f>
        <v>111030.55043838</v>
      </c>
      <c r="G59" s="67" t="n">
        <f aca="false">E59-F59*0.7</f>
        <v>24178729.5345106</v>
      </c>
      <c r="H59" s="67"/>
      <c r="I59" s="67"/>
      <c r="J59" s="67" t="n">
        <f aca="false">G59*3.8235866717</f>
        <v>92449467.9867938</v>
      </c>
      <c r="K59" s="9"/>
      <c r="L59" s="67"/>
      <c r="M59" s="67" t="n">
        <f aca="false">F59*2.511711692</f>
        <v>278876.731705275</v>
      </c>
      <c r="N59" s="67"/>
      <c r="O59" s="7"/>
      <c r="P59" s="7"/>
      <c r="Q59" s="67"/>
      <c r="R59" s="67"/>
      <c r="S59" s="67"/>
      <c r="T59" s="7"/>
      <c r="U59" s="7"/>
      <c r="V59" s="67"/>
      <c r="W59" s="67"/>
      <c r="X59" s="6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</row>
    <row r="60" customFormat="false" ht="12.8" hidden="false" customHeight="false" outlineLevel="0" collapsed="false">
      <c r="A60" s="7"/>
      <c r="B60" s="7" t="n">
        <v>2027</v>
      </c>
      <c r="C60" s="7" t="n">
        <v>4</v>
      </c>
      <c r="D60" s="7" t="n">
        <v>212</v>
      </c>
      <c r="E60" s="157" t="n">
        <f aca="false">central_SIPA_income!B53</f>
        <v>28171073.9081969</v>
      </c>
      <c r="F60" s="157" t="n">
        <f aca="false">central_SIPA_income!I53</f>
        <v>113549.33515558</v>
      </c>
      <c r="G60" s="67" t="n">
        <f aca="false">E60-F60*0.7</f>
        <v>28091589.373588</v>
      </c>
      <c r="H60" s="67"/>
      <c r="I60" s="67"/>
      <c r="J60" s="67" t="n">
        <f aca="false">G60*3.8235866717</f>
        <v>107410626.71572</v>
      </c>
      <c r="K60" s="9"/>
      <c r="L60" s="67"/>
      <c r="M60" s="67" t="n">
        <f aca="false">F60*2.511711692</f>
        <v>285203.192729097</v>
      </c>
      <c r="N60" s="67"/>
      <c r="O60" s="7"/>
      <c r="P60" s="7"/>
      <c r="Q60" s="67"/>
      <c r="R60" s="67"/>
      <c r="S60" s="67"/>
      <c r="T60" s="7"/>
      <c r="U60" s="7"/>
      <c r="V60" s="67"/>
      <c r="W60" s="67"/>
      <c r="X60" s="6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</row>
    <row r="61" customFormat="false" ht="12.8" hidden="false" customHeight="false" outlineLevel="0" collapsed="false">
      <c r="A61" s="153"/>
      <c r="B61" s="153" t="n">
        <v>2028</v>
      </c>
      <c r="C61" s="5" t="n">
        <v>1</v>
      </c>
      <c r="D61" s="153" t="n">
        <v>213</v>
      </c>
      <c r="E61" s="155" t="n">
        <f aca="false">central_SIPA_income!B54</f>
        <v>24690808.5939047</v>
      </c>
      <c r="F61" s="155" t="n">
        <f aca="false">central_SIPA_income!I54</f>
        <v>113248.20666373</v>
      </c>
      <c r="G61" s="8" t="n">
        <f aca="false">E61-F61*0.7</f>
        <v>24611534.8492401</v>
      </c>
      <c r="H61" s="8"/>
      <c r="I61" s="8"/>
      <c r="J61" s="8" t="n">
        <f aca="false">G61*3.8235866717</f>
        <v>94104336.6196345</v>
      </c>
      <c r="K61" s="6"/>
      <c r="L61" s="8"/>
      <c r="M61" s="8" t="n">
        <f aca="false">F61*2.511711692</f>
        <v>284446.844775323</v>
      </c>
      <c r="N61" s="8"/>
      <c r="O61" s="5"/>
      <c r="P61" s="5"/>
      <c r="Q61" s="8"/>
      <c r="R61" s="8"/>
      <c r="S61" s="8"/>
      <c r="T61" s="5"/>
      <c r="U61" s="5"/>
      <c r="V61" s="8"/>
      <c r="W61" s="8"/>
      <c r="X61" s="8"/>
      <c r="Y61" s="153"/>
      <c r="Z61" s="153"/>
      <c r="AA61" s="153"/>
      <c r="AB61" s="153"/>
      <c r="AC61" s="153"/>
      <c r="AD61" s="153"/>
      <c r="AE61" s="153"/>
      <c r="AF61" s="153"/>
      <c r="AG61" s="153"/>
      <c r="AH61" s="153"/>
      <c r="AI61" s="153"/>
      <c r="AJ61" s="153"/>
      <c r="AK61" s="153"/>
      <c r="AL61" s="153"/>
      <c r="AM61" s="153"/>
      <c r="AN61" s="153"/>
      <c r="AO61" s="153"/>
      <c r="AP61" s="153"/>
      <c r="AQ61" s="153"/>
      <c r="AR61" s="153"/>
      <c r="AS61" s="153"/>
      <c r="AT61" s="153"/>
      <c r="AU61" s="153"/>
      <c r="AV61" s="153"/>
      <c r="AW61" s="153"/>
      <c r="AX61" s="153"/>
      <c r="AY61" s="153"/>
      <c r="AZ61" s="153"/>
      <c r="BA61" s="153"/>
      <c r="BB61" s="153"/>
      <c r="BC61" s="153"/>
      <c r="BD61" s="153"/>
      <c r="BE61" s="153"/>
      <c r="BF61" s="153"/>
      <c r="BG61" s="153"/>
      <c r="BH61" s="153"/>
      <c r="BI61" s="153"/>
      <c r="BJ61" s="153"/>
      <c r="BK61" s="153"/>
      <c r="BL61" s="153"/>
    </row>
    <row r="62" customFormat="false" ht="12.8" hidden="false" customHeight="false" outlineLevel="0" collapsed="false">
      <c r="A62" s="7"/>
      <c r="B62" s="7" t="n">
        <v>2028</v>
      </c>
      <c r="C62" s="7" t="n">
        <v>2</v>
      </c>
      <c r="D62" s="7" t="n">
        <v>214</v>
      </c>
      <c r="E62" s="157" t="n">
        <f aca="false">central_SIPA_income!B55</f>
        <v>28689964.4161916</v>
      </c>
      <c r="F62" s="157" t="n">
        <f aca="false">central_SIPA_income!I55</f>
        <v>117206.09942693</v>
      </c>
      <c r="G62" s="67" t="n">
        <f aca="false">E62-F62*0.7</f>
        <v>28607920.1465928</v>
      </c>
      <c r="H62" s="67"/>
      <c r="I62" s="67"/>
      <c r="J62" s="67" t="n">
        <f aca="false">G62*3.8235866717</f>
        <v>109384862.17757</v>
      </c>
      <c r="K62" s="9"/>
      <c r="L62" s="67"/>
      <c r="M62" s="67" t="n">
        <f aca="false">F62*2.511711692</f>
        <v>294387.930304335</v>
      </c>
      <c r="N62" s="67"/>
      <c r="O62" s="7"/>
      <c r="P62" s="7"/>
      <c r="Q62" s="67"/>
      <c r="R62" s="67"/>
      <c r="S62" s="67"/>
      <c r="T62" s="7"/>
      <c r="U62" s="7"/>
      <c r="V62" s="67"/>
      <c r="W62" s="67"/>
      <c r="X62" s="6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</row>
    <row r="63" customFormat="false" ht="12.8" hidden="false" customHeight="false" outlineLevel="0" collapsed="false">
      <c r="A63" s="7"/>
      <c r="B63" s="7" t="n">
        <v>2028</v>
      </c>
      <c r="C63" s="7" t="n">
        <v>3</v>
      </c>
      <c r="D63" s="7" t="n">
        <v>215</v>
      </c>
      <c r="E63" s="157" t="n">
        <f aca="false">central_SIPA_income!B56</f>
        <v>25176049.0908181</v>
      </c>
      <c r="F63" s="157" t="n">
        <f aca="false">central_SIPA_income!I56</f>
        <v>119839.72240479</v>
      </c>
      <c r="G63" s="67" t="n">
        <f aca="false">E63-F63*0.7</f>
        <v>25092161.2851348</v>
      </c>
      <c r="H63" s="67"/>
      <c r="I63" s="67"/>
      <c r="J63" s="67" t="n">
        <f aca="false">G63*3.8235866717</f>
        <v>95942053.4539881</v>
      </c>
      <c r="K63" s="9"/>
      <c r="L63" s="67"/>
      <c r="M63" s="67" t="n">
        <f aca="false">F63*2.511711692</f>
        <v>301002.831930145</v>
      </c>
      <c r="N63" s="67"/>
      <c r="O63" s="7"/>
      <c r="P63" s="7"/>
      <c r="Q63" s="67"/>
      <c r="R63" s="67"/>
      <c r="S63" s="67"/>
      <c r="T63" s="7"/>
      <c r="U63" s="7"/>
      <c r="V63" s="67"/>
      <c r="W63" s="67"/>
      <c r="X63" s="6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</row>
    <row r="64" customFormat="false" ht="12.8" hidden="false" customHeight="false" outlineLevel="0" collapsed="false">
      <c r="A64" s="7"/>
      <c r="B64" s="7" t="n">
        <v>2028</v>
      </c>
      <c r="C64" s="7" t="n">
        <v>4</v>
      </c>
      <c r="D64" s="7" t="n">
        <v>216</v>
      </c>
      <c r="E64" s="157" t="n">
        <f aca="false">central_SIPA_income!B57</f>
        <v>29299975.4616181</v>
      </c>
      <c r="F64" s="157" t="n">
        <f aca="false">central_SIPA_income!I57</f>
        <v>116591.25922837</v>
      </c>
      <c r="G64" s="67" t="n">
        <f aca="false">E64-F64*0.7</f>
        <v>29218361.5801583</v>
      </c>
      <c r="H64" s="67"/>
      <c r="I64" s="67"/>
      <c r="J64" s="67" t="n">
        <f aca="false">G64*3.8235866717</f>
        <v>111718937.906805</v>
      </c>
      <c r="K64" s="9"/>
      <c r="L64" s="67"/>
      <c r="M64" s="67" t="n">
        <f aca="false">F64*2.511711692</f>
        <v>292843.6289889</v>
      </c>
      <c r="N64" s="67"/>
      <c r="O64" s="7"/>
      <c r="P64" s="7"/>
      <c r="Q64" s="67"/>
      <c r="R64" s="67"/>
      <c r="S64" s="67"/>
      <c r="T64" s="7"/>
      <c r="U64" s="7"/>
      <c r="V64" s="67"/>
      <c r="W64" s="67"/>
      <c r="X64" s="6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</row>
    <row r="65" customFormat="false" ht="12.8" hidden="false" customHeight="false" outlineLevel="0" collapsed="false">
      <c r="A65" s="153"/>
      <c r="B65" s="153" t="n">
        <v>2029</v>
      </c>
      <c r="C65" s="5" t="n">
        <v>1</v>
      </c>
      <c r="D65" s="153" t="n">
        <v>217</v>
      </c>
      <c r="E65" s="155" t="n">
        <f aca="false">central_SIPA_income!B58</f>
        <v>25563933.439021</v>
      </c>
      <c r="F65" s="155" t="n">
        <f aca="false">central_SIPA_income!I58</f>
        <v>121221.43295664</v>
      </c>
      <c r="G65" s="8" t="n">
        <f aca="false">E65-F65*0.7</f>
        <v>25479078.4359513</v>
      </c>
      <c r="H65" s="8"/>
      <c r="I65" s="8"/>
      <c r="J65" s="8" t="n">
        <f aca="false">G65*3.8235866717</f>
        <v>97421464.7149025</v>
      </c>
      <c r="K65" s="6"/>
      <c r="L65" s="8"/>
      <c r="M65" s="8" t="n">
        <f aca="false">F65*2.511711692</f>
        <v>304473.290478187</v>
      </c>
      <c r="N65" s="8"/>
      <c r="O65" s="5"/>
      <c r="P65" s="5"/>
      <c r="Q65" s="8"/>
      <c r="R65" s="8"/>
      <c r="S65" s="8"/>
      <c r="T65" s="5"/>
      <c r="U65" s="5"/>
      <c r="V65" s="8"/>
      <c r="W65" s="8"/>
      <c r="X65" s="8"/>
      <c r="Y65" s="153"/>
      <c r="Z65" s="153"/>
      <c r="AA65" s="153"/>
      <c r="AB65" s="153"/>
      <c r="AC65" s="153"/>
      <c r="AD65" s="153"/>
      <c r="AE65" s="153"/>
      <c r="AF65" s="153"/>
      <c r="AG65" s="153"/>
      <c r="AH65" s="153"/>
      <c r="AI65" s="153"/>
      <c r="AJ65" s="153"/>
      <c r="AK65" s="153"/>
      <c r="AL65" s="153"/>
      <c r="AM65" s="153"/>
      <c r="AN65" s="153"/>
      <c r="AO65" s="153"/>
      <c r="AP65" s="153"/>
      <c r="AQ65" s="153"/>
      <c r="AR65" s="153"/>
      <c r="AS65" s="153"/>
      <c r="AT65" s="153"/>
      <c r="AU65" s="153"/>
      <c r="AV65" s="153"/>
      <c r="AW65" s="153"/>
      <c r="AX65" s="153"/>
      <c r="AY65" s="153"/>
      <c r="AZ65" s="153"/>
      <c r="BA65" s="153"/>
      <c r="BB65" s="153"/>
      <c r="BC65" s="153"/>
      <c r="BD65" s="153"/>
      <c r="BE65" s="153"/>
      <c r="BF65" s="153"/>
      <c r="BG65" s="153"/>
      <c r="BH65" s="153"/>
      <c r="BI65" s="153"/>
      <c r="BJ65" s="153"/>
      <c r="BK65" s="153"/>
      <c r="BL65" s="153"/>
    </row>
    <row r="66" customFormat="false" ht="12.8" hidden="false" customHeight="false" outlineLevel="0" collapsed="false">
      <c r="A66" s="7"/>
      <c r="B66" s="7" t="n">
        <v>2029</v>
      </c>
      <c r="C66" s="7" t="n">
        <v>2</v>
      </c>
      <c r="D66" s="7" t="n">
        <v>218</v>
      </c>
      <c r="E66" s="157" t="n">
        <f aca="false">central_SIPA_income!B59</f>
        <v>29564888.841889</v>
      </c>
      <c r="F66" s="157" t="n">
        <f aca="false">central_SIPA_income!I59</f>
        <v>123583.70726289</v>
      </c>
      <c r="G66" s="67" t="n">
        <f aca="false">E66-F66*0.7</f>
        <v>29478380.246805</v>
      </c>
      <c r="H66" s="67"/>
      <c r="I66" s="67"/>
      <c r="J66" s="67" t="n">
        <f aca="false">G66*3.8235866717</f>
        <v>112713141.814988</v>
      </c>
      <c r="K66" s="9"/>
      <c r="L66" s="67"/>
      <c r="M66" s="67" t="n">
        <f aca="false">F66*2.511711692</f>
        <v>310406.642472906</v>
      </c>
      <c r="N66" s="67"/>
      <c r="O66" s="7"/>
      <c r="P66" s="7"/>
      <c r="Q66" s="67"/>
      <c r="R66" s="67"/>
      <c r="S66" s="67"/>
      <c r="T66" s="7"/>
      <c r="U66" s="7"/>
      <c r="V66" s="67"/>
      <c r="W66" s="67"/>
      <c r="X66" s="6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</row>
    <row r="67" customFormat="false" ht="12.8" hidden="false" customHeight="false" outlineLevel="0" collapsed="false">
      <c r="A67" s="7"/>
      <c r="B67" s="7" t="n">
        <v>2029</v>
      </c>
      <c r="C67" s="7" t="n">
        <v>3</v>
      </c>
      <c r="D67" s="7" t="n">
        <v>219</v>
      </c>
      <c r="E67" s="157" t="n">
        <f aca="false">central_SIPA_income!B60</f>
        <v>25832657.1309264</v>
      </c>
      <c r="F67" s="157" t="n">
        <f aca="false">central_SIPA_income!I60</f>
        <v>122238.24492157</v>
      </c>
      <c r="G67" s="67" t="n">
        <f aca="false">E67-F67*0.7</f>
        <v>25747090.3594813</v>
      </c>
      <c r="H67" s="67"/>
      <c r="I67" s="67"/>
      <c r="J67" s="67" t="n">
        <f aca="false">G67*3.8235866717</f>
        <v>98446231.5335684</v>
      </c>
      <c r="K67" s="9"/>
      <c r="L67" s="67"/>
      <c r="M67" s="67" t="n">
        <f aca="false">F67*2.511711692</f>
        <v>307027.228979067</v>
      </c>
      <c r="N67" s="67"/>
      <c r="O67" s="7"/>
      <c r="P67" s="7"/>
      <c r="Q67" s="67"/>
      <c r="R67" s="67"/>
      <c r="S67" s="67"/>
      <c r="T67" s="7"/>
      <c r="U67" s="7"/>
      <c r="V67" s="67"/>
      <c r="W67" s="67"/>
      <c r="X67" s="6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</row>
    <row r="68" customFormat="false" ht="12.8" hidden="false" customHeight="false" outlineLevel="0" collapsed="false">
      <c r="A68" s="7"/>
      <c r="B68" s="7" t="n">
        <v>2029</v>
      </c>
      <c r="C68" s="7" t="n">
        <v>4</v>
      </c>
      <c r="D68" s="7" t="n">
        <v>220</v>
      </c>
      <c r="E68" s="157" t="n">
        <f aca="false">central_SIPA_income!B61</f>
        <v>29921497.1721663</v>
      </c>
      <c r="F68" s="157" t="n">
        <f aca="false">central_SIPA_income!I61</f>
        <v>119248.26172166</v>
      </c>
      <c r="G68" s="67" t="n">
        <f aca="false">E68-F68*0.7</f>
        <v>29838023.3889611</v>
      </c>
      <c r="H68" s="67"/>
      <c r="I68" s="67"/>
      <c r="J68" s="67" t="n">
        <f aca="false">G68*3.8235866717</f>
        <v>114088268.539905</v>
      </c>
      <c r="K68" s="9"/>
      <c r="L68" s="67"/>
      <c r="M68" s="67" t="n">
        <f aca="false">F68*2.511711692</f>
        <v>299517.253216969</v>
      </c>
      <c r="N68" s="67"/>
      <c r="O68" s="7"/>
      <c r="P68" s="7"/>
      <c r="Q68" s="67"/>
      <c r="R68" s="67"/>
      <c r="S68" s="67"/>
      <c r="T68" s="7"/>
      <c r="U68" s="7"/>
      <c r="V68" s="67"/>
      <c r="W68" s="67"/>
      <c r="X68" s="6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</row>
    <row r="69" customFormat="false" ht="12.8" hidden="false" customHeight="false" outlineLevel="0" collapsed="false">
      <c r="A69" s="153"/>
      <c r="B69" s="153" t="n">
        <v>2030</v>
      </c>
      <c r="C69" s="5" t="n">
        <v>1</v>
      </c>
      <c r="D69" s="153" t="n">
        <v>221</v>
      </c>
      <c r="E69" s="155" t="n">
        <f aca="false">central_SIPA_income!B62</f>
        <v>26341679.0294672</v>
      </c>
      <c r="F69" s="155" t="n">
        <f aca="false">central_SIPA_income!I62</f>
        <v>127473.01933472</v>
      </c>
      <c r="G69" s="8" t="n">
        <f aca="false">E69-F69*0.7</f>
        <v>26252447.9159329</v>
      </c>
      <c r="H69" s="8"/>
      <c r="I69" s="8"/>
      <c r="J69" s="8" t="n">
        <f aca="false">G69*3.8235866717</f>
        <v>100378509.95086</v>
      </c>
      <c r="K69" s="6"/>
      <c r="L69" s="8"/>
      <c r="M69" s="8" t="n">
        <f aca="false">F69*2.511711692</f>
        <v>320175.473077558</v>
      </c>
      <c r="N69" s="8"/>
      <c r="O69" s="5"/>
      <c r="P69" s="5"/>
      <c r="Q69" s="8"/>
      <c r="R69" s="8"/>
      <c r="S69" s="8"/>
      <c r="T69" s="5"/>
      <c r="U69" s="5"/>
      <c r="V69" s="8"/>
      <c r="W69" s="8"/>
      <c r="X69" s="8"/>
      <c r="Y69" s="153"/>
      <c r="Z69" s="153"/>
      <c r="AA69" s="153"/>
      <c r="AB69" s="153"/>
      <c r="AC69" s="153"/>
      <c r="AD69" s="153"/>
      <c r="AE69" s="153"/>
      <c r="AF69" s="153"/>
      <c r="AG69" s="153"/>
      <c r="AH69" s="153"/>
      <c r="AI69" s="153"/>
      <c r="AJ69" s="153"/>
      <c r="AK69" s="153"/>
      <c r="AL69" s="153"/>
      <c r="AM69" s="153"/>
      <c r="AN69" s="153"/>
      <c r="AO69" s="153"/>
      <c r="AP69" s="153"/>
      <c r="AQ69" s="153"/>
      <c r="AR69" s="153"/>
      <c r="AS69" s="153"/>
      <c r="AT69" s="153"/>
      <c r="AU69" s="153"/>
      <c r="AV69" s="153"/>
      <c r="AW69" s="153"/>
      <c r="AX69" s="153"/>
      <c r="AY69" s="153"/>
      <c r="AZ69" s="153"/>
      <c r="BA69" s="153"/>
      <c r="BB69" s="153"/>
      <c r="BC69" s="153"/>
      <c r="BD69" s="153"/>
      <c r="BE69" s="153"/>
      <c r="BF69" s="153"/>
      <c r="BG69" s="153"/>
      <c r="BH69" s="153"/>
      <c r="BI69" s="153"/>
      <c r="BJ69" s="153"/>
      <c r="BK69" s="153"/>
      <c r="BL69" s="153"/>
    </row>
    <row r="70" customFormat="false" ht="12.8" hidden="false" customHeight="false" outlineLevel="0" collapsed="false">
      <c r="A70" s="7"/>
      <c r="B70" s="7" t="n">
        <v>2030</v>
      </c>
      <c r="C70" s="7" t="n">
        <v>2</v>
      </c>
      <c r="D70" s="7" t="n">
        <v>222</v>
      </c>
      <c r="E70" s="157" t="n">
        <f aca="false">central_SIPA_income!B63</f>
        <v>30428594.7065809</v>
      </c>
      <c r="F70" s="157" t="n">
        <f aca="false">central_SIPA_income!I63</f>
        <v>127722.39600882</v>
      </c>
      <c r="G70" s="67" t="n">
        <f aca="false">E70-F70*0.7</f>
        <v>30339189.0293748</v>
      </c>
      <c r="H70" s="67"/>
      <c r="I70" s="67"/>
      <c r="J70" s="67" t="n">
        <f aca="false">G70*3.8235866717</f>
        <v>116004518.802904</v>
      </c>
      <c r="K70" s="9"/>
      <c r="L70" s="67"/>
      <c r="M70" s="67" t="n">
        <f aca="false">F70*2.511711692</f>
        <v>320801.835385607</v>
      </c>
      <c r="N70" s="67"/>
      <c r="O70" s="7"/>
      <c r="P70" s="7"/>
      <c r="Q70" s="67"/>
      <c r="R70" s="67"/>
      <c r="S70" s="67"/>
      <c r="T70" s="7"/>
      <c r="U70" s="7"/>
      <c r="V70" s="67"/>
      <c r="W70" s="67"/>
      <c r="X70" s="6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</row>
    <row r="71" customFormat="false" ht="12.8" hidden="false" customHeight="false" outlineLevel="0" collapsed="false">
      <c r="A71" s="7"/>
      <c r="B71" s="7" t="n">
        <v>2030</v>
      </c>
      <c r="C71" s="7" t="n">
        <v>3</v>
      </c>
      <c r="D71" s="7" t="n">
        <v>223</v>
      </c>
      <c r="E71" s="157" t="n">
        <f aca="false">central_SIPA_income!B64</f>
        <v>26834668.513516</v>
      </c>
      <c r="F71" s="157" t="n">
        <f aca="false">central_SIPA_income!I64</f>
        <v>121826.73324453</v>
      </c>
      <c r="G71" s="67" t="n">
        <f aca="false">E71-F71*0.7</f>
        <v>26749389.8002448</v>
      </c>
      <c r="H71" s="67"/>
      <c r="I71" s="67"/>
      <c r="J71" s="67" t="n">
        <f aca="false">G71*3.8235866717</f>
        <v>102278610.316324</v>
      </c>
      <c r="K71" s="9"/>
      <c r="L71" s="67"/>
      <c r="M71" s="67" t="n">
        <f aca="false">F71*2.511711692</f>
        <v>305993.630288451</v>
      </c>
      <c r="N71" s="67"/>
      <c r="O71" s="7"/>
      <c r="P71" s="7"/>
      <c r="Q71" s="67"/>
      <c r="R71" s="67"/>
      <c r="S71" s="67"/>
      <c r="T71" s="7"/>
      <c r="U71" s="7"/>
      <c r="V71" s="67"/>
      <c r="W71" s="67"/>
      <c r="X71" s="6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</row>
    <row r="72" customFormat="false" ht="12.8" hidden="false" customHeight="false" outlineLevel="0" collapsed="false">
      <c r="A72" s="7"/>
      <c r="B72" s="7" t="n">
        <v>2030</v>
      </c>
      <c r="C72" s="7" t="n">
        <v>4</v>
      </c>
      <c r="D72" s="7" t="n">
        <v>224</v>
      </c>
      <c r="E72" s="157" t="n">
        <f aca="false">central_SIPA_income!B65</f>
        <v>31039411.5736061</v>
      </c>
      <c r="F72" s="157" t="n">
        <f aca="false">central_SIPA_income!I65</f>
        <v>122809.6903398</v>
      </c>
      <c r="G72" s="67" t="n">
        <f aca="false">E72-F72*0.7</f>
        <v>30953444.7903683</v>
      </c>
      <c r="H72" s="67"/>
      <c r="I72" s="67"/>
      <c r="J72" s="67" t="n">
        <f aca="false">G72*3.8235866717</f>
        <v>118353178.943654</v>
      </c>
      <c r="K72" s="9"/>
      <c r="L72" s="67"/>
      <c r="M72" s="67" t="n">
        <f aca="false">F72*2.511711692</f>
        <v>308462.535117375</v>
      </c>
      <c r="N72" s="67"/>
      <c r="O72" s="7"/>
      <c r="P72" s="7"/>
      <c r="Q72" s="67"/>
      <c r="R72" s="67"/>
      <c r="S72" s="67"/>
      <c r="T72" s="7"/>
      <c r="U72" s="7"/>
      <c r="V72" s="67"/>
      <c r="W72" s="67"/>
      <c r="X72" s="6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</row>
    <row r="73" customFormat="false" ht="12.8" hidden="false" customHeight="false" outlineLevel="0" collapsed="false">
      <c r="A73" s="153"/>
      <c r="B73" s="153" t="n">
        <v>2031</v>
      </c>
      <c r="C73" s="5" t="n">
        <v>1</v>
      </c>
      <c r="D73" s="153" t="n">
        <v>225</v>
      </c>
      <c r="E73" s="155" t="n">
        <f aca="false">central_SIPA_income!B66</f>
        <v>27244268.38515</v>
      </c>
      <c r="F73" s="155" t="n">
        <f aca="false">central_SIPA_income!I66</f>
        <v>118889.48874945</v>
      </c>
      <c r="G73" s="8" t="n">
        <f aca="false">E73-F73*0.7</f>
        <v>27161045.7430254</v>
      </c>
      <c r="H73" s="8"/>
      <c r="I73" s="8"/>
      <c r="J73" s="8" t="n">
        <f aca="false">G73*3.8235866717</f>
        <v>103852612.492466</v>
      </c>
      <c r="K73" s="6"/>
      <c r="L73" s="8"/>
      <c r="M73" s="8" t="n">
        <f aca="false">F73*2.511711692</f>
        <v>298616.118947896</v>
      </c>
      <c r="N73" s="8"/>
      <c r="O73" s="5"/>
      <c r="P73" s="5"/>
      <c r="Q73" s="8"/>
      <c r="R73" s="8"/>
      <c r="S73" s="8"/>
      <c r="T73" s="5"/>
      <c r="U73" s="5"/>
      <c r="V73" s="8"/>
      <c r="W73" s="8"/>
      <c r="X73" s="8"/>
      <c r="Y73" s="153"/>
      <c r="Z73" s="153"/>
      <c r="AA73" s="153"/>
      <c r="AB73" s="153"/>
      <c r="AC73" s="153"/>
      <c r="AD73" s="153"/>
      <c r="AE73" s="153"/>
      <c r="AF73" s="153"/>
      <c r="AG73" s="153"/>
      <c r="AH73" s="153"/>
      <c r="AI73" s="153"/>
      <c r="AJ73" s="153"/>
      <c r="AK73" s="153"/>
      <c r="AL73" s="153"/>
      <c r="AM73" s="153"/>
      <c r="AN73" s="153"/>
      <c r="AO73" s="153"/>
      <c r="AP73" s="153"/>
      <c r="AQ73" s="153"/>
      <c r="AR73" s="153"/>
      <c r="AS73" s="153"/>
      <c r="AT73" s="153"/>
      <c r="AU73" s="153"/>
      <c r="AV73" s="153"/>
      <c r="AW73" s="153"/>
      <c r="AX73" s="153"/>
      <c r="AY73" s="153"/>
      <c r="AZ73" s="153"/>
      <c r="BA73" s="153"/>
      <c r="BB73" s="153"/>
      <c r="BC73" s="153"/>
      <c r="BD73" s="153"/>
      <c r="BE73" s="153"/>
      <c r="BF73" s="153"/>
      <c r="BG73" s="153"/>
      <c r="BH73" s="153"/>
      <c r="BI73" s="153"/>
      <c r="BJ73" s="153"/>
      <c r="BK73" s="153"/>
      <c r="BL73" s="153"/>
    </row>
    <row r="74" customFormat="false" ht="12.8" hidden="false" customHeight="false" outlineLevel="0" collapsed="false">
      <c r="A74" s="7"/>
      <c r="B74" s="7" t="n">
        <v>2031</v>
      </c>
      <c r="C74" s="7" t="n">
        <v>2</v>
      </c>
      <c r="D74" s="7" t="n">
        <v>226</v>
      </c>
      <c r="E74" s="157" t="n">
        <f aca="false">central_SIPA_income!B67</f>
        <v>31447246.2671877</v>
      </c>
      <c r="F74" s="157" t="n">
        <f aca="false">central_SIPA_income!I67</f>
        <v>121117.55062465</v>
      </c>
      <c r="G74" s="67" t="n">
        <f aca="false">E74-F74*0.7</f>
        <v>31362463.9817504</v>
      </c>
      <c r="H74" s="67"/>
      <c r="I74" s="67"/>
      <c r="J74" s="67" t="n">
        <f aca="false">G74*3.8235866717</f>
        <v>119917099.272292</v>
      </c>
      <c r="K74" s="9"/>
      <c r="L74" s="67"/>
      <c r="M74" s="67" t="n">
        <f aca="false">F74*2.511711692</f>
        <v>304212.368010335</v>
      </c>
      <c r="N74" s="67"/>
      <c r="O74" s="7"/>
      <c r="P74" s="7"/>
      <c r="Q74" s="67"/>
      <c r="R74" s="67"/>
      <c r="S74" s="67"/>
      <c r="T74" s="7"/>
      <c r="U74" s="7"/>
      <c r="V74" s="67"/>
      <c r="W74" s="67"/>
      <c r="X74" s="6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</row>
    <row r="75" customFormat="false" ht="12.8" hidden="false" customHeight="false" outlineLevel="0" collapsed="false">
      <c r="A75" s="7"/>
      <c r="B75" s="7" t="n">
        <v>2031</v>
      </c>
      <c r="C75" s="7" t="n">
        <v>3</v>
      </c>
      <c r="D75" s="7" t="n">
        <v>227</v>
      </c>
      <c r="E75" s="157" t="n">
        <f aca="false">central_SIPA_income!B68</f>
        <v>27277835.3834052</v>
      </c>
      <c r="F75" s="157" t="n">
        <f aca="false">central_SIPA_income!I68</f>
        <v>124174.10354338</v>
      </c>
      <c r="G75" s="67" t="n">
        <f aca="false">E75-F75*0.7</f>
        <v>27190913.5109248</v>
      </c>
      <c r="H75" s="67"/>
      <c r="I75" s="67"/>
      <c r="J75" s="67" t="n">
        <f aca="false">G75*3.8235866717</f>
        <v>103966814.49172</v>
      </c>
      <c r="K75" s="9"/>
      <c r="L75" s="67"/>
      <c r="M75" s="67" t="n">
        <f aca="false">F75*2.511711692</f>
        <v>311889.547713526</v>
      </c>
      <c r="N75" s="67"/>
      <c r="O75" s="7"/>
      <c r="P75" s="7"/>
      <c r="Q75" s="67"/>
      <c r="R75" s="67"/>
      <c r="S75" s="67"/>
      <c r="T75" s="7"/>
      <c r="U75" s="7"/>
      <c r="V75" s="67"/>
      <c r="W75" s="67"/>
      <c r="X75" s="6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</row>
    <row r="76" customFormat="false" ht="12.8" hidden="false" customHeight="false" outlineLevel="0" collapsed="false">
      <c r="A76" s="7"/>
      <c r="B76" s="7" t="n">
        <v>2031</v>
      </c>
      <c r="C76" s="7" t="n">
        <v>4</v>
      </c>
      <c r="D76" s="7" t="n">
        <v>228</v>
      </c>
      <c r="E76" s="157" t="n">
        <f aca="false">central_SIPA_income!B69</f>
        <v>31678884.2760111</v>
      </c>
      <c r="F76" s="157" t="n">
        <f aca="false">central_SIPA_income!I69</f>
        <v>125608.77248979</v>
      </c>
      <c r="G76" s="67" t="n">
        <f aca="false">E76-F76*0.7</f>
        <v>31590958.1352683</v>
      </c>
      <c r="H76" s="67"/>
      <c r="I76" s="67"/>
      <c r="J76" s="67" t="n">
        <f aca="false">G76*3.8235866717</f>
        <v>120790766.472245</v>
      </c>
      <c r="K76" s="9"/>
      <c r="L76" s="67"/>
      <c r="M76" s="67" t="n">
        <f aca="false">F76*2.511711692</f>
        <v>315493.022480373</v>
      </c>
      <c r="N76" s="67"/>
      <c r="O76" s="7"/>
      <c r="P76" s="7"/>
      <c r="Q76" s="67"/>
      <c r="R76" s="67"/>
      <c r="S76" s="67"/>
      <c r="T76" s="7"/>
      <c r="U76" s="7"/>
      <c r="V76" s="67"/>
      <c r="W76" s="67"/>
      <c r="X76" s="6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</row>
    <row r="77" customFormat="false" ht="12.8" hidden="false" customHeight="false" outlineLevel="0" collapsed="false">
      <c r="A77" s="153"/>
      <c r="B77" s="153" t="n">
        <v>2032</v>
      </c>
      <c r="C77" s="5" t="n">
        <v>1</v>
      </c>
      <c r="D77" s="153" t="n">
        <v>229</v>
      </c>
      <c r="E77" s="155" t="n">
        <f aca="false">central_SIPA_income!B70</f>
        <v>27655725.739291</v>
      </c>
      <c r="F77" s="155" t="n">
        <f aca="false">central_SIPA_income!I70</f>
        <v>130611.48465894</v>
      </c>
      <c r="G77" s="8" t="n">
        <f aca="false">E77-F77*0.7</f>
        <v>27564297.7000298</v>
      </c>
      <c r="H77" s="8"/>
      <c r="I77" s="8"/>
      <c r="J77" s="8" t="n">
        <f aca="false">G77*3.8235866717</f>
        <v>105394481.300605</v>
      </c>
      <c r="K77" s="6"/>
      <c r="L77" s="8"/>
      <c r="M77" s="8" t="n">
        <f aca="false">F77*2.511711692</f>
        <v>328058.393127338</v>
      </c>
      <c r="N77" s="8"/>
      <c r="O77" s="5"/>
      <c r="P77" s="5"/>
      <c r="Q77" s="8"/>
      <c r="R77" s="8"/>
      <c r="S77" s="8"/>
      <c r="T77" s="5"/>
      <c r="U77" s="5"/>
      <c r="V77" s="8"/>
      <c r="W77" s="8"/>
      <c r="X77" s="8"/>
      <c r="Y77" s="153"/>
      <c r="Z77" s="153"/>
      <c r="AA77" s="153"/>
      <c r="AB77" s="153"/>
      <c r="AC77" s="153"/>
      <c r="AD77" s="153"/>
      <c r="AE77" s="153"/>
      <c r="AF77" s="153"/>
      <c r="AG77" s="153"/>
      <c r="AH77" s="153"/>
      <c r="AI77" s="153"/>
      <c r="AJ77" s="153"/>
      <c r="AK77" s="153"/>
      <c r="AL77" s="153"/>
      <c r="AM77" s="153"/>
      <c r="AN77" s="153"/>
      <c r="AO77" s="153"/>
      <c r="AP77" s="153"/>
      <c r="AQ77" s="153"/>
      <c r="AR77" s="153"/>
      <c r="AS77" s="153"/>
      <c r="AT77" s="153"/>
      <c r="AU77" s="153"/>
      <c r="AV77" s="153"/>
      <c r="AW77" s="153"/>
      <c r="AX77" s="153"/>
      <c r="AY77" s="153"/>
      <c r="AZ77" s="153"/>
      <c r="BA77" s="153"/>
      <c r="BB77" s="153"/>
      <c r="BC77" s="153"/>
      <c r="BD77" s="153"/>
      <c r="BE77" s="153"/>
      <c r="BF77" s="153"/>
      <c r="BG77" s="153"/>
      <c r="BH77" s="153"/>
      <c r="BI77" s="153"/>
      <c r="BJ77" s="153"/>
      <c r="BK77" s="153"/>
      <c r="BL77" s="153"/>
    </row>
    <row r="78" customFormat="false" ht="12.8" hidden="false" customHeight="false" outlineLevel="0" collapsed="false">
      <c r="A78" s="7"/>
      <c r="B78" s="7" t="n">
        <v>2032</v>
      </c>
      <c r="C78" s="7" t="n">
        <v>2</v>
      </c>
      <c r="D78" s="7" t="n">
        <v>230</v>
      </c>
      <c r="E78" s="157" t="n">
        <f aca="false">central_SIPA_income!B71</f>
        <v>32134233.8990965</v>
      </c>
      <c r="F78" s="157" t="n">
        <f aca="false">central_SIPA_income!I71</f>
        <v>125853.54643159</v>
      </c>
      <c r="G78" s="67" t="n">
        <f aca="false">E78-F78*0.7</f>
        <v>32046136.4165944</v>
      </c>
      <c r="H78" s="67"/>
      <c r="I78" s="67"/>
      <c r="J78" s="67" t="n">
        <f aca="false">G78*3.8235866717</f>
        <v>122531180.08197</v>
      </c>
      <c r="K78" s="9"/>
      <c r="L78" s="67"/>
      <c r="M78" s="67" t="n">
        <f aca="false">F78*2.511711692</f>
        <v>316107.824051889</v>
      </c>
      <c r="N78" s="67"/>
      <c r="O78" s="7"/>
      <c r="P78" s="7"/>
      <c r="Q78" s="67"/>
      <c r="R78" s="67"/>
      <c r="S78" s="67"/>
      <c r="T78" s="7"/>
      <c r="U78" s="7"/>
      <c r="V78" s="67"/>
      <c r="W78" s="67"/>
      <c r="X78" s="6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</row>
    <row r="79" customFormat="false" ht="12.8" hidden="false" customHeight="false" outlineLevel="0" collapsed="false">
      <c r="A79" s="7"/>
      <c r="B79" s="7" t="n">
        <v>2032</v>
      </c>
      <c r="C79" s="7" t="n">
        <v>3</v>
      </c>
      <c r="D79" s="7" t="n">
        <v>231</v>
      </c>
      <c r="E79" s="157" t="n">
        <f aca="false">central_SIPA_income!B72</f>
        <v>28065161.9710935</v>
      </c>
      <c r="F79" s="157" t="n">
        <f aca="false">central_SIPA_income!I72</f>
        <v>129730.61651566</v>
      </c>
      <c r="G79" s="67" t="n">
        <f aca="false">E79-F79*0.7</f>
        <v>27974350.5395325</v>
      </c>
      <c r="H79" s="67"/>
      <c r="I79" s="67"/>
      <c r="J79" s="67" t="n">
        <f aca="false">G79*3.8235866717</f>
        <v>106962353.87242</v>
      </c>
      <c r="K79" s="9"/>
      <c r="L79" s="67"/>
      <c r="M79" s="67" t="n">
        <f aca="false">F79*2.511711692</f>
        <v>325845.906312751</v>
      </c>
      <c r="N79" s="67"/>
      <c r="O79" s="7"/>
      <c r="P79" s="7"/>
      <c r="Q79" s="67"/>
      <c r="R79" s="67"/>
      <c r="S79" s="67"/>
      <c r="T79" s="7"/>
      <c r="U79" s="7"/>
      <c r="V79" s="67"/>
      <c r="W79" s="67"/>
      <c r="X79" s="6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</row>
    <row r="80" customFormat="false" ht="12.8" hidden="false" customHeight="false" outlineLevel="0" collapsed="false">
      <c r="A80" s="7"/>
      <c r="B80" s="7" t="n">
        <v>2032</v>
      </c>
      <c r="C80" s="7" t="n">
        <v>4</v>
      </c>
      <c r="D80" s="7" t="n">
        <v>232</v>
      </c>
      <c r="E80" s="157" t="n">
        <f aca="false">central_SIPA_income!B73</f>
        <v>32550319.5804304</v>
      </c>
      <c r="F80" s="157" t="n">
        <f aca="false">central_SIPA_income!I73</f>
        <v>127649.80440308</v>
      </c>
      <c r="G80" s="67" t="n">
        <f aca="false">E80-F80*0.7</f>
        <v>32460964.7173482</v>
      </c>
      <c r="H80" s="67"/>
      <c r="I80" s="67"/>
      <c r="J80" s="67" t="n">
        <f aca="false">G80*3.8235866717</f>
        <v>124117312.043777</v>
      </c>
      <c r="K80" s="9"/>
      <c r="L80" s="67"/>
      <c r="M80" s="67" t="n">
        <f aca="false">F80*2.511711692</f>
        <v>320619.506200729</v>
      </c>
      <c r="N80" s="67"/>
      <c r="O80" s="7"/>
      <c r="P80" s="7"/>
      <c r="Q80" s="67"/>
      <c r="R80" s="67"/>
      <c r="S80" s="67"/>
      <c r="T80" s="7"/>
      <c r="U80" s="7"/>
      <c r="V80" s="67"/>
      <c r="W80" s="67"/>
      <c r="X80" s="6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</row>
    <row r="81" customFormat="false" ht="12.8" hidden="false" customHeight="false" outlineLevel="0" collapsed="false">
      <c r="A81" s="153"/>
      <c r="B81" s="153" t="n">
        <v>2033</v>
      </c>
      <c r="C81" s="5" t="n">
        <v>1</v>
      </c>
      <c r="D81" s="153" t="n">
        <v>233</v>
      </c>
      <c r="E81" s="155" t="n">
        <f aca="false">central_SIPA_income!B74</f>
        <v>28612426.9126237</v>
      </c>
      <c r="F81" s="155" t="n">
        <f aca="false">central_SIPA_income!I74</f>
        <v>125014.57137987</v>
      </c>
      <c r="G81" s="8" t="n">
        <f aca="false">E81-F81*0.7</f>
        <v>28524916.7126577</v>
      </c>
      <c r="H81" s="8"/>
      <c r="I81" s="8"/>
      <c r="J81" s="8" t="n">
        <f aca="false">G81*3.8235866717</f>
        <v>109067491.353871</v>
      </c>
      <c r="K81" s="6"/>
      <c r="L81" s="8"/>
      <c r="M81" s="8" t="n">
        <f aca="false">F81*2.511711692</f>
        <v>314000.560605188</v>
      </c>
      <c r="N81" s="8"/>
      <c r="O81" s="5"/>
      <c r="P81" s="5"/>
      <c r="Q81" s="8"/>
      <c r="R81" s="8"/>
      <c r="S81" s="8"/>
      <c r="T81" s="5"/>
      <c r="U81" s="5"/>
      <c r="V81" s="8"/>
      <c r="W81" s="8"/>
      <c r="X81" s="8"/>
      <c r="Y81" s="153"/>
      <c r="Z81" s="153"/>
      <c r="AA81" s="153"/>
      <c r="AB81" s="153"/>
      <c r="AC81" s="153"/>
      <c r="AD81" s="153"/>
      <c r="AE81" s="153"/>
      <c r="AF81" s="153"/>
      <c r="AG81" s="153"/>
      <c r="AH81" s="153"/>
      <c r="AI81" s="153"/>
      <c r="AJ81" s="153"/>
      <c r="AK81" s="153"/>
      <c r="AL81" s="153"/>
      <c r="AM81" s="153"/>
      <c r="AN81" s="153"/>
      <c r="AO81" s="153"/>
      <c r="AP81" s="153"/>
      <c r="AQ81" s="153"/>
      <c r="AR81" s="153"/>
      <c r="AS81" s="153"/>
      <c r="AT81" s="153"/>
      <c r="AU81" s="153"/>
      <c r="AV81" s="153"/>
      <c r="AW81" s="153"/>
      <c r="AX81" s="153"/>
      <c r="AY81" s="153"/>
      <c r="AZ81" s="153"/>
      <c r="BA81" s="153"/>
      <c r="BB81" s="153"/>
      <c r="BC81" s="153"/>
      <c r="BD81" s="153"/>
      <c r="BE81" s="153"/>
      <c r="BF81" s="153"/>
      <c r="BG81" s="153"/>
      <c r="BH81" s="153"/>
      <c r="BI81" s="153"/>
      <c r="BJ81" s="153"/>
      <c r="BK81" s="153"/>
      <c r="BL81" s="153"/>
    </row>
    <row r="82" customFormat="false" ht="12.8" hidden="false" customHeight="false" outlineLevel="0" collapsed="false">
      <c r="A82" s="7"/>
      <c r="B82" s="7" t="n">
        <v>2033</v>
      </c>
      <c r="C82" s="7" t="n">
        <v>2</v>
      </c>
      <c r="D82" s="7" t="n">
        <v>234</v>
      </c>
      <c r="E82" s="157" t="n">
        <f aca="false">central_SIPA_income!B75</f>
        <v>33213160.1670279</v>
      </c>
      <c r="F82" s="157" t="n">
        <f aca="false">central_SIPA_income!I75</f>
        <v>125292.84056584</v>
      </c>
      <c r="G82" s="67" t="n">
        <f aca="false">E82-F82*0.7</f>
        <v>33125455.1786318</v>
      </c>
      <c r="H82" s="67"/>
      <c r="I82" s="67"/>
      <c r="J82" s="67" t="n">
        <f aca="false">G82*3.8235866717</f>
        <v>126658048.915012</v>
      </c>
      <c r="K82" s="9"/>
      <c r="L82" s="67"/>
      <c r="M82" s="67" t="n">
        <f aca="false">F82*2.511711692</f>
        <v>314699.492573112</v>
      </c>
      <c r="N82" s="67"/>
      <c r="O82" s="7"/>
      <c r="P82" s="7"/>
      <c r="Q82" s="67"/>
      <c r="R82" s="67"/>
      <c r="S82" s="67"/>
      <c r="T82" s="7"/>
      <c r="U82" s="7"/>
      <c r="V82" s="67"/>
      <c r="W82" s="67"/>
      <c r="X82" s="6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</row>
    <row r="83" customFormat="false" ht="12.8" hidden="false" customHeight="false" outlineLevel="0" collapsed="false">
      <c r="A83" s="7"/>
      <c r="B83" s="7" t="n">
        <v>2033</v>
      </c>
      <c r="C83" s="7" t="n">
        <v>3</v>
      </c>
      <c r="D83" s="7" t="n">
        <v>235</v>
      </c>
      <c r="E83" s="157" t="n">
        <f aca="false">central_SIPA_income!B76</f>
        <v>29126796.1818566</v>
      </c>
      <c r="F83" s="157" t="n">
        <f aca="false">central_SIPA_income!I76</f>
        <v>125933.40154022</v>
      </c>
      <c r="G83" s="67" t="n">
        <f aca="false">E83-F83*0.7</f>
        <v>29038642.8007784</v>
      </c>
      <c r="H83" s="67"/>
      <c r="I83" s="67"/>
      <c r="J83" s="67" t="n">
        <f aca="false">G83*3.8235866717</f>
        <v>111031767.577314</v>
      </c>
      <c r="K83" s="9"/>
      <c r="L83" s="67"/>
      <c r="M83" s="67" t="n">
        <f aca="false">F83*2.511711692</f>
        <v>316308.397061901</v>
      </c>
      <c r="N83" s="67"/>
      <c r="O83" s="7"/>
      <c r="P83" s="7"/>
      <c r="Q83" s="67"/>
      <c r="R83" s="67"/>
      <c r="S83" s="67"/>
      <c r="T83" s="7"/>
      <c r="U83" s="7"/>
      <c r="V83" s="67"/>
      <c r="W83" s="67"/>
      <c r="X83" s="6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</row>
    <row r="84" customFormat="false" ht="12.8" hidden="false" customHeight="false" outlineLevel="0" collapsed="false">
      <c r="A84" s="7"/>
      <c r="B84" s="7" t="n">
        <v>2033</v>
      </c>
      <c r="C84" s="7" t="n">
        <v>4</v>
      </c>
      <c r="D84" s="7" t="n">
        <v>236</v>
      </c>
      <c r="E84" s="157" t="n">
        <f aca="false">central_SIPA_income!B77</f>
        <v>33772918.8964285</v>
      </c>
      <c r="F84" s="157" t="n">
        <f aca="false">central_SIPA_income!I77</f>
        <v>125699.29206421</v>
      </c>
      <c r="G84" s="67" t="n">
        <f aca="false">E84-F84*0.7</f>
        <v>33684929.3919835</v>
      </c>
      <c r="H84" s="67"/>
      <c r="I84" s="67"/>
      <c r="J84" s="67" t="n">
        <f aca="false">G84*3.8235866717</f>
        <v>128797247.060344</v>
      </c>
      <c r="K84" s="9"/>
      <c r="L84" s="67"/>
      <c r="M84" s="67" t="n">
        <f aca="false">F84*2.511711692</f>
        <v>315720.381553799</v>
      </c>
      <c r="N84" s="67"/>
      <c r="O84" s="7"/>
      <c r="P84" s="7"/>
      <c r="Q84" s="67"/>
      <c r="R84" s="67"/>
      <c r="S84" s="67"/>
      <c r="T84" s="7"/>
      <c r="U84" s="7"/>
      <c r="V84" s="67"/>
      <c r="W84" s="67"/>
      <c r="X84" s="6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</row>
    <row r="85" customFormat="false" ht="12.8" hidden="false" customHeight="false" outlineLevel="0" collapsed="false">
      <c r="A85" s="153"/>
      <c r="B85" s="153" t="n">
        <v>2034</v>
      </c>
      <c r="C85" s="5" t="n">
        <v>1</v>
      </c>
      <c r="D85" s="153" t="n">
        <v>237</v>
      </c>
      <c r="E85" s="155" t="n">
        <f aca="false">central_SIPA_income!B78</f>
        <v>29545213.2217317</v>
      </c>
      <c r="F85" s="155" t="n">
        <f aca="false">central_SIPA_income!I78</f>
        <v>128813.84381385</v>
      </c>
      <c r="G85" s="8" t="n">
        <f aca="false">E85-F85*0.7</f>
        <v>29455043.531062</v>
      </c>
      <c r="H85" s="8"/>
      <c r="I85" s="8"/>
      <c r="J85" s="8" t="n">
        <f aca="false">G85*3.8235866717</f>
        <v>112623911.859712</v>
      </c>
      <c r="K85" s="6"/>
      <c r="L85" s="8"/>
      <c r="M85" s="8" t="n">
        <f aca="false">F85*2.511711692</f>
        <v>323543.237598709</v>
      </c>
      <c r="N85" s="8"/>
      <c r="O85" s="5"/>
      <c r="P85" s="5"/>
      <c r="Q85" s="8"/>
      <c r="R85" s="8"/>
      <c r="S85" s="8"/>
      <c r="T85" s="5"/>
      <c r="U85" s="5"/>
      <c r="V85" s="8"/>
      <c r="W85" s="8"/>
      <c r="X85" s="8"/>
      <c r="Y85" s="153"/>
      <c r="Z85" s="153"/>
      <c r="AA85" s="153"/>
      <c r="AB85" s="153"/>
      <c r="AC85" s="153"/>
      <c r="AD85" s="153"/>
      <c r="AE85" s="153"/>
      <c r="AF85" s="153"/>
      <c r="AG85" s="153"/>
      <c r="AH85" s="153"/>
      <c r="AI85" s="153"/>
      <c r="AJ85" s="153"/>
      <c r="AK85" s="153"/>
      <c r="AL85" s="153"/>
      <c r="AM85" s="153"/>
      <c r="AN85" s="153"/>
      <c r="AO85" s="153"/>
      <c r="AP85" s="153"/>
      <c r="AQ85" s="153"/>
      <c r="AR85" s="153"/>
      <c r="AS85" s="153"/>
      <c r="AT85" s="153"/>
      <c r="AU85" s="153"/>
      <c r="AV85" s="153"/>
      <c r="AW85" s="153"/>
      <c r="AX85" s="153"/>
      <c r="AY85" s="153"/>
      <c r="AZ85" s="153"/>
      <c r="BA85" s="153"/>
      <c r="BB85" s="153"/>
      <c r="BC85" s="153"/>
      <c r="BD85" s="153"/>
      <c r="BE85" s="153"/>
      <c r="BF85" s="153"/>
      <c r="BG85" s="153"/>
      <c r="BH85" s="153"/>
      <c r="BI85" s="153"/>
      <c r="BJ85" s="153"/>
      <c r="BK85" s="153"/>
      <c r="BL85" s="153"/>
    </row>
    <row r="86" customFormat="false" ht="12.8" hidden="false" customHeight="false" outlineLevel="0" collapsed="false">
      <c r="A86" s="7"/>
      <c r="B86" s="7" t="n">
        <v>2034</v>
      </c>
      <c r="C86" s="7" t="n">
        <v>2</v>
      </c>
      <c r="D86" s="7" t="n">
        <v>238</v>
      </c>
      <c r="E86" s="157" t="n">
        <f aca="false">central_SIPA_income!B79</f>
        <v>34096184.8077095</v>
      </c>
      <c r="F86" s="157" t="n">
        <f aca="false">central_SIPA_income!I79</f>
        <v>128312.67715508</v>
      </c>
      <c r="G86" s="67" t="n">
        <f aca="false">E86-F86*0.7</f>
        <v>34006365.933701</v>
      </c>
      <c r="H86" s="67"/>
      <c r="I86" s="67"/>
      <c r="J86" s="67" t="n">
        <f aca="false">G86*3.8235866717</f>
        <v>130026287.537052</v>
      </c>
      <c r="K86" s="9"/>
      <c r="L86" s="67"/>
      <c r="M86" s="67" t="n">
        <f aca="false">F86*2.511711692</f>
        <v>322284.451442236</v>
      </c>
      <c r="N86" s="67"/>
      <c r="O86" s="7"/>
      <c r="P86" s="7"/>
      <c r="Q86" s="67"/>
      <c r="R86" s="67"/>
      <c r="S86" s="67"/>
      <c r="T86" s="7"/>
      <c r="U86" s="7"/>
      <c r="V86" s="67"/>
      <c r="W86" s="67"/>
      <c r="X86" s="6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</row>
    <row r="87" customFormat="false" ht="12.8" hidden="false" customHeight="false" outlineLevel="0" collapsed="false">
      <c r="A87" s="7"/>
      <c r="B87" s="7" t="n">
        <v>2034</v>
      </c>
      <c r="C87" s="7" t="n">
        <v>3</v>
      </c>
      <c r="D87" s="7" t="n">
        <v>239</v>
      </c>
      <c r="E87" s="157" t="n">
        <f aca="false">central_SIPA_income!B80</f>
        <v>29795595.4757298</v>
      </c>
      <c r="F87" s="157" t="n">
        <f aca="false">central_SIPA_income!I80</f>
        <v>129836.8055991</v>
      </c>
      <c r="G87" s="67" t="n">
        <f aca="false">E87-F87*0.7</f>
        <v>29704709.7118104</v>
      </c>
      <c r="H87" s="67"/>
      <c r="I87" s="67"/>
      <c r="J87" s="67" t="n">
        <f aca="false">G87*3.8235866717</f>
        <v>113578532.140796</v>
      </c>
      <c r="K87" s="9"/>
      <c r="L87" s="67"/>
      <c r="M87" s="67" t="n">
        <f aca="false">F87*2.511711692</f>
        <v>326112.622675191</v>
      </c>
      <c r="N87" s="67"/>
      <c r="O87" s="7"/>
      <c r="P87" s="7"/>
      <c r="Q87" s="67"/>
      <c r="R87" s="67"/>
      <c r="S87" s="67"/>
      <c r="T87" s="7"/>
      <c r="U87" s="7"/>
      <c r="V87" s="67"/>
      <c r="W87" s="67"/>
      <c r="X87" s="6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</row>
    <row r="88" customFormat="false" ht="12.8" hidden="false" customHeight="false" outlineLevel="0" collapsed="false">
      <c r="A88" s="7"/>
      <c r="B88" s="7" t="n">
        <v>2034</v>
      </c>
      <c r="C88" s="7" t="n">
        <v>4</v>
      </c>
      <c r="D88" s="7" t="n">
        <v>240</v>
      </c>
      <c r="E88" s="157" t="n">
        <f aca="false">central_SIPA_income!B81</f>
        <v>34511804.8020805</v>
      </c>
      <c r="F88" s="157" t="n">
        <f aca="false">central_SIPA_income!I81</f>
        <v>130016.74107494</v>
      </c>
      <c r="G88" s="67" t="n">
        <f aca="false">E88-F88*0.7</f>
        <v>34420793.0833281</v>
      </c>
      <c r="H88" s="67"/>
      <c r="I88" s="67"/>
      <c r="J88" s="67" t="n">
        <f aca="false">G88*3.8235866717</f>
        <v>131610885.662757</v>
      </c>
      <c r="K88" s="9"/>
      <c r="L88" s="67"/>
      <c r="M88" s="67" t="n">
        <f aca="false">F88*2.511711692</f>
        <v>326564.568713663</v>
      </c>
      <c r="N88" s="67"/>
      <c r="O88" s="7"/>
      <c r="P88" s="7"/>
      <c r="Q88" s="67"/>
      <c r="R88" s="67"/>
      <c r="S88" s="67"/>
      <c r="T88" s="7"/>
      <c r="U88" s="7"/>
      <c r="V88" s="67"/>
      <c r="W88" s="67"/>
      <c r="X88" s="6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</row>
    <row r="89" customFormat="false" ht="12.8" hidden="false" customHeight="false" outlineLevel="0" collapsed="false">
      <c r="A89" s="153"/>
      <c r="B89" s="153" t="n">
        <v>2035</v>
      </c>
      <c r="C89" s="5" t="n">
        <v>1</v>
      </c>
      <c r="D89" s="153" t="n">
        <v>241</v>
      </c>
      <c r="E89" s="155" t="n">
        <f aca="false">central_SIPA_income!B82</f>
        <v>30108519.2885705</v>
      </c>
      <c r="F89" s="155" t="n">
        <f aca="false">central_SIPA_income!I82</f>
        <v>132558.11652795</v>
      </c>
      <c r="G89" s="8" t="n">
        <f aca="false">E89-F89*0.7</f>
        <v>30015728.6070009</v>
      </c>
      <c r="H89" s="8"/>
      <c r="I89" s="8"/>
      <c r="J89" s="8" t="n">
        <f aca="false">G89*3.8235866717</f>
        <v>114767739.843093</v>
      </c>
      <c r="K89" s="6"/>
      <c r="L89" s="8"/>
      <c r="M89" s="8" t="n">
        <f aca="false">F89*2.511711692</f>
        <v>332947.77115275</v>
      </c>
      <c r="N89" s="8"/>
      <c r="O89" s="5"/>
      <c r="P89" s="5"/>
      <c r="Q89" s="8"/>
      <c r="R89" s="8"/>
      <c r="S89" s="8"/>
      <c r="T89" s="5"/>
      <c r="U89" s="5"/>
      <c r="V89" s="8"/>
      <c r="W89" s="8"/>
      <c r="X89" s="8"/>
      <c r="Y89" s="153"/>
      <c r="Z89" s="153"/>
      <c r="AA89" s="153"/>
      <c r="AB89" s="153"/>
      <c r="AC89" s="153"/>
      <c r="AD89" s="153"/>
      <c r="AE89" s="153"/>
      <c r="AF89" s="153"/>
      <c r="AG89" s="153"/>
      <c r="AH89" s="153"/>
      <c r="AI89" s="153"/>
      <c r="AJ89" s="153"/>
      <c r="AK89" s="153"/>
      <c r="AL89" s="153"/>
      <c r="AM89" s="153"/>
      <c r="AN89" s="153"/>
      <c r="AO89" s="153"/>
      <c r="AP89" s="153"/>
      <c r="AQ89" s="153"/>
      <c r="AR89" s="153"/>
      <c r="AS89" s="153"/>
      <c r="AT89" s="153"/>
      <c r="AU89" s="153"/>
      <c r="AV89" s="153"/>
      <c r="AW89" s="153"/>
      <c r="AX89" s="153"/>
      <c r="AY89" s="153"/>
      <c r="AZ89" s="153"/>
      <c r="BA89" s="153"/>
      <c r="BB89" s="153"/>
      <c r="BC89" s="153"/>
      <c r="BD89" s="153"/>
      <c r="BE89" s="153"/>
      <c r="BF89" s="153"/>
      <c r="BG89" s="153"/>
      <c r="BH89" s="153"/>
      <c r="BI89" s="153"/>
      <c r="BJ89" s="153"/>
      <c r="BK89" s="153"/>
      <c r="BL89" s="153"/>
    </row>
    <row r="90" customFormat="false" ht="12.8" hidden="false" customHeight="false" outlineLevel="0" collapsed="false">
      <c r="A90" s="7"/>
      <c r="B90" s="7" t="n">
        <v>2035</v>
      </c>
      <c r="C90" s="7" t="n">
        <v>2</v>
      </c>
      <c r="D90" s="7" t="n">
        <v>242</v>
      </c>
      <c r="E90" s="157" t="n">
        <f aca="false">central_SIPA_income!B83</f>
        <v>34992125.579764</v>
      </c>
      <c r="F90" s="157" t="n">
        <f aca="false">central_SIPA_income!I83</f>
        <v>129359.74690714</v>
      </c>
      <c r="G90" s="67" t="n">
        <f aca="false">E90-F90*0.7</f>
        <v>34901573.756929</v>
      </c>
      <c r="H90" s="67"/>
      <c r="I90" s="67"/>
      <c r="J90" s="67" t="n">
        <f aca="false">G90*3.8235866717</f>
        <v>133449192.238348</v>
      </c>
      <c r="K90" s="9"/>
      <c r="L90" s="67"/>
      <c r="M90" s="67" t="n">
        <f aca="false">F90*2.511711692</f>
        <v>324914.388780824</v>
      </c>
      <c r="N90" s="67"/>
      <c r="O90" s="7"/>
      <c r="P90" s="7"/>
      <c r="Q90" s="67"/>
      <c r="R90" s="67"/>
      <c r="S90" s="67"/>
      <c r="T90" s="7"/>
      <c r="U90" s="7"/>
      <c r="V90" s="67"/>
      <c r="W90" s="67"/>
      <c r="X90" s="6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</row>
    <row r="91" customFormat="false" ht="12.8" hidden="false" customHeight="false" outlineLevel="0" collapsed="false">
      <c r="A91" s="7"/>
      <c r="B91" s="7" t="n">
        <v>2035</v>
      </c>
      <c r="C91" s="7" t="n">
        <v>3</v>
      </c>
      <c r="D91" s="7" t="n">
        <v>243</v>
      </c>
      <c r="E91" s="157" t="n">
        <f aca="false">central_SIPA_income!B84</f>
        <v>30520111.1462001</v>
      </c>
      <c r="F91" s="157" t="n">
        <f aca="false">central_SIPA_income!I84</f>
        <v>125532.80862982</v>
      </c>
      <c r="G91" s="67" t="n">
        <f aca="false">E91-F91*0.7</f>
        <v>30432238.1801592</v>
      </c>
      <c r="H91" s="67"/>
      <c r="I91" s="67"/>
      <c r="J91" s="67" t="n">
        <f aca="false">G91*3.8235866717</f>
        <v>116360300.295657</v>
      </c>
      <c r="K91" s="9"/>
      <c r="L91" s="67"/>
      <c r="M91" s="67" t="n">
        <f aca="false">F91*2.511711692</f>
        <v>315302.223165117</v>
      </c>
      <c r="N91" s="67"/>
      <c r="O91" s="7"/>
      <c r="P91" s="7"/>
      <c r="Q91" s="67"/>
      <c r="R91" s="67"/>
      <c r="S91" s="67"/>
      <c r="T91" s="7"/>
      <c r="U91" s="7"/>
      <c r="V91" s="67"/>
      <c r="W91" s="67"/>
      <c r="X91" s="6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</row>
    <row r="92" customFormat="false" ht="12.8" hidden="false" customHeight="false" outlineLevel="0" collapsed="false">
      <c r="A92" s="7"/>
      <c r="B92" s="7" t="n">
        <v>2035</v>
      </c>
      <c r="C92" s="7" t="n">
        <v>4</v>
      </c>
      <c r="D92" s="7" t="n">
        <v>244</v>
      </c>
      <c r="E92" s="157" t="n">
        <f aca="false">central_SIPA_income!B85</f>
        <v>35151662.9748625</v>
      </c>
      <c r="F92" s="157" t="n">
        <f aca="false">central_SIPA_income!I85</f>
        <v>131834.36772418</v>
      </c>
      <c r="G92" s="67" t="n">
        <f aca="false">E92-F92*0.7</f>
        <v>35059378.9174556</v>
      </c>
      <c r="H92" s="67"/>
      <c r="I92" s="67"/>
      <c r="J92" s="67" t="n">
        <f aca="false">G92*3.8235866717</f>
        <v>134052573.946863</v>
      </c>
      <c r="K92" s="9"/>
      <c r="L92" s="67"/>
      <c r="M92" s="67" t="n">
        <f aca="false">F92*2.511711692</f>
        <v>331129.92282025</v>
      </c>
      <c r="N92" s="67"/>
      <c r="O92" s="7"/>
      <c r="P92" s="7"/>
      <c r="Q92" s="67"/>
      <c r="R92" s="67"/>
      <c r="S92" s="67"/>
      <c r="T92" s="7"/>
      <c r="U92" s="7"/>
      <c r="V92" s="67"/>
      <c r="W92" s="67"/>
      <c r="X92" s="6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</row>
    <row r="93" customFormat="false" ht="12.8" hidden="false" customHeight="false" outlineLevel="0" collapsed="false">
      <c r="A93" s="153"/>
      <c r="B93" s="153" t="n">
        <v>2036</v>
      </c>
      <c r="C93" s="5" t="n">
        <v>1</v>
      </c>
      <c r="D93" s="153" t="n">
        <v>245</v>
      </c>
      <c r="E93" s="155" t="n">
        <f aca="false">central_SIPA_income!B86</f>
        <v>30844143.6118528</v>
      </c>
      <c r="F93" s="155" t="n">
        <f aca="false">central_SIPA_income!I86</f>
        <v>134986.77499089</v>
      </c>
      <c r="G93" s="8" t="n">
        <f aca="false">E93-F93*0.7</f>
        <v>30749652.8693592</v>
      </c>
      <c r="H93" s="8"/>
      <c r="I93" s="8"/>
      <c r="J93" s="8" t="n">
        <f aca="false">G93*3.8235866717</f>
        <v>117573962.870684</v>
      </c>
      <c r="K93" s="6"/>
      <c r="L93" s="8"/>
      <c r="M93" s="8" t="n">
        <f aca="false">F93*2.511711692</f>
        <v>339047.861009992</v>
      </c>
      <c r="N93" s="8"/>
      <c r="O93" s="5"/>
      <c r="P93" s="5"/>
      <c r="Q93" s="8"/>
      <c r="R93" s="8"/>
      <c r="S93" s="8"/>
      <c r="T93" s="5"/>
      <c r="U93" s="5"/>
      <c r="V93" s="8"/>
      <c r="W93" s="8"/>
      <c r="X93" s="8"/>
      <c r="Y93" s="153"/>
      <c r="Z93" s="153"/>
      <c r="AA93" s="153"/>
      <c r="AB93" s="153"/>
      <c r="AC93" s="153"/>
      <c r="AD93" s="153"/>
      <c r="AE93" s="153"/>
      <c r="AF93" s="153"/>
      <c r="AG93" s="153"/>
      <c r="AH93" s="153"/>
      <c r="AI93" s="153"/>
      <c r="AJ93" s="153"/>
      <c r="AK93" s="153"/>
      <c r="AL93" s="153"/>
      <c r="AM93" s="153"/>
      <c r="AN93" s="153"/>
      <c r="AO93" s="153"/>
      <c r="AP93" s="153"/>
      <c r="AQ93" s="153"/>
      <c r="AR93" s="153"/>
      <c r="AS93" s="153"/>
      <c r="AT93" s="153"/>
      <c r="AU93" s="153"/>
      <c r="AV93" s="153"/>
      <c r="AW93" s="153"/>
      <c r="AX93" s="153"/>
      <c r="AY93" s="153"/>
      <c r="AZ93" s="153"/>
      <c r="BA93" s="153"/>
      <c r="BB93" s="153"/>
      <c r="BC93" s="153"/>
      <c r="BD93" s="153"/>
      <c r="BE93" s="153"/>
      <c r="BF93" s="153"/>
      <c r="BG93" s="153"/>
      <c r="BH93" s="153"/>
      <c r="BI93" s="153"/>
      <c r="BJ93" s="153"/>
      <c r="BK93" s="153"/>
      <c r="BL93" s="153"/>
    </row>
    <row r="94" customFormat="false" ht="12.8" hidden="false" customHeight="false" outlineLevel="0" collapsed="false">
      <c r="A94" s="7"/>
      <c r="B94" s="7" t="n">
        <v>2036</v>
      </c>
      <c r="C94" s="7" t="n">
        <v>2</v>
      </c>
      <c r="D94" s="7" t="n">
        <v>246</v>
      </c>
      <c r="E94" s="157" t="n">
        <f aca="false">central_SIPA_income!B87</f>
        <v>35553860.2040427</v>
      </c>
      <c r="F94" s="157" t="n">
        <f aca="false">central_SIPA_income!I87</f>
        <v>130609.12508536</v>
      </c>
      <c r="G94" s="67" t="n">
        <f aca="false">E94-F94*0.7</f>
        <v>35462433.816483</v>
      </c>
      <c r="H94" s="67"/>
      <c r="I94" s="67"/>
      <c r="J94" s="67" t="n">
        <f aca="false">G94*3.8235866717</f>
        <v>135593689.286748</v>
      </c>
      <c r="K94" s="9"/>
      <c r="L94" s="67"/>
      <c r="M94" s="67" t="n">
        <f aca="false">F94*2.511711692</f>
        <v>328052.466558789</v>
      </c>
      <c r="N94" s="67"/>
      <c r="O94" s="7"/>
      <c r="P94" s="7"/>
      <c r="Q94" s="67"/>
      <c r="R94" s="67"/>
      <c r="S94" s="67"/>
      <c r="T94" s="7"/>
      <c r="U94" s="7"/>
      <c r="V94" s="67"/>
      <c r="W94" s="67"/>
      <c r="X94" s="6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</row>
    <row r="95" customFormat="false" ht="12.8" hidden="false" customHeight="false" outlineLevel="0" collapsed="false">
      <c r="A95" s="7"/>
      <c r="B95" s="7" t="n">
        <v>2036</v>
      </c>
      <c r="C95" s="7" t="n">
        <v>3</v>
      </c>
      <c r="D95" s="7" t="n">
        <v>247</v>
      </c>
      <c r="E95" s="157" t="n">
        <f aca="false">central_SIPA_income!B88</f>
        <v>31078645.4008174</v>
      </c>
      <c r="F95" s="157" t="n">
        <f aca="false">central_SIPA_income!I88</f>
        <v>132175.95879242</v>
      </c>
      <c r="G95" s="67" t="n">
        <f aca="false">E95-F95*0.7</f>
        <v>30986122.2296627</v>
      </c>
      <c r="H95" s="67"/>
      <c r="I95" s="67"/>
      <c r="J95" s="67" t="n">
        <f aca="false">G95*3.8235866717</f>
        <v>118478123.965005</v>
      </c>
      <c r="K95" s="9"/>
      <c r="L95" s="67"/>
      <c r="M95" s="67" t="n">
        <f aca="false">F95*2.511711692</f>
        <v>331987.901100232</v>
      </c>
      <c r="N95" s="67"/>
      <c r="O95" s="7"/>
      <c r="P95" s="7"/>
      <c r="Q95" s="67"/>
      <c r="R95" s="67"/>
      <c r="S95" s="67"/>
      <c r="T95" s="7"/>
      <c r="U95" s="7"/>
      <c r="V95" s="67"/>
      <c r="W95" s="67"/>
      <c r="X95" s="6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</row>
    <row r="96" customFormat="false" ht="12.8" hidden="false" customHeight="false" outlineLevel="0" collapsed="false">
      <c r="A96" s="7"/>
      <c r="B96" s="7" t="n">
        <v>2036</v>
      </c>
      <c r="C96" s="7" t="n">
        <v>4</v>
      </c>
      <c r="D96" s="7" t="n">
        <v>248</v>
      </c>
      <c r="E96" s="157" t="n">
        <f aca="false">central_SIPA_income!B89</f>
        <v>36200376.3394591</v>
      </c>
      <c r="F96" s="157" t="n">
        <f aca="false">central_SIPA_income!I89</f>
        <v>130448.73221752</v>
      </c>
      <c r="G96" s="67" t="n">
        <f aca="false">E96-F96*0.7</f>
        <v>36109062.2269068</v>
      </c>
      <c r="H96" s="67"/>
      <c r="I96" s="67"/>
      <c r="J96" s="67" t="n">
        <f aca="false">G96*3.8235866717</f>
        <v>138066129.058387</v>
      </c>
      <c r="K96" s="9"/>
      <c r="L96" s="67"/>
      <c r="M96" s="67" t="n">
        <f aca="false">F96*2.511711692</f>
        <v>327649.605917322</v>
      </c>
      <c r="N96" s="67"/>
      <c r="O96" s="7"/>
      <c r="P96" s="7"/>
      <c r="Q96" s="67"/>
      <c r="R96" s="67"/>
      <c r="S96" s="67"/>
      <c r="T96" s="7"/>
      <c r="U96" s="7"/>
      <c r="V96" s="67"/>
      <c r="W96" s="67"/>
      <c r="X96" s="6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</row>
    <row r="97" customFormat="false" ht="12.8" hidden="false" customHeight="false" outlineLevel="0" collapsed="false">
      <c r="A97" s="153"/>
      <c r="B97" s="153" t="n">
        <v>2037</v>
      </c>
      <c r="C97" s="5" t="n">
        <v>1</v>
      </c>
      <c r="D97" s="153" t="n">
        <v>249</v>
      </c>
      <c r="E97" s="155" t="n">
        <f aca="false">central_SIPA_income!B90</f>
        <v>31438948.8479013</v>
      </c>
      <c r="F97" s="155" t="n">
        <f aca="false">central_SIPA_income!I90</f>
        <v>138070.60176405</v>
      </c>
      <c r="G97" s="8" t="n">
        <f aca="false">E97-F97*0.7</f>
        <v>31342299.4266664</v>
      </c>
      <c r="H97" s="8"/>
      <c r="I97" s="8"/>
      <c r="J97" s="8" t="n">
        <f aca="false">G97*3.8235866717</f>
        <v>119839998.348232</v>
      </c>
      <c r="K97" s="6"/>
      <c r="L97" s="8"/>
      <c r="M97" s="8" t="n">
        <f aca="false">F97*2.511711692</f>
        <v>346793.54477224</v>
      </c>
      <c r="N97" s="8"/>
      <c r="O97" s="5"/>
      <c r="P97" s="5"/>
      <c r="Q97" s="8"/>
      <c r="R97" s="8"/>
      <c r="S97" s="8"/>
      <c r="T97" s="5"/>
      <c r="U97" s="5"/>
      <c r="V97" s="8"/>
      <c r="W97" s="8"/>
      <c r="X97" s="8"/>
      <c r="Y97" s="153"/>
      <c r="Z97" s="153"/>
      <c r="AA97" s="153"/>
      <c r="AB97" s="153"/>
      <c r="AC97" s="153"/>
      <c r="AD97" s="153"/>
      <c r="AE97" s="153"/>
      <c r="AF97" s="153"/>
      <c r="AG97" s="153"/>
      <c r="AH97" s="153"/>
      <c r="AI97" s="153"/>
      <c r="AJ97" s="153"/>
      <c r="AK97" s="153"/>
      <c r="AL97" s="153"/>
      <c r="AM97" s="153"/>
      <c r="AN97" s="153"/>
      <c r="AO97" s="153"/>
      <c r="AP97" s="153"/>
      <c r="AQ97" s="153"/>
      <c r="AR97" s="153"/>
      <c r="AS97" s="153"/>
      <c r="AT97" s="153"/>
      <c r="AU97" s="153"/>
      <c r="AV97" s="153"/>
      <c r="AW97" s="153"/>
      <c r="AX97" s="153"/>
      <c r="AY97" s="153"/>
      <c r="AZ97" s="153"/>
      <c r="BA97" s="153"/>
      <c r="BB97" s="153"/>
      <c r="BC97" s="153"/>
      <c r="BD97" s="153"/>
      <c r="BE97" s="153"/>
      <c r="BF97" s="153"/>
      <c r="BG97" s="153"/>
      <c r="BH97" s="153"/>
      <c r="BI97" s="153"/>
      <c r="BJ97" s="153"/>
      <c r="BK97" s="153"/>
      <c r="BL97" s="153"/>
    </row>
    <row r="98" customFormat="false" ht="12.8" hidden="false" customHeight="false" outlineLevel="0" collapsed="false">
      <c r="A98" s="7"/>
      <c r="B98" s="7" t="n">
        <v>2037</v>
      </c>
      <c r="C98" s="7" t="n">
        <v>2</v>
      </c>
      <c r="D98" s="7" t="n">
        <v>250</v>
      </c>
      <c r="E98" s="157" t="n">
        <f aca="false">central_SIPA_income!B91</f>
        <v>36537087.650541</v>
      </c>
      <c r="F98" s="157" t="n">
        <f aca="false">central_SIPA_income!I91</f>
        <v>131952.12895649</v>
      </c>
      <c r="G98" s="67" t="n">
        <f aca="false">E98-F98*0.7</f>
        <v>36444721.1602715</v>
      </c>
      <c r="H98" s="67"/>
      <c r="I98" s="67"/>
      <c r="J98" s="67" t="n">
        <f aca="false">G98*3.8235866717</f>
        <v>139349550.082237</v>
      </c>
      <c r="K98" s="9"/>
      <c r="L98" s="67"/>
      <c r="M98" s="67" t="n">
        <f aca="false">F98*2.511711692</f>
        <v>331425.705084308</v>
      </c>
      <c r="N98" s="67"/>
      <c r="O98" s="7"/>
      <c r="P98" s="7"/>
      <c r="Q98" s="67"/>
      <c r="R98" s="67"/>
      <c r="S98" s="67"/>
      <c r="T98" s="7"/>
      <c r="U98" s="7"/>
      <c r="V98" s="67"/>
      <c r="W98" s="67"/>
      <c r="X98" s="6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</row>
    <row r="99" customFormat="false" ht="12.8" hidden="false" customHeight="false" outlineLevel="0" collapsed="false">
      <c r="A99" s="7"/>
      <c r="B99" s="7" t="n">
        <v>2037</v>
      </c>
      <c r="C99" s="7" t="n">
        <v>3</v>
      </c>
      <c r="D99" s="7" t="n">
        <v>251</v>
      </c>
      <c r="E99" s="157" t="n">
        <f aca="false">central_SIPA_income!B92</f>
        <v>32093429.6293433</v>
      </c>
      <c r="F99" s="157" t="n">
        <f aca="false">central_SIPA_income!I92</f>
        <v>134918.36320018</v>
      </c>
      <c r="G99" s="67" t="n">
        <f aca="false">E99-F99*0.7</f>
        <v>31998986.7751032</v>
      </c>
      <c r="H99" s="67"/>
      <c r="I99" s="67"/>
      <c r="J99" s="67" t="n">
        <f aca="false">G99*3.8235866717</f>
        <v>122350899.341189</v>
      </c>
      <c r="K99" s="9"/>
      <c r="L99" s="67"/>
      <c r="M99" s="67" t="n">
        <f aca="false">F99*2.511711692</f>
        <v>338876.030315395</v>
      </c>
      <c r="N99" s="67"/>
      <c r="O99" s="7"/>
      <c r="P99" s="7"/>
      <c r="Q99" s="67"/>
      <c r="R99" s="67"/>
      <c r="S99" s="67"/>
      <c r="T99" s="7"/>
      <c r="U99" s="7"/>
      <c r="V99" s="67"/>
      <c r="W99" s="67"/>
      <c r="X99" s="6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</row>
    <row r="100" customFormat="false" ht="12.8" hidden="false" customHeight="false" outlineLevel="0" collapsed="false">
      <c r="A100" s="7"/>
      <c r="B100" s="7" t="n">
        <v>2037</v>
      </c>
      <c r="C100" s="7" t="n">
        <v>4</v>
      </c>
      <c r="D100" s="7" t="n">
        <v>252</v>
      </c>
      <c r="E100" s="157" t="n">
        <f aca="false">central_SIPA_income!B93</f>
        <v>37107569.0899282</v>
      </c>
      <c r="F100" s="157" t="n">
        <f aca="false">central_SIPA_income!I93</f>
        <v>135842.3219236</v>
      </c>
      <c r="G100" s="67" t="n">
        <f aca="false">E100-F100*0.7</f>
        <v>37012479.4645817</v>
      </c>
      <c r="H100" s="67"/>
      <c r="I100" s="67"/>
      <c r="J100" s="67" t="n">
        <f aca="false">G100*3.8235866717</f>
        <v>141520423.167345</v>
      </c>
      <c r="K100" s="9"/>
      <c r="L100" s="67"/>
      <c r="M100" s="67" t="n">
        <f aca="false">F100*2.511711692</f>
        <v>341196.748243934</v>
      </c>
      <c r="N100" s="67"/>
      <c r="O100" s="7"/>
      <c r="P100" s="7"/>
      <c r="Q100" s="67"/>
      <c r="R100" s="67"/>
      <c r="S100" s="67"/>
      <c r="T100" s="7"/>
      <c r="U100" s="7"/>
      <c r="V100" s="67"/>
      <c r="W100" s="67"/>
      <c r="X100" s="6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</row>
    <row r="101" customFormat="false" ht="12.8" hidden="false" customHeight="false" outlineLevel="0" collapsed="false">
      <c r="A101" s="153"/>
      <c r="B101" s="153" t="n">
        <v>2038</v>
      </c>
      <c r="C101" s="5" t="n">
        <v>1</v>
      </c>
      <c r="D101" s="153" t="n">
        <v>253</v>
      </c>
      <c r="E101" s="155" t="n">
        <f aca="false">central_SIPA_income!B94</f>
        <v>32586805.6171213</v>
      </c>
      <c r="F101" s="155" t="n">
        <f aca="false">central_SIPA_income!I94</f>
        <v>138923.13107246</v>
      </c>
      <c r="G101" s="8" t="n">
        <f aca="false">E101-F101*0.7</f>
        <v>32489559.4253706</v>
      </c>
      <c r="H101" s="8"/>
      <c r="I101" s="8"/>
      <c r="J101" s="8" t="n">
        <f aca="false">G101*3.8235866717</f>
        <v>124226646.388252</v>
      </c>
      <c r="K101" s="6"/>
      <c r="L101" s="8"/>
      <c r="M101" s="8" t="n">
        <f aca="false">F101*2.511711692</f>
        <v>348934.852603946</v>
      </c>
      <c r="N101" s="8"/>
      <c r="O101" s="5"/>
      <c r="P101" s="5"/>
      <c r="Q101" s="8"/>
      <c r="R101" s="8"/>
      <c r="S101" s="8"/>
      <c r="T101" s="5"/>
      <c r="U101" s="5"/>
      <c r="V101" s="8"/>
      <c r="W101" s="8"/>
      <c r="X101" s="8"/>
      <c r="Y101" s="153"/>
      <c r="Z101" s="153"/>
      <c r="AA101" s="153"/>
      <c r="AB101" s="153"/>
      <c r="AC101" s="153"/>
      <c r="AD101" s="153"/>
      <c r="AE101" s="153"/>
      <c r="AF101" s="153"/>
      <c r="AG101" s="153"/>
      <c r="AH101" s="153"/>
      <c r="AI101" s="153"/>
      <c r="AJ101" s="153"/>
      <c r="AK101" s="153"/>
      <c r="AL101" s="153"/>
      <c r="AM101" s="153"/>
      <c r="AN101" s="153"/>
      <c r="AO101" s="153"/>
      <c r="AP101" s="153"/>
      <c r="AQ101" s="153"/>
      <c r="AR101" s="153"/>
      <c r="AS101" s="153"/>
      <c r="AT101" s="153"/>
      <c r="AU101" s="153"/>
      <c r="AV101" s="153"/>
      <c r="AW101" s="153"/>
      <c r="AX101" s="153"/>
      <c r="AY101" s="153"/>
      <c r="AZ101" s="153"/>
      <c r="BA101" s="153"/>
      <c r="BB101" s="153"/>
      <c r="BC101" s="153"/>
      <c r="BD101" s="153"/>
      <c r="BE101" s="153"/>
      <c r="BF101" s="153"/>
      <c r="BG101" s="153"/>
      <c r="BH101" s="153"/>
      <c r="BI101" s="153"/>
      <c r="BJ101" s="153"/>
      <c r="BK101" s="153"/>
      <c r="BL101" s="153"/>
    </row>
    <row r="102" customFormat="false" ht="12.8" hidden="false" customHeight="false" outlineLevel="0" collapsed="false">
      <c r="A102" s="7"/>
      <c r="B102" s="7" t="n">
        <v>2038</v>
      </c>
      <c r="C102" s="7" t="n">
        <v>2</v>
      </c>
      <c r="D102" s="7" t="n">
        <v>254</v>
      </c>
      <c r="E102" s="157" t="n">
        <f aca="false">central_SIPA_income!B95</f>
        <v>37800485.735699</v>
      </c>
      <c r="F102" s="157" t="n">
        <f aca="false">central_SIPA_income!I95</f>
        <v>131727.96311821</v>
      </c>
      <c r="G102" s="67" t="n">
        <f aca="false">E102-F102*0.7</f>
        <v>37708276.1615163</v>
      </c>
      <c r="H102" s="67"/>
      <c r="I102" s="67"/>
      <c r="J102" s="67" t="n">
        <f aca="false">G102*3.8235866717</f>
        <v>144180862.143957</v>
      </c>
      <c r="K102" s="9"/>
      <c r="L102" s="67"/>
      <c r="M102" s="67" t="n">
        <f aca="false">F102*2.511711692</f>
        <v>330862.665127353</v>
      </c>
      <c r="N102" s="67"/>
      <c r="O102" s="7"/>
      <c r="P102" s="7"/>
      <c r="Q102" s="67"/>
      <c r="R102" s="67"/>
      <c r="S102" s="67"/>
      <c r="T102" s="7"/>
      <c r="U102" s="7"/>
      <c r="V102" s="67"/>
      <c r="W102" s="67"/>
      <c r="X102" s="6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</row>
    <row r="103" customFormat="false" ht="12.8" hidden="false" customHeight="false" outlineLevel="0" collapsed="false">
      <c r="A103" s="7"/>
      <c r="B103" s="7" t="n">
        <v>2038</v>
      </c>
      <c r="C103" s="7" t="n">
        <v>3</v>
      </c>
      <c r="D103" s="7" t="n">
        <v>255</v>
      </c>
      <c r="E103" s="157" t="n">
        <f aca="false">central_SIPA_income!B96</f>
        <v>32988063.1012142</v>
      </c>
      <c r="F103" s="157" t="n">
        <f aca="false">central_SIPA_income!I96</f>
        <v>131138.28373948</v>
      </c>
      <c r="G103" s="67" t="n">
        <f aca="false">E103-F103*0.7</f>
        <v>32896266.3025965</v>
      </c>
      <c r="H103" s="67"/>
      <c r="I103" s="67"/>
      <c r="J103" s="67" t="n">
        <f aca="false">G103*3.8235866717</f>
        <v>125781725.383302</v>
      </c>
      <c r="K103" s="9"/>
      <c r="L103" s="67"/>
      <c r="M103" s="67" t="n">
        <f aca="false">F103*2.511711692</f>
        <v>329381.560537265</v>
      </c>
      <c r="N103" s="67"/>
      <c r="O103" s="7"/>
      <c r="P103" s="7"/>
      <c r="Q103" s="67"/>
      <c r="R103" s="67"/>
      <c r="S103" s="67"/>
      <c r="T103" s="7"/>
      <c r="U103" s="7"/>
      <c r="V103" s="67"/>
      <c r="W103" s="67"/>
      <c r="X103" s="6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</row>
    <row r="104" customFormat="false" ht="12.8" hidden="false" customHeight="false" outlineLevel="0" collapsed="false">
      <c r="A104" s="7"/>
      <c r="B104" s="7" t="n">
        <v>2038</v>
      </c>
      <c r="C104" s="7" t="n">
        <v>4</v>
      </c>
      <c r="D104" s="7" t="n">
        <v>256</v>
      </c>
      <c r="E104" s="157" t="n">
        <f aca="false">central_SIPA_income!B97</f>
        <v>38012906.7629945</v>
      </c>
      <c r="F104" s="157" t="n">
        <f aca="false">central_SIPA_income!I97</f>
        <v>130118.62903037</v>
      </c>
      <c r="G104" s="67" t="n">
        <f aca="false">E104-F104*0.7</f>
        <v>37921823.7226732</v>
      </c>
      <c r="H104" s="67"/>
      <c r="I104" s="67"/>
      <c r="J104" s="67" t="n">
        <f aca="false">G104*3.8235866717</f>
        <v>144997379.75257</v>
      </c>
      <c r="K104" s="9"/>
      <c r="L104" s="67"/>
      <c r="M104" s="67" t="n">
        <f aca="false">F104*2.511711692</f>
        <v>326820.481882591</v>
      </c>
      <c r="N104" s="67"/>
      <c r="O104" s="7"/>
      <c r="P104" s="7"/>
      <c r="Q104" s="67"/>
      <c r="R104" s="67"/>
      <c r="S104" s="67"/>
      <c r="T104" s="7"/>
      <c r="U104" s="7"/>
      <c r="V104" s="67"/>
      <c r="W104" s="67"/>
      <c r="X104" s="6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</row>
    <row r="105" customFormat="false" ht="12.8" hidden="false" customHeight="false" outlineLevel="0" collapsed="false">
      <c r="A105" s="153"/>
      <c r="B105" s="153" t="n">
        <v>2039</v>
      </c>
      <c r="C105" s="5" t="n">
        <v>1</v>
      </c>
      <c r="D105" s="153" t="n">
        <v>257</v>
      </c>
      <c r="E105" s="155" t="n">
        <f aca="false">central_SIPA_income!B98</f>
        <v>33394984.2925802</v>
      </c>
      <c r="F105" s="155" t="n">
        <f aca="false">central_SIPA_income!I98</f>
        <v>134377.65714772</v>
      </c>
      <c r="G105" s="8" t="n">
        <f aca="false">E105-F105*0.7</f>
        <v>33300919.9325768</v>
      </c>
      <c r="H105" s="8"/>
      <c r="I105" s="8"/>
      <c r="J105" s="8" t="n">
        <f aca="false">G105*3.8235866717</f>
        <v>127328953.60955</v>
      </c>
      <c r="K105" s="6"/>
      <c r="L105" s="8"/>
      <c r="M105" s="8" t="n">
        <f aca="false">F105*2.511711692</f>
        <v>337517.932601496</v>
      </c>
      <c r="N105" s="8"/>
      <c r="O105" s="5"/>
      <c r="P105" s="5"/>
      <c r="Q105" s="8"/>
      <c r="R105" s="8"/>
      <c r="S105" s="8"/>
      <c r="T105" s="5"/>
      <c r="U105" s="5"/>
      <c r="V105" s="8"/>
      <c r="W105" s="8"/>
      <c r="X105" s="8"/>
      <c r="Y105" s="153"/>
      <c r="Z105" s="153"/>
      <c r="AA105" s="153"/>
      <c r="AB105" s="153"/>
      <c r="AC105" s="153"/>
      <c r="AD105" s="153"/>
      <c r="AE105" s="153"/>
      <c r="AF105" s="153"/>
      <c r="AG105" s="153"/>
      <c r="AH105" s="153"/>
      <c r="AI105" s="153"/>
      <c r="AJ105" s="153"/>
      <c r="AK105" s="153"/>
      <c r="AL105" s="153"/>
      <c r="AM105" s="153"/>
      <c r="AN105" s="153"/>
      <c r="AO105" s="153"/>
      <c r="AP105" s="153"/>
      <c r="AQ105" s="153"/>
      <c r="AR105" s="153"/>
      <c r="AS105" s="153"/>
      <c r="AT105" s="153"/>
      <c r="AU105" s="153"/>
      <c r="AV105" s="153"/>
      <c r="AW105" s="153"/>
      <c r="AX105" s="153"/>
      <c r="AY105" s="153"/>
      <c r="AZ105" s="153"/>
      <c r="BA105" s="153"/>
      <c r="BB105" s="153"/>
      <c r="BC105" s="153"/>
      <c r="BD105" s="153"/>
      <c r="BE105" s="153"/>
      <c r="BF105" s="153"/>
      <c r="BG105" s="153"/>
      <c r="BH105" s="153"/>
      <c r="BI105" s="153"/>
      <c r="BJ105" s="153"/>
      <c r="BK105" s="153"/>
      <c r="BL105" s="153"/>
    </row>
    <row r="106" customFormat="false" ht="12.8" hidden="false" customHeight="false" outlineLevel="0" collapsed="false">
      <c r="A106" s="7"/>
      <c r="B106" s="7" t="n">
        <v>2039</v>
      </c>
      <c r="C106" s="7" t="n">
        <v>2</v>
      </c>
      <c r="D106" s="7" t="n">
        <v>258</v>
      </c>
      <c r="E106" s="157" t="n">
        <f aca="false">central_SIPA_income!B99</f>
        <v>38687041.3235293</v>
      </c>
      <c r="F106" s="157" t="n">
        <f aca="false">central_SIPA_income!I99</f>
        <v>134878.89047227</v>
      </c>
      <c r="G106" s="67" t="n">
        <f aca="false">E106-F106*0.7</f>
        <v>38592626.1001987</v>
      </c>
      <c r="H106" s="67"/>
      <c r="I106" s="67"/>
      <c r="J106" s="67" t="n">
        <f aca="false">G106*3.8235866717</f>
        <v>147562250.782621</v>
      </c>
      <c r="K106" s="9"/>
      <c r="L106" s="67"/>
      <c r="M106" s="67" t="n">
        <f aca="false">F106*2.511711692</f>
        <v>338776.886203188</v>
      </c>
      <c r="N106" s="67"/>
      <c r="O106" s="7"/>
      <c r="P106" s="7"/>
      <c r="Q106" s="67"/>
      <c r="R106" s="67"/>
      <c r="S106" s="67"/>
      <c r="T106" s="7"/>
      <c r="U106" s="7"/>
      <c r="V106" s="67"/>
      <c r="W106" s="67"/>
      <c r="X106" s="6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</row>
    <row r="107" customFormat="false" ht="12.8" hidden="false" customHeight="false" outlineLevel="0" collapsed="false">
      <c r="A107" s="7"/>
      <c r="B107" s="7" t="n">
        <v>2039</v>
      </c>
      <c r="C107" s="7" t="n">
        <v>3</v>
      </c>
      <c r="D107" s="7" t="n">
        <v>259</v>
      </c>
      <c r="E107" s="157" t="n">
        <f aca="false">central_SIPA_income!B100</f>
        <v>33849620.8847159</v>
      </c>
      <c r="F107" s="157" t="n">
        <f aca="false">central_SIPA_income!I100</f>
        <v>134370.0663329</v>
      </c>
      <c r="G107" s="67" t="n">
        <f aca="false">E107-F107*0.7</f>
        <v>33755561.8382829</v>
      </c>
      <c r="H107" s="67"/>
      <c r="I107" s="67"/>
      <c r="J107" s="67" t="n">
        <f aca="false">G107*3.8235866717</f>
        <v>129067316.340604</v>
      </c>
      <c r="K107" s="9"/>
      <c r="L107" s="67"/>
      <c r="M107" s="67" t="n">
        <f aca="false">F107*2.511711692</f>
        <v>337498.866663161</v>
      </c>
      <c r="N107" s="67"/>
      <c r="O107" s="7"/>
      <c r="P107" s="7"/>
      <c r="Q107" s="67"/>
      <c r="R107" s="67"/>
      <c r="S107" s="67"/>
      <c r="T107" s="7"/>
      <c r="U107" s="7"/>
      <c r="V107" s="67"/>
      <c r="W107" s="67"/>
      <c r="X107" s="6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</row>
    <row r="108" customFormat="false" ht="12.8" hidden="false" customHeight="false" outlineLevel="0" collapsed="false">
      <c r="A108" s="7"/>
      <c r="B108" s="7" t="n">
        <v>2039</v>
      </c>
      <c r="C108" s="7" t="n">
        <v>4</v>
      </c>
      <c r="D108" s="7" t="n">
        <v>260</v>
      </c>
      <c r="E108" s="157" t="n">
        <f aca="false">central_SIPA_income!B101</f>
        <v>38975608.3890178</v>
      </c>
      <c r="F108" s="157" t="n">
        <f aca="false">central_SIPA_income!I101</f>
        <v>135120.16625374</v>
      </c>
      <c r="G108" s="67" t="n">
        <f aca="false">E108-F108*0.7</f>
        <v>38881024.2726402</v>
      </c>
      <c r="H108" s="67"/>
      <c r="I108" s="67"/>
      <c r="J108" s="67" t="n">
        <f aca="false">G108*3.8235866717</f>
        <v>148664966.190911</v>
      </c>
      <c r="K108" s="9"/>
      <c r="L108" s="67"/>
      <c r="M108" s="67" t="n">
        <f aca="false">F108*2.511711692</f>
        <v>339382.901404503</v>
      </c>
      <c r="N108" s="67"/>
      <c r="O108" s="7"/>
      <c r="P108" s="7"/>
      <c r="Q108" s="67"/>
      <c r="R108" s="67"/>
      <c r="S108" s="67"/>
      <c r="T108" s="7"/>
      <c r="U108" s="7"/>
      <c r="V108" s="67"/>
      <c r="W108" s="67"/>
      <c r="X108" s="6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</row>
    <row r="109" customFormat="false" ht="12.8" hidden="false" customHeight="false" outlineLevel="0" collapsed="false">
      <c r="A109" s="153"/>
      <c r="B109" s="153" t="n">
        <v>2040</v>
      </c>
      <c r="C109" s="5" t="n">
        <v>1</v>
      </c>
      <c r="D109" s="153" t="n">
        <v>261</v>
      </c>
      <c r="E109" s="155" t="n">
        <f aca="false">central_SIPA_income!B102</f>
        <v>33991155.4296383</v>
      </c>
      <c r="F109" s="155" t="n">
        <f aca="false">central_SIPA_income!I102</f>
        <v>135464.26431659</v>
      </c>
      <c r="G109" s="8" t="n">
        <f aca="false">E109-F109*0.7</f>
        <v>33896330.4446167</v>
      </c>
      <c r="H109" s="8"/>
      <c r="I109" s="8"/>
      <c r="J109" s="8" t="n">
        <f aca="false">G109*3.8235866717</f>
        <v>129605557.307576</v>
      </c>
      <c r="K109" s="6"/>
      <c r="L109" s="8"/>
      <c r="M109" s="8" t="n">
        <f aca="false">F109*2.511711692</f>
        <v>340247.176532158</v>
      </c>
      <c r="N109" s="8"/>
      <c r="O109" s="5"/>
      <c r="P109" s="5"/>
      <c r="Q109" s="8"/>
      <c r="R109" s="8"/>
      <c r="S109" s="8"/>
      <c r="T109" s="5"/>
      <c r="U109" s="5"/>
      <c r="V109" s="8"/>
      <c r="W109" s="8"/>
      <c r="X109" s="8"/>
      <c r="Y109" s="153"/>
      <c r="Z109" s="153"/>
      <c r="AA109" s="153"/>
      <c r="AB109" s="153"/>
      <c r="AC109" s="153"/>
      <c r="AD109" s="153"/>
      <c r="AE109" s="153"/>
      <c r="AF109" s="153"/>
      <c r="AG109" s="153"/>
      <c r="AH109" s="153"/>
      <c r="AI109" s="153"/>
      <c r="AJ109" s="153"/>
      <c r="AK109" s="153"/>
      <c r="AL109" s="153"/>
      <c r="AM109" s="153"/>
      <c r="AN109" s="153"/>
      <c r="AO109" s="153"/>
      <c r="AP109" s="153"/>
      <c r="AQ109" s="153"/>
      <c r="AR109" s="153"/>
      <c r="AS109" s="153"/>
      <c r="AT109" s="153"/>
      <c r="AU109" s="153"/>
      <c r="AV109" s="153"/>
      <c r="AW109" s="153"/>
      <c r="AX109" s="153"/>
      <c r="AY109" s="153"/>
      <c r="AZ109" s="153"/>
      <c r="BA109" s="153"/>
      <c r="BB109" s="153"/>
      <c r="BC109" s="153"/>
      <c r="BD109" s="153"/>
      <c r="BE109" s="153"/>
      <c r="BF109" s="153"/>
      <c r="BG109" s="153"/>
      <c r="BH109" s="153"/>
      <c r="BI109" s="153"/>
      <c r="BJ109" s="153"/>
      <c r="BK109" s="153"/>
      <c r="BL109" s="153"/>
    </row>
    <row r="110" customFormat="false" ht="12.8" hidden="false" customHeight="false" outlineLevel="0" collapsed="false">
      <c r="A110" s="7"/>
      <c r="B110" s="7" t="n">
        <v>2040</v>
      </c>
      <c r="C110" s="7" t="n">
        <v>2</v>
      </c>
      <c r="D110" s="7" t="n">
        <v>262</v>
      </c>
      <c r="E110" s="157" t="n">
        <f aca="false">central_SIPA_income!B103</f>
        <v>39511355.9435626</v>
      </c>
      <c r="F110" s="157" t="n">
        <f aca="false">central_SIPA_income!I103</f>
        <v>135613.17345596</v>
      </c>
      <c r="G110" s="67" t="n">
        <f aca="false">E110-F110*0.7</f>
        <v>39416426.7221434</v>
      </c>
      <c r="H110" s="67"/>
      <c r="I110" s="67"/>
      <c r="J110" s="67" t="n">
        <f aca="false">G110*3.8235866717</f>
        <v>150712123.860827</v>
      </c>
      <c r="K110" s="9"/>
      <c r="L110" s="67"/>
      <c r="M110" s="67" t="n">
        <f aca="false">F110*2.511711692</f>
        <v>340621.193358559</v>
      </c>
      <c r="N110" s="67"/>
      <c r="O110" s="7"/>
      <c r="P110" s="7"/>
      <c r="Q110" s="67"/>
      <c r="R110" s="67"/>
      <c r="S110" s="67"/>
      <c r="T110" s="7"/>
      <c r="U110" s="7"/>
      <c r="V110" s="67"/>
      <c r="W110" s="67"/>
      <c r="X110" s="6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</row>
    <row r="111" customFormat="false" ht="12.8" hidden="false" customHeight="false" outlineLevel="0" collapsed="false">
      <c r="A111" s="7"/>
      <c r="B111" s="7" t="n">
        <v>2040</v>
      </c>
      <c r="C111" s="7" t="n">
        <v>3</v>
      </c>
      <c r="D111" s="7" t="n">
        <v>263</v>
      </c>
      <c r="E111" s="157" t="n">
        <f aca="false">central_SIPA_income!B104</f>
        <v>34652805.2510328</v>
      </c>
      <c r="F111" s="157" t="n">
        <f aca="false">central_SIPA_income!I104</f>
        <v>135093.57958615</v>
      </c>
      <c r="G111" s="67" t="n">
        <f aca="false">E111-F111*0.7</f>
        <v>34558239.7453225</v>
      </c>
      <c r="H111" s="67"/>
      <c r="I111" s="67"/>
      <c r="J111" s="67" t="n">
        <f aca="false">G111*3.8235866717</f>
        <v>132136424.887628</v>
      </c>
      <c r="K111" s="9"/>
      <c r="L111" s="67"/>
      <c r="M111" s="67" t="n">
        <f aca="false">F111*2.511711692</f>
        <v>339316.123360665</v>
      </c>
      <c r="N111" s="67"/>
      <c r="O111" s="7"/>
      <c r="P111" s="7"/>
      <c r="Q111" s="67"/>
      <c r="R111" s="67"/>
      <c r="S111" s="67"/>
      <c r="T111" s="7"/>
      <c r="U111" s="7"/>
      <c r="V111" s="67"/>
      <c r="W111" s="67"/>
      <c r="X111" s="6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</row>
    <row r="112" customFormat="false" ht="12.8" hidden="false" customHeight="false" outlineLevel="0" collapsed="false">
      <c r="A112" s="7"/>
      <c r="B112" s="7" t="n">
        <v>2040</v>
      </c>
      <c r="C112" s="7" t="n">
        <v>4</v>
      </c>
      <c r="D112" s="7" t="n">
        <v>264</v>
      </c>
      <c r="E112" s="157" t="n">
        <f aca="false">central_SIPA_income!B105</f>
        <v>39878949.373414</v>
      </c>
      <c r="F112" s="157" t="n">
        <f aca="false">central_SIPA_income!I105</f>
        <v>133107.18863105</v>
      </c>
      <c r="G112" s="67" t="n">
        <f aca="false">E112-F112*0.7</f>
        <v>39785774.3413723</v>
      </c>
      <c r="H112" s="67"/>
      <c r="I112" s="67"/>
      <c r="J112" s="67" t="n">
        <f aca="false">G112*3.8235866717</f>
        <v>152124356.494935</v>
      </c>
      <c r="K112" s="9"/>
      <c r="L112" s="67"/>
      <c r="M112" s="67" t="n">
        <f aca="false">F112*2.511711692</f>
        <v>334326.881973858</v>
      </c>
      <c r="N112" s="67"/>
      <c r="O112" s="7"/>
      <c r="P112" s="7"/>
      <c r="Q112" s="67"/>
      <c r="R112" s="67"/>
      <c r="S112" s="67"/>
      <c r="T112" s="7"/>
      <c r="U112" s="7"/>
      <c r="V112" s="67"/>
      <c r="W112" s="67"/>
      <c r="X112" s="6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</row>
    <row r="113" customFormat="false" ht="12.8" hidden="false" customHeight="false" outlineLevel="0" collapsed="false">
      <c r="A113" s="153"/>
      <c r="B113" s="153"/>
      <c r="C113" s="5"/>
      <c r="D113" s="153"/>
      <c r="E113" s="62"/>
      <c r="F113" s="62"/>
      <c r="G113" s="8"/>
      <c r="H113" s="8"/>
      <c r="I113" s="8"/>
      <c r="J113" s="8"/>
      <c r="K113" s="6"/>
      <c r="L113" s="8"/>
      <c r="M113" s="8"/>
      <c r="N113" s="8"/>
      <c r="O113" s="5"/>
      <c r="P113" s="5"/>
      <c r="Q113" s="8"/>
      <c r="R113" s="8"/>
      <c r="S113" s="8"/>
      <c r="T113" s="5"/>
      <c r="U113" s="5"/>
      <c r="V113" s="8"/>
      <c r="W113" s="8"/>
      <c r="X113" s="8"/>
      <c r="Y113" s="153"/>
      <c r="Z113" s="153"/>
      <c r="AA113" s="153"/>
      <c r="AB113" s="153"/>
      <c r="AC113" s="153"/>
      <c r="AD113" s="153"/>
      <c r="AE113" s="153"/>
      <c r="AF113" s="153"/>
      <c r="AG113" s="153"/>
      <c r="AH113" s="153"/>
      <c r="AI113" s="153"/>
      <c r="AJ113" s="153"/>
      <c r="AK113" s="153"/>
      <c r="AL113" s="153"/>
      <c r="AM113" s="153"/>
      <c r="AN113" s="153"/>
      <c r="AO113" s="153"/>
      <c r="AP113" s="153"/>
      <c r="AQ113" s="153"/>
      <c r="AR113" s="153"/>
      <c r="AS113" s="153"/>
      <c r="AT113" s="153"/>
      <c r="AU113" s="153"/>
      <c r="AV113" s="153"/>
      <c r="AW113" s="153"/>
      <c r="AX113" s="153"/>
      <c r="AY113" s="153"/>
      <c r="AZ113" s="153"/>
      <c r="BA113" s="153"/>
      <c r="BB113" s="153"/>
      <c r="BC113" s="153"/>
      <c r="BD113" s="153"/>
      <c r="BE113" s="153"/>
      <c r="BF113" s="153"/>
      <c r="BG113" s="153"/>
      <c r="BH113" s="153"/>
      <c r="BI113" s="153"/>
      <c r="BJ113" s="153"/>
      <c r="BK113" s="153"/>
      <c r="BL113" s="153"/>
    </row>
    <row r="114" customFormat="false" ht="12.8" hidden="false" customHeight="false" outlineLevel="0" collapsed="false">
      <c r="A114" s="7"/>
      <c r="B114" s="7"/>
      <c r="C114" s="7"/>
      <c r="D114" s="7"/>
      <c r="E114" s="68"/>
      <c r="F114" s="68"/>
      <c r="G114" s="67"/>
      <c r="H114" s="67"/>
      <c r="I114" s="67"/>
      <c r="J114" s="67"/>
      <c r="K114" s="9"/>
      <c r="L114" s="67"/>
      <c r="M114" s="67"/>
      <c r="N114" s="67"/>
      <c r="O114" s="7"/>
      <c r="P114" s="7"/>
      <c r="Q114" s="67"/>
      <c r="R114" s="67"/>
      <c r="S114" s="67"/>
      <c r="T114" s="7"/>
      <c r="U114" s="7"/>
      <c r="V114" s="67"/>
      <c r="W114" s="67"/>
      <c r="X114" s="6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</row>
    <row r="115" customFormat="false" ht="12.8" hidden="false" customHeight="false" outlineLevel="0" collapsed="false">
      <c r="A115" s="7"/>
      <c r="B115" s="7"/>
      <c r="C115" s="7"/>
      <c r="D115" s="7"/>
      <c r="E115" s="68"/>
      <c r="F115" s="68"/>
      <c r="G115" s="67"/>
      <c r="H115" s="67"/>
      <c r="I115" s="67"/>
      <c r="J115" s="67"/>
      <c r="K115" s="9"/>
      <c r="L115" s="67"/>
      <c r="M115" s="67"/>
      <c r="N115" s="67"/>
      <c r="O115" s="7"/>
      <c r="P115" s="7"/>
      <c r="Q115" s="67"/>
      <c r="R115" s="67"/>
      <c r="S115" s="67"/>
      <c r="T115" s="7"/>
      <c r="U115" s="7"/>
      <c r="V115" s="67"/>
      <c r="W115" s="67"/>
      <c r="X115" s="6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</row>
    <row r="116" customFormat="false" ht="12.8" hidden="false" customHeight="false" outlineLevel="0" collapsed="false">
      <c r="A116" s="7"/>
      <c r="B116" s="7"/>
      <c r="C116" s="7"/>
      <c r="D116" s="7"/>
      <c r="E116" s="68"/>
      <c r="F116" s="68"/>
      <c r="G116" s="67"/>
      <c r="H116" s="67"/>
      <c r="I116" s="67"/>
      <c r="J116" s="67"/>
      <c r="K116" s="9"/>
      <c r="L116" s="67"/>
      <c r="M116" s="67"/>
      <c r="N116" s="67"/>
      <c r="O116" s="7"/>
      <c r="P116" s="7"/>
      <c r="Q116" s="67"/>
      <c r="R116" s="67"/>
      <c r="S116" s="67"/>
      <c r="T116" s="7"/>
      <c r="U116" s="7"/>
      <c r="V116" s="67"/>
      <c r="W116" s="67"/>
      <c r="X116" s="6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123"/>
  <sheetViews>
    <sheetView showFormulas="false" showGridLines="true" showRowColHeaders="true" showZeros="true" rightToLeft="false" tabSelected="false" showOutlineSymbols="true" defaultGridColor="true" view="normal" topLeftCell="A76" colorId="64" zoomScale="85" zoomScaleNormal="85" zoomScalePageLayoutView="100" workbookViewId="0">
      <selection pane="topLeft" activeCell="E25" activeCellId="1" sqref="B120:G146 E25"/>
    </sheetView>
  </sheetViews>
  <sheetFormatPr defaultColWidth="9.171875" defaultRowHeight="12.8" zeroHeight="false" outlineLevelRow="0" outlineLevelCol="0"/>
  <cols>
    <col collapsed="false" customWidth="true" hidden="false" outlineLevel="0" max="5" min="5" style="109" width="20.48"/>
    <col collapsed="false" customWidth="true" hidden="false" outlineLevel="0" max="6" min="6" style="109" width="11.41"/>
    <col collapsed="false" customWidth="true" hidden="false" outlineLevel="0" max="8" min="7" style="0" width="11.41"/>
    <col collapsed="false" customWidth="true" hidden="false" outlineLevel="0" max="10" min="10" style="0" width="12.29"/>
  </cols>
  <sheetData>
    <row r="1" customFormat="false" ht="12.8" hidden="false" customHeight="true" outlineLevel="0" collapsed="false">
      <c r="A1" s="161"/>
      <c r="B1" s="161"/>
      <c r="C1" s="161"/>
      <c r="D1" s="161"/>
      <c r="E1" s="162" t="s">
        <v>206</v>
      </c>
      <c r="F1" s="162" t="s">
        <v>207</v>
      </c>
      <c r="G1" s="161"/>
      <c r="H1" s="161"/>
      <c r="I1" s="161"/>
      <c r="J1" s="161"/>
      <c r="K1" s="161"/>
      <c r="L1" s="161"/>
      <c r="M1" s="163"/>
      <c r="N1" s="161"/>
      <c r="O1" s="161"/>
      <c r="P1" s="161"/>
      <c r="Q1" s="161"/>
      <c r="R1" s="161"/>
      <c r="S1" s="161"/>
      <c r="T1" s="161"/>
      <c r="U1" s="161"/>
      <c r="V1" s="161"/>
      <c r="W1" s="161"/>
      <c r="X1" s="161"/>
      <c r="Y1" s="164"/>
      <c r="Z1" s="164"/>
      <c r="AA1" s="164"/>
      <c r="AB1" s="164"/>
      <c r="AC1" s="164"/>
      <c r="AD1" s="164"/>
      <c r="AE1" s="164"/>
      <c r="AF1" s="164"/>
      <c r="AG1" s="164"/>
      <c r="AH1" s="164"/>
      <c r="AI1" s="164"/>
      <c r="AJ1" s="164"/>
      <c r="AK1" s="164"/>
      <c r="AL1" s="164"/>
      <c r="AM1" s="164"/>
      <c r="AN1" s="164"/>
      <c r="AO1" s="164"/>
      <c r="AP1" s="164"/>
      <c r="AQ1" s="164"/>
      <c r="AR1" s="164"/>
      <c r="AS1" s="164"/>
      <c r="AT1" s="164"/>
      <c r="AU1" s="164"/>
      <c r="AV1" s="164"/>
      <c r="AW1" s="164"/>
      <c r="AX1" s="164"/>
      <c r="AY1" s="164"/>
      <c r="AZ1" s="164"/>
      <c r="BA1" s="164"/>
      <c r="BB1" s="164"/>
      <c r="BC1" s="164"/>
      <c r="BD1" s="164"/>
      <c r="BE1" s="164"/>
      <c r="BF1" s="164"/>
      <c r="BG1" s="164"/>
      <c r="BH1" s="164"/>
      <c r="BI1" s="164"/>
      <c r="BJ1" s="164"/>
      <c r="BK1" s="164"/>
      <c r="BL1" s="164"/>
    </row>
    <row r="2" customFormat="false" ht="50.25" hidden="false" customHeight="true" outlineLevel="0" collapsed="false">
      <c r="A2" s="142" t="s">
        <v>208</v>
      </c>
      <c r="B2" s="142" t="s">
        <v>178</v>
      </c>
      <c r="C2" s="142" t="s">
        <v>179</v>
      </c>
      <c r="D2" s="142" t="s">
        <v>209</v>
      </c>
      <c r="E2" s="144" t="s">
        <v>210</v>
      </c>
      <c r="F2" s="144" t="s">
        <v>211</v>
      </c>
      <c r="G2" s="142" t="s">
        <v>212</v>
      </c>
      <c r="H2" s="142" t="s">
        <v>213</v>
      </c>
      <c r="I2" s="142" t="s">
        <v>214</v>
      </c>
      <c r="J2" s="142" t="s">
        <v>215</v>
      </c>
      <c r="K2" s="142" t="s">
        <v>216</v>
      </c>
      <c r="L2" s="142" t="s">
        <v>217</v>
      </c>
      <c r="M2" s="145" t="s">
        <v>218</v>
      </c>
      <c r="N2" s="142"/>
      <c r="O2" s="142"/>
      <c r="P2" s="142"/>
      <c r="Q2" s="142"/>
      <c r="R2" s="142"/>
      <c r="S2" s="142"/>
      <c r="T2" s="142"/>
      <c r="U2" s="142"/>
      <c r="V2" s="142"/>
      <c r="W2" s="142"/>
      <c r="X2" s="142"/>
      <c r="Y2" s="146"/>
      <c r="Z2" s="146"/>
      <c r="AA2" s="146"/>
      <c r="AB2" s="146"/>
      <c r="AC2" s="146"/>
      <c r="AD2" s="146"/>
      <c r="AE2" s="146"/>
      <c r="AF2" s="146"/>
      <c r="AG2" s="146"/>
      <c r="AH2" s="146"/>
      <c r="AI2" s="146"/>
      <c r="AJ2" s="146"/>
      <c r="AK2" s="146"/>
      <c r="AL2" s="146"/>
      <c r="AM2" s="146"/>
      <c r="AN2" s="146"/>
      <c r="AO2" s="146"/>
      <c r="AP2" s="146"/>
      <c r="AQ2" s="146"/>
      <c r="AR2" s="146"/>
      <c r="AS2" s="146"/>
      <c r="AT2" s="146"/>
      <c r="AU2" s="146"/>
      <c r="AV2" s="146"/>
      <c r="AW2" s="146"/>
      <c r="AX2" s="146"/>
      <c r="AY2" s="146"/>
      <c r="AZ2" s="146"/>
      <c r="BA2" s="146"/>
      <c r="BB2" s="146"/>
      <c r="BC2" s="146"/>
      <c r="BD2" s="146"/>
      <c r="BE2" s="146"/>
      <c r="BF2" s="146"/>
      <c r="BG2" s="146"/>
      <c r="BH2" s="146"/>
      <c r="BI2" s="146"/>
      <c r="BJ2" s="146"/>
      <c r="BK2" s="146"/>
      <c r="BL2" s="146"/>
    </row>
    <row r="3" customFormat="false" ht="12.8" hidden="false" customHeight="false" outlineLevel="0" collapsed="false">
      <c r="A3" s="147" t="s">
        <v>219</v>
      </c>
      <c r="B3" s="147" t="n">
        <v>2014</v>
      </c>
      <c r="C3" s="148" t="n">
        <v>1</v>
      </c>
      <c r="D3" s="147" t="n">
        <v>45</v>
      </c>
      <c r="E3" s="149" t="n">
        <v>16336703</v>
      </c>
      <c r="F3" s="149" t="n">
        <v>147746</v>
      </c>
      <c r="G3" s="150" t="n">
        <v>16188957</v>
      </c>
      <c r="H3" s="165" t="n">
        <v>59323985</v>
      </c>
      <c r="I3" s="166" t="n">
        <f aca="false">H3/G3</f>
        <v>3.66447233135526</v>
      </c>
      <c r="J3" s="150" t="n">
        <f aca="false">G3*I10</f>
        <v>61899880.2143381</v>
      </c>
      <c r="K3" s="165" t="n">
        <v>354218</v>
      </c>
      <c r="L3" s="166" t="n">
        <f aca="false">K3/F3</f>
        <v>2.39747945798871</v>
      </c>
      <c r="M3" s="150" t="n">
        <f aca="false">F3*2.511711692</f>
        <v>371095.355646232</v>
      </c>
      <c r="N3" s="165"/>
      <c r="O3" s="147"/>
      <c r="P3" s="147"/>
      <c r="Q3" s="150"/>
      <c r="R3" s="150"/>
      <c r="S3" s="150"/>
      <c r="T3" s="147"/>
      <c r="U3" s="147"/>
      <c r="V3" s="148"/>
      <c r="W3" s="148"/>
      <c r="X3" s="150"/>
      <c r="Y3" s="147"/>
      <c r="Z3" s="147"/>
      <c r="AA3" s="147"/>
      <c r="AB3" s="147"/>
      <c r="AC3" s="147"/>
      <c r="AD3" s="147"/>
      <c r="AE3" s="147"/>
      <c r="AF3" s="147"/>
      <c r="AG3" s="147"/>
      <c r="AH3" s="147"/>
      <c r="AI3" s="147"/>
      <c r="AJ3" s="147"/>
      <c r="AK3" s="147"/>
      <c r="AL3" s="147"/>
      <c r="AM3" s="147"/>
      <c r="AN3" s="147"/>
      <c r="AO3" s="147"/>
      <c r="AP3" s="147"/>
      <c r="AQ3" s="147"/>
      <c r="AR3" s="147"/>
      <c r="AS3" s="147"/>
      <c r="AT3" s="147"/>
      <c r="AU3" s="147"/>
      <c r="AV3" s="147"/>
      <c r="AW3" s="147"/>
      <c r="AX3" s="147"/>
      <c r="AY3" s="147"/>
      <c r="AZ3" s="147"/>
      <c r="BA3" s="147"/>
      <c r="BB3" s="147"/>
      <c r="BC3" s="147"/>
      <c r="BD3" s="147"/>
      <c r="BE3" s="147"/>
      <c r="BF3" s="147"/>
      <c r="BG3" s="147"/>
      <c r="BH3" s="147"/>
      <c r="BI3" s="147"/>
      <c r="BJ3" s="147"/>
      <c r="BK3" s="147"/>
      <c r="BL3" s="147"/>
    </row>
    <row r="4" customFormat="false" ht="12.8" hidden="false" customHeight="false" outlineLevel="0" collapsed="false">
      <c r="B4" s="147" t="n">
        <v>2014</v>
      </c>
      <c r="C4" s="148" t="n">
        <v>2</v>
      </c>
      <c r="D4" s="147" t="n">
        <v>46</v>
      </c>
      <c r="E4" s="149" t="n">
        <v>19039169</v>
      </c>
      <c r="F4" s="149" t="n">
        <v>150094</v>
      </c>
      <c r="G4" s="150" t="n">
        <v>18889075</v>
      </c>
      <c r="H4" s="165" t="n">
        <v>70642775</v>
      </c>
      <c r="I4" s="166" t="n">
        <f aca="false">H4/G4</f>
        <v>3.73987476888095</v>
      </c>
      <c r="J4" s="150" t="n">
        <f aca="false">G4*3.8235866717</f>
        <v>72224015.4107417</v>
      </c>
      <c r="K4" s="165" t="n">
        <v>375893</v>
      </c>
      <c r="L4" s="166" t="n">
        <f aca="false">K4/F4</f>
        <v>2.5043839194105</v>
      </c>
      <c r="M4" s="150" t="n">
        <f aca="false">F4*2.511711692</f>
        <v>376992.854699048</v>
      </c>
      <c r="N4" s="165"/>
      <c r="Q4" s="150"/>
      <c r="R4" s="150"/>
      <c r="S4" s="150"/>
      <c r="V4" s="148"/>
      <c r="W4" s="148"/>
      <c r="X4" s="150"/>
    </row>
    <row r="5" customFormat="false" ht="12.8" hidden="false" customHeight="false" outlineLevel="0" collapsed="false">
      <c r="B5" s="147" t="n">
        <v>2014</v>
      </c>
      <c r="C5" s="148" t="n">
        <v>3</v>
      </c>
      <c r="D5" s="147" t="n">
        <v>47</v>
      </c>
      <c r="E5" s="149" t="n">
        <v>16811748</v>
      </c>
      <c r="F5" s="149" t="n">
        <v>145661</v>
      </c>
      <c r="G5" s="150" t="n">
        <v>16666087</v>
      </c>
      <c r="H5" s="165" t="n">
        <v>66453030</v>
      </c>
      <c r="I5" s="166" t="n">
        <f aca="false">H5/G5</f>
        <v>3.98732047900626</v>
      </c>
      <c r="J5" s="150" t="n">
        <f aca="false">G5*3.8235866717</f>
        <v>63724228.1225926</v>
      </c>
      <c r="K5" s="165" t="n">
        <v>387130</v>
      </c>
      <c r="L5" s="166" t="n">
        <f aca="false">K5/F5</f>
        <v>2.65774641118762</v>
      </c>
      <c r="M5" s="150" t="n">
        <f aca="false">F5*2.511711692</f>
        <v>365858.436768412</v>
      </c>
      <c r="N5" s="165"/>
      <c r="Q5" s="150"/>
      <c r="R5" s="150"/>
      <c r="S5" s="150"/>
      <c r="V5" s="148"/>
      <c r="W5" s="148"/>
      <c r="X5" s="150"/>
    </row>
    <row r="6" customFormat="false" ht="12.8" hidden="false" customHeight="false" outlineLevel="0" collapsed="false">
      <c r="B6" s="147" t="n">
        <v>2014</v>
      </c>
      <c r="C6" s="148" t="n">
        <v>4</v>
      </c>
      <c r="D6" s="147" t="n">
        <v>48</v>
      </c>
      <c r="E6" s="149" t="n">
        <v>20743937</v>
      </c>
      <c r="F6" s="149" t="n">
        <v>143630</v>
      </c>
      <c r="G6" s="150" t="n">
        <v>20600306</v>
      </c>
      <c r="H6" s="165" t="n">
        <v>75212989</v>
      </c>
      <c r="I6" s="166" t="n">
        <f aca="false">H6/G6</f>
        <v>3.65106173665576</v>
      </c>
      <c r="J6" s="150" t="n">
        <f aca="false">G6*3.8235866717</f>
        <v>78767055.4545416</v>
      </c>
      <c r="K6" s="165" t="n">
        <v>390504</v>
      </c>
      <c r="L6" s="166" t="n">
        <f aca="false">K6/F6</f>
        <v>2.71881918819188</v>
      </c>
      <c r="M6" s="150" t="n">
        <f aca="false">F6*2.511711692</f>
        <v>360757.15032196</v>
      </c>
      <c r="N6" s="165"/>
      <c r="Q6" s="150"/>
      <c r="R6" s="150"/>
      <c r="S6" s="150"/>
      <c r="V6" s="148"/>
      <c r="W6" s="148"/>
      <c r="X6" s="150"/>
    </row>
    <row r="7" customFormat="false" ht="12.8" hidden="false" customHeight="false" outlineLevel="0" collapsed="false">
      <c r="B7" s="147" t="n">
        <v>2015</v>
      </c>
      <c r="C7" s="148" t="n">
        <v>1</v>
      </c>
      <c r="D7" s="147" t="n">
        <v>49</v>
      </c>
      <c r="E7" s="149" t="n">
        <v>18307160</v>
      </c>
      <c r="F7" s="149" t="n">
        <v>167252</v>
      </c>
      <c r="G7" s="150" t="n">
        <v>18139908</v>
      </c>
      <c r="H7" s="165" t="n">
        <v>71061517</v>
      </c>
      <c r="I7" s="166" t="n">
        <f aca="false">H7/G7</f>
        <v>3.91741330771909</v>
      </c>
      <c r="J7" s="150" t="n">
        <f aca="false">G7*3.8235866717</f>
        <v>69359510.4546642</v>
      </c>
      <c r="K7" s="165" t="n">
        <v>409117</v>
      </c>
      <c r="L7" s="166" t="n">
        <f aca="false">K7/F7</f>
        <v>2.44611125726449</v>
      </c>
      <c r="M7" s="150" t="n">
        <f aca="false">F7*2.511711692</f>
        <v>420088.803910384</v>
      </c>
      <c r="N7" s="165"/>
      <c r="Q7" s="150"/>
      <c r="R7" s="150"/>
      <c r="S7" s="150"/>
      <c r="V7" s="148"/>
      <c r="W7" s="148"/>
      <c r="X7" s="150"/>
    </row>
    <row r="8" customFormat="false" ht="12.8" hidden="false" customHeight="false" outlineLevel="0" collapsed="false">
      <c r="B8" s="147" t="n">
        <v>2015</v>
      </c>
      <c r="C8" s="148" t="n">
        <v>2</v>
      </c>
      <c r="D8" s="147" t="n">
        <v>50</v>
      </c>
      <c r="E8" s="149" t="n">
        <v>21740969</v>
      </c>
      <c r="F8" s="149" t="n">
        <v>188439</v>
      </c>
      <c r="G8" s="150" t="n">
        <v>21552530</v>
      </c>
      <c r="H8" s="165" t="n">
        <v>85808756</v>
      </c>
      <c r="I8" s="166" t="n">
        <f aca="false">H8/G8</f>
        <v>3.98137740673601</v>
      </c>
      <c r="J8" s="150" t="n">
        <f aca="false">G8*3.8235866717</f>
        <v>82407966.4494144</v>
      </c>
      <c r="K8" s="165" t="n">
        <v>442027</v>
      </c>
      <c r="L8" s="166" t="n">
        <f aca="false">K8/F8</f>
        <v>2.34572991790447</v>
      </c>
      <c r="M8" s="150" t="n">
        <f aca="false">F8*2.511711692</f>
        <v>473304.439528788</v>
      </c>
      <c r="N8" s="165"/>
      <c r="Q8" s="150"/>
      <c r="R8" s="150"/>
      <c r="S8" s="150"/>
      <c r="V8" s="148"/>
      <c r="W8" s="148"/>
      <c r="X8" s="150"/>
    </row>
    <row r="9" customFormat="false" ht="12.8" hidden="false" customHeight="false" outlineLevel="0" collapsed="false">
      <c r="A9" s="153"/>
      <c r="B9" s="153" t="n">
        <v>2015</v>
      </c>
      <c r="C9" s="5" t="n">
        <v>1</v>
      </c>
      <c r="D9" s="153" t="n">
        <v>161</v>
      </c>
      <c r="E9" s="155" t="n">
        <f aca="false">low_SIPA_income!B2</f>
        <v>18000510.6188669</v>
      </c>
      <c r="F9" s="155" t="n">
        <f aca="false">low_SIPA_income!I2</f>
        <v>135449.214417351</v>
      </c>
      <c r="G9" s="8" t="n">
        <f aca="false">E9-F9*0.7</f>
        <v>17905696.1687748</v>
      </c>
      <c r="H9" s="8"/>
      <c r="I9" s="8"/>
      <c r="J9" s="8" t="n">
        <f aca="false">G9*3.8235866717</f>
        <v>68463981.218437</v>
      </c>
      <c r="K9" s="6"/>
      <c r="L9" s="8"/>
      <c r="M9" s="8" t="n">
        <f aca="false">F9*2.511711692</f>
        <v>340209.375524274</v>
      </c>
      <c r="N9" s="8"/>
      <c r="O9" s="5"/>
      <c r="P9" s="5"/>
      <c r="Q9" s="8"/>
      <c r="R9" s="8"/>
      <c r="S9" s="8"/>
      <c r="T9" s="5"/>
      <c r="U9" s="5"/>
      <c r="V9" s="8"/>
      <c r="W9" s="8"/>
      <c r="X9" s="8"/>
      <c r="Y9" s="153"/>
      <c r="Z9" s="153"/>
      <c r="AA9" s="153"/>
      <c r="AB9" s="153"/>
      <c r="AC9" s="153"/>
      <c r="AD9" s="153"/>
      <c r="AE9" s="153"/>
      <c r="AF9" s="153"/>
      <c r="AG9" s="153"/>
      <c r="AH9" s="153"/>
      <c r="AI9" s="153"/>
      <c r="AJ9" s="153"/>
      <c r="AK9" s="153"/>
      <c r="AL9" s="153"/>
      <c r="AM9" s="153"/>
      <c r="AN9" s="153"/>
      <c r="AO9" s="153"/>
      <c r="AP9" s="153"/>
      <c r="AQ9" s="153"/>
      <c r="AR9" s="153"/>
      <c r="AS9" s="153"/>
      <c r="AT9" s="153"/>
      <c r="AU9" s="153"/>
      <c r="AV9" s="153"/>
      <c r="AW9" s="153"/>
      <c r="AX9" s="153"/>
      <c r="AY9" s="153"/>
      <c r="AZ9" s="153"/>
      <c r="BA9" s="153"/>
      <c r="BB9" s="153"/>
      <c r="BC9" s="153"/>
      <c r="BD9" s="153"/>
      <c r="BE9" s="153"/>
      <c r="BF9" s="153"/>
      <c r="BG9" s="153"/>
      <c r="BH9" s="153"/>
      <c r="BI9" s="153"/>
      <c r="BJ9" s="153"/>
      <c r="BK9" s="153"/>
      <c r="BL9" s="153"/>
    </row>
    <row r="10" customFormat="false" ht="12.8" hidden="false" customHeight="false" outlineLevel="0" collapsed="false">
      <c r="A10" s="7" t="n">
        <v>1000</v>
      </c>
      <c r="B10" s="7" t="n">
        <v>2015</v>
      </c>
      <c r="C10" s="7" t="n">
        <v>2</v>
      </c>
      <c r="D10" s="7" t="n">
        <v>162</v>
      </c>
      <c r="E10" s="157" t="n">
        <f aca="false">low_SIPA_income!B3</f>
        <v>22157499.2341788</v>
      </c>
      <c r="F10" s="157" t="n">
        <f aca="false">low_SIPA_income!I3</f>
        <v>151084.142402353</v>
      </c>
      <c r="G10" s="67" t="n">
        <f aca="false">E10-F10*0.7</f>
        <v>22051740.3344971</v>
      </c>
      <c r="H10" s="67" t="s">
        <v>220</v>
      </c>
      <c r="I10" s="168" t="n">
        <f aca="false">AVERAGE(I3:I8)</f>
        <v>3.82358667172555</v>
      </c>
      <c r="J10" s="67" t="n">
        <f aca="false">G10*3.8235866717</f>
        <v>84316740.4307724</v>
      </c>
      <c r="K10" s="9" t="s">
        <v>220</v>
      </c>
      <c r="L10" s="168" t="n">
        <f aca="false">AVERAGE(L3:L8)</f>
        <v>2.51171169199128</v>
      </c>
      <c r="M10" s="67" t="n">
        <f aca="false">F10*2.511711692</f>
        <v>379479.806947782</v>
      </c>
      <c r="N10" s="67"/>
      <c r="O10" s="7"/>
      <c r="P10" s="7"/>
      <c r="Q10" s="67"/>
      <c r="R10" s="67"/>
      <c r="S10" s="67"/>
      <c r="T10" s="7"/>
      <c r="U10" s="7"/>
      <c r="V10" s="67"/>
      <c r="W10" s="67"/>
      <c r="X10" s="6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</row>
    <row r="11" customFormat="false" ht="12.8" hidden="false" customHeight="false" outlineLevel="0" collapsed="false">
      <c r="B11" s="7" t="n">
        <v>2015</v>
      </c>
      <c r="C11" s="7" t="n">
        <v>3</v>
      </c>
      <c r="D11" s="7" t="n">
        <v>163</v>
      </c>
      <c r="E11" s="157" t="n">
        <f aca="false">low_SIPA_income!B4</f>
        <v>20233959.3615849</v>
      </c>
      <c r="F11" s="157" t="n">
        <f aca="false">low_SIPA_income!I4</f>
        <v>149343.027816335</v>
      </c>
      <c r="G11" s="67" t="n">
        <f aca="false">E11-F11*0.7</f>
        <v>20129419.2421135</v>
      </c>
      <c r="H11" s="67" t="n">
        <v>76520057</v>
      </c>
      <c r="I11" s="67"/>
      <c r="J11" s="67" t="n">
        <f aca="false">G11*3.8235866717</f>
        <v>76966579.1232066</v>
      </c>
      <c r="K11" s="9" t="n">
        <v>445064</v>
      </c>
      <c r="L11" s="67"/>
      <c r="M11" s="67" t="n">
        <f aca="false">F11*2.511711692</f>
        <v>375106.629084969</v>
      </c>
      <c r="N11" s="67"/>
      <c r="Q11" s="67"/>
      <c r="R11" s="67"/>
      <c r="S11" s="67"/>
      <c r="V11" s="67"/>
      <c r="W11" s="67"/>
      <c r="X11" s="67"/>
    </row>
    <row r="12" customFormat="false" ht="12.8" hidden="false" customHeight="false" outlineLevel="0" collapsed="false">
      <c r="B12" s="7" t="n">
        <v>2015</v>
      </c>
      <c r="C12" s="7" t="n">
        <v>4</v>
      </c>
      <c r="D12" s="7" t="n">
        <v>164</v>
      </c>
      <c r="E12" s="157" t="n">
        <f aca="false">low_SIPA_income!B5</f>
        <v>23711099.340712</v>
      </c>
      <c r="F12" s="157" t="n">
        <f aca="false">low_SIPA_income!I5</f>
        <v>146563.952510206</v>
      </c>
      <c r="G12" s="67" t="n">
        <f aca="false">E12-F12*0.7</f>
        <v>23608504.5739548</v>
      </c>
      <c r="H12" s="67" t="n">
        <v>81658874</v>
      </c>
      <c r="I12" s="67"/>
      <c r="J12" s="67" t="n">
        <f aca="false">G12*3.8235866717</f>
        <v>90269163.4277422</v>
      </c>
      <c r="K12" s="9" t="n">
        <v>414371</v>
      </c>
      <c r="L12" s="67"/>
      <c r="M12" s="67" t="n">
        <f aca="false">F12*2.511711692</f>
        <v>368126.393145617</v>
      </c>
      <c r="N12" s="67"/>
      <c r="Q12" s="67"/>
      <c r="R12" s="67"/>
      <c r="S12" s="67"/>
      <c r="V12" s="67"/>
      <c r="W12" s="67"/>
      <c r="X12" s="67"/>
    </row>
    <row r="13" customFormat="false" ht="12.8" hidden="false" customHeight="false" outlineLevel="0" collapsed="false">
      <c r="A13" s="153" t="s">
        <v>221</v>
      </c>
      <c r="B13" s="153" t="n">
        <v>2016</v>
      </c>
      <c r="C13" s="5" t="n">
        <v>1</v>
      </c>
      <c r="D13" s="153" t="n">
        <v>165</v>
      </c>
      <c r="E13" s="155" t="n">
        <f aca="false">low_SIPA_income!B6</f>
        <v>19318558.8094962</v>
      </c>
      <c r="F13" s="155" t="n">
        <f aca="false">low_SIPA_income!I6</f>
        <v>140377.525227439</v>
      </c>
      <c r="G13" s="8" t="n">
        <f aca="false">E13-F13*0.7</f>
        <v>19220294.5418369</v>
      </c>
      <c r="H13" s="8" t="n">
        <v>71384639</v>
      </c>
      <c r="I13" s="8"/>
      <c r="J13" s="8" t="n">
        <f aca="false">G13*3.8235866717</f>
        <v>73490462.036316</v>
      </c>
      <c r="K13" s="6" t="n">
        <v>399060</v>
      </c>
      <c r="L13" s="8"/>
      <c r="M13" s="8" t="n">
        <f aca="false">F13*2.511711692</f>
        <v>352587.871407783</v>
      </c>
      <c r="N13" s="8"/>
      <c r="O13" s="5"/>
      <c r="P13" s="5"/>
      <c r="Q13" s="8"/>
      <c r="R13" s="8"/>
      <c r="S13" s="8"/>
      <c r="T13" s="5"/>
      <c r="U13" s="5"/>
      <c r="V13" s="8"/>
      <c r="W13" s="8"/>
      <c r="X13" s="8"/>
      <c r="Y13" s="153"/>
      <c r="Z13" s="153"/>
      <c r="AA13" s="153"/>
      <c r="AB13" s="153"/>
      <c r="AC13" s="153"/>
      <c r="AD13" s="153"/>
      <c r="AE13" s="153"/>
      <c r="AF13" s="153"/>
      <c r="AG13" s="153"/>
      <c r="AH13" s="153"/>
      <c r="AI13" s="153"/>
      <c r="AJ13" s="153"/>
      <c r="AK13" s="153"/>
      <c r="AL13" s="153"/>
      <c r="AM13" s="153"/>
      <c r="AN13" s="153"/>
      <c r="AO13" s="153"/>
      <c r="AP13" s="153"/>
      <c r="AQ13" s="153"/>
      <c r="AR13" s="153"/>
      <c r="AS13" s="153"/>
      <c r="AT13" s="153"/>
      <c r="AU13" s="153"/>
      <c r="AV13" s="153"/>
      <c r="AW13" s="153"/>
      <c r="AX13" s="153"/>
      <c r="AY13" s="153"/>
      <c r="AZ13" s="153"/>
      <c r="BA13" s="153"/>
      <c r="BB13" s="153"/>
      <c r="BC13" s="153"/>
      <c r="BD13" s="153"/>
      <c r="BE13" s="153"/>
      <c r="BF13" s="153"/>
      <c r="BG13" s="153"/>
      <c r="BH13" s="153"/>
      <c r="BI13" s="153"/>
      <c r="BJ13" s="153"/>
      <c r="BK13" s="153"/>
      <c r="BL13" s="153"/>
    </row>
    <row r="14" customFormat="false" ht="12.8" hidden="false" customHeight="false" outlineLevel="0" collapsed="false">
      <c r="A14" s="7"/>
      <c r="B14" s="7" t="n">
        <v>2016</v>
      </c>
      <c r="C14" s="7" t="n">
        <v>2</v>
      </c>
      <c r="D14" s="7" t="n">
        <v>166</v>
      </c>
      <c r="E14" s="157" t="n">
        <f aca="false">low_SIPA_income!B7</f>
        <v>22035975.6793422</v>
      </c>
      <c r="F14" s="157" t="n">
        <f aca="false">low_SIPA_income!I7</f>
        <v>141764.810127232</v>
      </c>
      <c r="G14" s="67" t="n">
        <f aca="false">E14-F14*0.7</f>
        <v>21936740.3122532</v>
      </c>
      <c r="H14" s="67" t="n">
        <v>78650764</v>
      </c>
      <c r="I14" s="67"/>
      <c r="J14" s="67" t="n">
        <f aca="false">G14*3.8235866717</f>
        <v>83877027.8784753</v>
      </c>
      <c r="K14" s="9" t="n">
        <v>377742</v>
      </c>
      <c r="L14" s="67"/>
      <c r="M14" s="67" t="n">
        <f aca="false">F14*2.511711692</f>
        <v>356072.331110729</v>
      </c>
      <c r="N14" s="67"/>
      <c r="O14" s="7"/>
      <c r="P14" s="7"/>
      <c r="Q14" s="67"/>
      <c r="R14" s="67"/>
      <c r="S14" s="67"/>
      <c r="T14" s="7"/>
      <c r="U14" s="7"/>
      <c r="V14" s="67"/>
      <c r="W14" s="67"/>
      <c r="X14" s="6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</row>
    <row r="15" customFormat="false" ht="12.8" hidden="false" customHeight="false" outlineLevel="0" collapsed="false">
      <c r="A15" s="7"/>
      <c r="B15" s="7" t="n">
        <v>2016</v>
      </c>
      <c r="C15" s="7" t="n">
        <v>3</v>
      </c>
      <c r="D15" s="7" t="n">
        <v>167</v>
      </c>
      <c r="E15" s="157" t="n">
        <f aca="false">low_SIPA_income!B8</f>
        <v>19225382.5714869</v>
      </c>
      <c r="F15" s="157" t="n">
        <f aca="false">low_SIPA_income!I8</f>
        <v>144189.0349691</v>
      </c>
      <c r="G15" s="67" t="n">
        <f aca="false">E15-F15*0.7</f>
        <v>19124450.2470086</v>
      </c>
      <c r="H15" s="67" t="n">
        <v>72210474</v>
      </c>
      <c r="I15" s="67"/>
      <c r="J15" s="67" t="n">
        <f aca="false">G15*3.8235866717</f>
        <v>73123993.0680518</v>
      </c>
      <c r="K15" s="9" t="n">
        <v>375488</v>
      </c>
      <c r="L15" s="67"/>
      <c r="M15" s="67" t="n">
        <f aca="false">F15*2.511711692</f>
        <v>362161.284990086</v>
      </c>
      <c r="N15" s="67"/>
      <c r="O15" s="7"/>
      <c r="P15" s="7"/>
      <c r="Q15" s="67"/>
      <c r="R15" s="67"/>
      <c r="S15" s="67"/>
      <c r="T15" s="7"/>
      <c r="U15" s="7"/>
      <c r="V15" s="67"/>
      <c r="W15" s="67"/>
      <c r="X15" s="6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</row>
    <row r="16" customFormat="false" ht="12.8" hidden="false" customHeight="false" outlineLevel="0" collapsed="false">
      <c r="A16" s="7"/>
      <c r="B16" s="7" t="n">
        <v>2016</v>
      </c>
      <c r="C16" s="7" t="n">
        <v>4</v>
      </c>
      <c r="D16" s="7" t="n">
        <v>168</v>
      </c>
      <c r="E16" s="157" t="n">
        <f aca="false">low_SIPA_income!B9</f>
        <v>22564836.9054479</v>
      </c>
      <c r="F16" s="157" t="n">
        <f aca="false">low_SIPA_income!I9</f>
        <v>151268.17202623</v>
      </c>
      <c r="G16" s="67" t="n">
        <f aca="false">E16-F16*0.7</f>
        <v>22458949.1850295</v>
      </c>
      <c r="H16" s="67" t="n">
        <v>79983678</v>
      </c>
      <c r="I16" s="67"/>
      <c r="J16" s="67" t="n">
        <f aca="false">G16*3.8235866717</f>
        <v>85873738.7642665</v>
      </c>
      <c r="K16" s="9" t="n">
        <v>355397</v>
      </c>
      <c r="L16" s="67"/>
      <c r="M16" s="67" t="n">
        <f aca="false">F16*2.511711692</f>
        <v>379942.036305749</v>
      </c>
      <c r="N16" s="67"/>
      <c r="O16" s="7"/>
      <c r="P16" s="7"/>
      <c r="Q16" s="67"/>
      <c r="R16" s="67"/>
      <c r="S16" s="67"/>
      <c r="T16" s="7"/>
      <c r="U16" s="7"/>
      <c r="V16" s="67"/>
      <c r="W16" s="67"/>
      <c r="X16" s="6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</row>
    <row r="17" customFormat="false" ht="12.8" hidden="false" customHeight="false" outlineLevel="0" collapsed="false">
      <c r="A17" s="153"/>
      <c r="B17" s="153" t="n">
        <v>2017</v>
      </c>
      <c r="C17" s="5" t="n">
        <v>1</v>
      </c>
      <c r="D17" s="153" t="n">
        <v>169</v>
      </c>
      <c r="E17" s="155" t="n">
        <f aca="false">low_SIPA_income!B10</f>
        <v>19510720.9348717</v>
      </c>
      <c r="F17" s="155" t="n">
        <f aca="false">low_SIPA_income!I10</f>
        <v>123378.287154311</v>
      </c>
      <c r="G17" s="8" t="n">
        <f aca="false">E17-F17*0.7</f>
        <v>19424356.1338637</v>
      </c>
      <c r="H17" s="8" t="n">
        <v>74434596</v>
      </c>
      <c r="I17" s="8"/>
      <c r="J17" s="8" t="n">
        <f aca="false">G17*3.8235866717</f>
        <v>74270709.2197953</v>
      </c>
      <c r="K17" s="6" t="n">
        <v>462191</v>
      </c>
      <c r="L17" s="8"/>
      <c r="M17" s="8" t="n">
        <f aca="false">F17*2.511711692</f>
        <v>309890.686384417</v>
      </c>
      <c r="N17" s="8"/>
      <c r="O17" s="5"/>
      <c r="P17" s="5"/>
      <c r="Q17" s="8"/>
      <c r="R17" s="8"/>
      <c r="S17" s="8"/>
      <c r="T17" s="5"/>
      <c r="U17" s="5"/>
      <c r="V17" s="8"/>
      <c r="W17" s="8"/>
      <c r="X17" s="8"/>
      <c r="Y17" s="153"/>
      <c r="Z17" s="153"/>
      <c r="AA17" s="153"/>
      <c r="AB17" s="153"/>
      <c r="AC17" s="153"/>
      <c r="AD17" s="153"/>
      <c r="AE17" s="153"/>
      <c r="AF17" s="153"/>
      <c r="AG17" s="153"/>
      <c r="AH17" s="153"/>
      <c r="AI17" s="153"/>
      <c r="AJ17" s="153"/>
      <c r="AK17" s="153"/>
      <c r="AL17" s="153"/>
      <c r="AM17" s="153"/>
      <c r="AN17" s="153"/>
      <c r="AO17" s="153"/>
      <c r="AP17" s="153"/>
      <c r="AQ17" s="153"/>
      <c r="AR17" s="153"/>
      <c r="AS17" s="153"/>
      <c r="AT17" s="153"/>
      <c r="AU17" s="153"/>
      <c r="AV17" s="153"/>
      <c r="AW17" s="153"/>
      <c r="AX17" s="153"/>
      <c r="AY17" s="153"/>
      <c r="AZ17" s="153"/>
      <c r="BA17" s="153"/>
      <c r="BB17" s="153"/>
      <c r="BC17" s="153"/>
      <c r="BD17" s="153"/>
      <c r="BE17" s="153"/>
      <c r="BF17" s="153"/>
      <c r="BG17" s="153"/>
      <c r="BH17" s="153"/>
      <c r="BI17" s="153"/>
      <c r="BJ17" s="153"/>
      <c r="BK17" s="153"/>
      <c r="BL17" s="153"/>
    </row>
    <row r="18" customFormat="false" ht="12.8" hidden="false" customHeight="false" outlineLevel="0" collapsed="false">
      <c r="A18" s="7"/>
      <c r="B18" s="7" t="n">
        <v>2017</v>
      </c>
      <c r="C18" s="7" t="n">
        <v>2</v>
      </c>
      <c r="D18" s="7" t="n">
        <v>170</v>
      </c>
      <c r="E18" s="157" t="n">
        <f aca="false">low_SIPA_income!B11</f>
        <v>23339052.656364</v>
      </c>
      <c r="F18" s="157" t="n">
        <f aca="false">low_SIPA_income!I11</f>
        <v>131002.673091904</v>
      </c>
      <c r="G18" s="67" t="n">
        <f aca="false">E18-F18*0.7</f>
        <v>23247350.7851997</v>
      </c>
      <c r="H18" s="67" t="n">
        <v>80479757</v>
      </c>
      <c r="I18" s="67"/>
      <c r="J18" s="67" t="n">
        <f aca="false">G18*3.8235866717</f>
        <v>88888260.6146242</v>
      </c>
      <c r="K18" s="9" t="n">
        <v>458270</v>
      </c>
      <c r="L18" s="67"/>
      <c r="M18" s="67" t="n">
        <f aca="false">F18*2.511711692</f>
        <v>329040.94568819</v>
      </c>
      <c r="N18" s="67"/>
      <c r="O18" s="7"/>
      <c r="P18" s="7"/>
      <c r="Q18" s="67"/>
      <c r="R18" s="67"/>
      <c r="S18" s="67"/>
      <c r="T18" s="7"/>
      <c r="U18" s="7"/>
      <c r="V18" s="67"/>
      <c r="W18" s="67"/>
      <c r="X18" s="6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</row>
    <row r="19" customFormat="false" ht="12.8" hidden="false" customHeight="false" outlineLevel="0" collapsed="false">
      <c r="A19" s="7"/>
      <c r="B19" s="7" t="n">
        <v>2017</v>
      </c>
      <c r="C19" s="7" t="n">
        <v>3</v>
      </c>
      <c r="D19" s="7" t="n">
        <v>171</v>
      </c>
      <c r="E19" s="157" t="n">
        <f aca="false">low_SIPA_income!B12</f>
        <v>20676340.3358436</v>
      </c>
      <c r="F19" s="157" t="n">
        <f aca="false">low_SIPA_income!I12</f>
        <v>137459.026655012</v>
      </c>
      <c r="G19" s="67" t="n">
        <f aca="false">E19-F19*0.7</f>
        <v>20580119.0171851</v>
      </c>
      <c r="H19" s="67" t="n">
        <v>73976782</v>
      </c>
      <c r="I19" s="67"/>
      <c r="J19" s="67" t="n">
        <f aca="false">G19*3.8235866717</f>
        <v>78689868.7761087</v>
      </c>
      <c r="K19" s="9" t="n">
        <v>489074</v>
      </c>
      <c r="L19" s="67"/>
      <c r="M19" s="67" t="n">
        <f aca="false">F19*2.511711692</f>
        <v>345257.444420333</v>
      </c>
      <c r="N19" s="67"/>
      <c r="O19" s="7"/>
      <c r="P19" s="7"/>
      <c r="Q19" s="67"/>
      <c r="R19" s="67"/>
      <c r="S19" s="67"/>
      <c r="T19" s="7"/>
      <c r="U19" s="7"/>
      <c r="V19" s="67"/>
      <c r="W19" s="67"/>
      <c r="X19" s="6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</row>
    <row r="20" customFormat="false" ht="12.8" hidden="false" customHeight="false" outlineLevel="0" collapsed="false">
      <c r="A20" s="7"/>
      <c r="B20" s="7" t="n">
        <v>2017</v>
      </c>
      <c r="C20" s="7" t="n">
        <v>4</v>
      </c>
      <c r="D20" s="7" t="n">
        <v>172</v>
      </c>
      <c r="E20" s="157" t="n">
        <f aca="false">low_SIPA_income!B13</f>
        <v>24442783.390504</v>
      </c>
      <c r="F20" s="157" t="n">
        <f aca="false">low_SIPA_income!I13</f>
        <v>143698.094559182</v>
      </c>
      <c r="G20" s="67" t="n">
        <f aca="false">E20-F20*0.7</f>
        <v>24342194.7243126</v>
      </c>
      <c r="H20" s="67" t="n">
        <v>82408987.5633976</v>
      </c>
      <c r="I20" s="67"/>
      <c r="J20" s="67" t="n">
        <f aca="false">G20*3.8235866717</f>
        <v>93074491.3078076</v>
      </c>
      <c r="K20" s="9"/>
      <c r="L20" s="67"/>
      <c r="M20" s="67" t="n">
        <f aca="false">F20*2.511711692</f>
        <v>360928.184222419</v>
      </c>
      <c r="N20" s="67"/>
      <c r="O20" s="7"/>
      <c r="P20" s="7"/>
      <c r="Q20" s="67"/>
      <c r="R20" s="67"/>
      <c r="S20" s="67"/>
      <c r="T20" s="7"/>
      <c r="U20" s="7"/>
      <c r="V20" s="67"/>
      <c r="W20" s="67"/>
      <c r="X20" s="6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</row>
    <row r="21" customFormat="false" ht="12.8" hidden="false" customHeight="false" outlineLevel="0" collapsed="false">
      <c r="A21" s="153"/>
      <c r="B21" s="153" t="n">
        <v>2018</v>
      </c>
      <c r="C21" s="5" t="n">
        <v>1</v>
      </c>
      <c r="D21" s="153" t="n">
        <v>173</v>
      </c>
      <c r="E21" s="155" t="n">
        <f aca="false">low_SIPA_income!B14</f>
        <v>19425279.3963776</v>
      </c>
      <c r="F21" s="155" t="n">
        <f aca="false">low_SIPA_income!I14</f>
        <v>129450.461885458</v>
      </c>
      <c r="G21" s="8" t="n">
        <f aca="false">E21-F21*0.7</f>
        <v>19334664.0730578</v>
      </c>
      <c r="H21" s="8"/>
      <c r="I21" s="8"/>
      <c r="J21" s="8" t="n">
        <f aca="false">G21*3.8235866717</f>
        <v>73927763.8515407</v>
      </c>
      <c r="K21" s="6"/>
      <c r="L21" s="8"/>
      <c r="M21" s="8" t="n">
        <f aca="false">F21*2.511711692</f>
        <v>325142.238652504</v>
      </c>
      <c r="N21" s="8"/>
      <c r="O21" s="5"/>
      <c r="P21" s="5"/>
      <c r="Q21" s="8"/>
      <c r="R21" s="8"/>
      <c r="S21" s="8"/>
      <c r="T21" s="5"/>
      <c r="U21" s="5"/>
      <c r="V21" s="8"/>
      <c r="W21" s="8"/>
      <c r="X21" s="8"/>
      <c r="Y21" s="153"/>
      <c r="Z21" s="153"/>
      <c r="AA21" s="153"/>
      <c r="AB21" s="153"/>
      <c r="AC21" s="153"/>
      <c r="AD21" s="153"/>
      <c r="AE21" s="153"/>
      <c r="AF21" s="153"/>
      <c r="AG21" s="153"/>
      <c r="AH21" s="153"/>
      <c r="AI21" s="153"/>
      <c r="AJ21" s="153"/>
      <c r="AK21" s="153"/>
      <c r="AL21" s="153"/>
      <c r="AM21" s="153"/>
      <c r="AN21" s="153"/>
      <c r="AO21" s="153"/>
      <c r="AP21" s="153"/>
      <c r="AQ21" s="153"/>
      <c r="AR21" s="153"/>
      <c r="AS21" s="153"/>
      <c r="AT21" s="153"/>
      <c r="AU21" s="153"/>
      <c r="AV21" s="153"/>
      <c r="AW21" s="153"/>
      <c r="AX21" s="153"/>
      <c r="AY21" s="153"/>
      <c r="AZ21" s="153"/>
      <c r="BA21" s="153"/>
      <c r="BB21" s="153"/>
      <c r="BC21" s="153"/>
      <c r="BD21" s="153"/>
      <c r="BE21" s="153"/>
      <c r="BF21" s="153"/>
      <c r="BG21" s="153"/>
      <c r="BH21" s="153"/>
      <c r="BI21" s="153"/>
      <c r="BJ21" s="153"/>
      <c r="BK21" s="153"/>
      <c r="BL21" s="153"/>
    </row>
    <row r="22" customFormat="false" ht="12.8" hidden="false" customHeight="false" outlineLevel="0" collapsed="false">
      <c r="A22" s="7"/>
      <c r="B22" s="7" t="n">
        <v>2018</v>
      </c>
      <c r="C22" s="7" t="n">
        <v>2</v>
      </c>
      <c r="D22" s="7" t="n">
        <v>174</v>
      </c>
      <c r="E22" s="157" t="n">
        <f aca="false">low_SIPA_income!B15</f>
        <v>22128007.929654</v>
      </c>
      <c r="F22" s="157" t="n">
        <f aca="false">low_SIPA_income!I15</f>
        <v>124241.716375217</v>
      </c>
      <c r="G22" s="67" t="n">
        <f aca="false">E22-F22*0.7</f>
        <v>22041038.7281914</v>
      </c>
      <c r="H22" s="67"/>
      <c r="I22" s="67"/>
      <c r="J22" s="67" t="n">
        <f aca="false">G22*3.8235866717</f>
        <v>84275821.9115361</v>
      </c>
      <c r="K22" s="9"/>
      <c r="L22" s="67"/>
      <c r="M22" s="67" t="n">
        <f aca="false">F22*2.511711692</f>
        <v>312059.371653781</v>
      </c>
      <c r="N22" s="67"/>
      <c r="O22" s="7"/>
      <c r="P22" s="7"/>
      <c r="Q22" s="67"/>
      <c r="R22" s="67"/>
      <c r="S22" s="67"/>
      <c r="T22" s="7"/>
      <c r="U22" s="7"/>
      <c r="V22" s="67"/>
      <c r="W22" s="67"/>
      <c r="X22" s="6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</row>
    <row r="23" customFormat="false" ht="12.8" hidden="false" customHeight="false" outlineLevel="0" collapsed="false">
      <c r="A23" s="7"/>
      <c r="B23" s="7" t="n">
        <v>2018</v>
      </c>
      <c r="C23" s="7" t="n">
        <v>3</v>
      </c>
      <c r="D23" s="7" t="n">
        <v>175</v>
      </c>
      <c r="E23" s="157" t="n">
        <f aca="false">low_SIPA_income!B16</f>
        <v>18144968.4047922</v>
      </c>
      <c r="F23" s="157" t="n">
        <f aca="false">low_SIPA_income!I16</f>
        <v>112485.920454584</v>
      </c>
      <c r="G23" s="67" t="n">
        <f aca="false">E23-F23*0.7</f>
        <v>18066228.260474</v>
      </c>
      <c r="H23" s="67"/>
      <c r="I23" s="67"/>
      <c r="J23" s="67" t="n">
        <f aca="false">G23*3.8235866717</f>
        <v>69077789.5846383</v>
      </c>
      <c r="K23" s="9"/>
      <c r="L23" s="67"/>
      <c r="M23" s="67" t="n">
        <f aca="false">F23*2.511711692</f>
        <v>282532.20159116</v>
      </c>
      <c r="N23" s="67"/>
      <c r="O23" s="7"/>
      <c r="P23" s="7"/>
      <c r="Q23" s="67"/>
      <c r="R23" s="67"/>
      <c r="S23" s="67"/>
      <c r="T23" s="7"/>
      <c r="U23" s="7"/>
      <c r="V23" s="67"/>
      <c r="W23" s="67"/>
      <c r="X23" s="6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</row>
    <row r="24" customFormat="false" ht="12.8" hidden="false" customHeight="false" outlineLevel="0" collapsed="false">
      <c r="A24" s="7"/>
      <c r="B24" s="7" t="n">
        <v>2018</v>
      </c>
      <c r="C24" s="7" t="n">
        <v>4</v>
      </c>
      <c r="D24" s="7" t="n">
        <v>176</v>
      </c>
      <c r="E24" s="157" t="n">
        <f aca="false">low_SIPA_income!B17</f>
        <v>19836641.3035061</v>
      </c>
      <c r="F24" s="157" t="n">
        <f aca="false">low_SIPA_income!I17</f>
        <v>112102.826524005</v>
      </c>
      <c r="G24" s="67" t="n">
        <f aca="false">E24-F24*0.7</f>
        <v>19758169.3249393</v>
      </c>
      <c r="H24" s="67"/>
      <c r="I24" s="67"/>
      <c r="J24" s="67" t="n">
        <f aca="false">G24*3.8235866717</f>
        <v>75547072.8880299</v>
      </c>
      <c r="K24" s="9"/>
      <c r="L24" s="67"/>
      <c r="M24" s="67" t="n">
        <f aca="false">F24*2.511711692</f>
        <v>281569.980086592</v>
      </c>
      <c r="N24" s="67"/>
      <c r="O24" s="7"/>
      <c r="P24" s="7"/>
      <c r="Q24" s="67"/>
      <c r="R24" s="67"/>
      <c r="S24" s="67"/>
      <c r="T24" s="7"/>
      <c r="U24" s="7"/>
      <c r="V24" s="67"/>
      <c r="W24" s="67"/>
      <c r="X24" s="6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</row>
    <row r="25" customFormat="false" ht="12.8" hidden="false" customHeight="false" outlineLevel="0" collapsed="false">
      <c r="A25" s="153"/>
      <c r="B25" s="153" t="n">
        <v>2019</v>
      </c>
      <c r="C25" s="5" t="n">
        <v>1</v>
      </c>
      <c r="D25" s="153" t="n">
        <v>177</v>
      </c>
      <c r="E25" s="155" t="n">
        <f aca="false">low_SIPA_income!B18</f>
        <v>15838280.4823216</v>
      </c>
      <c r="F25" s="155" t="n">
        <f aca="false">low_SIPA_income!I18</f>
        <v>110988.074669527</v>
      </c>
      <c r="G25" s="8" t="n">
        <f aca="false">E25-F25*0.7</f>
        <v>15760588.8300529</v>
      </c>
      <c r="H25" s="8"/>
      <c r="I25" s="8"/>
      <c r="J25" s="8" t="n">
        <f aca="false">G25*3.8235866717</f>
        <v>60261977.3887342</v>
      </c>
      <c r="K25" s="6"/>
      <c r="L25" s="8"/>
      <c r="M25" s="8" t="n">
        <f aca="false">F25*2.511711692</f>
        <v>278770.044820021</v>
      </c>
      <c r="N25" s="8"/>
      <c r="O25" s="5"/>
      <c r="P25" s="5"/>
      <c r="Q25" s="8"/>
      <c r="R25" s="8"/>
      <c r="S25" s="8"/>
      <c r="T25" s="5"/>
      <c r="U25" s="5"/>
      <c r="V25" s="8"/>
      <c r="W25" s="8"/>
      <c r="X25" s="8"/>
      <c r="Y25" s="153"/>
      <c r="Z25" s="153"/>
      <c r="AA25" s="153"/>
      <c r="AB25" s="153"/>
      <c r="AC25" s="153"/>
      <c r="AD25" s="153"/>
      <c r="AE25" s="153"/>
      <c r="AF25" s="153"/>
      <c r="AG25" s="153"/>
      <c r="AH25" s="153"/>
      <c r="AI25" s="153"/>
      <c r="AJ25" s="153"/>
      <c r="AK25" s="153"/>
      <c r="AL25" s="153"/>
      <c r="AM25" s="153"/>
      <c r="AN25" s="153"/>
      <c r="AO25" s="153"/>
      <c r="AP25" s="153"/>
      <c r="AQ25" s="153"/>
      <c r="AR25" s="153"/>
      <c r="AS25" s="153"/>
      <c r="AT25" s="153"/>
      <c r="AU25" s="153"/>
      <c r="AV25" s="153"/>
      <c r="AW25" s="153"/>
      <c r="AX25" s="153"/>
      <c r="AY25" s="153"/>
      <c r="AZ25" s="153"/>
      <c r="BA25" s="153"/>
      <c r="BB25" s="153"/>
      <c r="BC25" s="153"/>
      <c r="BD25" s="153"/>
      <c r="BE25" s="153"/>
      <c r="BF25" s="153"/>
      <c r="BG25" s="153"/>
      <c r="BH25" s="153"/>
      <c r="BI25" s="153"/>
      <c r="BJ25" s="153"/>
      <c r="BK25" s="153"/>
      <c r="BL25" s="153"/>
    </row>
    <row r="26" customFormat="false" ht="12.8" hidden="false" customHeight="false" outlineLevel="0" collapsed="false">
      <c r="A26" s="7"/>
      <c r="B26" s="7" t="n">
        <v>2019</v>
      </c>
      <c r="C26" s="7" t="n">
        <v>2</v>
      </c>
      <c r="D26" s="7" t="n">
        <v>178</v>
      </c>
      <c r="E26" s="157" t="n">
        <f aca="false">low_SIPA_income!B19</f>
        <v>18778360.1188109</v>
      </c>
      <c r="F26" s="157" t="n">
        <f aca="false">low_SIPA_income!I19</f>
        <v>107486.273713936</v>
      </c>
      <c r="G26" s="67" t="n">
        <f aca="false">E26-F26*0.7</f>
        <v>18703119.7272112</v>
      </c>
      <c r="H26" s="67" t="n">
        <v>1000</v>
      </c>
      <c r="I26" s="67"/>
      <c r="J26" s="67" t="n">
        <f aca="false">G26*3.8235866717</f>
        <v>71512999.3081739</v>
      </c>
      <c r="K26" s="9"/>
      <c r="L26" s="67"/>
      <c r="M26" s="67" t="n">
        <f aca="false">F26*2.511711692</f>
        <v>269974.530416806</v>
      </c>
      <c r="N26" s="67"/>
      <c r="O26" s="7"/>
      <c r="P26" s="7"/>
      <c r="Q26" s="67"/>
      <c r="R26" s="67"/>
      <c r="S26" s="67"/>
      <c r="T26" s="7"/>
      <c r="U26" s="7"/>
      <c r="V26" s="67"/>
      <c r="W26" s="67"/>
      <c r="X26" s="6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</row>
    <row r="27" customFormat="false" ht="12.8" hidden="false" customHeight="false" outlineLevel="0" collapsed="false">
      <c r="A27" s="7"/>
      <c r="B27" s="7" t="n">
        <v>2019</v>
      </c>
      <c r="C27" s="7" t="n">
        <v>3</v>
      </c>
      <c r="D27" s="7" t="n">
        <v>179</v>
      </c>
      <c r="E27" s="157" t="n">
        <f aca="false">low_SIPA_income!B20</f>
        <v>15860188.8718915</v>
      </c>
      <c r="F27" s="157" t="n">
        <f aca="false">low_SIPA_income!I20</f>
        <v>109352.321436835</v>
      </c>
      <c r="G27" s="67" t="n">
        <f aca="false">E27-F27*0.7</f>
        <v>15783642.2468858</v>
      </c>
      <c r="H27" s="67"/>
      <c r="I27" s="67"/>
      <c r="J27" s="67" t="n">
        <f aca="false">G27*3.8235866717</f>
        <v>60350124.1260734</v>
      </c>
      <c r="K27" s="9"/>
      <c r="L27" s="67"/>
      <c r="M27" s="67" t="n">
        <f aca="false">F27*2.511711692</f>
        <v>274661.504300241</v>
      </c>
      <c r="N27" s="67"/>
      <c r="O27" s="7"/>
      <c r="P27" s="7"/>
      <c r="Q27" s="67"/>
      <c r="R27" s="67"/>
      <c r="S27" s="67"/>
      <c r="T27" s="7"/>
      <c r="U27" s="7"/>
      <c r="V27" s="67"/>
      <c r="W27" s="67"/>
      <c r="X27" s="6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</row>
    <row r="28" customFormat="false" ht="12.8" hidden="false" customHeight="false" outlineLevel="0" collapsed="false">
      <c r="A28" s="7"/>
      <c r="B28" s="7" t="n">
        <v>2019</v>
      </c>
      <c r="C28" s="7" t="n">
        <v>4</v>
      </c>
      <c r="D28" s="7" t="n">
        <v>180</v>
      </c>
      <c r="E28" s="157" t="n">
        <f aca="false">low_SIPA_income!B21</f>
        <v>18033810.2682384</v>
      </c>
      <c r="F28" s="157" t="n">
        <f aca="false">low_SIPA_income!I21</f>
        <v>109843.876246888</v>
      </c>
      <c r="G28" s="67" t="n">
        <f aca="false">E28-F28*0.7</f>
        <v>17956919.5548655</v>
      </c>
      <c r="H28" s="67"/>
      <c r="I28" s="67"/>
      <c r="J28" s="67" t="n">
        <f aca="false">G28*3.8235866717</f>
        <v>68659838.274773</v>
      </c>
      <c r="K28" s="9"/>
      <c r="L28" s="67"/>
      <c r="M28" s="67" t="n">
        <f aca="false">F28*2.511711692</f>
        <v>275896.148263909</v>
      </c>
      <c r="N28" s="67"/>
      <c r="O28" s="7"/>
      <c r="P28" s="7"/>
      <c r="Q28" s="67"/>
      <c r="R28" s="67"/>
      <c r="S28" s="67"/>
      <c r="T28" s="7"/>
      <c r="U28" s="7"/>
      <c r="V28" s="67"/>
      <c r="W28" s="67"/>
      <c r="X28" s="6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</row>
    <row r="29" customFormat="false" ht="12.8" hidden="false" customHeight="false" outlineLevel="0" collapsed="false">
      <c r="A29" s="153"/>
      <c r="B29" s="153" t="n">
        <v>2020</v>
      </c>
      <c r="C29" s="5" t="n">
        <v>1</v>
      </c>
      <c r="D29" s="153" t="n">
        <v>181</v>
      </c>
      <c r="E29" s="155" t="n">
        <f aca="false">low_SIPA_income!B22</f>
        <v>16519043.637939</v>
      </c>
      <c r="F29" s="155" t="n">
        <f aca="false">low_SIPA_income!I22</f>
        <v>111198.450878821</v>
      </c>
      <c r="G29" s="8" t="n">
        <f aca="false">E29-F29*0.7</f>
        <v>16441204.7223238</v>
      </c>
      <c r="H29" s="8"/>
      <c r="I29" s="8"/>
      <c r="J29" s="8" t="n">
        <f aca="false">G29*3.8235866717</f>
        <v>62864371.2429685</v>
      </c>
      <c r="K29" s="6"/>
      <c r="L29" s="8"/>
      <c r="M29" s="8" t="n">
        <f aca="false">F29*2.511711692</f>
        <v>279298.449204622</v>
      </c>
      <c r="N29" s="8"/>
      <c r="O29" s="5"/>
      <c r="P29" s="5"/>
      <c r="Q29" s="8"/>
      <c r="R29" s="8"/>
      <c r="S29" s="8"/>
      <c r="T29" s="5"/>
      <c r="U29" s="5"/>
      <c r="V29" s="8"/>
      <c r="W29" s="8"/>
      <c r="X29" s="8"/>
      <c r="Y29" s="153"/>
      <c r="Z29" s="153"/>
      <c r="AA29" s="153"/>
      <c r="AB29" s="153"/>
      <c r="AC29" s="153"/>
      <c r="AD29" s="153"/>
      <c r="AE29" s="153"/>
      <c r="AF29" s="153"/>
      <c r="AG29" s="153"/>
      <c r="AH29" s="153"/>
      <c r="AI29" s="153"/>
      <c r="AJ29" s="153"/>
      <c r="AK29" s="153"/>
      <c r="AL29" s="153"/>
      <c r="AM29" s="153"/>
      <c r="AN29" s="153"/>
      <c r="AO29" s="153"/>
      <c r="AP29" s="153"/>
      <c r="AQ29" s="153"/>
      <c r="AR29" s="153"/>
      <c r="AS29" s="153"/>
      <c r="AT29" s="153"/>
      <c r="AU29" s="153"/>
      <c r="AV29" s="153"/>
      <c r="AW29" s="153"/>
      <c r="AX29" s="153"/>
      <c r="AY29" s="153"/>
      <c r="AZ29" s="153"/>
      <c r="BA29" s="153"/>
      <c r="BB29" s="153"/>
      <c r="BC29" s="153"/>
      <c r="BD29" s="153"/>
      <c r="BE29" s="153"/>
      <c r="BF29" s="153"/>
      <c r="BG29" s="153"/>
      <c r="BH29" s="153"/>
      <c r="BI29" s="153"/>
      <c r="BJ29" s="153"/>
      <c r="BK29" s="153"/>
      <c r="BL29" s="153"/>
    </row>
    <row r="30" customFormat="false" ht="12.8" hidden="false" customHeight="false" outlineLevel="0" collapsed="false">
      <c r="A30" s="7"/>
      <c r="B30" s="7" t="n">
        <v>2020</v>
      </c>
      <c r="C30" s="7" t="n">
        <v>2</v>
      </c>
      <c r="D30" s="7" t="n">
        <v>182</v>
      </c>
      <c r="E30" s="157" t="n">
        <f aca="false">low_SIPA_income!B23</f>
        <v>19050004.7322574</v>
      </c>
      <c r="F30" s="157" t="n">
        <f aca="false">low_SIPA_income!I23</f>
        <v>92598.769380318</v>
      </c>
      <c r="G30" s="67" t="n">
        <f aca="false">E30-F30*0.7</f>
        <v>18985185.5936912</v>
      </c>
      <c r="H30" s="67"/>
      <c r="I30" s="67"/>
      <c r="J30" s="67" t="n">
        <f aca="false">G30*3.8235866717</f>
        <v>72591502.5957886</v>
      </c>
      <c r="K30" s="9"/>
      <c r="L30" s="67"/>
      <c r="M30" s="67" t="n">
        <f aca="false">F30*2.511711692</f>
        <v>232581.411717356</v>
      </c>
      <c r="N30" s="67"/>
      <c r="O30" s="7"/>
      <c r="P30" s="7"/>
      <c r="Q30" s="67"/>
      <c r="R30" s="67"/>
      <c r="S30" s="67"/>
      <c r="T30" s="7"/>
      <c r="U30" s="7"/>
      <c r="V30" s="67"/>
      <c r="W30" s="67"/>
      <c r="X30" s="6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</row>
    <row r="31" customFormat="false" ht="12.8" hidden="false" customHeight="false" outlineLevel="0" collapsed="false">
      <c r="A31" s="7"/>
      <c r="B31" s="7" t="n">
        <v>2020</v>
      </c>
      <c r="C31" s="7" t="n">
        <v>3</v>
      </c>
      <c r="D31" s="7" t="n">
        <v>183</v>
      </c>
      <c r="E31" s="157" t="n">
        <f aca="false">low_SIPA_income!B24</f>
        <v>16236319.7715488</v>
      </c>
      <c r="F31" s="157" t="n">
        <f aca="false">low_SIPA_income!I24</f>
        <v>90774.8361162301</v>
      </c>
      <c r="G31" s="67" t="n">
        <f aca="false">E31-F31*0.7</f>
        <v>16172777.3862674</v>
      </c>
      <c r="H31" s="67"/>
      <c r="I31" s="67"/>
      <c r="J31" s="67" t="n">
        <f aca="false">G31*3.8235866717</f>
        <v>61838016.0585032</v>
      </c>
      <c r="K31" s="9"/>
      <c r="L31" s="67"/>
      <c r="M31" s="67" t="n">
        <f aca="false">F31*2.511711692</f>
        <v>228000.217212519</v>
      </c>
      <c r="N31" s="67"/>
      <c r="O31" s="7"/>
      <c r="P31" s="7"/>
      <c r="Q31" s="67"/>
      <c r="R31" s="67"/>
      <c r="S31" s="67"/>
      <c r="T31" s="7"/>
      <c r="U31" s="7"/>
      <c r="V31" s="67"/>
      <c r="W31" s="67"/>
      <c r="X31" s="6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</row>
    <row r="32" customFormat="false" ht="12.8" hidden="false" customHeight="false" outlineLevel="0" collapsed="false">
      <c r="A32" s="7"/>
      <c r="B32" s="7" t="n">
        <v>2020</v>
      </c>
      <c r="C32" s="7" t="n">
        <v>4</v>
      </c>
      <c r="D32" s="7" t="n">
        <v>184</v>
      </c>
      <c r="E32" s="157" t="n">
        <f aca="false">low_SIPA_income!B25</f>
        <v>19087619.6995245</v>
      </c>
      <c r="F32" s="157" t="n">
        <f aca="false">low_SIPA_income!I25</f>
        <v>94669.1285092297</v>
      </c>
      <c r="G32" s="67" t="n">
        <f aca="false">E32-F32*0.7</f>
        <v>19021351.309568</v>
      </c>
      <c r="H32" s="67"/>
      <c r="I32" s="67"/>
      <c r="J32" s="67" t="n">
        <f aca="false">G32*3.8235866717</f>
        <v>72729785.3449875</v>
      </c>
      <c r="K32" s="9"/>
      <c r="L32" s="67"/>
      <c r="M32" s="67" t="n">
        <f aca="false">F32*2.511711692</f>
        <v>237781.556948083</v>
      </c>
      <c r="N32" s="67"/>
      <c r="O32" s="7"/>
      <c r="P32" s="7"/>
      <c r="Q32" s="67"/>
      <c r="R32" s="67"/>
      <c r="S32" s="67"/>
      <c r="T32" s="7"/>
      <c r="U32" s="7"/>
      <c r="V32" s="67"/>
      <c r="W32" s="67"/>
      <c r="X32" s="6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</row>
    <row r="33" customFormat="false" ht="12.8" hidden="false" customHeight="false" outlineLevel="0" collapsed="false">
      <c r="A33" s="153"/>
      <c r="B33" s="153" t="n">
        <v>2021</v>
      </c>
      <c r="C33" s="5" t="n">
        <v>1</v>
      </c>
      <c r="D33" s="153" t="n">
        <v>185</v>
      </c>
      <c r="E33" s="155" t="n">
        <f aca="false">low_SIPA_income!B26</f>
        <v>16789435.2698093</v>
      </c>
      <c r="F33" s="155" t="n">
        <f aca="false">low_SIPA_income!I26</f>
        <v>99285.5143060623</v>
      </c>
      <c r="G33" s="8" t="n">
        <f aca="false">E33-F33*0.7</f>
        <v>16719935.409795</v>
      </c>
      <c r="H33" s="8"/>
      <c r="I33" s="8"/>
      <c r="J33" s="8" t="n">
        <f aca="false">G33*3.8235866717</f>
        <v>63930122.1845771</v>
      </c>
      <c r="K33" s="6"/>
      <c r="L33" s="8"/>
      <c r="M33" s="8" t="n">
        <f aca="false">F33*2.511711692</f>
        <v>249376.58712877</v>
      </c>
      <c r="N33" s="8"/>
      <c r="O33" s="5"/>
      <c r="P33" s="5"/>
      <c r="Q33" s="8"/>
      <c r="R33" s="8"/>
      <c r="S33" s="8"/>
      <c r="T33" s="5"/>
      <c r="U33" s="5"/>
      <c r="V33" s="8"/>
      <c r="W33" s="8"/>
      <c r="X33" s="8"/>
      <c r="Y33" s="153"/>
      <c r="Z33" s="153"/>
      <c r="AA33" s="153"/>
      <c r="AB33" s="153"/>
      <c r="AC33" s="153"/>
      <c r="AD33" s="153"/>
      <c r="AE33" s="153"/>
      <c r="AF33" s="153"/>
      <c r="AG33" s="153"/>
      <c r="AH33" s="153"/>
      <c r="AI33" s="153"/>
      <c r="AJ33" s="153"/>
      <c r="AK33" s="153"/>
      <c r="AL33" s="153"/>
      <c r="AM33" s="153"/>
      <c r="AN33" s="153"/>
      <c r="AO33" s="153"/>
      <c r="AP33" s="153"/>
      <c r="AQ33" s="153"/>
      <c r="AR33" s="153"/>
      <c r="AS33" s="153"/>
      <c r="AT33" s="153"/>
      <c r="AU33" s="153"/>
      <c r="AV33" s="153"/>
      <c r="AW33" s="153"/>
      <c r="AX33" s="153"/>
      <c r="AY33" s="153"/>
      <c r="AZ33" s="153"/>
      <c r="BA33" s="153"/>
      <c r="BB33" s="153"/>
      <c r="BC33" s="153"/>
      <c r="BD33" s="153"/>
      <c r="BE33" s="153"/>
      <c r="BF33" s="153"/>
      <c r="BG33" s="153"/>
      <c r="BH33" s="153"/>
      <c r="BI33" s="153"/>
      <c r="BJ33" s="153"/>
      <c r="BK33" s="153"/>
      <c r="BL33" s="153"/>
    </row>
    <row r="34" customFormat="false" ht="12.8" hidden="false" customHeight="false" outlineLevel="0" collapsed="false">
      <c r="A34" s="7"/>
      <c r="B34" s="7" t="n">
        <v>2021</v>
      </c>
      <c r="C34" s="7" t="n">
        <v>2</v>
      </c>
      <c r="D34" s="7" t="n">
        <v>186</v>
      </c>
      <c r="E34" s="157" t="n">
        <f aca="false">low_SIPA_income!B27</f>
        <v>19763938.110754</v>
      </c>
      <c r="F34" s="157" t="n">
        <f aca="false">low_SIPA_income!I27</f>
        <v>98355.0462688824</v>
      </c>
      <c r="G34" s="67" t="n">
        <f aca="false">E34-F34*0.7</f>
        <v>19695089.5783657</v>
      </c>
      <c r="H34" s="67"/>
      <c r="I34" s="67"/>
      <c r="J34" s="67" t="n">
        <f aca="false">G34*3.8235866717</f>
        <v>75305882.0097768</v>
      </c>
      <c r="K34" s="9"/>
      <c r="L34" s="67"/>
      <c r="M34" s="67" t="n">
        <f aca="false">F34*2.511711692</f>
        <v>247039.519680753</v>
      </c>
      <c r="N34" s="67"/>
      <c r="O34" s="7"/>
      <c r="P34" s="7"/>
      <c r="Q34" s="67"/>
      <c r="R34" s="67"/>
      <c r="S34" s="67"/>
      <c r="T34" s="7"/>
      <c r="U34" s="7"/>
      <c r="V34" s="67"/>
      <c r="W34" s="67"/>
      <c r="X34" s="6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</row>
    <row r="35" customFormat="false" ht="12.8" hidden="false" customHeight="false" outlineLevel="0" collapsed="false">
      <c r="A35" s="7"/>
      <c r="B35" s="7" t="n">
        <v>2021</v>
      </c>
      <c r="C35" s="7" t="n">
        <v>3</v>
      </c>
      <c r="D35" s="7" t="n">
        <v>187</v>
      </c>
      <c r="E35" s="157" t="n">
        <f aca="false">low_SIPA_income!B28</f>
        <v>17331101.2093869</v>
      </c>
      <c r="F35" s="157" t="n">
        <f aca="false">low_SIPA_income!I28</f>
        <v>104568.954388694</v>
      </c>
      <c r="G35" s="67" t="n">
        <f aca="false">E35-F35*0.7</f>
        <v>17257902.9413148</v>
      </c>
      <c r="H35" s="67"/>
      <c r="I35" s="67"/>
      <c r="J35" s="67" t="n">
        <f aca="false">G35*3.8235866717</f>
        <v>65987087.6679034</v>
      </c>
      <c r="K35" s="9"/>
      <c r="L35" s="67"/>
      <c r="M35" s="67" t="n">
        <f aca="false">F35*2.511711692</f>
        <v>262647.065358298</v>
      </c>
      <c r="N35" s="67"/>
      <c r="O35" s="7"/>
      <c r="P35" s="7"/>
      <c r="Q35" s="67"/>
      <c r="R35" s="67"/>
      <c r="S35" s="67"/>
      <c r="T35" s="7"/>
      <c r="U35" s="7"/>
      <c r="V35" s="67"/>
      <c r="W35" s="67"/>
      <c r="X35" s="6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</row>
    <row r="36" customFormat="false" ht="12.8" hidden="false" customHeight="false" outlineLevel="0" collapsed="false">
      <c r="A36" s="7"/>
      <c r="B36" s="7" t="n">
        <v>2021</v>
      </c>
      <c r="C36" s="7" t="n">
        <v>4</v>
      </c>
      <c r="D36" s="7" t="n">
        <v>188</v>
      </c>
      <c r="E36" s="157" t="n">
        <f aca="false">low_SIPA_income!B29</f>
        <v>20427543.0847032</v>
      </c>
      <c r="F36" s="157" t="n">
        <f aca="false">low_SIPA_income!I29</f>
        <v>102906.267846735</v>
      </c>
      <c r="G36" s="67" t="n">
        <f aca="false">E36-F36*0.7</f>
        <v>20355508.6972105</v>
      </c>
      <c r="H36" s="67"/>
      <c r="I36" s="67"/>
      <c r="J36" s="67" t="n">
        <f aca="false">G36*3.8235866717</f>
        <v>77831051.7503274</v>
      </c>
      <c r="K36" s="9"/>
      <c r="L36" s="67"/>
      <c r="M36" s="67" t="n">
        <f aca="false">F36*2.511711692</f>
        <v>258470.876130728</v>
      </c>
      <c r="N36" s="67"/>
      <c r="O36" s="7"/>
      <c r="P36" s="7"/>
      <c r="Q36" s="67"/>
      <c r="R36" s="67"/>
      <c r="S36" s="67"/>
      <c r="T36" s="7"/>
      <c r="U36" s="7"/>
      <c r="V36" s="67"/>
      <c r="W36" s="67"/>
      <c r="X36" s="6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</row>
    <row r="37" customFormat="false" ht="12.8" hidden="false" customHeight="false" outlineLevel="0" collapsed="false">
      <c r="A37" s="153"/>
      <c r="B37" s="153" t="n">
        <v>2022</v>
      </c>
      <c r="C37" s="5" t="n">
        <v>1</v>
      </c>
      <c r="D37" s="153" t="n">
        <v>189</v>
      </c>
      <c r="E37" s="155" t="n">
        <f aca="false">low_SIPA_income!B30</f>
        <v>17744798.8940371</v>
      </c>
      <c r="F37" s="155" t="n">
        <f aca="false">low_SIPA_income!I30</f>
        <v>108683.321009088</v>
      </c>
      <c r="G37" s="8" t="n">
        <f aca="false">E37-F37*0.7</f>
        <v>17668720.5693307</v>
      </c>
      <c r="H37" s="8"/>
      <c r="I37" s="8"/>
      <c r="J37" s="8" t="n">
        <f aca="false">G37*3.8235866717</f>
        <v>67557884.4748845</v>
      </c>
      <c r="K37" s="6"/>
      <c r="L37" s="8"/>
      <c r="M37" s="8" t="n">
        <f aca="false">F37*2.511711692</f>
        <v>272981.168103916</v>
      </c>
      <c r="N37" s="8"/>
      <c r="O37" s="5"/>
      <c r="P37" s="5"/>
      <c r="Q37" s="8"/>
      <c r="R37" s="8"/>
      <c r="S37" s="8"/>
      <c r="T37" s="5"/>
      <c r="U37" s="5"/>
      <c r="V37" s="8"/>
      <c r="W37" s="8"/>
      <c r="X37" s="8"/>
      <c r="Y37" s="153"/>
      <c r="Z37" s="153"/>
      <c r="AA37" s="153"/>
      <c r="AB37" s="153"/>
      <c r="AC37" s="153"/>
      <c r="AD37" s="153"/>
      <c r="AE37" s="153"/>
      <c r="AF37" s="153"/>
      <c r="AG37" s="153"/>
      <c r="AH37" s="153"/>
      <c r="AI37" s="153"/>
      <c r="AJ37" s="153"/>
      <c r="AK37" s="153"/>
      <c r="AL37" s="153"/>
      <c r="AM37" s="153"/>
      <c r="AN37" s="153"/>
      <c r="AO37" s="153"/>
      <c r="AP37" s="153"/>
      <c r="AQ37" s="153"/>
      <c r="AR37" s="153"/>
      <c r="AS37" s="153"/>
      <c r="AT37" s="153"/>
      <c r="AU37" s="153"/>
      <c r="AV37" s="153"/>
      <c r="AW37" s="153"/>
      <c r="AX37" s="153"/>
      <c r="AY37" s="153"/>
      <c r="AZ37" s="153"/>
      <c r="BA37" s="153"/>
      <c r="BB37" s="153"/>
      <c r="BC37" s="153"/>
      <c r="BD37" s="153"/>
      <c r="BE37" s="153"/>
      <c r="BF37" s="153"/>
      <c r="BG37" s="153"/>
      <c r="BH37" s="153"/>
      <c r="BI37" s="153"/>
      <c r="BJ37" s="153"/>
      <c r="BK37" s="153"/>
      <c r="BL37" s="153"/>
    </row>
    <row r="38" customFormat="false" ht="12.8" hidden="false" customHeight="false" outlineLevel="0" collapsed="false">
      <c r="A38" s="7"/>
      <c r="B38" s="7" t="n">
        <v>2022</v>
      </c>
      <c r="C38" s="7" t="n">
        <v>2</v>
      </c>
      <c r="D38" s="7" t="n">
        <v>190</v>
      </c>
      <c r="E38" s="157" t="n">
        <f aca="false">low_SIPA_income!B31</f>
        <v>20806726.8071686</v>
      </c>
      <c r="F38" s="157" t="n">
        <f aca="false">low_SIPA_income!I31</f>
        <v>101928.798957036</v>
      </c>
      <c r="G38" s="67" t="n">
        <f aca="false">E38-F38*0.7</f>
        <v>20735376.6478986</v>
      </c>
      <c r="H38" s="67"/>
      <c r="I38" s="67"/>
      <c r="J38" s="67" t="n">
        <f aca="false">G38*3.8235866717</f>
        <v>79283509.7835847</v>
      </c>
      <c r="K38" s="9"/>
      <c r="L38" s="67"/>
      <c r="M38" s="67" t="n">
        <f aca="false">F38*2.511711692</f>
        <v>256015.756091904</v>
      </c>
      <c r="N38" s="67"/>
      <c r="O38" s="7"/>
      <c r="P38" s="7"/>
      <c r="Q38" s="67"/>
      <c r="R38" s="67"/>
      <c r="S38" s="67"/>
      <c r="T38" s="7"/>
      <c r="U38" s="7"/>
      <c r="V38" s="67"/>
      <c r="W38" s="67"/>
      <c r="X38" s="6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</row>
    <row r="39" customFormat="false" ht="12.8" hidden="false" customHeight="false" outlineLevel="0" collapsed="false">
      <c r="A39" s="7"/>
      <c r="B39" s="7" t="n">
        <v>2022</v>
      </c>
      <c r="C39" s="7" t="n">
        <v>3</v>
      </c>
      <c r="D39" s="7" t="n">
        <v>191</v>
      </c>
      <c r="E39" s="157" t="n">
        <f aca="false">low_SIPA_income!B32</f>
        <v>18134145.6354941</v>
      </c>
      <c r="F39" s="157" t="n">
        <f aca="false">low_SIPA_income!I32</f>
        <v>108650.804810754</v>
      </c>
      <c r="G39" s="67" t="n">
        <f aca="false">E39-F39*0.7</f>
        <v>18058090.0721266</v>
      </c>
      <c r="H39" s="67"/>
      <c r="I39" s="67"/>
      <c r="J39" s="67" t="n">
        <f aca="false">G39*3.8235866717</f>
        <v>69046672.5161414</v>
      </c>
      <c r="K39" s="9"/>
      <c r="L39" s="67"/>
      <c r="M39" s="67" t="n">
        <f aca="false">F39*2.511711692</f>
        <v>272899.49678838</v>
      </c>
      <c r="N39" s="67"/>
      <c r="O39" s="7"/>
      <c r="P39" s="7"/>
      <c r="Q39" s="67"/>
      <c r="R39" s="67"/>
      <c r="S39" s="67"/>
      <c r="T39" s="7"/>
      <c r="U39" s="7"/>
      <c r="V39" s="67"/>
      <c r="W39" s="67"/>
      <c r="X39" s="6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</row>
    <row r="40" customFormat="false" ht="12.8" hidden="false" customHeight="false" outlineLevel="0" collapsed="false">
      <c r="A40" s="7"/>
      <c r="B40" s="7" t="n">
        <v>2022</v>
      </c>
      <c r="C40" s="7" t="n">
        <v>4</v>
      </c>
      <c r="D40" s="7" t="n">
        <v>192</v>
      </c>
      <c r="E40" s="157" t="n">
        <f aca="false">low_SIPA_income!B33</f>
        <v>21435295.4572246</v>
      </c>
      <c r="F40" s="157" t="n">
        <f aca="false">low_SIPA_income!I33</f>
        <v>103146.97463658</v>
      </c>
      <c r="G40" s="67" t="n">
        <f aca="false">E40-F40*0.7</f>
        <v>21363092.574979</v>
      </c>
      <c r="H40" s="67"/>
      <c r="I40" s="67"/>
      <c r="J40" s="67" t="n">
        <f aca="false">G40*3.8235866717</f>
        <v>81683636.035983</v>
      </c>
      <c r="K40" s="9"/>
      <c r="L40" s="67"/>
      <c r="M40" s="67" t="n">
        <f aca="false">F40*2.511711692</f>
        <v>259075.462189125</v>
      </c>
      <c r="N40" s="67"/>
      <c r="O40" s="7"/>
      <c r="P40" s="7"/>
      <c r="Q40" s="67"/>
      <c r="R40" s="67"/>
      <c r="S40" s="67"/>
      <c r="T40" s="7"/>
      <c r="U40" s="7"/>
      <c r="V40" s="67"/>
      <c r="W40" s="67"/>
      <c r="X40" s="6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</row>
    <row r="41" customFormat="false" ht="12.8" hidden="false" customHeight="false" outlineLevel="0" collapsed="false">
      <c r="A41" s="153"/>
      <c r="B41" s="153" t="n">
        <v>2023</v>
      </c>
      <c r="C41" s="5" t="n">
        <v>1</v>
      </c>
      <c r="D41" s="153" t="n">
        <v>193</v>
      </c>
      <c r="E41" s="155" t="n">
        <f aca="false">low_SIPA_income!B34</f>
        <v>18695837.4498881</v>
      </c>
      <c r="F41" s="155" t="n">
        <f aca="false">low_SIPA_income!I34</f>
        <v>107666.921553288</v>
      </c>
      <c r="G41" s="8" t="n">
        <f aca="false">E41-F41*0.7</f>
        <v>18620470.6048008</v>
      </c>
      <c r="H41" s="8"/>
      <c r="I41" s="8"/>
      <c r="J41" s="8" t="n">
        <f aca="false">G41*3.8235866717</f>
        <v>71196983.225298</v>
      </c>
      <c r="K41" s="6"/>
      <c r="L41" s="8"/>
      <c r="M41" s="8" t="n">
        <f aca="false">F41*2.511711692</f>
        <v>270428.26570704</v>
      </c>
      <c r="N41" s="8"/>
      <c r="O41" s="5"/>
      <c r="P41" s="5"/>
      <c r="Q41" s="8"/>
      <c r="R41" s="8"/>
      <c r="S41" s="8"/>
      <c r="T41" s="5"/>
      <c r="U41" s="5"/>
      <c r="V41" s="8"/>
      <c r="W41" s="8"/>
      <c r="X41" s="8"/>
      <c r="Y41" s="153"/>
      <c r="Z41" s="153"/>
      <c r="AA41" s="153"/>
      <c r="AB41" s="153"/>
      <c r="AC41" s="153"/>
      <c r="AD41" s="153"/>
      <c r="AE41" s="153"/>
      <c r="AF41" s="153"/>
      <c r="AG41" s="153"/>
      <c r="AH41" s="153"/>
      <c r="AI41" s="153"/>
      <c r="AJ41" s="153"/>
      <c r="AK41" s="153"/>
      <c r="AL41" s="153"/>
      <c r="AM41" s="153"/>
      <c r="AN41" s="153"/>
      <c r="AO41" s="153"/>
      <c r="AP41" s="153"/>
      <c r="AQ41" s="153"/>
      <c r="AR41" s="153"/>
      <c r="AS41" s="153"/>
      <c r="AT41" s="153"/>
      <c r="AU41" s="153"/>
      <c r="AV41" s="153"/>
      <c r="AW41" s="153"/>
      <c r="AX41" s="153"/>
      <c r="AY41" s="153"/>
      <c r="AZ41" s="153"/>
      <c r="BA41" s="153"/>
      <c r="BB41" s="153"/>
      <c r="BC41" s="153"/>
      <c r="BD41" s="153"/>
      <c r="BE41" s="153"/>
      <c r="BF41" s="153"/>
      <c r="BG41" s="153"/>
      <c r="BH41" s="153"/>
      <c r="BI41" s="153"/>
      <c r="BJ41" s="153"/>
      <c r="BK41" s="153"/>
      <c r="BL41" s="153"/>
    </row>
    <row r="42" customFormat="false" ht="12.8" hidden="false" customHeight="false" outlineLevel="0" collapsed="false">
      <c r="A42" s="7"/>
      <c r="B42" s="7" t="n">
        <v>2023</v>
      </c>
      <c r="C42" s="7" t="n">
        <v>2</v>
      </c>
      <c r="D42" s="7" t="n">
        <v>194</v>
      </c>
      <c r="E42" s="157" t="n">
        <f aca="false">low_SIPA_income!B35</f>
        <v>21709277.8157068</v>
      </c>
      <c r="F42" s="157" t="n">
        <f aca="false">low_SIPA_income!I35</f>
        <v>104754.358391512</v>
      </c>
      <c r="G42" s="67" t="n">
        <f aca="false">E42-F42*0.7</f>
        <v>21635949.7648327</v>
      </c>
      <c r="H42" s="67"/>
      <c r="I42" s="67"/>
      <c r="J42" s="67" t="n">
        <f aca="false">G42*3.8235866717</f>
        <v>82726929.150385</v>
      </c>
      <c r="K42" s="9"/>
      <c r="L42" s="67"/>
      <c r="M42" s="67" t="n">
        <f aca="false">F42*2.511711692</f>
        <v>263112.746759919</v>
      </c>
      <c r="N42" s="67"/>
      <c r="O42" s="7"/>
      <c r="P42" s="7"/>
      <c r="Q42" s="67"/>
      <c r="R42" s="67"/>
      <c r="S42" s="67"/>
      <c r="T42" s="7"/>
      <c r="U42" s="7"/>
      <c r="V42" s="67"/>
      <c r="W42" s="67"/>
      <c r="X42" s="6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</row>
    <row r="43" customFormat="false" ht="12.8" hidden="false" customHeight="false" outlineLevel="0" collapsed="false">
      <c r="A43" s="7"/>
      <c r="B43" s="7" t="n">
        <v>2023</v>
      </c>
      <c r="C43" s="7" t="n">
        <v>3</v>
      </c>
      <c r="D43" s="7" t="n">
        <v>195</v>
      </c>
      <c r="E43" s="157" t="n">
        <f aca="false">low_SIPA_income!B36</f>
        <v>19024990.7119904</v>
      </c>
      <c r="F43" s="157" t="n">
        <f aca="false">low_SIPA_income!I36</f>
        <v>111825.451782722</v>
      </c>
      <c r="G43" s="67" t="n">
        <f aca="false">E43-F43*0.7</f>
        <v>18946712.8957425</v>
      </c>
      <c r="H43" s="67"/>
      <c r="I43" s="67"/>
      <c r="J43" s="67" t="n">
        <f aca="false">G43*3.8235866717</f>
        <v>72444398.9006874</v>
      </c>
      <c r="K43" s="9"/>
      <c r="L43" s="67"/>
      <c r="M43" s="67" t="n">
        <f aca="false">F43*2.511711692</f>
        <v>280873.294705846</v>
      </c>
      <c r="N43" s="67"/>
      <c r="O43" s="7"/>
      <c r="P43" s="7"/>
      <c r="Q43" s="67"/>
      <c r="R43" s="67"/>
      <c r="S43" s="67"/>
      <c r="T43" s="7"/>
      <c r="U43" s="7"/>
      <c r="V43" s="67"/>
      <c r="W43" s="67"/>
      <c r="X43" s="6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</row>
    <row r="44" customFormat="false" ht="12.8" hidden="false" customHeight="false" outlineLevel="0" collapsed="false">
      <c r="A44" s="7"/>
      <c r="B44" s="7" t="n">
        <v>2023</v>
      </c>
      <c r="C44" s="7" t="n">
        <v>4</v>
      </c>
      <c r="D44" s="7" t="n">
        <v>196</v>
      </c>
      <c r="E44" s="157" t="n">
        <f aca="false">low_SIPA_income!B37</f>
        <v>22321533.0544943</v>
      </c>
      <c r="F44" s="157" t="n">
        <f aca="false">low_SIPA_income!I37</f>
        <v>107331.182266164</v>
      </c>
      <c r="G44" s="67" t="n">
        <f aca="false">E44-F44*0.7</f>
        <v>22246401.226908</v>
      </c>
      <c r="H44" s="67"/>
      <c r="I44" s="67"/>
      <c r="J44" s="67" t="n">
        <f aca="false">G44*3.8235866717</f>
        <v>85061043.224496</v>
      </c>
      <c r="K44" s="9"/>
      <c r="L44" s="67"/>
      <c r="M44" s="67" t="n">
        <f aca="false">F44*2.511711692</f>
        <v>269584.985414108</v>
      </c>
      <c r="N44" s="67"/>
      <c r="O44" s="7"/>
      <c r="P44" s="7"/>
      <c r="Q44" s="67"/>
      <c r="R44" s="67"/>
      <c r="S44" s="67"/>
      <c r="T44" s="7"/>
      <c r="U44" s="7"/>
      <c r="V44" s="67"/>
      <c r="W44" s="67"/>
      <c r="X44" s="6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</row>
    <row r="45" customFormat="false" ht="12.8" hidden="false" customHeight="false" outlineLevel="0" collapsed="false">
      <c r="A45" s="153"/>
      <c r="B45" s="153" t="n">
        <v>2024</v>
      </c>
      <c r="C45" s="5" t="n">
        <v>1</v>
      </c>
      <c r="D45" s="153" t="n">
        <v>197</v>
      </c>
      <c r="E45" s="155" t="n">
        <f aca="false">low_SIPA_income!B38</f>
        <v>19395347.6133371</v>
      </c>
      <c r="F45" s="155" t="n">
        <f aca="false">low_SIPA_income!I38</f>
        <v>112888.991381633</v>
      </c>
      <c r="G45" s="8" t="n">
        <f aca="false">E45-F45*0.7</f>
        <v>19316325.31937</v>
      </c>
      <c r="H45" s="8"/>
      <c r="I45" s="8"/>
      <c r="J45" s="8" t="n">
        <f aca="false">G45*3.8235866717</f>
        <v>73857644.0373644</v>
      </c>
      <c r="K45" s="6"/>
      <c r="L45" s="8"/>
      <c r="M45" s="8" t="n">
        <f aca="false">F45*2.511711692</f>
        <v>283544.599551334</v>
      </c>
      <c r="N45" s="8"/>
      <c r="O45" s="5"/>
      <c r="P45" s="5"/>
      <c r="Q45" s="8"/>
      <c r="R45" s="8"/>
      <c r="S45" s="8"/>
      <c r="T45" s="5"/>
      <c r="U45" s="5"/>
      <c r="V45" s="8"/>
      <c r="W45" s="8"/>
      <c r="X45" s="8"/>
      <c r="Y45" s="153"/>
      <c r="Z45" s="153"/>
      <c r="AA45" s="153"/>
      <c r="AB45" s="153"/>
      <c r="AC45" s="153"/>
      <c r="AD45" s="153"/>
      <c r="AE45" s="153"/>
      <c r="AF45" s="153"/>
      <c r="AG45" s="153"/>
      <c r="AH45" s="153"/>
      <c r="AI45" s="153"/>
      <c r="AJ45" s="153"/>
      <c r="AK45" s="153"/>
      <c r="AL45" s="153"/>
      <c r="AM45" s="153"/>
      <c r="AN45" s="153"/>
      <c r="AO45" s="153"/>
      <c r="AP45" s="153"/>
      <c r="AQ45" s="153"/>
      <c r="AR45" s="153"/>
      <c r="AS45" s="153"/>
      <c r="AT45" s="153"/>
      <c r="AU45" s="153"/>
      <c r="AV45" s="153"/>
      <c r="AW45" s="153"/>
      <c r="AX45" s="153"/>
      <c r="AY45" s="153"/>
      <c r="AZ45" s="153"/>
      <c r="BA45" s="153"/>
      <c r="BB45" s="153"/>
      <c r="BC45" s="153"/>
      <c r="BD45" s="153"/>
      <c r="BE45" s="153"/>
      <c r="BF45" s="153"/>
      <c r="BG45" s="153"/>
      <c r="BH45" s="153"/>
      <c r="BI45" s="153"/>
      <c r="BJ45" s="153"/>
      <c r="BK45" s="153"/>
      <c r="BL45" s="153"/>
    </row>
    <row r="46" customFormat="false" ht="12.8" hidden="false" customHeight="false" outlineLevel="0" collapsed="false">
      <c r="A46" s="7"/>
      <c r="B46" s="7" t="n">
        <v>2024</v>
      </c>
      <c r="C46" s="7" t="n">
        <v>2</v>
      </c>
      <c r="D46" s="7" t="n">
        <v>198</v>
      </c>
      <c r="E46" s="157" t="n">
        <f aca="false">low_SIPA_income!B39</f>
        <v>22603156.9331877</v>
      </c>
      <c r="F46" s="157" t="n">
        <f aca="false">low_SIPA_income!I39</f>
        <v>108579.11739253</v>
      </c>
      <c r="G46" s="67" t="n">
        <f aca="false">E46-F46*0.7</f>
        <v>22527151.5510129</v>
      </c>
      <c r="H46" s="67"/>
      <c r="I46" s="67"/>
      <c r="J46" s="67" t="n">
        <f aca="false">G46*3.8235866717</f>
        <v>86134516.4218189</v>
      </c>
      <c r="K46" s="9"/>
      <c r="L46" s="67"/>
      <c r="M46" s="67" t="n">
        <f aca="false">F46*2.511711692</f>
        <v>272719.438661859</v>
      </c>
      <c r="N46" s="67"/>
      <c r="O46" s="7"/>
      <c r="P46" s="7"/>
      <c r="Q46" s="67"/>
      <c r="R46" s="67"/>
      <c r="S46" s="67"/>
      <c r="T46" s="7"/>
      <c r="U46" s="7"/>
      <c r="V46" s="67"/>
      <c r="W46" s="67"/>
      <c r="X46" s="6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</row>
    <row r="47" customFormat="false" ht="12.8" hidden="false" customHeight="false" outlineLevel="0" collapsed="false">
      <c r="A47" s="7"/>
      <c r="B47" s="7" t="n">
        <v>2024</v>
      </c>
      <c r="C47" s="7" t="n">
        <v>3</v>
      </c>
      <c r="D47" s="7" t="n">
        <v>199</v>
      </c>
      <c r="E47" s="157" t="n">
        <f aca="false">low_SIPA_income!B40</f>
        <v>19754532.0728659</v>
      </c>
      <c r="F47" s="157" t="n">
        <f aca="false">low_SIPA_income!I40</f>
        <v>111756.580097912</v>
      </c>
      <c r="G47" s="67" t="n">
        <f aca="false">E47-F47*0.7</f>
        <v>19676302.4667974</v>
      </c>
      <c r="H47" s="67"/>
      <c r="I47" s="67"/>
      <c r="J47" s="67" t="n">
        <f aca="false">G47*3.8235866717</f>
        <v>75234047.8603842</v>
      </c>
      <c r="K47" s="9"/>
      <c r="L47" s="67"/>
      <c r="M47" s="67" t="n">
        <f aca="false">F47*2.511711692</f>
        <v>280700.308889859</v>
      </c>
      <c r="N47" s="67"/>
      <c r="O47" s="7"/>
      <c r="P47" s="7"/>
      <c r="Q47" s="67"/>
      <c r="R47" s="67"/>
      <c r="S47" s="67"/>
      <c r="T47" s="7"/>
      <c r="U47" s="7"/>
      <c r="V47" s="67"/>
      <c r="W47" s="67"/>
      <c r="X47" s="6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</row>
    <row r="48" customFormat="false" ht="12.8" hidden="false" customHeight="false" outlineLevel="0" collapsed="false">
      <c r="A48" s="7"/>
      <c r="B48" s="7" t="n">
        <v>2024</v>
      </c>
      <c r="C48" s="7" t="n">
        <v>4</v>
      </c>
      <c r="D48" s="7" t="n">
        <v>200</v>
      </c>
      <c r="E48" s="157" t="n">
        <f aca="false">low_SIPA_income!B41</f>
        <v>23239566.8671</v>
      </c>
      <c r="F48" s="157" t="n">
        <f aca="false">low_SIPA_income!I41</f>
        <v>107966.371490578</v>
      </c>
      <c r="G48" s="67" t="n">
        <f aca="false">E48-F48*0.7</f>
        <v>23163990.4070566</v>
      </c>
      <c r="H48" s="67"/>
      <c r="I48" s="67"/>
      <c r="J48" s="67" t="n">
        <f aca="false">G48*3.8235866717</f>
        <v>88569524.9838081</v>
      </c>
      <c r="K48" s="9"/>
      <c r="L48" s="67"/>
      <c r="M48" s="67" t="n">
        <f aca="false">F48*2.511711692</f>
        <v>271180.3976157</v>
      </c>
      <c r="N48" s="67"/>
      <c r="O48" s="7"/>
      <c r="P48" s="7"/>
      <c r="Q48" s="67"/>
      <c r="R48" s="67"/>
      <c r="S48" s="67"/>
      <c r="T48" s="7"/>
      <c r="U48" s="7"/>
      <c r="V48" s="67"/>
      <c r="W48" s="67"/>
      <c r="X48" s="6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</row>
    <row r="49" customFormat="false" ht="12.8" hidden="false" customHeight="false" outlineLevel="0" collapsed="false">
      <c r="A49" s="153"/>
      <c r="B49" s="153" t="n">
        <v>2025</v>
      </c>
      <c r="C49" s="5" t="n">
        <v>1</v>
      </c>
      <c r="D49" s="153" t="n">
        <v>201</v>
      </c>
      <c r="E49" s="155" t="n">
        <f aca="false">low_SIPA_income!B42</f>
        <v>20432354.3987618</v>
      </c>
      <c r="F49" s="155" t="n">
        <f aca="false">low_SIPA_income!I42</f>
        <v>106397.195267447</v>
      </c>
      <c r="G49" s="8" t="n">
        <f aca="false">E49-F49*0.7</f>
        <v>20357876.3620745</v>
      </c>
      <c r="H49" s="8"/>
      <c r="I49" s="8"/>
      <c r="J49" s="8" t="n">
        <f aca="false">G49*3.8235866717</f>
        <v>77840104.7221447</v>
      </c>
      <c r="K49" s="6"/>
      <c r="L49" s="8"/>
      <c r="M49" s="8" t="n">
        <f aca="false">F49*2.511711692</f>
        <v>267239.079349254</v>
      </c>
      <c r="N49" s="8"/>
      <c r="O49" s="5"/>
      <c r="P49" s="5"/>
      <c r="Q49" s="8"/>
      <c r="R49" s="8"/>
      <c r="S49" s="8"/>
      <c r="T49" s="5"/>
      <c r="U49" s="5"/>
      <c r="V49" s="8"/>
      <c r="W49" s="8"/>
      <c r="X49" s="8"/>
      <c r="Y49" s="153"/>
      <c r="Z49" s="153"/>
      <c r="AA49" s="153"/>
      <c r="AB49" s="153"/>
      <c r="AC49" s="153"/>
      <c r="AD49" s="153"/>
      <c r="AE49" s="153"/>
      <c r="AF49" s="153"/>
      <c r="AG49" s="153"/>
      <c r="AH49" s="153"/>
      <c r="AI49" s="153"/>
      <c r="AJ49" s="153"/>
      <c r="AK49" s="153"/>
      <c r="AL49" s="153"/>
      <c r="AM49" s="153"/>
      <c r="AN49" s="153"/>
      <c r="AO49" s="153"/>
      <c r="AP49" s="153"/>
      <c r="AQ49" s="153"/>
      <c r="AR49" s="153"/>
      <c r="AS49" s="153"/>
      <c r="AT49" s="153"/>
      <c r="AU49" s="153"/>
      <c r="AV49" s="153"/>
      <c r="AW49" s="153"/>
      <c r="AX49" s="153"/>
      <c r="AY49" s="153"/>
      <c r="AZ49" s="153"/>
      <c r="BA49" s="153"/>
      <c r="BB49" s="153"/>
      <c r="BC49" s="153"/>
      <c r="BD49" s="153"/>
      <c r="BE49" s="153"/>
      <c r="BF49" s="153"/>
      <c r="BG49" s="153"/>
      <c r="BH49" s="153"/>
      <c r="BI49" s="153"/>
      <c r="BJ49" s="153"/>
      <c r="BK49" s="153"/>
      <c r="BL49" s="153"/>
    </row>
    <row r="50" customFormat="false" ht="12.8" hidden="false" customHeight="false" outlineLevel="0" collapsed="false">
      <c r="A50" s="7"/>
      <c r="B50" s="7" t="n">
        <v>2025</v>
      </c>
      <c r="C50" s="7" t="n">
        <v>2</v>
      </c>
      <c r="D50" s="7" t="n">
        <v>202</v>
      </c>
      <c r="E50" s="157" t="n">
        <f aca="false">low_SIPA_income!B43</f>
        <v>23772079.8107653</v>
      </c>
      <c r="F50" s="157" t="n">
        <f aca="false">low_SIPA_income!I43</f>
        <v>110310.60696875</v>
      </c>
      <c r="G50" s="67" t="n">
        <f aca="false">E50-F50*0.7</f>
        <v>23694862.3858872</v>
      </c>
      <c r="H50" s="67"/>
      <c r="I50" s="67"/>
      <c r="J50" s="67" t="n">
        <f aca="false">G50*3.8235866717</f>
        <v>90599360.006444</v>
      </c>
      <c r="K50" s="9"/>
      <c r="L50" s="67"/>
      <c r="M50" s="67" t="n">
        <f aca="false">F50*2.511711692</f>
        <v>277068.441275027</v>
      </c>
      <c r="N50" s="67"/>
      <c r="O50" s="7"/>
      <c r="P50" s="7"/>
      <c r="Q50" s="67"/>
      <c r="R50" s="67"/>
      <c r="S50" s="67"/>
      <c r="T50" s="7"/>
      <c r="U50" s="7"/>
      <c r="V50" s="67"/>
      <c r="W50" s="67"/>
      <c r="X50" s="6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</row>
    <row r="51" customFormat="false" ht="12.8" hidden="false" customHeight="false" outlineLevel="0" collapsed="false">
      <c r="A51" s="7"/>
      <c r="B51" s="7" t="n">
        <v>2025</v>
      </c>
      <c r="C51" s="7" t="n">
        <v>3</v>
      </c>
      <c r="D51" s="7" t="n">
        <v>203</v>
      </c>
      <c r="E51" s="157" t="n">
        <f aca="false">low_SIPA_income!B44</f>
        <v>20797538.5572448</v>
      </c>
      <c r="F51" s="157" t="n">
        <f aca="false">low_SIPA_income!I44</f>
        <v>107025.676692623</v>
      </c>
      <c r="G51" s="67" t="n">
        <f aca="false">E51-F51*0.7</f>
        <v>20722620.5835599</v>
      </c>
      <c r="H51" s="67"/>
      <c r="I51" s="67"/>
      <c r="J51" s="67" t="n">
        <f aca="false">G51*3.8235866717</f>
        <v>79234735.8659958</v>
      </c>
      <c r="K51" s="9"/>
      <c r="L51" s="67"/>
      <c r="M51" s="67" t="n">
        <f aca="false">F51*2.511711692</f>
        <v>268817.643493074</v>
      </c>
      <c r="N51" s="67"/>
      <c r="O51" s="7"/>
      <c r="P51" s="7"/>
      <c r="Q51" s="67"/>
      <c r="R51" s="67"/>
      <c r="S51" s="67"/>
      <c r="T51" s="7"/>
      <c r="U51" s="7"/>
      <c r="V51" s="67"/>
      <c r="W51" s="67"/>
      <c r="X51" s="6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</row>
    <row r="52" customFormat="false" ht="12.8" hidden="false" customHeight="false" outlineLevel="0" collapsed="false">
      <c r="A52" s="7"/>
      <c r="B52" s="7" t="n">
        <v>2025</v>
      </c>
      <c r="C52" s="7" t="n">
        <v>4</v>
      </c>
      <c r="D52" s="7" t="n">
        <v>204</v>
      </c>
      <c r="E52" s="157" t="n">
        <f aca="false">low_SIPA_income!B45</f>
        <v>24162439.9527105</v>
      </c>
      <c r="F52" s="157" t="n">
        <f aca="false">low_SIPA_income!I45</f>
        <v>106329.630131472</v>
      </c>
      <c r="G52" s="67" t="n">
        <f aca="false">E52-F52*0.7</f>
        <v>24088009.2116185</v>
      </c>
      <c r="H52" s="67"/>
      <c r="I52" s="67"/>
      <c r="J52" s="67" t="n">
        <f aca="false">G52*3.8235866717</f>
        <v>92102590.9693312</v>
      </c>
      <c r="K52" s="9"/>
      <c r="L52" s="67"/>
      <c r="M52" s="67" t="n">
        <f aca="false">F52*2.511711692</f>
        <v>267069.375207255</v>
      </c>
      <c r="N52" s="67"/>
      <c r="O52" s="7"/>
      <c r="P52" s="7"/>
      <c r="Q52" s="67"/>
      <c r="R52" s="67"/>
      <c r="S52" s="67"/>
      <c r="T52" s="7"/>
      <c r="U52" s="7"/>
      <c r="V52" s="67"/>
      <c r="W52" s="67"/>
      <c r="X52" s="6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</row>
    <row r="53" customFormat="false" ht="12.8" hidden="false" customHeight="false" outlineLevel="0" collapsed="false">
      <c r="A53" s="153"/>
      <c r="B53" s="153" t="n">
        <v>2026</v>
      </c>
      <c r="C53" s="5" t="n">
        <v>1</v>
      </c>
      <c r="D53" s="153" t="n">
        <v>205</v>
      </c>
      <c r="E53" s="155" t="n">
        <f aca="false">low_SIPA_income!B46</f>
        <v>21077811.1687522</v>
      </c>
      <c r="F53" s="155" t="n">
        <f aca="false">low_SIPA_income!I46</f>
        <v>110466.860015314</v>
      </c>
      <c r="G53" s="8" t="n">
        <f aca="false">E53-F53*0.7</f>
        <v>21000484.3667415</v>
      </c>
      <c r="H53" s="8"/>
      <c r="I53" s="8"/>
      <c r="J53" s="8" t="n">
        <f aca="false">G53*3.8235866717</f>
        <v>80297172.1239171</v>
      </c>
      <c r="K53" s="6"/>
      <c r="L53" s="8"/>
      <c r="M53" s="8" t="n">
        <f aca="false">F53*2.511711692</f>
        <v>277460.903878992</v>
      </c>
      <c r="N53" s="8"/>
      <c r="O53" s="5"/>
      <c r="P53" s="5"/>
      <c r="Q53" s="8"/>
      <c r="R53" s="8"/>
      <c r="S53" s="8"/>
      <c r="T53" s="5"/>
      <c r="U53" s="5"/>
      <c r="V53" s="8"/>
      <c r="W53" s="8"/>
      <c r="X53" s="8"/>
      <c r="Y53" s="153"/>
      <c r="Z53" s="153"/>
      <c r="AA53" s="153"/>
      <c r="AB53" s="153"/>
      <c r="AC53" s="153"/>
      <c r="AD53" s="153"/>
      <c r="AE53" s="153"/>
      <c r="AF53" s="153"/>
      <c r="AG53" s="153"/>
      <c r="AH53" s="153"/>
      <c r="AI53" s="153"/>
      <c r="AJ53" s="153"/>
      <c r="AK53" s="153"/>
      <c r="AL53" s="153"/>
      <c r="AM53" s="153"/>
      <c r="AN53" s="153"/>
      <c r="AO53" s="153"/>
      <c r="AP53" s="153"/>
      <c r="AQ53" s="153"/>
      <c r="AR53" s="153"/>
      <c r="AS53" s="153"/>
      <c r="AT53" s="153"/>
      <c r="AU53" s="153"/>
      <c r="AV53" s="153"/>
      <c r="AW53" s="153"/>
      <c r="AX53" s="153"/>
      <c r="AY53" s="153"/>
      <c r="AZ53" s="153"/>
      <c r="BA53" s="153"/>
      <c r="BB53" s="153"/>
      <c r="BC53" s="153"/>
      <c r="BD53" s="153"/>
      <c r="BE53" s="153"/>
      <c r="BF53" s="153"/>
      <c r="BG53" s="153"/>
      <c r="BH53" s="153"/>
      <c r="BI53" s="153"/>
      <c r="BJ53" s="153"/>
      <c r="BK53" s="153"/>
      <c r="BL53" s="153"/>
    </row>
    <row r="54" customFormat="false" ht="12.8" hidden="false" customHeight="false" outlineLevel="0" collapsed="false">
      <c r="A54" s="7"/>
      <c r="B54" s="7" t="n">
        <v>2026</v>
      </c>
      <c r="C54" s="7" t="n">
        <v>2</v>
      </c>
      <c r="D54" s="7" t="n">
        <v>206</v>
      </c>
      <c r="E54" s="157" t="n">
        <f aca="false">low_SIPA_income!B47</f>
        <v>24490658.8379248</v>
      </c>
      <c r="F54" s="157" t="n">
        <f aca="false">low_SIPA_income!I47</f>
        <v>109005.56256688</v>
      </c>
      <c r="G54" s="67" t="n">
        <f aca="false">E54-F54*0.7</f>
        <v>24414354.944128</v>
      </c>
      <c r="H54" s="67"/>
      <c r="I54" s="67"/>
      <c r="J54" s="67" t="n">
        <f aca="false">G54*3.8235866717</f>
        <v>93350402.162521</v>
      </c>
      <c r="K54" s="9"/>
      <c r="L54" s="67"/>
      <c r="M54" s="67" t="n">
        <f aca="false">F54*2.511711692</f>
        <v>273790.545992271</v>
      </c>
      <c r="N54" s="67"/>
      <c r="O54" s="7"/>
      <c r="P54" s="7"/>
      <c r="Q54" s="67"/>
      <c r="R54" s="67"/>
      <c r="S54" s="67"/>
      <c r="T54" s="7"/>
      <c r="U54" s="7"/>
      <c r="V54" s="67"/>
      <c r="W54" s="67"/>
      <c r="X54" s="6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</row>
    <row r="55" customFormat="false" ht="12.8" hidden="false" customHeight="false" outlineLevel="0" collapsed="false">
      <c r="A55" s="7"/>
      <c r="B55" s="7" t="n">
        <v>2026</v>
      </c>
      <c r="C55" s="7" t="n">
        <v>3</v>
      </c>
      <c r="D55" s="7" t="n">
        <v>207</v>
      </c>
      <c r="E55" s="157" t="n">
        <f aca="false">low_SIPA_income!B48</f>
        <v>21490008.7643923</v>
      </c>
      <c r="F55" s="157" t="n">
        <f aca="false">low_SIPA_income!I48</f>
        <v>113401.47378296</v>
      </c>
      <c r="G55" s="67" t="n">
        <f aca="false">E55-F55*0.7</f>
        <v>21410627.7327442</v>
      </c>
      <c r="H55" s="67"/>
      <c r="I55" s="67"/>
      <c r="J55" s="67" t="n">
        <f aca="false">G55*3.8235866717</f>
        <v>81865390.8316511</v>
      </c>
      <c r="K55" s="9"/>
      <c r="L55" s="67"/>
      <c r="M55" s="67" t="n">
        <f aca="false">F55*2.511711692</f>
        <v>284831.807590691</v>
      </c>
      <c r="N55" s="67"/>
      <c r="O55" s="7"/>
      <c r="P55" s="7"/>
      <c r="Q55" s="67"/>
      <c r="R55" s="67"/>
      <c r="S55" s="67"/>
      <c r="T55" s="7"/>
      <c r="U55" s="7"/>
      <c r="V55" s="67"/>
      <c r="W55" s="67"/>
      <c r="X55" s="6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</row>
    <row r="56" customFormat="false" ht="12.8" hidden="false" customHeight="false" outlineLevel="0" collapsed="false">
      <c r="A56" s="7"/>
      <c r="B56" s="7" t="n">
        <v>2026</v>
      </c>
      <c r="C56" s="7" t="n">
        <v>4</v>
      </c>
      <c r="D56" s="7" t="n">
        <v>208</v>
      </c>
      <c r="E56" s="157" t="n">
        <f aca="false">low_SIPA_income!B49</f>
        <v>24865600.8821646</v>
      </c>
      <c r="F56" s="157" t="n">
        <f aca="false">low_SIPA_income!I49</f>
        <v>114158.846535612</v>
      </c>
      <c r="G56" s="67" t="n">
        <f aca="false">E56-F56*0.7</f>
        <v>24785689.6895897</v>
      </c>
      <c r="H56" s="67"/>
      <c r="I56" s="67"/>
      <c r="J56" s="67" t="n">
        <f aca="false">G56*3.8235866717</f>
        <v>94770232.7460071</v>
      </c>
      <c r="K56" s="9"/>
      <c r="L56" s="67"/>
      <c r="M56" s="67" t="n">
        <f aca="false">F56*2.511711692</f>
        <v>286734.109588732</v>
      </c>
      <c r="N56" s="67"/>
      <c r="O56" s="7"/>
      <c r="P56" s="7"/>
      <c r="Q56" s="67"/>
      <c r="R56" s="67"/>
      <c r="S56" s="67"/>
      <c r="T56" s="7"/>
      <c r="U56" s="7"/>
      <c r="V56" s="67"/>
      <c r="W56" s="67"/>
      <c r="X56" s="6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</row>
    <row r="57" customFormat="false" ht="12.8" hidden="false" customHeight="false" outlineLevel="0" collapsed="false">
      <c r="A57" s="153"/>
      <c r="B57" s="153" t="n">
        <v>2027</v>
      </c>
      <c r="C57" s="5" t="n">
        <v>1</v>
      </c>
      <c r="D57" s="153" t="n">
        <v>209</v>
      </c>
      <c r="E57" s="155" t="n">
        <f aca="false">low_SIPA_income!B50</f>
        <v>21842659.3452598</v>
      </c>
      <c r="F57" s="155" t="n">
        <f aca="false">low_SIPA_income!I50</f>
        <v>112835.018937536</v>
      </c>
      <c r="G57" s="8" t="n">
        <f aca="false">E57-F57*0.7</f>
        <v>21763674.8320035</v>
      </c>
      <c r="H57" s="8"/>
      <c r="I57" s="8"/>
      <c r="J57" s="8" t="n">
        <f aca="false">G57*3.8235866717</f>
        <v>83215297.0148613</v>
      </c>
      <c r="K57" s="6"/>
      <c r="L57" s="8"/>
      <c r="M57" s="8" t="n">
        <f aca="false">F57*2.511711692</f>
        <v>283409.03633245</v>
      </c>
      <c r="N57" s="8"/>
      <c r="O57" s="5"/>
      <c r="P57" s="5"/>
      <c r="Q57" s="8"/>
      <c r="R57" s="8"/>
      <c r="S57" s="8"/>
      <c r="T57" s="5"/>
      <c r="U57" s="5"/>
      <c r="V57" s="8"/>
      <c r="W57" s="8"/>
      <c r="X57" s="8"/>
      <c r="Y57" s="153"/>
      <c r="Z57" s="153"/>
      <c r="AA57" s="153"/>
      <c r="AB57" s="153"/>
      <c r="AC57" s="153"/>
      <c r="AD57" s="153"/>
      <c r="AE57" s="153"/>
      <c r="AF57" s="153"/>
      <c r="AG57" s="153"/>
      <c r="AH57" s="153"/>
      <c r="AI57" s="153"/>
      <c r="AJ57" s="153"/>
      <c r="AK57" s="153"/>
      <c r="AL57" s="153"/>
      <c r="AM57" s="153"/>
      <c r="AN57" s="153"/>
      <c r="AO57" s="153"/>
      <c r="AP57" s="153"/>
      <c r="AQ57" s="153"/>
      <c r="AR57" s="153"/>
      <c r="AS57" s="153"/>
      <c r="AT57" s="153"/>
      <c r="AU57" s="153"/>
      <c r="AV57" s="153"/>
      <c r="AW57" s="153"/>
      <c r="AX57" s="153"/>
      <c r="AY57" s="153"/>
      <c r="AZ57" s="153"/>
      <c r="BA57" s="153"/>
      <c r="BB57" s="153"/>
      <c r="BC57" s="153"/>
      <c r="BD57" s="153"/>
      <c r="BE57" s="153"/>
      <c r="BF57" s="153"/>
      <c r="BG57" s="153"/>
      <c r="BH57" s="153"/>
      <c r="BI57" s="153"/>
      <c r="BJ57" s="153"/>
      <c r="BK57" s="153"/>
      <c r="BL57" s="153"/>
    </row>
    <row r="58" customFormat="false" ht="12.8" hidden="false" customHeight="false" outlineLevel="0" collapsed="false">
      <c r="A58" s="7"/>
      <c r="B58" s="7" t="n">
        <v>2027</v>
      </c>
      <c r="C58" s="7" t="n">
        <v>2</v>
      </c>
      <c r="D58" s="7" t="n">
        <v>210</v>
      </c>
      <c r="E58" s="157" t="n">
        <f aca="false">low_SIPA_income!B51</f>
        <v>25256939.0757891</v>
      </c>
      <c r="F58" s="157" t="n">
        <f aca="false">low_SIPA_income!I51</f>
        <v>115061.93068918</v>
      </c>
      <c r="G58" s="67" t="n">
        <f aca="false">E58-F58*0.7</f>
        <v>25176395.7243066</v>
      </c>
      <c r="H58" s="67"/>
      <c r="I58" s="67"/>
      <c r="J58" s="67" t="n">
        <f aca="false">G58*3.8235866717</f>
        <v>96264131.1329038</v>
      </c>
      <c r="K58" s="9"/>
      <c r="L58" s="67"/>
      <c r="M58" s="67" t="n">
        <f aca="false">F58*2.511711692</f>
        <v>289002.396616106</v>
      </c>
      <c r="N58" s="67"/>
      <c r="O58" s="7"/>
      <c r="P58" s="7"/>
      <c r="Q58" s="67"/>
      <c r="R58" s="67"/>
      <c r="S58" s="67"/>
      <c r="T58" s="7"/>
      <c r="U58" s="7"/>
      <c r="V58" s="67"/>
      <c r="W58" s="67"/>
      <c r="X58" s="6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</row>
    <row r="59" customFormat="false" ht="12.8" hidden="false" customHeight="false" outlineLevel="0" collapsed="false">
      <c r="A59" s="7"/>
      <c r="B59" s="7" t="n">
        <v>2027</v>
      </c>
      <c r="C59" s="7" t="n">
        <v>3</v>
      </c>
      <c r="D59" s="7" t="n">
        <v>211</v>
      </c>
      <c r="E59" s="157" t="n">
        <f aca="false">low_SIPA_income!B52</f>
        <v>22254919.9452369</v>
      </c>
      <c r="F59" s="157" t="n">
        <f aca="false">low_SIPA_income!I52</f>
        <v>116216.811912341</v>
      </c>
      <c r="G59" s="67" t="n">
        <f aca="false">E59-F59*0.7</f>
        <v>22173568.1768982</v>
      </c>
      <c r="H59" s="67"/>
      <c r="I59" s="67"/>
      <c r="J59" s="67" t="n">
        <f aca="false">G59*3.8235866717</f>
        <v>84782559.7452194</v>
      </c>
      <c r="K59" s="9"/>
      <c r="L59" s="67"/>
      <c r="M59" s="67" t="n">
        <f aca="false">F59*2.511711692</f>
        <v>291903.125287191</v>
      </c>
      <c r="N59" s="67"/>
      <c r="O59" s="7"/>
      <c r="P59" s="7"/>
      <c r="Q59" s="67"/>
      <c r="R59" s="67"/>
      <c r="S59" s="67"/>
      <c r="T59" s="7"/>
      <c r="U59" s="7"/>
      <c r="V59" s="67"/>
      <c r="W59" s="67"/>
      <c r="X59" s="6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</row>
    <row r="60" customFormat="false" ht="12.8" hidden="false" customHeight="false" outlineLevel="0" collapsed="false">
      <c r="A60" s="7"/>
      <c r="B60" s="7" t="n">
        <v>2027</v>
      </c>
      <c r="C60" s="7" t="n">
        <v>4</v>
      </c>
      <c r="D60" s="7" t="n">
        <v>212</v>
      </c>
      <c r="E60" s="157" t="n">
        <f aca="false">low_SIPA_income!B53</f>
        <v>25936863.8529238</v>
      </c>
      <c r="F60" s="157" t="n">
        <f aca="false">low_SIPA_income!I53</f>
        <v>116006.539251267</v>
      </c>
      <c r="G60" s="67" t="n">
        <f aca="false">E60-F60*0.7</f>
        <v>25855659.2754479</v>
      </c>
      <c r="H60" s="67"/>
      <c r="I60" s="67"/>
      <c r="J60" s="67" t="n">
        <f aca="false">G60*3.8235866717</f>
        <v>98861354.1936191</v>
      </c>
      <c r="K60" s="9"/>
      <c r="L60" s="67"/>
      <c r="M60" s="67" t="n">
        <f aca="false">F60*2.511711692</f>
        <v>291374.980985864</v>
      </c>
      <c r="N60" s="67"/>
      <c r="O60" s="7"/>
      <c r="P60" s="7"/>
      <c r="Q60" s="67"/>
      <c r="R60" s="67"/>
      <c r="S60" s="67"/>
      <c r="T60" s="7"/>
      <c r="U60" s="7"/>
      <c r="V60" s="67"/>
      <c r="W60" s="67"/>
      <c r="X60" s="6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</row>
    <row r="61" customFormat="false" ht="12.8" hidden="false" customHeight="false" outlineLevel="0" collapsed="false">
      <c r="A61" s="153"/>
      <c r="B61" s="153" t="n">
        <v>2028</v>
      </c>
      <c r="C61" s="5" t="n">
        <v>1</v>
      </c>
      <c r="D61" s="153" t="n">
        <v>213</v>
      </c>
      <c r="E61" s="155" t="n">
        <f aca="false">low_SIPA_income!B54</f>
        <v>22806377.5298152</v>
      </c>
      <c r="F61" s="155" t="n">
        <f aca="false">low_SIPA_income!I54</f>
        <v>115770.387462306</v>
      </c>
      <c r="G61" s="8" t="n">
        <f aca="false">E61-F61*0.7</f>
        <v>22725338.2585916</v>
      </c>
      <c r="H61" s="8"/>
      <c r="I61" s="8"/>
      <c r="J61" s="8" t="n">
        <f aca="false">G61*3.8235866717</f>
        <v>86892300.475425</v>
      </c>
      <c r="K61" s="6"/>
      <c r="L61" s="8"/>
      <c r="M61" s="8" t="n">
        <f aca="false">F61*2.511711692</f>
        <v>290781.835776443</v>
      </c>
      <c r="N61" s="8"/>
      <c r="O61" s="5"/>
      <c r="P61" s="5"/>
      <c r="Q61" s="8"/>
      <c r="R61" s="8"/>
      <c r="S61" s="8"/>
      <c r="T61" s="5"/>
      <c r="U61" s="5"/>
      <c r="V61" s="8"/>
      <c r="W61" s="8"/>
      <c r="X61" s="8"/>
      <c r="Y61" s="153"/>
      <c r="Z61" s="153"/>
      <c r="AA61" s="153"/>
      <c r="AB61" s="153"/>
      <c r="AC61" s="153"/>
      <c r="AD61" s="153"/>
      <c r="AE61" s="153"/>
      <c r="AF61" s="153"/>
      <c r="AG61" s="153"/>
      <c r="AH61" s="153"/>
      <c r="AI61" s="153"/>
      <c r="AJ61" s="153"/>
      <c r="AK61" s="153"/>
      <c r="AL61" s="153"/>
      <c r="AM61" s="153"/>
      <c r="AN61" s="153"/>
      <c r="AO61" s="153"/>
      <c r="AP61" s="153"/>
      <c r="AQ61" s="153"/>
      <c r="AR61" s="153"/>
      <c r="AS61" s="153"/>
      <c r="AT61" s="153"/>
      <c r="AU61" s="153"/>
      <c r="AV61" s="153"/>
      <c r="AW61" s="153"/>
      <c r="AX61" s="153"/>
      <c r="AY61" s="153"/>
      <c r="AZ61" s="153"/>
      <c r="BA61" s="153"/>
      <c r="BB61" s="153"/>
      <c r="BC61" s="153"/>
      <c r="BD61" s="153"/>
      <c r="BE61" s="153"/>
      <c r="BF61" s="153"/>
      <c r="BG61" s="153"/>
      <c r="BH61" s="153"/>
      <c r="BI61" s="153"/>
      <c r="BJ61" s="153"/>
      <c r="BK61" s="153"/>
      <c r="BL61" s="153"/>
    </row>
    <row r="62" customFormat="false" ht="12.8" hidden="false" customHeight="false" outlineLevel="0" collapsed="false">
      <c r="A62" s="7"/>
      <c r="B62" s="7" t="n">
        <v>2028</v>
      </c>
      <c r="C62" s="7" t="n">
        <v>2</v>
      </c>
      <c r="D62" s="7" t="n">
        <v>214</v>
      </c>
      <c r="E62" s="157" t="n">
        <f aca="false">low_SIPA_income!B55</f>
        <v>26249468.0650016</v>
      </c>
      <c r="F62" s="157" t="n">
        <f aca="false">low_SIPA_income!I55</f>
        <v>116590.987457176</v>
      </c>
      <c r="G62" s="67" t="n">
        <f aca="false">E62-F62*0.7</f>
        <v>26167854.3737816</v>
      </c>
      <c r="H62" s="67"/>
      <c r="I62" s="67"/>
      <c r="J62" s="67" t="n">
        <f aca="false">G62*3.8235866717</f>
        <v>100055059.210578</v>
      </c>
      <c r="K62" s="9"/>
      <c r="L62" s="67"/>
      <c r="M62" s="67" t="n">
        <f aca="false">F62*2.511711692</f>
        <v>292842.946378015</v>
      </c>
      <c r="N62" s="67"/>
      <c r="O62" s="7"/>
      <c r="P62" s="7"/>
      <c r="Q62" s="67"/>
      <c r="R62" s="67"/>
      <c r="S62" s="67"/>
      <c r="T62" s="7"/>
      <c r="U62" s="7"/>
      <c r="V62" s="67"/>
      <c r="W62" s="67"/>
      <c r="X62" s="6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</row>
    <row r="63" customFormat="false" ht="12.8" hidden="false" customHeight="false" outlineLevel="0" collapsed="false">
      <c r="A63" s="7"/>
      <c r="B63" s="7" t="n">
        <v>2028</v>
      </c>
      <c r="C63" s="7" t="n">
        <v>3</v>
      </c>
      <c r="D63" s="7" t="n">
        <v>215</v>
      </c>
      <c r="E63" s="157" t="n">
        <f aca="false">low_SIPA_income!B56</f>
        <v>22989425.4898712</v>
      </c>
      <c r="F63" s="157" t="n">
        <f aca="false">low_SIPA_income!I56</f>
        <v>116561.057981546</v>
      </c>
      <c r="G63" s="67" t="n">
        <f aca="false">E63-F63*0.7</f>
        <v>22907832.7492841</v>
      </c>
      <c r="H63" s="67"/>
      <c r="I63" s="67"/>
      <c r="J63" s="67" t="n">
        <f aca="false">G63*3.8235866717</f>
        <v>87590083.9776955</v>
      </c>
      <c r="K63" s="9"/>
      <c r="L63" s="67"/>
      <c r="M63" s="67" t="n">
        <f aca="false">F63*2.511711692</f>
        <v>292767.772164139</v>
      </c>
      <c r="N63" s="67"/>
      <c r="O63" s="7"/>
      <c r="P63" s="7"/>
      <c r="Q63" s="67"/>
      <c r="R63" s="67"/>
      <c r="S63" s="67"/>
      <c r="T63" s="7"/>
      <c r="U63" s="7"/>
      <c r="V63" s="67"/>
      <c r="W63" s="67"/>
      <c r="X63" s="6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</row>
    <row r="64" customFormat="false" ht="12.8" hidden="false" customHeight="false" outlineLevel="0" collapsed="false">
      <c r="A64" s="7"/>
      <c r="B64" s="7" t="n">
        <v>2028</v>
      </c>
      <c r="C64" s="7" t="n">
        <v>4</v>
      </c>
      <c r="D64" s="7" t="n">
        <v>216</v>
      </c>
      <c r="E64" s="157" t="n">
        <f aca="false">low_SIPA_income!B57</f>
        <v>26469043.4547909</v>
      </c>
      <c r="F64" s="157" t="n">
        <f aca="false">low_SIPA_income!I57</f>
        <v>117804.723433092</v>
      </c>
      <c r="G64" s="67" t="n">
        <f aca="false">E64-F64*0.7</f>
        <v>26386580.1483877</v>
      </c>
      <c r="H64" s="67"/>
      <c r="I64" s="67"/>
      <c r="J64" s="67" t="n">
        <f aca="false">G64*3.8235866717</f>
        <v>100891376.167119</v>
      </c>
      <c r="K64" s="9"/>
      <c r="L64" s="67"/>
      <c r="M64" s="67" t="n">
        <f aca="false">F64*2.511711692</f>
        <v>295891.501219724</v>
      </c>
      <c r="N64" s="67"/>
      <c r="O64" s="7"/>
      <c r="P64" s="7"/>
      <c r="Q64" s="67"/>
      <c r="R64" s="67"/>
      <c r="S64" s="67"/>
      <c r="T64" s="7"/>
      <c r="U64" s="7"/>
      <c r="V64" s="67"/>
      <c r="W64" s="67"/>
      <c r="X64" s="6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</row>
    <row r="65" customFormat="false" ht="12.8" hidden="false" customHeight="false" outlineLevel="0" collapsed="false">
      <c r="A65" s="153"/>
      <c r="B65" s="153" t="n">
        <v>2029</v>
      </c>
      <c r="C65" s="5" t="n">
        <v>1</v>
      </c>
      <c r="D65" s="153" t="n">
        <v>217</v>
      </c>
      <c r="E65" s="155" t="n">
        <f aca="false">low_SIPA_income!B58</f>
        <v>23027347.2949764</v>
      </c>
      <c r="F65" s="155" t="n">
        <f aca="false">low_SIPA_income!I58</f>
        <v>118429.277669051</v>
      </c>
      <c r="G65" s="8" t="n">
        <f aca="false">E65-F65*0.7</f>
        <v>22944446.800608</v>
      </c>
      <c r="H65" s="8"/>
      <c r="I65" s="8"/>
      <c r="J65" s="8" t="n">
        <f aca="false">G65*3.8235866717</f>
        <v>87730080.9763346</v>
      </c>
      <c r="K65" s="6"/>
      <c r="L65" s="8"/>
      <c r="M65" s="8" t="n">
        <f aca="false">F65*2.511711692</f>
        <v>297460.20139647</v>
      </c>
      <c r="N65" s="8"/>
      <c r="O65" s="5"/>
      <c r="P65" s="5"/>
      <c r="Q65" s="8"/>
      <c r="R65" s="8"/>
      <c r="S65" s="8"/>
      <c r="T65" s="5"/>
      <c r="U65" s="5"/>
      <c r="V65" s="8"/>
      <c r="W65" s="8"/>
      <c r="X65" s="8"/>
      <c r="Y65" s="153"/>
      <c r="Z65" s="153"/>
      <c r="AA65" s="153"/>
      <c r="AB65" s="153"/>
      <c r="AC65" s="153"/>
      <c r="AD65" s="153"/>
      <c r="AE65" s="153"/>
      <c r="AF65" s="153"/>
      <c r="AG65" s="153"/>
      <c r="AH65" s="153"/>
      <c r="AI65" s="153"/>
      <c r="AJ65" s="153"/>
      <c r="AK65" s="153"/>
      <c r="AL65" s="153"/>
      <c r="AM65" s="153"/>
      <c r="AN65" s="153"/>
      <c r="AO65" s="153"/>
      <c r="AP65" s="153"/>
      <c r="AQ65" s="153"/>
      <c r="AR65" s="153"/>
      <c r="AS65" s="153"/>
      <c r="AT65" s="153"/>
      <c r="AU65" s="153"/>
      <c r="AV65" s="153"/>
      <c r="AW65" s="153"/>
      <c r="AX65" s="153"/>
      <c r="AY65" s="153"/>
      <c r="AZ65" s="153"/>
      <c r="BA65" s="153"/>
      <c r="BB65" s="153"/>
      <c r="BC65" s="153"/>
      <c r="BD65" s="153"/>
      <c r="BE65" s="153"/>
      <c r="BF65" s="153"/>
      <c r="BG65" s="153"/>
      <c r="BH65" s="153"/>
      <c r="BI65" s="153"/>
      <c r="BJ65" s="153"/>
      <c r="BK65" s="153"/>
      <c r="BL65" s="153"/>
    </row>
    <row r="66" customFormat="false" ht="12.8" hidden="false" customHeight="false" outlineLevel="0" collapsed="false">
      <c r="A66" s="7"/>
      <c r="B66" s="7" t="n">
        <v>2029</v>
      </c>
      <c r="C66" s="7" t="n">
        <v>2</v>
      </c>
      <c r="D66" s="7" t="n">
        <v>218</v>
      </c>
      <c r="E66" s="157" t="n">
        <f aca="false">low_SIPA_income!B59</f>
        <v>26671458.9115532</v>
      </c>
      <c r="F66" s="157" t="n">
        <f aca="false">low_SIPA_income!I59</f>
        <v>118196.755279076</v>
      </c>
      <c r="G66" s="67" t="n">
        <f aca="false">E66-F66*0.7</f>
        <v>26588721.1828578</v>
      </c>
      <c r="H66" s="67"/>
      <c r="I66" s="67"/>
      <c r="J66" s="67" t="n">
        <f aca="false">G66*3.8235866717</f>
        <v>101664279.932323</v>
      </c>
      <c r="K66" s="9"/>
      <c r="L66" s="67"/>
      <c r="M66" s="67" t="n">
        <f aca="false">F66*2.511711692</f>
        <v>296876.172190917</v>
      </c>
      <c r="N66" s="67"/>
      <c r="O66" s="7"/>
      <c r="P66" s="7"/>
      <c r="Q66" s="67"/>
      <c r="R66" s="67"/>
      <c r="S66" s="67"/>
      <c r="T66" s="7"/>
      <c r="U66" s="7"/>
      <c r="V66" s="67"/>
      <c r="W66" s="67"/>
      <c r="X66" s="6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</row>
    <row r="67" customFormat="false" ht="12.8" hidden="false" customHeight="false" outlineLevel="0" collapsed="false">
      <c r="A67" s="7"/>
      <c r="B67" s="7" t="n">
        <v>2029</v>
      </c>
      <c r="C67" s="7" t="n">
        <v>3</v>
      </c>
      <c r="D67" s="7" t="n">
        <v>219</v>
      </c>
      <c r="E67" s="157" t="n">
        <f aca="false">low_SIPA_income!B60</f>
        <v>23277741.2442012</v>
      </c>
      <c r="F67" s="157" t="n">
        <f aca="false">low_SIPA_income!I60</f>
        <v>112507.714070588</v>
      </c>
      <c r="G67" s="67" t="n">
        <f aca="false">E67-F67*0.7</f>
        <v>23198985.8443518</v>
      </c>
      <c r="H67" s="67"/>
      <c r="I67" s="67"/>
      <c r="J67" s="67" t="n">
        <f aca="false">G67*3.8235866717</f>
        <v>88703333.0714207</v>
      </c>
      <c r="K67" s="9"/>
      <c r="L67" s="67"/>
      <c r="M67" s="67" t="n">
        <f aca="false">F67*2.511711692</f>
        <v>282586.940871288</v>
      </c>
      <c r="N67" s="67"/>
      <c r="O67" s="7"/>
      <c r="P67" s="7"/>
      <c r="Q67" s="67"/>
      <c r="R67" s="67"/>
      <c r="S67" s="67"/>
      <c r="T67" s="7"/>
      <c r="U67" s="7"/>
      <c r="V67" s="67"/>
      <c r="W67" s="67"/>
      <c r="X67" s="6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</row>
    <row r="68" customFormat="false" ht="12.8" hidden="false" customHeight="false" outlineLevel="0" collapsed="false">
      <c r="A68" s="7"/>
      <c r="B68" s="7" t="n">
        <v>2029</v>
      </c>
      <c r="C68" s="7" t="n">
        <v>4</v>
      </c>
      <c r="D68" s="7" t="n">
        <v>220</v>
      </c>
      <c r="E68" s="157" t="n">
        <f aca="false">low_SIPA_income!B61</f>
        <v>26840357.8092897</v>
      </c>
      <c r="F68" s="157" t="n">
        <f aca="false">low_SIPA_income!I61</f>
        <v>117690.682775451</v>
      </c>
      <c r="G68" s="67" t="n">
        <f aca="false">E68-F68*0.7</f>
        <v>26757974.3313469</v>
      </c>
      <c r="H68" s="67"/>
      <c r="I68" s="67"/>
      <c r="J68" s="67" t="n">
        <f aca="false">G68*3.8235866717</f>
        <v>102311434.015029</v>
      </c>
      <c r="K68" s="9"/>
      <c r="L68" s="67"/>
      <c r="M68" s="67" t="n">
        <f aca="false">F68*2.511711692</f>
        <v>295605.063966564</v>
      </c>
      <c r="N68" s="67"/>
      <c r="O68" s="7"/>
      <c r="P68" s="7"/>
      <c r="Q68" s="67"/>
      <c r="R68" s="67"/>
      <c r="S68" s="67"/>
      <c r="T68" s="7"/>
      <c r="U68" s="7"/>
      <c r="V68" s="67"/>
      <c r="W68" s="67"/>
      <c r="X68" s="6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</row>
    <row r="69" customFormat="false" ht="12.8" hidden="false" customHeight="false" outlineLevel="0" collapsed="false">
      <c r="A69" s="153"/>
      <c r="B69" s="153" t="n">
        <v>2030</v>
      </c>
      <c r="C69" s="5" t="n">
        <v>1</v>
      </c>
      <c r="D69" s="153" t="n">
        <v>221</v>
      </c>
      <c r="E69" s="155" t="n">
        <f aca="false">low_SIPA_income!B62</f>
        <v>23450219.3513758</v>
      </c>
      <c r="F69" s="155" t="n">
        <f aca="false">low_SIPA_income!I62</f>
        <v>118384.479733854</v>
      </c>
      <c r="G69" s="8" t="n">
        <f aca="false">E69-F69*0.7</f>
        <v>23367350.2155621</v>
      </c>
      <c r="H69" s="8"/>
      <c r="I69" s="8"/>
      <c r="J69" s="8" t="n">
        <f aca="false">G69*3.8235866717</f>
        <v>89347088.8371692</v>
      </c>
      <c r="K69" s="6"/>
      <c r="L69" s="8"/>
      <c r="M69" s="8" t="n">
        <f aca="false">F69*2.511711692</f>
        <v>297347.681898857</v>
      </c>
      <c r="N69" s="8"/>
      <c r="O69" s="5"/>
      <c r="P69" s="5"/>
      <c r="Q69" s="8"/>
      <c r="R69" s="8"/>
      <c r="S69" s="8"/>
      <c r="T69" s="5"/>
      <c r="U69" s="5"/>
      <c r="V69" s="8"/>
      <c r="W69" s="8"/>
      <c r="X69" s="8"/>
      <c r="Y69" s="153"/>
      <c r="Z69" s="153"/>
      <c r="AA69" s="153"/>
      <c r="AB69" s="153"/>
      <c r="AC69" s="153"/>
      <c r="AD69" s="153"/>
      <c r="AE69" s="153"/>
      <c r="AF69" s="153"/>
      <c r="AG69" s="153"/>
      <c r="AH69" s="153"/>
      <c r="AI69" s="153"/>
      <c r="AJ69" s="153"/>
      <c r="AK69" s="153"/>
      <c r="AL69" s="153"/>
      <c r="AM69" s="153"/>
      <c r="AN69" s="153"/>
      <c r="AO69" s="153"/>
      <c r="AP69" s="153"/>
      <c r="AQ69" s="153"/>
      <c r="AR69" s="153"/>
      <c r="AS69" s="153"/>
      <c r="AT69" s="153"/>
      <c r="AU69" s="153"/>
      <c r="AV69" s="153"/>
      <c r="AW69" s="153"/>
      <c r="AX69" s="153"/>
      <c r="AY69" s="153"/>
      <c r="AZ69" s="153"/>
      <c r="BA69" s="153"/>
      <c r="BB69" s="153"/>
      <c r="BC69" s="153"/>
      <c r="BD69" s="153"/>
      <c r="BE69" s="153"/>
      <c r="BF69" s="153"/>
      <c r="BG69" s="153"/>
      <c r="BH69" s="153"/>
      <c r="BI69" s="153"/>
      <c r="BJ69" s="153"/>
      <c r="BK69" s="153"/>
      <c r="BL69" s="153"/>
    </row>
    <row r="70" customFormat="false" ht="12.8" hidden="false" customHeight="false" outlineLevel="0" collapsed="false">
      <c r="A70" s="7"/>
      <c r="B70" s="7" t="n">
        <v>2030</v>
      </c>
      <c r="C70" s="7" t="n">
        <v>2</v>
      </c>
      <c r="D70" s="7" t="n">
        <v>222</v>
      </c>
      <c r="E70" s="157" t="n">
        <f aca="false">low_SIPA_income!B63</f>
        <v>27003379.3828652</v>
      </c>
      <c r="F70" s="157" t="n">
        <f aca="false">low_SIPA_income!I63</f>
        <v>117500.202349658</v>
      </c>
      <c r="G70" s="67" t="n">
        <f aca="false">E70-F70*0.7</f>
        <v>26921129.2412204</v>
      </c>
      <c r="H70" s="67"/>
      <c r="I70" s="67"/>
      <c r="J70" s="67" t="n">
        <f aca="false">G70*3.8235866717</f>
        <v>102935270.953844</v>
      </c>
      <c r="K70" s="9"/>
      <c r="L70" s="67"/>
      <c r="M70" s="67" t="n">
        <f aca="false">F70*2.511711692</f>
        <v>295126.632054002</v>
      </c>
      <c r="N70" s="67"/>
      <c r="O70" s="7"/>
      <c r="P70" s="7"/>
      <c r="Q70" s="67"/>
      <c r="R70" s="67"/>
      <c r="S70" s="67"/>
      <c r="T70" s="7"/>
      <c r="U70" s="7"/>
      <c r="V70" s="67"/>
      <c r="W70" s="67"/>
      <c r="X70" s="6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</row>
    <row r="71" customFormat="false" ht="12.8" hidden="false" customHeight="false" outlineLevel="0" collapsed="false">
      <c r="A71" s="7"/>
      <c r="B71" s="7" t="n">
        <v>2030</v>
      </c>
      <c r="C71" s="7" t="n">
        <v>3</v>
      </c>
      <c r="D71" s="7" t="n">
        <v>223</v>
      </c>
      <c r="E71" s="157" t="n">
        <f aca="false">low_SIPA_income!B64</f>
        <v>23615463.7499454</v>
      </c>
      <c r="F71" s="157" t="n">
        <f aca="false">low_SIPA_income!I64</f>
        <v>120316.332903405</v>
      </c>
      <c r="G71" s="67" t="n">
        <f aca="false">E71-F71*0.7</f>
        <v>23531242.3169131</v>
      </c>
      <c r="H71" s="67"/>
      <c r="I71" s="67"/>
      <c r="J71" s="67" t="n">
        <f aca="false">G71*3.8235866717</f>
        <v>89973744.4914918</v>
      </c>
      <c r="K71" s="9"/>
      <c r="L71" s="67"/>
      <c r="M71" s="67" t="n">
        <f aca="false">F71*2.511711692</f>
        <v>302199.940092047</v>
      </c>
      <c r="N71" s="67"/>
      <c r="O71" s="7"/>
      <c r="P71" s="7"/>
      <c r="Q71" s="67"/>
      <c r="R71" s="67"/>
      <c r="S71" s="67"/>
      <c r="T71" s="7"/>
      <c r="U71" s="7"/>
      <c r="V71" s="67"/>
      <c r="W71" s="67"/>
      <c r="X71" s="6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</row>
    <row r="72" customFormat="false" ht="12.8" hidden="false" customHeight="false" outlineLevel="0" collapsed="false">
      <c r="A72" s="7"/>
      <c r="B72" s="7" t="n">
        <v>2030</v>
      </c>
      <c r="C72" s="7" t="n">
        <v>4</v>
      </c>
      <c r="D72" s="7" t="n">
        <v>224</v>
      </c>
      <c r="E72" s="157" t="n">
        <f aca="false">low_SIPA_income!B65</f>
        <v>27519806.5285027</v>
      </c>
      <c r="F72" s="157" t="n">
        <f aca="false">low_SIPA_income!I65</f>
        <v>124818.459386468</v>
      </c>
      <c r="G72" s="67" t="n">
        <f aca="false">E72-F72*0.7</f>
        <v>27432433.6069322</v>
      </c>
      <c r="H72" s="67"/>
      <c r="I72" s="67"/>
      <c r="J72" s="67" t="n">
        <f aca="false">G72*3.8235866717</f>
        <v>104890287.511761</v>
      </c>
      <c r="K72" s="9"/>
      <c r="L72" s="67"/>
      <c r="M72" s="67" t="n">
        <f aca="false">F72*2.511711692</f>
        <v>313507.983818419</v>
      </c>
      <c r="N72" s="67"/>
      <c r="O72" s="7"/>
      <c r="P72" s="7"/>
      <c r="Q72" s="67"/>
      <c r="R72" s="67"/>
      <c r="S72" s="67"/>
      <c r="T72" s="7"/>
      <c r="U72" s="7"/>
      <c r="V72" s="67"/>
      <c r="W72" s="67"/>
      <c r="X72" s="6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</row>
    <row r="73" customFormat="false" ht="12.8" hidden="false" customHeight="false" outlineLevel="0" collapsed="false">
      <c r="A73" s="153"/>
      <c r="B73" s="153" t="n">
        <v>2031</v>
      </c>
      <c r="C73" s="5" t="n">
        <v>1</v>
      </c>
      <c r="D73" s="153" t="n">
        <v>225</v>
      </c>
      <c r="E73" s="155" t="n">
        <f aca="false">low_SIPA_income!B66</f>
        <v>23932369.8913576</v>
      </c>
      <c r="F73" s="155" t="n">
        <f aca="false">low_SIPA_income!I66</f>
        <v>123994.67118674</v>
      </c>
      <c r="G73" s="8" t="n">
        <f aca="false">E73-F73*0.7</f>
        <v>23845573.6215268</v>
      </c>
      <c r="H73" s="8"/>
      <c r="I73" s="8"/>
      <c r="J73" s="8" t="n">
        <f aca="false">G73*3.8235866717</f>
        <v>91175617.4783112</v>
      </c>
      <c r="K73" s="6"/>
      <c r="L73" s="8"/>
      <c r="M73" s="8" t="n">
        <f aca="false">F73*2.511711692</f>
        <v>311438.865365431</v>
      </c>
      <c r="N73" s="8"/>
      <c r="O73" s="5"/>
      <c r="P73" s="5"/>
      <c r="Q73" s="8"/>
      <c r="R73" s="8"/>
      <c r="S73" s="8"/>
      <c r="T73" s="5"/>
      <c r="U73" s="5"/>
      <c r="V73" s="8"/>
      <c r="W73" s="8"/>
      <c r="X73" s="8"/>
      <c r="Y73" s="153"/>
      <c r="Z73" s="153"/>
      <c r="AA73" s="153"/>
      <c r="AB73" s="153"/>
      <c r="AC73" s="153"/>
      <c r="AD73" s="153"/>
      <c r="AE73" s="153"/>
      <c r="AF73" s="153"/>
      <c r="AG73" s="153"/>
      <c r="AH73" s="153"/>
      <c r="AI73" s="153"/>
      <c r="AJ73" s="153"/>
      <c r="AK73" s="153"/>
      <c r="AL73" s="153"/>
      <c r="AM73" s="153"/>
      <c r="AN73" s="153"/>
      <c r="AO73" s="153"/>
      <c r="AP73" s="153"/>
      <c r="AQ73" s="153"/>
      <c r="AR73" s="153"/>
      <c r="AS73" s="153"/>
      <c r="AT73" s="153"/>
      <c r="AU73" s="153"/>
      <c r="AV73" s="153"/>
      <c r="AW73" s="153"/>
      <c r="AX73" s="153"/>
      <c r="AY73" s="153"/>
      <c r="AZ73" s="153"/>
      <c r="BA73" s="153"/>
      <c r="BB73" s="153"/>
      <c r="BC73" s="153"/>
      <c r="BD73" s="153"/>
      <c r="BE73" s="153"/>
      <c r="BF73" s="153"/>
      <c r="BG73" s="153"/>
      <c r="BH73" s="153"/>
      <c r="BI73" s="153"/>
      <c r="BJ73" s="153"/>
      <c r="BK73" s="153"/>
      <c r="BL73" s="153"/>
    </row>
    <row r="74" customFormat="false" ht="12.8" hidden="false" customHeight="false" outlineLevel="0" collapsed="false">
      <c r="A74" s="7"/>
      <c r="B74" s="7" t="n">
        <v>2031</v>
      </c>
      <c r="C74" s="7" t="n">
        <v>2</v>
      </c>
      <c r="D74" s="7" t="n">
        <v>226</v>
      </c>
      <c r="E74" s="157" t="n">
        <f aca="false">low_SIPA_income!B67</f>
        <v>27683424.5819312</v>
      </c>
      <c r="F74" s="157" t="n">
        <f aca="false">low_SIPA_income!I67</f>
        <v>124182.759441424</v>
      </c>
      <c r="G74" s="67" t="n">
        <f aca="false">E74-F74*0.7</f>
        <v>27596496.6503222</v>
      </c>
      <c r="H74" s="67"/>
      <c r="I74" s="67"/>
      <c r="J74" s="67" t="n">
        <f aca="false">G74*3.8235866717</f>
        <v>105517596.777786</v>
      </c>
      <c r="K74" s="9"/>
      <c r="L74" s="67"/>
      <c r="M74" s="67" t="n">
        <f aca="false">F74*2.511711692</f>
        <v>311911.288833849</v>
      </c>
      <c r="N74" s="67"/>
      <c r="O74" s="7"/>
      <c r="P74" s="7"/>
      <c r="Q74" s="67"/>
      <c r="R74" s="67"/>
      <c r="S74" s="67"/>
      <c r="T74" s="7"/>
      <c r="U74" s="7"/>
      <c r="V74" s="67"/>
      <c r="W74" s="67"/>
      <c r="X74" s="6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</row>
    <row r="75" customFormat="false" ht="12.8" hidden="false" customHeight="false" outlineLevel="0" collapsed="false">
      <c r="A75" s="7"/>
      <c r="B75" s="7" t="n">
        <v>2031</v>
      </c>
      <c r="C75" s="7" t="n">
        <v>3</v>
      </c>
      <c r="D75" s="7" t="n">
        <v>227</v>
      </c>
      <c r="E75" s="157" t="n">
        <f aca="false">low_SIPA_income!B68</f>
        <v>24205908.8820258</v>
      </c>
      <c r="F75" s="157" t="n">
        <f aca="false">low_SIPA_income!I68</f>
        <v>123258.111156745</v>
      </c>
      <c r="G75" s="67" t="n">
        <f aca="false">E75-F75*0.7</f>
        <v>24119628.2042161</v>
      </c>
      <c r="H75" s="67"/>
      <c r="I75" s="67"/>
      <c r="J75" s="67" t="n">
        <f aca="false">G75*3.8235866717</f>
        <v>92223488.9280001</v>
      </c>
      <c r="K75" s="9"/>
      <c r="L75" s="67"/>
      <c r="M75" s="67" t="n">
        <f aca="false">F75*2.511711692</f>
        <v>309588.838926232</v>
      </c>
      <c r="N75" s="67"/>
      <c r="O75" s="7"/>
      <c r="P75" s="7"/>
      <c r="Q75" s="67"/>
      <c r="R75" s="67"/>
      <c r="S75" s="67"/>
      <c r="T75" s="7"/>
      <c r="U75" s="7"/>
      <c r="V75" s="67"/>
      <c r="W75" s="67"/>
      <c r="X75" s="6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</row>
    <row r="76" customFormat="false" ht="12.8" hidden="false" customHeight="false" outlineLevel="0" collapsed="false">
      <c r="A76" s="7"/>
      <c r="B76" s="7" t="n">
        <v>2031</v>
      </c>
      <c r="C76" s="7" t="n">
        <v>4</v>
      </c>
      <c r="D76" s="7" t="n">
        <v>228</v>
      </c>
      <c r="E76" s="157" t="n">
        <f aca="false">low_SIPA_income!B69</f>
        <v>28008104.6554612</v>
      </c>
      <c r="F76" s="157" t="n">
        <f aca="false">low_SIPA_income!I69</f>
        <v>122353.123270372</v>
      </c>
      <c r="G76" s="67" t="n">
        <f aca="false">E76-F76*0.7</f>
        <v>27922457.4691719</v>
      </c>
      <c r="H76" s="67"/>
      <c r="I76" s="67"/>
      <c r="J76" s="67" t="n">
        <f aca="false">G76*3.8235866717</f>
        <v>106763936.220236</v>
      </c>
      <c r="K76" s="9"/>
      <c r="L76" s="67"/>
      <c r="M76" s="67" t="n">
        <f aca="false">F76*2.511711692</f>
        <v>307315.770270912</v>
      </c>
      <c r="N76" s="67"/>
      <c r="O76" s="7"/>
      <c r="P76" s="7"/>
      <c r="Q76" s="67"/>
      <c r="R76" s="67"/>
      <c r="S76" s="67"/>
      <c r="T76" s="7"/>
      <c r="U76" s="7"/>
      <c r="V76" s="67"/>
      <c r="W76" s="67"/>
      <c r="X76" s="6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</row>
    <row r="77" customFormat="false" ht="12.8" hidden="false" customHeight="false" outlineLevel="0" collapsed="false">
      <c r="A77" s="153"/>
      <c r="B77" s="153" t="n">
        <v>2032</v>
      </c>
      <c r="C77" s="5" t="n">
        <v>1</v>
      </c>
      <c r="D77" s="153" t="n">
        <v>229</v>
      </c>
      <c r="E77" s="155" t="n">
        <f aca="false">low_SIPA_income!B70</f>
        <v>24488204.6831032</v>
      </c>
      <c r="F77" s="155" t="n">
        <f aca="false">low_SIPA_income!I70</f>
        <v>121519.905175724</v>
      </c>
      <c r="G77" s="8" t="n">
        <f aca="false">E77-F77*0.7</f>
        <v>24403140.7494802</v>
      </c>
      <c r="H77" s="8"/>
      <c r="I77" s="8"/>
      <c r="J77" s="8" t="n">
        <f aca="false">G77*3.8235866717</f>
        <v>93307523.7173317</v>
      </c>
      <c r="K77" s="6"/>
      <c r="L77" s="8"/>
      <c r="M77" s="8" t="n">
        <f aca="false">F77*2.511711692</f>
        <v>305222.966640598</v>
      </c>
      <c r="N77" s="8"/>
      <c r="O77" s="5"/>
      <c r="P77" s="5"/>
      <c r="Q77" s="8"/>
      <c r="R77" s="8"/>
      <c r="S77" s="8"/>
      <c r="T77" s="5"/>
      <c r="U77" s="5"/>
      <c r="V77" s="8"/>
      <c r="W77" s="8"/>
      <c r="X77" s="8"/>
      <c r="Y77" s="153"/>
      <c r="Z77" s="153"/>
      <c r="AA77" s="153"/>
      <c r="AB77" s="153"/>
      <c r="AC77" s="153"/>
      <c r="AD77" s="153"/>
      <c r="AE77" s="153"/>
      <c r="AF77" s="153"/>
      <c r="AG77" s="153"/>
      <c r="AH77" s="153"/>
      <c r="AI77" s="153"/>
      <c r="AJ77" s="153"/>
      <c r="AK77" s="153"/>
      <c r="AL77" s="153"/>
      <c r="AM77" s="153"/>
      <c r="AN77" s="153"/>
      <c r="AO77" s="153"/>
      <c r="AP77" s="153"/>
      <c r="AQ77" s="153"/>
      <c r="AR77" s="153"/>
      <c r="AS77" s="153"/>
      <c r="AT77" s="153"/>
      <c r="AU77" s="153"/>
      <c r="AV77" s="153"/>
      <c r="AW77" s="153"/>
      <c r="AX77" s="153"/>
      <c r="AY77" s="153"/>
      <c r="AZ77" s="153"/>
      <c r="BA77" s="153"/>
      <c r="BB77" s="153"/>
      <c r="BC77" s="153"/>
      <c r="BD77" s="153"/>
      <c r="BE77" s="153"/>
      <c r="BF77" s="153"/>
      <c r="BG77" s="153"/>
      <c r="BH77" s="153"/>
      <c r="BI77" s="153"/>
      <c r="BJ77" s="153"/>
      <c r="BK77" s="153"/>
      <c r="BL77" s="153"/>
    </row>
    <row r="78" customFormat="false" ht="12.8" hidden="false" customHeight="false" outlineLevel="0" collapsed="false">
      <c r="A78" s="7"/>
      <c r="B78" s="7" t="n">
        <v>2032</v>
      </c>
      <c r="C78" s="7" t="n">
        <v>2</v>
      </c>
      <c r="D78" s="7" t="n">
        <v>230</v>
      </c>
      <c r="E78" s="157" t="n">
        <f aca="false">low_SIPA_income!B71</f>
        <v>28036466.1927634</v>
      </c>
      <c r="F78" s="157" t="n">
        <f aca="false">low_SIPA_income!I71</f>
        <v>122528.239327639</v>
      </c>
      <c r="G78" s="67" t="n">
        <f aca="false">E78-F78*0.7</f>
        <v>27950696.4252341</v>
      </c>
      <c r="H78" s="67"/>
      <c r="I78" s="67"/>
      <c r="J78" s="67" t="n">
        <f aca="false">G78*3.8235866717</f>
        <v>106871910.316258</v>
      </c>
      <c r="K78" s="9"/>
      <c r="L78" s="67"/>
      <c r="M78" s="67" t="n">
        <f aca="false">F78*2.511711692</f>
        <v>307755.611319404</v>
      </c>
      <c r="N78" s="67"/>
      <c r="O78" s="7"/>
      <c r="P78" s="7"/>
      <c r="Q78" s="67"/>
      <c r="R78" s="67"/>
      <c r="S78" s="67"/>
      <c r="T78" s="7"/>
      <c r="U78" s="7"/>
      <c r="V78" s="67"/>
      <c r="W78" s="67"/>
      <c r="X78" s="6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</row>
    <row r="79" customFormat="false" ht="12.8" hidden="false" customHeight="false" outlineLevel="0" collapsed="false">
      <c r="A79" s="7"/>
      <c r="B79" s="7" t="n">
        <v>2032</v>
      </c>
      <c r="C79" s="7" t="n">
        <v>3</v>
      </c>
      <c r="D79" s="7" t="n">
        <v>231</v>
      </c>
      <c r="E79" s="157" t="n">
        <f aca="false">low_SIPA_income!B72</f>
        <v>24290390.9842559</v>
      </c>
      <c r="F79" s="157" t="n">
        <f aca="false">low_SIPA_income!I72</f>
        <v>125442.828820998</v>
      </c>
      <c r="G79" s="67" t="n">
        <f aca="false">E79-F79*0.7</f>
        <v>24202581.0040812</v>
      </c>
      <c r="H79" s="67"/>
      <c r="I79" s="67"/>
      <c r="J79" s="67" t="n">
        <f aca="false">G79*3.8235866717</f>
        <v>92540666.1479446</v>
      </c>
      <c r="K79" s="9"/>
      <c r="L79" s="67"/>
      <c r="M79" s="67" t="n">
        <f aca="false">F79*2.511711692</f>
        <v>315076.219827254</v>
      </c>
      <c r="N79" s="67"/>
      <c r="O79" s="7"/>
      <c r="P79" s="7"/>
      <c r="Q79" s="67"/>
      <c r="R79" s="67"/>
      <c r="S79" s="67"/>
      <c r="T79" s="7"/>
      <c r="U79" s="7"/>
      <c r="V79" s="67"/>
      <c r="W79" s="67"/>
      <c r="X79" s="6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</row>
    <row r="80" customFormat="false" ht="12.8" hidden="false" customHeight="false" outlineLevel="0" collapsed="false">
      <c r="A80" s="7"/>
      <c r="B80" s="7" t="n">
        <v>2032</v>
      </c>
      <c r="C80" s="7" t="n">
        <v>4</v>
      </c>
      <c r="D80" s="7" t="n">
        <v>232</v>
      </c>
      <c r="E80" s="157" t="n">
        <f aca="false">low_SIPA_income!B73</f>
        <v>28188029.5511929</v>
      </c>
      <c r="F80" s="157" t="n">
        <f aca="false">low_SIPA_income!I73</f>
        <v>125737.764543983</v>
      </c>
      <c r="G80" s="67" t="n">
        <f aca="false">E80-F80*0.7</f>
        <v>28100013.1160121</v>
      </c>
      <c r="H80" s="67"/>
      <c r="I80" s="67"/>
      <c r="J80" s="67" t="n">
        <f aca="false">G80*3.8235866717</f>
        <v>107442835.624979</v>
      </c>
      <c r="K80" s="9"/>
      <c r="L80" s="67"/>
      <c r="M80" s="67" t="n">
        <f aca="false">F80*2.511711692</f>
        <v>315817.013331066</v>
      </c>
      <c r="N80" s="67"/>
      <c r="O80" s="7"/>
      <c r="P80" s="7"/>
      <c r="Q80" s="67"/>
      <c r="R80" s="67"/>
      <c r="S80" s="67"/>
      <c r="T80" s="7"/>
      <c r="U80" s="7"/>
      <c r="V80" s="67"/>
      <c r="W80" s="67"/>
      <c r="X80" s="6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</row>
    <row r="81" customFormat="false" ht="12.8" hidden="false" customHeight="false" outlineLevel="0" collapsed="false">
      <c r="A81" s="153"/>
      <c r="B81" s="153" t="n">
        <v>2033</v>
      </c>
      <c r="C81" s="5" t="n">
        <v>1</v>
      </c>
      <c r="D81" s="153" t="n">
        <v>233</v>
      </c>
      <c r="E81" s="155" t="n">
        <f aca="false">low_SIPA_income!B74</f>
        <v>24561999.7764209</v>
      </c>
      <c r="F81" s="155" t="n">
        <f aca="false">low_SIPA_income!I74</f>
        <v>129356.634701812</v>
      </c>
      <c r="G81" s="8" t="n">
        <f aca="false">E81-F81*0.7</f>
        <v>24471450.1321296</v>
      </c>
      <c r="H81" s="8"/>
      <c r="I81" s="8"/>
      <c r="J81" s="8" t="n">
        <f aca="false">G81*3.8235866717</f>
        <v>93568710.562382</v>
      </c>
      <c r="K81" s="6"/>
      <c r="L81" s="8"/>
      <c r="M81" s="8" t="n">
        <f aca="false">F81*2.511711692</f>
        <v>324906.571818315</v>
      </c>
      <c r="N81" s="8"/>
      <c r="O81" s="5"/>
      <c r="P81" s="5"/>
      <c r="Q81" s="8"/>
      <c r="R81" s="8"/>
      <c r="S81" s="8"/>
      <c r="T81" s="5"/>
      <c r="U81" s="5"/>
      <c r="V81" s="8"/>
      <c r="W81" s="8"/>
      <c r="X81" s="8"/>
      <c r="Y81" s="153"/>
      <c r="Z81" s="153"/>
      <c r="AA81" s="153"/>
      <c r="AB81" s="153"/>
      <c r="AC81" s="153"/>
      <c r="AD81" s="153"/>
      <c r="AE81" s="153"/>
      <c r="AF81" s="153"/>
      <c r="AG81" s="153"/>
      <c r="AH81" s="153"/>
      <c r="AI81" s="153"/>
      <c r="AJ81" s="153"/>
      <c r="AK81" s="153"/>
      <c r="AL81" s="153"/>
      <c r="AM81" s="153"/>
      <c r="AN81" s="153"/>
      <c r="AO81" s="153"/>
      <c r="AP81" s="153"/>
      <c r="AQ81" s="153"/>
      <c r="AR81" s="153"/>
      <c r="AS81" s="153"/>
      <c r="AT81" s="153"/>
      <c r="AU81" s="153"/>
      <c r="AV81" s="153"/>
      <c r="AW81" s="153"/>
      <c r="AX81" s="153"/>
      <c r="AY81" s="153"/>
      <c r="AZ81" s="153"/>
      <c r="BA81" s="153"/>
      <c r="BB81" s="153"/>
      <c r="BC81" s="153"/>
      <c r="BD81" s="153"/>
      <c r="BE81" s="153"/>
      <c r="BF81" s="153"/>
      <c r="BG81" s="153"/>
      <c r="BH81" s="153"/>
      <c r="BI81" s="153"/>
      <c r="BJ81" s="153"/>
      <c r="BK81" s="153"/>
      <c r="BL81" s="153"/>
    </row>
    <row r="82" customFormat="false" ht="12.8" hidden="false" customHeight="false" outlineLevel="0" collapsed="false">
      <c r="A82" s="7"/>
      <c r="B82" s="7" t="n">
        <v>2033</v>
      </c>
      <c r="C82" s="7" t="n">
        <v>2</v>
      </c>
      <c r="D82" s="7" t="n">
        <v>234</v>
      </c>
      <c r="E82" s="157" t="n">
        <f aca="false">low_SIPA_income!B75</f>
        <v>28209538.347739</v>
      </c>
      <c r="F82" s="157" t="n">
        <f aca="false">low_SIPA_income!I75</f>
        <v>128506.274992044</v>
      </c>
      <c r="G82" s="67" t="n">
        <f aca="false">E82-F82*0.7</f>
        <v>28119583.9552445</v>
      </c>
      <c r="H82" s="67"/>
      <c r="I82" s="67"/>
      <c r="J82" s="67" t="n">
        <f aca="false">G82*3.8235866717</f>
        <v>107517666.425022</v>
      </c>
      <c r="K82" s="9"/>
      <c r="L82" s="67"/>
      <c r="M82" s="67" t="n">
        <f aca="false">F82*2.511711692</f>
        <v>322770.713392884</v>
      </c>
      <c r="N82" s="67"/>
      <c r="O82" s="7"/>
      <c r="P82" s="7"/>
      <c r="Q82" s="67"/>
      <c r="R82" s="67"/>
      <c r="S82" s="67"/>
      <c r="T82" s="7"/>
      <c r="U82" s="7"/>
      <c r="V82" s="67"/>
      <c r="W82" s="67"/>
      <c r="X82" s="6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</row>
    <row r="83" customFormat="false" ht="12.8" hidden="false" customHeight="false" outlineLevel="0" collapsed="false">
      <c r="A83" s="7"/>
      <c r="B83" s="7" t="n">
        <v>2033</v>
      </c>
      <c r="C83" s="7" t="n">
        <v>3</v>
      </c>
      <c r="D83" s="7" t="n">
        <v>235</v>
      </c>
      <c r="E83" s="157" t="n">
        <f aca="false">low_SIPA_income!B76</f>
        <v>24678681.0954755</v>
      </c>
      <c r="F83" s="157" t="n">
        <f aca="false">low_SIPA_income!I76</f>
        <v>127656.843933213</v>
      </c>
      <c r="G83" s="67" t="n">
        <f aca="false">E83-F83*0.7</f>
        <v>24589321.3047222</v>
      </c>
      <c r="H83" s="67"/>
      <c r="I83" s="67"/>
      <c r="J83" s="67" t="n">
        <f aca="false">G83*3.8235866717</f>
        <v>94019401.2068848</v>
      </c>
      <c r="K83" s="9"/>
      <c r="L83" s="67"/>
      <c r="M83" s="67" t="n">
        <f aca="false">F83*2.511711692</f>
        <v>320637.187470869</v>
      </c>
      <c r="N83" s="67"/>
      <c r="O83" s="7"/>
      <c r="P83" s="7"/>
      <c r="Q83" s="67"/>
      <c r="R83" s="67"/>
      <c r="S83" s="67"/>
      <c r="T83" s="7"/>
      <c r="U83" s="7"/>
      <c r="V83" s="67"/>
      <c r="W83" s="67"/>
      <c r="X83" s="6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</row>
    <row r="84" customFormat="false" ht="12.8" hidden="false" customHeight="false" outlineLevel="0" collapsed="false">
      <c r="A84" s="7"/>
      <c r="B84" s="7" t="n">
        <v>2033</v>
      </c>
      <c r="C84" s="7" t="n">
        <v>4</v>
      </c>
      <c r="D84" s="7" t="n">
        <v>236</v>
      </c>
      <c r="E84" s="157" t="n">
        <f aca="false">low_SIPA_income!B77</f>
        <v>28599241.4736976</v>
      </c>
      <c r="F84" s="157" t="n">
        <f aca="false">low_SIPA_income!I77</f>
        <v>129047.944949698</v>
      </c>
      <c r="G84" s="67" t="n">
        <f aca="false">E84-F84*0.7</f>
        <v>28508907.9122328</v>
      </c>
      <c r="H84" s="67"/>
      <c r="I84" s="67"/>
      <c r="J84" s="67" t="n">
        <f aca="false">G84*3.8235866717</f>
        <v>109006280.317936</v>
      </c>
      <c r="K84" s="9"/>
      <c r="L84" s="67"/>
      <c r="M84" s="67" t="n">
        <f aca="false">F84*2.511711692</f>
        <v>324131.232158729</v>
      </c>
      <c r="N84" s="67"/>
      <c r="O84" s="7"/>
      <c r="P84" s="7"/>
      <c r="Q84" s="67"/>
      <c r="R84" s="67"/>
      <c r="S84" s="67"/>
      <c r="T84" s="7"/>
      <c r="U84" s="7"/>
      <c r="V84" s="67"/>
      <c r="W84" s="67"/>
      <c r="X84" s="6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</row>
    <row r="85" customFormat="false" ht="12.8" hidden="false" customHeight="false" outlineLevel="0" collapsed="false">
      <c r="A85" s="153"/>
      <c r="B85" s="153" t="n">
        <v>2034</v>
      </c>
      <c r="C85" s="5" t="n">
        <v>1</v>
      </c>
      <c r="D85" s="153" t="n">
        <v>237</v>
      </c>
      <c r="E85" s="155" t="n">
        <f aca="false">low_SIPA_income!B78</f>
        <v>25024664.7588153</v>
      </c>
      <c r="F85" s="155" t="n">
        <f aca="false">low_SIPA_income!I78</f>
        <v>133434.895973517</v>
      </c>
      <c r="G85" s="8" t="n">
        <f aca="false">E85-F85*0.7</f>
        <v>24931260.3316338</v>
      </c>
      <c r="H85" s="8"/>
      <c r="I85" s="8"/>
      <c r="J85" s="8" t="n">
        <f aca="false">G85*3.8235866717</f>
        <v>95326834.712718</v>
      </c>
      <c r="K85" s="6"/>
      <c r="L85" s="8"/>
      <c r="M85" s="8" t="n">
        <f aca="false">F85*2.511711692</f>
        <v>335149.988337487</v>
      </c>
      <c r="N85" s="8"/>
      <c r="O85" s="5"/>
      <c r="P85" s="5"/>
      <c r="Q85" s="8"/>
      <c r="R85" s="8"/>
      <c r="S85" s="8"/>
      <c r="T85" s="5"/>
      <c r="U85" s="5"/>
      <c r="V85" s="8"/>
      <c r="W85" s="8"/>
      <c r="X85" s="8"/>
      <c r="Y85" s="153"/>
      <c r="Z85" s="153"/>
      <c r="AA85" s="153"/>
      <c r="AB85" s="153"/>
      <c r="AC85" s="153"/>
      <c r="AD85" s="153"/>
      <c r="AE85" s="153"/>
      <c r="AF85" s="153"/>
      <c r="AG85" s="153"/>
      <c r="AH85" s="153"/>
      <c r="AI85" s="153"/>
      <c r="AJ85" s="153"/>
      <c r="AK85" s="153"/>
      <c r="AL85" s="153"/>
      <c r="AM85" s="153"/>
      <c r="AN85" s="153"/>
      <c r="AO85" s="153"/>
      <c r="AP85" s="153"/>
      <c r="AQ85" s="153"/>
      <c r="AR85" s="153"/>
      <c r="AS85" s="153"/>
      <c r="AT85" s="153"/>
      <c r="AU85" s="153"/>
      <c r="AV85" s="153"/>
      <c r="AW85" s="153"/>
      <c r="AX85" s="153"/>
      <c r="AY85" s="153"/>
      <c r="AZ85" s="153"/>
      <c r="BA85" s="153"/>
      <c r="BB85" s="153"/>
      <c r="BC85" s="153"/>
      <c r="BD85" s="153"/>
      <c r="BE85" s="153"/>
      <c r="BF85" s="153"/>
      <c r="BG85" s="153"/>
      <c r="BH85" s="153"/>
      <c r="BI85" s="153"/>
      <c r="BJ85" s="153"/>
      <c r="BK85" s="153"/>
      <c r="BL85" s="153"/>
    </row>
    <row r="86" customFormat="false" ht="12.8" hidden="false" customHeight="false" outlineLevel="0" collapsed="false">
      <c r="A86" s="7"/>
      <c r="B86" s="7" t="n">
        <v>2034</v>
      </c>
      <c r="C86" s="7" t="n">
        <v>2</v>
      </c>
      <c r="D86" s="7" t="n">
        <v>238</v>
      </c>
      <c r="E86" s="157" t="n">
        <f aca="false">low_SIPA_income!B79</f>
        <v>28871316.013352</v>
      </c>
      <c r="F86" s="157" t="n">
        <f aca="false">low_SIPA_income!I79</f>
        <v>129676.01803979</v>
      </c>
      <c r="G86" s="67" t="n">
        <f aca="false">E86-F86*0.7</f>
        <v>28780542.8007241</v>
      </c>
      <c r="H86" s="67"/>
      <c r="I86" s="67"/>
      <c r="J86" s="67" t="n">
        <f aca="false">G86*3.8235866717</f>
        <v>110044899.85714</v>
      </c>
      <c r="K86" s="9"/>
      <c r="L86" s="67"/>
      <c r="M86" s="67" t="n">
        <f aca="false">F86*2.511711692</f>
        <v>325708.770682543</v>
      </c>
      <c r="N86" s="67"/>
      <c r="O86" s="7"/>
      <c r="P86" s="7"/>
      <c r="Q86" s="67"/>
      <c r="R86" s="67"/>
      <c r="S86" s="67"/>
      <c r="T86" s="7"/>
      <c r="U86" s="7"/>
      <c r="V86" s="67"/>
      <c r="W86" s="67"/>
      <c r="X86" s="6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</row>
    <row r="87" customFormat="false" ht="12.8" hidden="false" customHeight="false" outlineLevel="0" collapsed="false">
      <c r="A87" s="7"/>
      <c r="B87" s="7" t="n">
        <v>2034</v>
      </c>
      <c r="C87" s="7" t="n">
        <v>3</v>
      </c>
      <c r="D87" s="7" t="n">
        <v>239</v>
      </c>
      <c r="E87" s="157" t="n">
        <f aca="false">low_SIPA_income!B80</f>
        <v>25225505.0026145</v>
      </c>
      <c r="F87" s="157" t="n">
        <f aca="false">low_SIPA_income!I80</f>
        <v>129936.305287956</v>
      </c>
      <c r="G87" s="67" t="n">
        <f aca="false">E87-F87*0.7</f>
        <v>25134549.5889129</v>
      </c>
      <c r="H87" s="67"/>
      <c r="I87" s="67"/>
      <c r="J87" s="67" t="n">
        <f aca="false">G87*3.8235866717</f>
        <v>96104128.8073503</v>
      </c>
      <c r="K87" s="9"/>
      <c r="L87" s="67"/>
      <c r="M87" s="67" t="n">
        <f aca="false">F87*2.511711692</f>
        <v>326362.53720704</v>
      </c>
      <c r="N87" s="67"/>
      <c r="O87" s="7"/>
      <c r="P87" s="7"/>
      <c r="Q87" s="67"/>
      <c r="R87" s="67"/>
      <c r="S87" s="67"/>
      <c r="T87" s="7"/>
      <c r="U87" s="7"/>
      <c r="V87" s="67"/>
      <c r="W87" s="67"/>
      <c r="X87" s="6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</row>
    <row r="88" customFormat="false" ht="12.8" hidden="false" customHeight="false" outlineLevel="0" collapsed="false">
      <c r="A88" s="7"/>
      <c r="B88" s="7" t="n">
        <v>2034</v>
      </c>
      <c r="C88" s="7" t="n">
        <v>4</v>
      </c>
      <c r="D88" s="7" t="n">
        <v>240</v>
      </c>
      <c r="E88" s="157" t="n">
        <f aca="false">low_SIPA_income!B81</f>
        <v>29036871.1010007</v>
      </c>
      <c r="F88" s="157" t="n">
        <f aca="false">low_SIPA_income!I81</f>
        <v>126856.098814907</v>
      </c>
      <c r="G88" s="67" t="n">
        <f aca="false">E88-F88*0.7</f>
        <v>28948071.8318303</v>
      </c>
      <c r="H88" s="67"/>
      <c r="I88" s="67"/>
      <c r="J88" s="67" t="n">
        <f aca="false">G88*3.8235866717</f>
        <v>110685461.6276</v>
      </c>
      <c r="K88" s="9"/>
      <c r="L88" s="67"/>
      <c r="M88" s="67" t="n">
        <f aca="false">F88*2.511711692</f>
        <v>318625.946594908</v>
      </c>
      <c r="N88" s="67"/>
      <c r="O88" s="7"/>
      <c r="P88" s="7"/>
      <c r="Q88" s="67"/>
      <c r="R88" s="67"/>
      <c r="S88" s="67"/>
      <c r="T88" s="7"/>
      <c r="U88" s="7"/>
      <c r="V88" s="67"/>
      <c r="W88" s="67"/>
      <c r="X88" s="6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</row>
    <row r="89" customFormat="false" ht="12.8" hidden="false" customHeight="false" outlineLevel="0" collapsed="false">
      <c r="A89" s="153"/>
      <c r="B89" s="153" t="n">
        <v>2035</v>
      </c>
      <c r="C89" s="5" t="n">
        <v>1</v>
      </c>
      <c r="D89" s="153" t="n">
        <v>241</v>
      </c>
      <c r="E89" s="155" t="n">
        <f aca="false">low_SIPA_income!B82</f>
        <v>25313761.2223164</v>
      </c>
      <c r="F89" s="155" t="n">
        <f aca="false">low_SIPA_income!I82</f>
        <v>130354.993078236</v>
      </c>
      <c r="G89" s="8" t="n">
        <f aca="false">E89-F89*0.7</f>
        <v>25222512.7271616</v>
      </c>
      <c r="H89" s="8"/>
      <c r="I89" s="8"/>
      <c r="J89" s="8" t="n">
        <f aca="false">G89*3.8235866717</f>
        <v>96440463.4903588</v>
      </c>
      <c r="K89" s="6"/>
      <c r="L89" s="8"/>
      <c r="M89" s="8" t="n">
        <f aca="false">F89*2.511711692</f>
        <v>327414.160225185</v>
      </c>
      <c r="N89" s="8"/>
      <c r="O89" s="5"/>
      <c r="P89" s="5"/>
      <c r="Q89" s="8"/>
      <c r="R89" s="8"/>
      <c r="S89" s="8"/>
      <c r="T89" s="5"/>
      <c r="U89" s="5"/>
      <c r="V89" s="8"/>
      <c r="W89" s="8"/>
      <c r="X89" s="8"/>
      <c r="Y89" s="153"/>
      <c r="Z89" s="153"/>
      <c r="AA89" s="153"/>
      <c r="AB89" s="153"/>
      <c r="AC89" s="153"/>
      <c r="AD89" s="153"/>
      <c r="AE89" s="153"/>
      <c r="AF89" s="153"/>
      <c r="AG89" s="153"/>
      <c r="AH89" s="153"/>
      <c r="AI89" s="153"/>
      <c r="AJ89" s="153"/>
      <c r="AK89" s="153"/>
      <c r="AL89" s="153"/>
      <c r="AM89" s="153"/>
      <c r="AN89" s="153"/>
      <c r="AO89" s="153"/>
      <c r="AP89" s="153"/>
      <c r="AQ89" s="153"/>
      <c r="AR89" s="153"/>
      <c r="AS89" s="153"/>
      <c r="AT89" s="153"/>
      <c r="AU89" s="153"/>
      <c r="AV89" s="153"/>
      <c r="AW89" s="153"/>
      <c r="AX89" s="153"/>
      <c r="AY89" s="153"/>
      <c r="AZ89" s="153"/>
      <c r="BA89" s="153"/>
      <c r="BB89" s="153"/>
      <c r="BC89" s="153"/>
      <c r="BD89" s="153"/>
      <c r="BE89" s="153"/>
      <c r="BF89" s="153"/>
      <c r="BG89" s="153"/>
      <c r="BH89" s="153"/>
      <c r="BI89" s="153"/>
      <c r="BJ89" s="153"/>
      <c r="BK89" s="153"/>
      <c r="BL89" s="153"/>
    </row>
    <row r="90" customFormat="false" ht="12.8" hidden="false" customHeight="false" outlineLevel="0" collapsed="false">
      <c r="A90" s="7"/>
      <c r="B90" s="7" t="n">
        <v>2035</v>
      </c>
      <c r="C90" s="7" t="n">
        <v>2</v>
      </c>
      <c r="D90" s="7" t="n">
        <v>242</v>
      </c>
      <c r="E90" s="157" t="n">
        <f aca="false">low_SIPA_income!B83</f>
        <v>29265853.8948893</v>
      </c>
      <c r="F90" s="157" t="n">
        <f aca="false">low_SIPA_income!I83</f>
        <v>126694.421287157</v>
      </c>
      <c r="G90" s="67" t="n">
        <f aca="false">E90-F90*0.7</f>
        <v>29177167.7999883</v>
      </c>
      <c r="H90" s="67"/>
      <c r="I90" s="67"/>
      <c r="J90" s="67" t="n">
        <f aca="false">G90*3.8235866717</f>
        <v>111561429.91799</v>
      </c>
      <c r="K90" s="9"/>
      <c r="L90" s="67"/>
      <c r="M90" s="67" t="n">
        <f aca="false">F90*2.511711692</f>
        <v>318219.859258127</v>
      </c>
      <c r="N90" s="67"/>
      <c r="O90" s="7"/>
      <c r="P90" s="7"/>
      <c r="Q90" s="67"/>
      <c r="R90" s="67"/>
      <c r="S90" s="67"/>
      <c r="T90" s="7"/>
      <c r="U90" s="7"/>
      <c r="V90" s="67"/>
      <c r="W90" s="67"/>
      <c r="X90" s="6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</row>
    <row r="91" customFormat="false" ht="12.8" hidden="false" customHeight="false" outlineLevel="0" collapsed="false">
      <c r="A91" s="7"/>
      <c r="B91" s="7" t="n">
        <v>2035</v>
      </c>
      <c r="C91" s="7" t="n">
        <v>3</v>
      </c>
      <c r="D91" s="7" t="n">
        <v>243</v>
      </c>
      <c r="E91" s="157" t="n">
        <f aca="false">low_SIPA_income!B84</f>
        <v>25415715.035733</v>
      </c>
      <c r="F91" s="157" t="n">
        <f aca="false">low_SIPA_income!I84</f>
        <v>128181.462982573</v>
      </c>
      <c r="G91" s="67" t="n">
        <f aca="false">E91-F91*0.7</f>
        <v>25325988.0116452</v>
      </c>
      <c r="H91" s="67"/>
      <c r="I91" s="67"/>
      <c r="J91" s="67" t="n">
        <f aca="false">G91*3.8235866717</f>
        <v>96836110.2089605</v>
      </c>
      <c r="K91" s="9"/>
      <c r="L91" s="67"/>
      <c r="M91" s="67" t="n">
        <f aca="false">F91*2.511711692</f>
        <v>321954.879270995</v>
      </c>
      <c r="N91" s="67"/>
      <c r="O91" s="7"/>
      <c r="P91" s="7"/>
      <c r="Q91" s="67"/>
      <c r="R91" s="67"/>
      <c r="S91" s="67"/>
      <c r="T91" s="7"/>
      <c r="U91" s="7"/>
      <c r="V91" s="67"/>
      <c r="W91" s="67"/>
      <c r="X91" s="6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</row>
    <row r="92" customFormat="false" ht="12.8" hidden="false" customHeight="false" outlineLevel="0" collapsed="false">
      <c r="A92" s="7"/>
      <c r="B92" s="7" t="n">
        <v>2035</v>
      </c>
      <c r="C92" s="7" t="n">
        <v>4</v>
      </c>
      <c r="D92" s="7" t="n">
        <v>244</v>
      </c>
      <c r="E92" s="157" t="n">
        <f aca="false">low_SIPA_income!B85</f>
        <v>29324318.382984</v>
      </c>
      <c r="F92" s="157" t="n">
        <f aca="false">low_SIPA_income!I85</f>
        <v>129024.938824356</v>
      </c>
      <c r="G92" s="67" t="n">
        <f aca="false">E92-F92*0.7</f>
        <v>29234000.9258069</v>
      </c>
      <c r="H92" s="67"/>
      <c r="I92" s="67"/>
      <c r="J92" s="67" t="n">
        <f aca="false">G92*3.8235866717</f>
        <v>111778736.300381</v>
      </c>
      <c r="K92" s="9"/>
      <c r="L92" s="67"/>
      <c r="M92" s="67" t="n">
        <f aca="false">F92*2.511711692</f>
        <v>324073.447404721</v>
      </c>
      <c r="N92" s="67"/>
      <c r="O92" s="7"/>
      <c r="P92" s="7"/>
      <c r="Q92" s="67"/>
      <c r="R92" s="67"/>
      <c r="S92" s="67"/>
      <c r="T92" s="7"/>
      <c r="U92" s="7"/>
      <c r="V92" s="67"/>
      <c r="W92" s="67"/>
      <c r="X92" s="6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</row>
    <row r="93" customFormat="false" ht="12.8" hidden="false" customHeight="false" outlineLevel="0" collapsed="false">
      <c r="A93" s="153"/>
      <c r="B93" s="153" t="n">
        <v>2036</v>
      </c>
      <c r="C93" s="5" t="n">
        <v>1</v>
      </c>
      <c r="D93" s="153" t="n">
        <v>245</v>
      </c>
      <c r="E93" s="155" t="n">
        <f aca="false">low_SIPA_income!B86</f>
        <v>25463981.6383121</v>
      </c>
      <c r="F93" s="155" t="n">
        <f aca="false">low_SIPA_income!I86</f>
        <v>137027.220165777</v>
      </c>
      <c r="G93" s="8" t="n">
        <f aca="false">E93-F93*0.7</f>
        <v>25368062.5841961</v>
      </c>
      <c r="H93" s="8"/>
      <c r="I93" s="8"/>
      <c r="J93" s="8" t="n">
        <f aca="false">G93*3.8235866717</f>
        <v>96996985.9837836</v>
      </c>
      <c r="K93" s="6"/>
      <c r="L93" s="8"/>
      <c r="M93" s="8" t="n">
        <f aca="false">F93*2.511711692</f>
        <v>344172.871012641</v>
      </c>
      <c r="N93" s="8"/>
      <c r="O93" s="5"/>
      <c r="P93" s="5"/>
      <c r="Q93" s="8"/>
      <c r="R93" s="8"/>
      <c r="S93" s="8"/>
      <c r="T93" s="5"/>
      <c r="U93" s="5"/>
      <c r="V93" s="8"/>
      <c r="W93" s="8"/>
      <c r="X93" s="8"/>
      <c r="Y93" s="153"/>
      <c r="Z93" s="153"/>
      <c r="AA93" s="153"/>
      <c r="AB93" s="153"/>
      <c r="AC93" s="153"/>
      <c r="AD93" s="153"/>
      <c r="AE93" s="153"/>
      <c r="AF93" s="153"/>
      <c r="AG93" s="153"/>
      <c r="AH93" s="153"/>
      <c r="AI93" s="153"/>
      <c r="AJ93" s="153"/>
      <c r="AK93" s="153"/>
      <c r="AL93" s="153"/>
      <c r="AM93" s="153"/>
      <c r="AN93" s="153"/>
      <c r="AO93" s="153"/>
      <c r="AP93" s="153"/>
      <c r="AQ93" s="153"/>
      <c r="AR93" s="153"/>
      <c r="AS93" s="153"/>
      <c r="AT93" s="153"/>
      <c r="AU93" s="153"/>
      <c r="AV93" s="153"/>
      <c r="AW93" s="153"/>
      <c r="AX93" s="153"/>
      <c r="AY93" s="153"/>
      <c r="AZ93" s="153"/>
      <c r="BA93" s="153"/>
      <c r="BB93" s="153"/>
      <c r="BC93" s="153"/>
      <c r="BD93" s="153"/>
      <c r="BE93" s="153"/>
      <c r="BF93" s="153"/>
      <c r="BG93" s="153"/>
      <c r="BH93" s="153"/>
      <c r="BI93" s="153"/>
      <c r="BJ93" s="153"/>
      <c r="BK93" s="153"/>
      <c r="BL93" s="153"/>
    </row>
    <row r="94" customFormat="false" ht="12.8" hidden="false" customHeight="false" outlineLevel="0" collapsed="false">
      <c r="A94" s="7"/>
      <c r="B94" s="7" t="n">
        <v>2036</v>
      </c>
      <c r="C94" s="7" t="n">
        <v>2</v>
      </c>
      <c r="D94" s="7" t="n">
        <v>246</v>
      </c>
      <c r="E94" s="157" t="n">
        <f aca="false">low_SIPA_income!B87</f>
        <v>29202218.8585153</v>
      </c>
      <c r="F94" s="157" t="n">
        <f aca="false">low_SIPA_income!I87</f>
        <v>135450.551181347</v>
      </c>
      <c r="G94" s="67" t="n">
        <f aca="false">E94-F94*0.7</f>
        <v>29107403.4726883</v>
      </c>
      <c r="H94" s="67"/>
      <c r="I94" s="67"/>
      <c r="J94" s="67" t="n">
        <f aca="false">G94*3.8235866717</f>
        <v>111294679.965965</v>
      </c>
      <c r="K94" s="9"/>
      <c r="L94" s="67"/>
      <c r="M94" s="67" t="n">
        <f aca="false">F94*2.511711692</f>
        <v>340212.733090034</v>
      </c>
      <c r="N94" s="67"/>
      <c r="O94" s="7"/>
      <c r="P94" s="7"/>
      <c r="Q94" s="67"/>
      <c r="R94" s="67"/>
      <c r="S94" s="67"/>
      <c r="T94" s="7"/>
      <c r="U94" s="7"/>
      <c r="V94" s="67"/>
      <c r="W94" s="67"/>
      <c r="X94" s="6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</row>
    <row r="95" customFormat="false" ht="12.8" hidden="false" customHeight="false" outlineLevel="0" collapsed="false">
      <c r="A95" s="7"/>
      <c r="B95" s="7" t="n">
        <v>2036</v>
      </c>
      <c r="C95" s="7" t="n">
        <v>3</v>
      </c>
      <c r="D95" s="7" t="n">
        <v>247</v>
      </c>
      <c r="E95" s="157" t="n">
        <f aca="false">low_SIPA_income!B88</f>
        <v>25584707.3909831</v>
      </c>
      <c r="F95" s="157" t="n">
        <f aca="false">low_SIPA_income!I88</f>
        <v>130120.338118637</v>
      </c>
      <c r="G95" s="67" t="n">
        <f aca="false">E95-F95*0.7</f>
        <v>25493623.1543</v>
      </c>
      <c r="H95" s="67"/>
      <c r="I95" s="67"/>
      <c r="J95" s="67" t="n">
        <f aca="false">G95*3.8235866717</f>
        <v>97477077.706124</v>
      </c>
      <c r="K95" s="9"/>
      <c r="L95" s="67"/>
      <c r="M95" s="67" t="n">
        <f aca="false">F95*2.511711692</f>
        <v>326824.774619574</v>
      </c>
      <c r="N95" s="67"/>
      <c r="O95" s="7"/>
      <c r="P95" s="7"/>
      <c r="Q95" s="67"/>
      <c r="R95" s="67"/>
      <c r="S95" s="67"/>
      <c r="T95" s="7"/>
      <c r="U95" s="7"/>
      <c r="V95" s="67"/>
      <c r="W95" s="67"/>
      <c r="X95" s="6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</row>
    <row r="96" customFormat="false" ht="12.8" hidden="false" customHeight="false" outlineLevel="0" collapsed="false">
      <c r="A96" s="7"/>
      <c r="B96" s="7" t="n">
        <v>2036</v>
      </c>
      <c r="C96" s="7" t="n">
        <v>4</v>
      </c>
      <c r="D96" s="7" t="n">
        <v>248</v>
      </c>
      <c r="E96" s="157" t="n">
        <f aca="false">low_SIPA_income!B89</f>
        <v>29307127.5020033</v>
      </c>
      <c r="F96" s="157" t="n">
        <f aca="false">low_SIPA_income!I89</f>
        <v>131351.792544516</v>
      </c>
      <c r="G96" s="67" t="n">
        <f aca="false">E96-F96*0.7</f>
        <v>29215181.2472222</v>
      </c>
      <c r="H96" s="67"/>
      <c r="I96" s="67"/>
      <c r="J96" s="67" t="n">
        <f aca="false">G96*3.8235866717</f>
        <v>111706777.628178</v>
      </c>
      <c r="K96" s="9"/>
      <c r="L96" s="67"/>
      <c r="M96" s="67" t="n">
        <f aca="false">F96*2.511711692</f>
        <v>329917.833099218</v>
      </c>
      <c r="N96" s="67"/>
      <c r="O96" s="7"/>
      <c r="P96" s="7"/>
      <c r="Q96" s="67"/>
      <c r="R96" s="67"/>
      <c r="S96" s="67"/>
      <c r="T96" s="7"/>
      <c r="U96" s="7"/>
      <c r="V96" s="67"/>
      <c r="W96" s="67"/>
      <c r="X96" s="6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</row>
    <row r="97" customFormat="false" ht="12.8" hidden="false" customHeight="false" outlineLevel="0" collapsed="false">
      <c r="A97" s="153"/>
      <c r="B97" s="153" t="n">
        <v>2037</v>
      </c>
      <c r="C97" s="5" t="n">
        <v>1</v>
      </c>
      <c r="D97" s="153" t="n">
        <v>249</v>
      </c>
      <c r="E97" s="155" t="n">
        <f aca="false">low_SIPA_income!B90</f>
        <v>25664867.9485018</v>
      </c>
      <c r="F97" s="155" t="n">
        <f aca="false">low_SIPA_income!I90</f>
        <v>135095.263296107</v>
      </c>
      <c r="G97" s="8" t="n">
        <f aca="false">E97-F97*0.7</f>
        <v>25570301.2641945</v>
      </c>
      <c r="H97" s="8"/>
      <c r="I97" s="8"/>
      <c r="J97" s="8" t="n">
        <f aca="false">G97*3.8235866717</f>
        <v>97770263.1051279</v>
      </c>
      <c r="K97" s="6"/>
      <c r="L97" s="8"/>
      <c r="M97" s="8" t="n">
        <f aca="false">F97*2.511711692</f>
        <v>339320.352354649</v>
      </c>
      <c r="N97" s="8"/>
      <c r="O97" s="5"/>
      <c r="P97" s="5"/>
      <c r="Q97" s="8"/>
      <c r="R97" s="8"/>
      <c r="S97" s="8"/>
      <c r="T97" s="5"/>
      <c r="U97" s="5"/>
      <c r="V97" s="8"/>
      <c r="W97" s="8"/>
      <c r="X97" s="8"/>
      <c r="Y97" s="153"/>
      <c r="Z97" s="153"/>
      <c r="AA97" s="153"/>
      <c r="AB97" s="153"/>
      <c r="AC97" s="153"/>
      <c r="AD97" s="153"/>
      <c r="AE97" s="153"/>
      <c r="AF97" s="153"/>
      <c r="AG97" s="153"/>
      <c r="AH97" s="153"/>
      <c r="AI97" s="153"/>
      <c r="AJ97" s="153"/>
      <c r="AK97" s="153"/>
      <c r="AL97" s="153"/>
      <c r="AM97" s="153"/>
      <c r="AN97" s="153"/>
      <c r="AO97" s="153"/>
      <c r="AP97" s="153"/>
      <c r="AQ97" s="153"/>
      <c r="AR97" s="153"/>
      <c r="AS97" s="153"/>
      <c r="AT97" s="153"/>
      <c r="AU97" s="153"/>
      <c r="AV97" s="153"/>
      <c r="AW97" s="153"/>
      <c r="AX97" s="153"/>
      <c r="AY97" s="153"/>
      <c r="AZ97" s="153"/>
      <c r="BA97" s="153"/>
      <c r="BB97" s="153"/>
      <c r="BC97" s="153"/>
      <c r="BD97" s="153"/>
      <c r="BE97" s="153"/>
      <c r="BF97" s="153"/>
      <c r="BG97" s="153"/>
      <c r="BH97" s="153"/>
      <c r="BI97" s="153"/>
      <c r="BJ97" s="153"/>
      <c r="BK97" s="153"/>
      <c r="BL97" s="153"/>
    </row>
    <row r="98" customFormat="false" ht="12.8" hidden="false" customHeight="false" outlineLevel="0" collapsed="false">
      <c r="A98" s="7"/>
      <c r="B98" s="7" t="n">
        <v>2037</v>
      </c>
      <c r="C98" s="7" t="n">
        <v>2</v>
      </c>
      <c r="D98" s="7" t="n">
        <v>250</v>
      </c>
      <c r="E98" s="157" t="n">
        <f aca="false">low_SIPA_income!B91</f>
        <v>29666719.8100443</v>
      </c>
      <c r="F98" s="157" t="n">
        <f aca="false">low_SIPA_income!I91</f>
        <v>130498.034939478</v>
      </c>
      <c r="G98" s="67" t="n">
        <f aca="false">E98-F98*0.7</f>
        <v>29575371.1855866</v>
      </c>
      <c r="H98" s="67"/>
      <c r="I98" s="67"/>
      <c r="J98" s="67" t="n">
        <f aca="false">G98*3.8235866717</f>
        <v>113083995.075789</v>
      </c>
      <c r="K98" s="9"/>
      <c r="L98" s="67"/>
      <c r="M98" s="67" t="n">
        <f aca="false">F98*2.511711692</f>
        <v>327773.440140512</v>
      </c>
      <c r="N98" s="67"/>
      <c r="O98" s="7"/>
      <c r="P98" s="7"/>
      <c r="Q98" s="67"/>
      <c r="R98" s="67"/>
      <c r="S98" s="67"/>
      <c r="T98" s="7"/>
      <c r="U98" s="7"/>
      <c r="V98" s="67"/>
      <c r="W98" s="67"/>
      <c r="X98" s="6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</row>
    <row r="99" customFormat="false" ht="12.8" hidden="false" customHeight="false" outlineLevel="0" collapsed="false">
      <c r="A99" s="7"/>
      <c r="B99" s="7" t="n">
        <v>2037</v>
      </c>
      <c r="C99" s="7" t="n">
        <v>3</v>
      </c>
      <c r="D99" s="7" t="n">
        <v>251</v>
      </c>
      <c r="E99" s="157" t="n">
        <f aca="false">low_SIPA_income!B92</f>
        <v>26045746.0581027</v>
      </c>
      <c r="F99" s="157" t="n">
        <f aca="false">low_SIPA_income!I92</f>
        <v>128938.458058389</v>
      </c>
      <c r="G99" s="67" t="n">
        <f aca="false">E99-F99*0.7</f>
        <v>25955489.1374619</v>
      </c>
      <c r="H99" s="67"/>
      <c r="I99" s="67"/>
      <c r="J99" s="67" t="n">
        <f aca="false">G99*3.8235866717</f>
        <v>99243062.3234533</v>
      </c>
      <c r="K99" s="9"/>
      <c r="L99" s="67"/>
      <c r="M99" s="67" t="n">
        <f aca="false">F99*2.511711692</f>
        <v>323856.232653707</v>
      </c>
      <c r="N99" s="67"/>
      <c r="O99" s="7"/>
      <c r="P99" s="7"/>
      <c r="Q99" s="67"/>
      <c r="R99" s="67"/>
      <c r="S99" s="67"/>
      <c r="T99" s="7"/>
      <c r="U99" s="7"/>
      <c r="V99" s="67"/>
      <c r="W99" s="67"/>
      <c r="X99" s="6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</row>
    <row r="100" customFormat="false" ht="12.8" hidden="false" customHeight="false" outlineLevel="0" collapsed="false">
      <c r="A100" s="7"/>
      <c r="B100" s="7" t="n">
        <v>2037</v>
      </c>
      <c r="C100" s="7" t="n">
        <v>4</v>
      </c>
      <c r="D100" s="7" t="n">
        <v>252</v>
      </c>
      <c r="E100" s="157" t="n">
        <f aca="false">low_SIPA_income!B93</f>
        <v>29955898.7742388</v>
      </c>
      <c r="F100" s="157" t="n">
        <f aca="false">low_SIPA_income!I93</f>
        <v>129386.656426395</v>
      </c>
      <c r="G100" s="67" t="n">
        <f aca="false">E100-F100*0.7</f>
        <v>29865328.1147404</v>
      </c>
      <c r="H100" s="67"/>
      <c r="I100" s="67"/>
      <c r="J100" s="67" t="n">
        <f aca="false">G100*3.8235866717</f>
        <v>114192670.525469</v>
      </c>
      <c r="K100" s="9"/>
      <c r="L100" s="67"/>
      <c r="M100" s="67" t="n">
        <f aca="false">F100*2.511711692</f>
        <v>324981.977734964</v>
      </c>
      <c r="N100" s="67"/>
      <c r="O100" s="7"/>
      <c r="P100" s="7"/>
      <c r="Q100" s="67"/>
      <c r="R100" s="67"/>
      <c r="S100" s="67"/>
      <c r="T100" s="7"/>
      <c r="U100" s="7"/>
      <c r="V100" s="67"/>
      <c r="W100" s="67"/>
      <c r="X100" s="6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</row>
    <row r="101" customFormat="false" ht="12.8" hidden="false" customHeight="false" outlineLevel="0" collapsed="false">
      <c r="A101" s="153"/>
      <c r="B101" s="153" t="n">
        <v>2038</v>
      </c>
      <c r="C101" s="5" t="n">
        <v>1</v>
      </c>
      <c r="D101" s="153" t="n">
        <v>253</v>
      </c>
      <c r="E101" s="155" t="n">
        <f aca="false">low_SIPA_income!B94</f>
        <v>26219012.9461499</v>
      </c>
      <c r="F101" s="155" t="n">
        <f aca="false">low_SIPA_income!I94</f>
        <v>128038.717408071</v>
      </c>
      <c r="G101" s="8" t="n">
        <f aca="false">E101-F101*0.7</f>
        <v>26129385.8439642</v>
      </c>
      <c r="H101" s="8"/>
      <c r="I101" s="8"/>
      <c r="J101" s="8" t="n">
        <f aca="false">G101*3.8235866717</f>
        <v>99907971.4526883</v>
      </c>
      <c r="K101" s="6"/>
      <c r="L101" s="8"/>
      <c r="M101" s="8" t="n">
        <f aca="false">F101*2.511711692</f>
        <v>321596.343542537</v>
      </c>
      <c r="N101" s="8"/>
      <c r="O101" s="5"/>
      <c r="P101" s="5"/>
      <c r="Q101" s="8"/>
      <c r="R101" s="8"/>
      <c r="S101" s="8"/>
      <c r="T101" s="5"/>
      <c r="U101" s="5"/>
      <c r="V101" s="8"/>
      <c r="W101" s="8"/>
      <c r="X101" s="8"/>
      <c r="Y101" s="153"/>
      <c r="Z101" s="153"/>
      <c r="AA101" s="153"/>
      <c r="AB101" s="153"/>
      <c r="AC101" s="153"/>
      <c r="AD101" s="153"/>
      <c r="AE101" s="153"/>
      <c r="AF101" s="153"/>
      <c r="AG101" s="153"/>
      <c r="AH101" s="153"/>
      <c r="AI101" s="153"/>
      <c r="AJ101" s="153"/>
      <c r="AK101" s="153"/>
      <c r="AL101" s="153"/>
      <c r="AM101" s="153"/>
      <c r="AN101" s="153"/>
      <c r="AO101" s="153"/>
      <c r="AP101" s="153"/>
      <c r="AQ101" s="153"/>
      <c r="AR101" s="153"/>
      <c r="AS101" s="153"/>
      <c r="AT101" s="153"/>
      <c r="AU101" s="153"/>
      <c r="AV101" s="153"/>
      <c r="AW101" s="153"/>
      <c r="AX101" s="153"/>
      <c r="AY101" s="153"/>
      <c r="AZ101" s="153"/>
      <c r="BA101" s="153"/>
      <c r="BB101" s="153"/>
      <c r="BC101" s="153"/>
      <c r="BD101" s="153"/>
      <c r="BE101" s="153"/>
      <c r="BF101" s="153"/>
      <c r="BG101" s="153"/>
      <c r="BH101" s="153"/>
      <c r="BI101" s="153"/>
      <c r="BJ101" s="153"/>
      <c r="BK101" s="153"/>
      <c r="BL101" s="153"/>
    </row>
    <row r="102" customFormat="false" ht="12.8" hidden="false" customHeight="false" outlineLevel="0" collapsed="false">
      <c r="A102" s="7"/>
      <c r="B102" s="7" t="n">
        <v>2038</v>
      </c>
      <c r="C102" s="7" t="n">
        <v>2</v>
      </c>
      <c r="D102" s="7" t="n">
        <v>254</v>
      </c>
      <c r="E102" s="157" t="n">
        <f aca="false">low_SIPA_income!B95</f>
        <v>30300920.93611</v>
      </c>
      <c r="F102" s="157" t="n">
        <f aca="false">low_SIPA_income!I95</f>
        <v>128164.048671309</v>
      </c>
      <c r="G102" s="67" t="n">
        <f aca="false">E102-F102*0.7</f>
        <v>30211206.1020401</v>
      </c>
      <c r="H102" s="67"/>
      <c r="I102" s="67"/>
      <c r="J102" s="67" t="n">
        <f aca="false">G102*3.8235866717</f>
        <v>115515164.987742</v>
      </c>
      <c r="K102" s="9"/>
      <c r="L102" s="67"/>
      <c r="M102" s="67" t="n">
        <f aca="false">F102*2.511711692</f>
        <v>321911.139541785</v>
      </c>
      <c r="N102" s="67"/>
      <c r="O102" s="7"/>
      <c r="P102" s="7"/>
      <c r="Q102" s="67"/>
      <c r="R102" s="67"/>
      <c r="S102" s="67"/>
      <c r="T102" s="7"/>
      <c r="U102" s="7"/>
      <c r="V102" s="67"/>
      <c r="W102" s="67"/>
      <c r="X102" s="6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</row>
    <row r="103" customFormat="false" ht="12.8" hidden="false" customHeight="false" outlineLevel="0" collapsed="false">
      <c r="A103" s="7"/>
      <c r="B103" s="7" t="n">
        <v>2038</v>
      </c>
      <c r="C103" s="7" t="n">
        <v>3</v>
      </c>
      <c r="D103" s="7" t="n">
        <v>255</v>
      </c>
      <c r="E103" s="157" t="n">
        <f aca="false">low_SIPA_income!B96</f>
        <v>26457347.6038426</v>
      </c>
      <c r="F103" s="157" t="n">
        <f aca="false">low_SIPA_income!I96</f>
        <v>130343.625438077</v>
      </c>
      <c r="G103" s="67" t="n">
        <f aca="false">E103-F103*0.7</f>
        <v>26366107.066036</v>
      </c>
      <c r="H103" s="67"/>
      <c r="I103" s="67"/>
      <c r="J103" s="67" t="n">
        <f aca="false">G103*3.8235866717</f>
        <v>100813095.56231</v>
      </c>
      <c r="K103" s="9"/>
      <c r="L103" s="67"/>
      <c r="M103" s="67" t="n">
        <f aca="false">F103*2.511711692</f>
        <v>327385.607990487</v>
      </c>
      <c r="N103" s="67"/>
      <c r="O103" s="7"/>
      <c r="P103" s="7"/>
      <c r="Q103" s="67"/>
      <c r="R103" s="67"/>
      <c r="S103" s="67"/>
      <c r="T103" s="7"/>
      <c r="U103" s="7"/>
      <c r="V103" s="67"/>
      <c r="W103" s="67"/>
      <c r="X103" s="6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</row>
    <row r="104" customFormat="false" ht="12.8" hidden="false" customHeight="false" outlineLevel="0" collapsed="false">
      <c r="A104" s="7"/>
      <c r="B104" s="7" t="n">
        <v>2038</v>
      </c>
      <c r="C104" s="7" t="n">
        <v>4</v>
      </c>
      <c r="D104" s="7" t="n">
        <v>256</v>
      </c>
      <c r="E104" s="157" t="n">
        <f aca="false">low_SIPA_income!B97</f>
        <v>30430408.7653287</v>
      </c>
      <c r="F104" s="157" t="n">
        <f aca="false">low_SIPA_income!I97</f>
        <v>129284.302567874</v>
      </c>
      <c r="G104" s="67" t="n">
        <f aca="false">E104-F104*0.7</f>
        <v>30339909.7535312</v>
      </c>
      <c r="H104" s="67"/>
      <c r="I104" s="67"/>
      <c r="J104" s="67" t="n">
        <f aca="false">G104*3.8235866717</f>
        <v>116007274.554183</v>
      </c>
      <c r="K104" s="9"/>
      <c r="L104" s="67"/>
      <c r="M104" s="67" t="n">
        <f aca="false">F104*2.511711692</f>
        <v>324724.894351794</v>
      </c>
      <c r="N104" s="67"/>
      <c r="O104" s="7"/>
      <c r="P104" s="7"/>
      <c r="Q104" s="67"/>
      <c r="R104" s="67"/>
      <c r="S104" s="67"/>
      <c r="T104" s="7"/>
      <c r="U104" s="7"/>
      <c r="V104" s="67"/>
      <c r="W104" s="67"/>
      <c r="X104" s="6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</row>
    <row r="105" customFormat="false" ht="12.8" hidden="false" customHeight="false" outlineLevel="0" collapsed="false">
      <c r="A105" s="153"/>
      <c r="B105" s="153" t="n">
        <v>2039</v>
      </c>
      <c r="C105" s="5" t="n">
        <v>1</v>
      </c>
      <c r="D105" s="153" t="n">
        <v>257</v>
      </c>
      <c r="E105" s="155" t="n">
        <f aca="false">low_SIPA_income!B98</f>
        <v>26486820.3992929</v>
      </c>
      <c r="F105" s="155" t="n">
        <f aca="false">low_SIPA_income!I98</f>
        <v>129965.742318226</v>
      </c>
      <c r="G105" s="8" t="n">
        <f aca="false">E105-F105*0.7</f>
        <v>26395844.3796701</v>
      </c>
      <c r="H105" s="8"/>
      <c r="I105" s="8"/>
      <c r="J105" s="8" t="n">
        <f aca="false">G105*3.8235866717</f>
        <v>100926798.758374</v>
      </c>
      <c r="K105" s="6"/>
      <c r="L105" s="8"/>
      <c r="M105" s="8" t="n">
        <f aca="false">F105*2.511711692</f>
        <v>326436.474540148</v>
      </c>
      <c r="N105" s="8"/>
      <c r="O105" s="5"/>
      <c r="P105" s="5"/>
      <c r="Q105" s="8"/>
      <c r="R105" s="8"/>
      <c r="S105" s="8"/>
      <c r="T105" s="5"/>
      <c r="U105" s="5"/>
      <c r="V105" s="8"/>
      <c r="W105" s="8"/>
      <c r="X105" s="8"/>
      <c r="Y105" s="153"/>
      <c r="Z105" s="153"/>
      <c r="AA105" s="153"/>
      <c r="AB105" s="153"/>
      <c r="AC105" s="153"/>
      <c r="AD105" s="153"/>
      <c r="AE105" s="153"/>
      <c r="AF105" s="153"/>
      <c r="AG105" s="153"/>
      <c r="AH105" s="153"/>
      <c r="AI105" s="153"/>
      <c r="AJ105" s="153"/>
      <c r="AK105" s="153"/>
      <c r="AL105" s="153"/>
      <c r="AM105" s="153"/>
      <c r="AN105" s="153"/>
      <c r="AO105" s="153"/>
      <c r="AP105" s="153"/>
      <c r="AQ105" s="153"/>
      <c r="AR105" s="153"/>
      <c r="AS105" s="153"/>
      <c r="AT105" s="153"/>
      <c r="AU105" s="153"/>
      <c r="AV105" s="153"/>
      <c r="AW105" s="153"/>
      <c r="AX105" s="153"/>
      <c r="AY105" s="153"/>
      <c r="AZ105" s="153"/>
      <c r="BA105" s="153"/>
      <c r="BB105" s="153"/>
      <c r="BC105" s="153"/>
      <c r="BD105" s="153"/>
      <c r="BE105" s="153"/>
      <c r="BF105" s="153"/>
      <c r="BG105" s="153"/>
      <c r="BH105" s="153"/>
      <c r="BI105" s="153"/>
      <c r="BJ105" s="153"/>
      <c r="BK105" s="153"/>
      <c r="BL105" s="153"/>
    </row>
    <row r="106" customFormat="false" ht="12.8" hidden="false" customHeight="false" outlineLevel="0" collapsed="false">
      <c r="A106" s="7"/>
      <c r="B106" s="7" t="n">
        <v>2039</v>
      </c>
      <c r="C106" s="7" t="n">
        <v>2</v>
      </c>
      <c r="D106" s="7" t="n">
        <v>258</v>
      </c>
      <c r="E106" s="157" t="n">
        <f aca="false">low_SIPA_income!B99</f>
        <v>30580084.5481837</v>
      </c>
      <c r="F106" s="157" t="n">
        <f aca="false">low_SIPA_income!I99</f>
        <v>131311.034571649</v>
      </c>
      <c r="G106" s="67" t="n">
        <f aca="false">E106-F106*0.7</f>
        <v>30488166.8239835</v>
      </c>
      <c r="H106" s="67"/>
      <c r="I106" s="67"/>
      <c r="J106" s="67" t="n">
        <f aca="false">G106*3.8235866717</f>
        <v>116574148.312749</v>
      </c>
      <c r="K106" s="9"/>
      <c r="L106" s="67"/>
      <c r="M106" s="67" t="n">
        <f aca="false">F106*2.511711692</f>
        <v>329815.460822227</v>
      </c>
      <c r="N106" s="67"/>
      <c r="O106" s="7"/>
      <c r="P106" s="7"/>
      <c r="Q106" s="67"/>
      <c r="R106" s="67"/>
      <c r="S106" s="67"/>
      <c r="T106" s="7"/>
      <c r="U106" s="7"/>
      <c r="V106" s="67"/>
      <c r="W106" s="67"/>
      <c r="X106" s="6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</row>
    <row r="107" customFormat="false" ht="12.8" hidden="false" customHeight="false" outlineLevel="0" collapsed="false">
      <c r="A107" s="7"/>
      <c r="B107" s="7" t="n">
        <v>2039</v>
      </c>
      <c r="C107" s="7" t="n">
        <v>3</v>
      </c>
      <c r="D107" s="7" t="n">
        <v>259</v>
      </c>
      <c r="E107" s="157" t="n">
        <f aca="false">low_SIPA_income!B100</f>
        <v>26757916.2709776</v>
      </c>
      <c r="F107" s="157" t="n">
        <f aca="false">low_SIPA_income!I100</f>
        <v>135202.55172807</v>
      </c>
      <c r="G107" s="67" t="n">
        <f aca="false">E107-F107*0.7</f>
        <v>26663274.4847679</v>
      </c>
      <c r="H107" s="67"/>
      <c r="I107" s="67"/>
      <c r="J107" s="67" t="n">
        <f aca="false">G107*3.8235866717</f>
        <v>101949340.943837</v>
      </c>
      <c r="K107" s="9"/>
      <c r="L107" s="67"/>
      <c r="M107" s="67" t="n">
        <f aca="false">F107*2.511711692</f>
        <v>339589.829963629</v>
      </c>
      <c r="N107" s="67"/>
      <c r="O107" s="7"/>
      <c r="P107" s="7"/>
      <c r="Q107" s="67"/>
      <c r="R107" s="67"/>
      <c r="S107" s="67"/>
      <c r="T107" s="7"/>
      <c r="U107" s="7"/>
      <c r="V107" s="67"/>
      <c r="W107" s="67"/>
      <c r="X107" s="6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</row>
    <row r="108" customFormat="false" ht="12.8" hidden="false" customHeight="false" outlineLevel="0" collapsed="false">
      <c r="A108" s="7"/>
      <c r="B108" s="7" t="n">
        <v>2039</v>
      </c>
      <c r="C108" s="7" t="n">
        <v>4</v>
      </c>
      <c r="D108" s="7" t="n">
        <v>260</v>
      </c>
      <c r="E108" s="157" t="n">
        <f aca="false">low_SIPA_income!B101</f>
        <v>30929260.5749244</v>
      </c>
      <c r="F108" s="157" t="n">
        <f aca="false">low_SIPA_income!I101</f>
        <v>136214.146732682</v>
      </c>
      <c r="G108" s="67" t="n">
        <f aca="false">E108-F108*0.7</f>
        <v>30833910.6722115</v>
      </c>
      <c r="H108" s="67"/>
      <c r="I108" s="67"/>
      <c r="J108" s="67" t="n">
        <f aca="false">G108*3.8235866717</f>
        <v>117896129.882656</v>
      </c>
      <c r="K108" s="9"/>
      <c r="L108" s="67"/>
      <c r="M108" s="67" t="n">
        <f aca="false">F108*2.511711692</f>
        <v>342130.664964282</v>
      </c>
      <c r="N108" s="67"/>
      <c r="O108" s="7"/>
      <c r="P108" s="7"/>
      <c r="Q108" s="67"/>
      <c r="R108" s="67"/>
      <c r="S108" s="67"/>
      <c r="T108" s="7"/>
      <c r="U108" s="7"/>
      <c r="V108" s="67"/>
      <c r="W108" s="67"/>
      <c r="X108" s="6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</row>
    <row r="109" customFormat="false" ht="12.8" hidden="false" customHeight="false" outlineLevel="0" collapsed="false">
      <c r="A109" s="153"/>
      <c r="B109" s="153" t="n">
        <v>2040</v>
      </c>
      <c r="C109" s="5" t="n">
        <v>1</v>
      </c>
      <c r="D109" s="153" t="n">
        <v>261</v>
      </c>
      <c r="E109" s="155" t="n">
        <f aca="false">low_SIPA_income!B102</f>
        <v>26826417.0986278</v>
      </c>
      <c r="F109" s="155" t="n">
        <f aca="false">low_SIPA_income!I102</f>
        <v>134524.606056617</v>
      </c>
      <c r="G109" s="8" t="n">
        <f aca="false">E109-F109*0.7</f>
        <v>26732249.8743882</v>
      </c>
      <c r="H109" s="8"/>
      <c r="I109" s="8"/>
      <c r="J109" s="8" t="n">
        <f aca="false">G109*3.8235866717</f>
        <v>102213074.324265</v>
      </c>
      <c r="K109" s="6"/>
      <c r="L109" s="8"/>
      <c r="M109" s="8" t="n">
        <f aca="false">F109*2.511711692</f>
        <v>337887.0258941</v>
      </c>
      <c r="N109" s="8"/>
      <c r="O109" s="5"/>
      <c r="P109" s="5"/>
      <c r="Q109" s="8"/>
      <c r="R109" s="8"/>
      <c r="S109" s="8"/>
      <c r="T109" s="5"/>
      <c r="U109" s="5"/>
      <c r="V109" s="8"/>
      <c r="W109" s="8"/>
      <c r="X109" s="8"/>
      <c r="Y109" s="153"/>
      <c r="Z109" s="153"/>
      <c r="AA109" s="153"/>
      <c r="AB109" s="153"/>
      <c r="AC109" s="153"/>
      <c r="AD109" s="153"/>
      <c r="AE109" s="153"/>
      <c r="AF109" s="153"/>
      <c r="AG109" s="153"/>
      <c r="AH109" s="153"/>
      <c r="AI109" s="153"/>
      <c r="AJ109" s="153"/>
      <c r="AK109" s="153"/>
      <c r="AL109" s="153"/>
      <c r="AM109" s="153"/>
      <c r="AN109" s="153"/>
      <c r="AO109" s="153"/>
      <c r="AP109" s="153"/>
      <c r="AQ109" s="153"/>
      <c r="AR109" s="153"/>
      <c r="AS109" s="153"/>
      <c r="AT109" s="153"/>
      <c r="AU109" s="153"/>
      <c r="AV109" s="153"/>
      <c r="AW109" s="153"/>
      <c r="AX109" s="153"/>
      <c r="AY109" s="153"/>
      <c r="AZ109" s="153"/>
      <c r="BA109" s="153"/>
      <c r="BB109" s="153"/>
      <c r="BC109" s="153"/>
      <c r="BD109" s="153"/>
      <c r="BE109" s="153"/>
      <c r="BF109" s="153"/>
      <c r="BG109" s="153"/>
      <c r="BH109" s="153"/>
      <c r="BI109" s="153"/>
      <c r="BJ109" s="153"/>
      <c r="BK109" s="153"/>
      <c r="BL109" s="153"/>
    </row>
    <row r="110" customFormat="false" ht="12.8" hidden="false" customHeight="false" outlineLevel="0" collapsed="false">
      <c r="A110" s="7"/>
      <c r="B110" s="7" t="n">
        <v>2040</v>
      </c>
      <c r="C110" s="7" t="n">
        <v>2</v>
      </c>
      <c r="D110" s="7" t="n">
        <v>262</v>
      </c>
      <c r="E110" s="157" t="n">
        <f aca="false">low_SIPA_income!B103</f>
        <v>30760776.8690562</v>
      </c>
      <c r="F110" s="157" t="n">
        <f aca="false">low_SIPA_income!I103</f>
        <v>136117.359087792</v>
      </c>
      <c r="G110" s="67" t="n">
        <f aca="false">E110-F110*0.7</f>
        <v>30665494.7176948</v>
      </c>
      <c r="H110" s="67"/>
      <c r="I110" s="67"/>
      <c r="J110" s="67" t="n">
        <f aca="false">G110*3.8235866717</f>
        <v>117252176.883665</v>
      </c>
      <c r="K110" s="9"/>
      <c r="L110" s="67"/>
      <c r="M110" s="67" t="n">
        <f aca="false">F110*2.511711692</f>
        <v>341887.56230497</v>
      </c>
      <c r="N110" s="67"/>
      <c r="O110" s="7"/>
      <c r="P110" s="7"/>
      <c r="Q110" s="67"/>
      <c r="R110" s="67"/>
      <c r="S110" s="67"/>
      <c r="T110" s="7"/>
      <c r="U110" s="7"/>
      <c r="V110" s="67"/>
      <c r="W110" s="67"/>
      <c r="X110" s="6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</row>
    <row r="111" customFormat="false" ht="12.8" hidden="false" customHeight="false" outlineLevel="0" collapsed="false">
      <c r="A111" s="7"/>
      <c r="B111" s="7" t="n">
        <v>2040</v>
      </c>
      <c r="C111" s="7" t="n">
        <v>3</v>
      </c>
      <c r="D111" s="7" t="n">
        <v>263</v>
      </c>
      <c r="E111" s="157" t="n">
        <f aca="false">low_SIPA_income!B104</f>
        <v>26758557.3608097</v>
      </c>
      <c r="F111" s="157" t="n">
        <f aca="false">low_SIPA_income!I104</f>
        <v>135547.486308368</v>
      </c>
      <c r="G111" s="67" t="n">
        <f aca="false">E111-F111*0.7</f>
        <v>26663674.1203939</v>
      </c>
      <c r="H111" s="67"/>
      <c r="I111" s="67"/>
      <c r="J111" s="67" t="n">
        <f aca="false">G111*3.8235866717</f>
        <v>101950868.98529</v>
      </c>
      <c r="K111" s="9"/>
      <c r="L111" s="67"/>
      <c r="M111" s="67" t="n">
        <f aca="false">F111*2.511711692</f>
        <v>340456.206181939</v>
      </c>
      <c r="N111" s="67"/>
      <c r="O111" s="7"/>
      <c r="P111" s="7"/>
      <c r="Q111" s="67"/>
      <c r="R111" s="67"/>
      <c r="S111" s="67"/>
      <c r="T111" s="7"/>
      <c r="U111" s="7"/>
      <c r="V111" s="67"/>
      <c r="W111" s="67"/>
      <c r="X111" s="6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</row>
    <row r="112" customFormat="false" ht="12.8" hidden="false" customHeight="false" outlineLevel="0" collapsed="false">
      <c r="A112" s="7"/>
      <c r="B112" s="7" t="n">
        <v>2040</v>
      </c>
      <c r="C112" s="7" t="n">
        <v>4</v>
      </c>
      <c r="D112" s="7" t="n">
        <v>264</v>
      </c>
      <c r="E112" s="157" t="n">
        <f aca="false">low_SIPA_income!B105</f>
        <v>30806573.1800698</v>
      </c>
      <c r="F112" s="157" t="n">
        <f aca="false">low_SIPA_income!I105</f>
        <v>137393.672708292</v>
      </c>
      <c r="G112" s="67" t="n">
        <f aca="false">E112-F112*0.7</f>
        <v>30710397.609174</v>
      </c>
      <c r="H112" s="67"/>
      <c r="I112" s="67"/>
      <c r="J112" s="67" t="n">
        <f aca="false">G112*3.8235866717</f>
        <v>117423866.981045</v>
      </c>
      <c r="K112" s="9"/>
      <c r="L112" s="67"/>
      <c r="M112" s="67" t="n">
        <f aca="false">F112*2.511711692</f>
        <v>345093.294148239</v>
      </c>
      <c r="N112" s="67"/>
      <c r="O112" s="7"/>
      <c r="P112" s="7"/>
      <c r="Q112" s="67"/>
      <c r="R112" s="67"/>
      <c r="S112" s="67"/>
      <c r="T112" s="7"/>
      <c r="U112" s="7"/>
      <c r="V112" s="67"/>
      <c r="W112" s="67"/>
      <c r="X112" s="6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</row>
    <row r="113" customFormat="false" ht="12.8" hidden="false" customHeight="false" outlineLevel="0" collapsed="false">
      <c r="A113" s="153"/>
      <c r="B113" s="153"/>
      <c r="C113" s="5"/>
      <c r="D113" s="153"/>
      <c r="E113" s="62"/>
      <c r="F113" s="62"/>
      <c r="G113" s="8"/>
      <c r="H113" s="8"/>
      <c r="I113" s="8"/>
      <c r="J113" s="8"/>
      <c r="K113" s="6"/>
      <c r="L113" s="8"/>
      <c r="M113" s="8"/>
      <c r="N113" s="8"/>
      <c r="O113" s="5"/>
      <c r="P113" s="5"/>
      <c r="Q113" s="8"/>
      <c r="R113" s="8"/>
      <c r="S113" s="8"/>
      <c r="T113" s="5"/>
      <c r="U113" s="5"/>
      <c r="V113" s="8"/>
      <c r="W113" s="8"/>
      <c r="X113" s="8"/>
      <c r="Y113" s="153"/>
      <c r="Z113" s="153"/>
      <c r="AA113" s="153"/>
      <c r="AB113" s="153"/>
      <c r="AC113" s="153"/>
      <c r="AD113" s="153"/>
      <c r="AE113" s="153"/>
      <c r="AF113" s="153"/>
      <c r="AG113" s="153"/>
      <c r="AH113" s="153"/>
      <c r="AI113" s="153"/>
      <c r="AJ113" s="153"/>
      <c r="AK113" s="153"/>
      <c r="AL113" s="153"/>
      <c r="AM113" s="153"/>
      <c r="AN113" s="153"/>
      <c r="AO113" s="153"/>
      <c r="AP113" s="153"/>
      <c r="AQ113" s="153"/>
      <c r="AR113" s="153"/>
      <c r="AS113" s="153"/>
      <c r="AT113" s="153"/>
      <c r="AU113" s="153"/>
      <c r="AV113" s="153"/>
      <c r="AW113" s="153"/>
      <c r="AX113" s="153"/>
      <c r="AY113" s="153"/>
      <c r="AZ113" s="153"/>
      <c r="BA113" s="153"/>
      <c r="BB113" s="153"/>
      <c r="BC113" s="153"/>
      <c r="BD113" s="153"/>
      <c r="BE113" s="153"/>
      <c r="BF113" s="153"/>
      <c r="BG113" s="153"/>
      <c r="BH113" s="153"/>
      <c r="BI113" s="153"/>
      <c r="BJ113" s="153"/>
      <c r="BK113" s="153"/>
      <c r="BL113" s="153"/>
    </row>
    <row r="114" customFormat="false" ht="12.8" hidden="false" customHeight="false" outlineLevel="0" collapsed="false">
      <c r="A114" s="7"/>
      <c r="B114" s="7"/>
      <c r="C114" s="7"/>
      <c r="D114" s="7"/>
      <c r="E114" s="68"/>
      <c r="F114" s="68"/>
      <c r="G114" s="67"/>
      <c r="H114" s="67"/>
      <c r="I114" s="67"/>
      <c r="J114" s="67"/>
      <c r="K114" s="9"/>
      <c r="L114" s="67"/>
      <c r="M114" s="67"/>
      <c r="N114" s="67"/>
      <c r="O114" s="7"/>
      <c r="P114" s="7"/>
      <c r="Q114" s="67"/>
      <c r="R114" s="67"/>
      <c r="S114" s="67"/>
      <c r="T114" s="7"/>
      <c r="U114" s="7"/>
      <c r="V114" s="67"/>
      <c r="W114" s="67"/>
      <c r="X114" s="6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</row>
    <row r="115" customFormat="false" ht="12.8" hidden="false" customHeight="false" outlineLevel="0" collapsed="false">
      <c r="A115" s="7"/>
      <c r="B115" s="7"/>
      <c r="C115" s="7"/>
      <c r="D115" s="7"/>
      <c r="E115" s="68"/>
      <c r="F115" s="68"/>
      <c r="G115" s="67"/>
      <c r="H115" s="67"/>
      <c r="I115" s="67"/>
      <c r="J115" s="67"/>
      <c r="K115" s="9"/>
      <c r="L115" s="67"/>
      <c r="M115" s="67"/>
      <c r="N115" s="67"/>
      <c r="O115" s="7"/>
      <c r="P115" s="7"/>
      <c r="Q115" s="67"/>
      <c r="R115" s="67"/>
      <c r="S115" s="67"/>
      <c r="T115" s="7"/>
      <c r="U115" s="7"/>
      <c r="V115" s="67"/>
      <c r="W115" s="67"/>
      <c r="X115" s="6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</row>
    <row r="116" customFormat="false" ht="12.8" hidden="false" customHeight="false" outlineLevel="0" collapsed="false">
      <c r="A116" s="7"/>
      <c r="B116" s="7"/>
      <c r="C116" s="7"/>
      <c r="D116" s="7"/>
      <c r="E116" s="68"/>
      <c r="F116" s="68"/>
      <c r="G116" s="67"/>
      <c r="H116" s="67"/>
      <c r="I116" s="67"/>
      <c r="J116" s="67"/>
      <c r="K116" s="9"/>
      <c r="L116" s="67"/>
      <c r="M116" s="67"/>
      <c r="N116" s="67"/>
      <c r="O116" s="7"/>
      <c r="P116" s="7"/>
      <c r="Q116" s="67"/>
      <c r="R116" s="67"/>
      <c r="S116" s="67"/>
      <c r="T116" s="7"/>
      <c r="U116" s="7"/>
      <c r="V116" s="67"/>
      <c r="W116" s="67"/>
      <c r="X116" s="6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</row>
    <row r="117" customFormat="false" ht="12.8" hidden="false" customHeight="false" outlineLevel="0" collapsed="false">
      <c r="E117" s="0"/>
    </row>
    <row r="118" customFormat="false" ht="12.8" hidden="false" customHeight="false" outlineLevel="0" collapsed="false">
      <c r="E118" s="0"/>
    </row>
    <row r="119" customFormat="false" ht="12.8" hidden="false" customHeight="false" outlineLevel="0" collapsed="false">
      <c r="E119" s="0"/>
    </row>
    <row r="120" customFormat="false" ht="12.8" hidden="false" customHeight="false" outlineLevel="0" collapsed="false">
      <c r="E120" s="0"/>
    </row>
    <row r="121" customFormat="false" ht="12.8" hidden="false" customHeight="false" outlineLevel="0" collapsed="false">
      <c r="E121" s="0"/>
    </row>
    <row r="122" customFormat="false" ht="12.8" hidden="false" customHeight="false" outlineLevel="0" collapsed="false">
      <c r="E122" s="0"/>
    </row>
    <row r="123" customFormat="false" ht="12.8" hidden="false" customHeight="false" outlineLevel="0" collapsed="false">
      <c r="E123" s="58" t="n">
        <v>1000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118"/>
  <sheetViews>
    <sheetView showFormulas="false" showGridLines="true" showRowColHeaders="true" showZeros="true" rightToLeft="false" tabSelected="false" showOutlineSymbols="true" defaultGridColor="true" view="normal" topLeftCell="A78" colorId="64" zoomScale="85" zoomScaleNormal="85" zoomScalePageLayoutView="100" workbookViewId="0">
      <selection pane="topLeft" activeCell="E9" activeCellId="1" sqref="B120:G146 E9"/>
    </sheetView>
  </sheetViews>
  <sheetFormatPr defaultColWidth="9.171875" defaultRowHeight="12.8" zeroHeight="false" outlineLevelRow="0" outlineLevelCol="0"/>
  <cols>
    <col collapsed="false" customWidth="true" hidden="false" outlineLevel="0" max="5" min="5" style="109" width="19.62"/>
    <col collapsed="false" customWidth="true" hidden="false" outlineLevel="0" max="6" min="6" style="109" width="12.14"/>
    <col collapsed="false" customWidth="true" hidden="false" outlineLevel="0" max="10" min="7" style="0" width="12.14"/>
  </cols>
  <sheetData>
    <row r="1" customFormat="false" ht="12.8" hidden="false" customHeight="true" outlineLevel="0" collapsed="false">
      <c r="A1" s="161"/>
      <c r="B1" s="161"/>
      <c r="C1" s="161"/>
      <c r="D1" s="161"/>
      <c r="E1" s="162" t="s">
        <v>206</v>
      </c>
      <c r="F1" s="162" t="s">
        <v>207</v>
      </c>
      <c r="G1" s="161"/>
      <c r="H1" s="161"/>
      <c r="I1" s="161"/>
      <c r="J1" s="161"/>
      <c r="K1" s="161"/>
      <c r="L1" s="161"/>
      <c r="M1" s="161"/>
      <c r="N1" s="161"/>
      <c r="O1" s="161"/>
      <c r="P1" s="161"/>
      <c r="Q1" s="161"/>
      <c r="R1" s="161"/>
      <c r="S1" s="161"/>
      <c r="T1" s="161"/>
      <c r="U1" s="161"/>
      <c r="V1" s="161"/>
      <c r="W1" s="161"/>
      <c r="X1" s="161"/>
      <c r="Y1" s="161"/>
      <c r="Z1" s="161"/>
      <c r="AA1" s="161"/>
      <c r="AB1" s="161"/>
      <c r="AC1" s="161"/>
      <c r="AD1" s="161"/>
      <c r="AE1" s="161"/>
      <c r="AF1" s="161"/>
      <c r="AG1" s="161"/>
      <c r="AH1" s="161"/>
      <c r="AI1" s="161"/>
      <c r="AJ1" s="161"/>
      <c r="AK1" s="161"/>
      <c r="AL1" s="161"/>
      <c r="AM1" s="161"/>
      <c r="AN1" s="161"/>
      <c r="AO1" s="161"/>
      <c r="AP1" s="161"/>
      <c r="AQ1" s="161"/>
      <c r="AR1" s="161"/>
      <c r="AS1" s="161"/>
      <c r="AT1" s="161"/>
      <c r="AU1" s="161"/>
      <c r="AV1" s="161"/>
      <c r="AW1" s="161"/>
      <c r="AX1" s="161"/>
      <c r="AY1" s="161"/>
      <c r="AZ1" s="161"/>
      <c r="BA1" s="161"/>
      <c r="BB1" s="161"/>
      <c r="BC1" s="161"/>
      <c r="BD1" s="161"/>
      <c r="BE1" s="161"/>
      <c r="BF1" s="161"/>
      <c r="BG1" s="161"/>
      <c r="BH1" s="161"/>
      <c r="BI1" s="161"/>
      <c r="BJ1" s="161"/>
      <c r="BK1" s="161"/>
      <c r="BL1" s="161"/>
    </row>
    <row r="2" customFormat="false" ht="50.25" hidden="false" customHeight="true" outlineLevel="0" collapsed="false">
      <c r="A2" s="142" t="s">
        <v>208</v>
      </c>
      <c r="B2" s="142" t="s">
        <v>178</v>
      </c>
      <c r="C2" s="142" t="s">
        <v>179</v>
      </c>
      <c r="D2" s="142" t="s">
        <v>209</v>
      </c>
      <c r="E2" s="144" t="s">
        <v>210</v>
      </c>
      <c r="F2" s="144" t="s">
        <v>211</v>
      </c>
      <c r="G2" s="142" t="s">
        <v>212</v>
      </c>
      <c r="H2" s="142" t="s">
        <v>213</v>
      </c>
      <c r="I2" s="142" t="s">
        <v>214</v>
      </c>
      <c r="J2" s="142" t="s">
        <v>215</v>
      </c>
      <c r="K2" s="142" t="s">
        <v>216</v>
      </c>
      <c r="L2" s="142" t="s">
        <v>217</v>
      </c>
      <c r="M2" s="145" t="s">
        <v>218</v>
      </c>
      <c r="N2" s="142"/>
      <c r="O2" s="142"/>
      <c r="P2" s="142"/>
      <c r="Q2" s="142"/>
      <c r="R2" s="142"/>
      <c r="S2" s="142"/>
      <c r="T2" s="142"/>
      <c r="U2" s="142"/>
      <c r="V2" s="142"/>
      <c r="W2" s="142"/>
      <c r="X2" s="142"/>
      <c r="Y2" s="146"/>
      <c r="Z2" s="146"/>
      <c r="AA2" s="146"/>
      <c r="AB2" s="146"/>
      <c r="AC2" s="146"/>
      <c r="AD2" s="146"/>
      <c r="AE2" s="146"/>
      <c r="AF2" s="146"/>
      <c r="AG2" s="146"/>
      <c r="AH2" s="146"/>
      <c r="AI2" s="146"/>
      <c r="AJ2" s="146"/>
      <c r="AK2" s="146"/>
      <c r="AL2" s="146"/>
      <c r="AM2" s="146"/>
      <c r="AN2" s="146"/>
      <c r="AO2" s="146"/>
      <c r="AP2" s="146"/>
      <c r="AQ2" s="146"/>
      <c r="AR2" s="146"/>
      <c r="AS2" s="146"/>
      <c r="AT2" s="146"/>
      <c r="AU2" s="146"/>
      <c r="AV2" s="146"/>
      <c r="AW2" s="146"/>
      <c r="AX2" s="146"/>
      <c r="AY2" s="146"/>
      <c r="AZ2" s="146"/>
      <c r="BA2" s="146"/>
      <c r="BB2" s="146"/>
      <c r="BC2" s="146"/>
      <c r="BD2" s="146"/>
      <c r="BE2" s="146"/>
      <c r="BF2" s="146"/>
      <c r="BG2" s="146"/>
      <c r="BH2" s="146"/>
      <c r="BI2" s="146"/>
      <c r="BJ2" s="146"/>
      <c r="BK2" s="146"/>
      <c r="BL2" s="146"/>
    </row>
    <row r="3" customFormat="false" ht="12.8" hidden="false" customHeight="false" outlineLevel="0" collapsed="false">
      <c r="A3" s="147" t="s">
        <v>219</v>
      </c>
      <c r="B3" s="147" t="n">
        <v>2014</v>
      </c>
      <c r="C3" s="148" t="n">
        <v>1</v>
      </c>
      <c r="D3" s="147" t="n">
        <v>45</v>
      </c>
      <c r="E3" s="149" t="n">
        <v>16336703</v>
      </c>
      <c r="F3" s="149" t="n">
        <v>147746</v>
      </c>
      <c r="G3" s="150" t="n">
        <v>16188957</v>
      </c>
      <c r="H3" s="165" t="n">
        <v>59323985</v>
      </c>
      <c r="I3" s="166" t="n">
        <f aca="false">H3/G3</f>
        <v>3.66447233135526</v>
      </c>
      <c r="J3" s="150" t="n">
        <f aca="false">G3*I10</f>
        <v>61899880.2143381</v>
      </c>
      <c r="K3" s="165" t="n">
        <v>354218</v>
      </c>
      <c r="L3" s="166" t="n">
        <f aca="false">K3/F3</f>
        <v>2.39747945798871</v>
      </c>
      <c r="M3" s="150" t="n">
        <f aca="false">F3*2.511711692</f>
        <v>371095.355646232</v>
      </c>
      <c r="N3" s="165"/>
      <c r="O3" s="147"/>
      <c r="P3" s="147"/>
      <c r="Q3" s="150"/>
      <c r="R3" s="150"/>
      <c r="S3" s="150"/>
      <c r="T3" s="147"/>
      <c r="U3" s="147"/>
      <c r="V3" s="148"/>
      <c r="W3" s="148"/>
      <c r="X3" s="150"/>
      <c r="Y3" s="147"/>
      <c r="Z3" s="147"/>
      <c r="AA3" s="147"/>
      <c r="AB3" s="147"/>
      <c r="AC3" s="147"/>
      <c r="AD3" s="147"/>
      <c r="AE3" s="147"/>
      <c r="AF3" s="147"/>
      <c r="AG3" s="147"/>
      <c r="AH3" s="147"/>
      <c r="AI3" s="147"/>
      <c r="AJ3" s="147"/>
      <c r="AK3" s="147"/>
      <c r="AL3" s="147"/>
      <c r="AM3" s="147"/>
      <c r="AN3" s="147"/>
      <c r="AO3" s="147"/>
      <c r="AP3" s="147"/>
      <c r="AQ3" s="147"/>
      <c r="AR3" s="147"/>
      <c r="AS3" s="147"/>
      <c r="AT3" s="147"/>
      <c r="AU3" s="147"/>
      <c r="AV3" s="147"/>
      <c r="AW3" s="147"/>
      <c r="AX3" s="147"/>
      <c r="AY3" s="147"/>
      <c r="AZ3" s="147"/>
      <c r="BA3" s="147"/>
      <c r="BB3" s="147"/>
      <c r="BC3" s="147"/>
      <c r="BD3" s="147"/>
      <c r="BE3" s="147"/>
      <c r="BF3" s="147"/>
      <c r="BG3" s="147"/>
      <c r="BH3" s="147"/>
      <c r="BI3" s="147"/>
      <c r="BJ3" s="147"/>
      <c r="BK3" s="147"/>
      <c r="BL3" s="147"/>
    </row>
    <row r="4" customFormat="false" ht="12.8" hidden="false" customHeight="false" outlineLevel="0" collapsed="false">
      <c r="B4" s="147" t="n">
        <v>2014</v>
      </c>
      <c r="C4" s="148" t="n">
        <v>2</v>
      </c>
      <c r="D4" s="147" t="n">
        <v>46</v>
      </c>
      <c r="E4" s="149" t="n">
        <v>19039169</v>
      </c>
      <c r="F4" s="149" t="n">
        <v>150094</v>
      </c>
      <c r="G4" s="150" t="n">
        <v>18889075</v>
      </c>
      <c r="H4" s="165" t="n">
        <v>70642775</v>
      </c>
      <c r="I4" s="166" t="n">
        <f aca="false">H4/G4</f>
        <v>3.73987476888095</v>
      </c>
      <c r="J4" s="150" t="n">
        <f aca="false">G4*3.8235866717</f>
        <v>72224015.4107417</v>
      </c>
      <c r="K4" s="165" t="n">
        <v>375893</v>
      </c>
      <c r="L4" s="166" t="n">
        <f aca="false">K4/F4</f>
        <v>2.5043839194105</v>
      </c>
      <c r="M4" s="150" t="n">
        <f aca="false">F4*2.511711692</f>
        <v>376992.854699048</v>
      </c>
      <c r="N4" s="165"/>
      <c r="Q4" s="150"/>
      <c r="R4" s="150"/>
      <c r="S4" s="150"/>
      <c r="V4" s="148"/>
      <c r="W4" s="148"/>
      <c r="X4" s="150"/>
    </row>
    <row r="5" customFormat="false" ht="12.8" hidden="false" customHeight="false" outlineLevel="0" collapsed="false">
      <c r="B5" s="147" t="n">
        <v>2014</v>
      </c>
      <c r="C5" s="148" t="n">
        <v>3</v>
      </c>
      <c r="D5" s="147" t="n">
        <v>47</v>
      </c>
      <c r="E5" s="149" t="n">
        <v>16811748</v>
      </c>
      <c r="F5" s="149" t="n">
        <v>145661</v>
      </c>
      <c r="G5" s="150" t="n">
        <v>16666087</v>
      </c>
      <c r="H5" s="165" t="n">
        <v>66453030</v>
      </c>
      <c r="I5" s="166" t="n">
        <f aca="false">H5/G5</f>
        <v>3.98732047900626</v>
      </c>
      <c r="J5" s="150" t="n">
        <f aca="false">G5*3.8235866717</f>
        <v>63724228.1225926</v>
      </c>
      <c r="K5" s="165" t="n">
        <v>387130</v>
      </c>
      <c r="L5" s="166" t="n">
        <f aca="false">K5/F5</f>
        <v>2.65774641118762</v>
      </c>
      <c r="M5" s="150" t="n">
        <f aca="false">F5*2.511711692</f>
        <v>365858.436768412</v>
      </c>
      <c r="N5" s="165"/>
      <c r="Q5" s="150"/>
      <c r="R5" s="150"/>
      <c r="S5" s="150"/>
      <c r="V5" s="148"/>
      <c r="W5" s="148"/>
      <c r="X5" s="150"/>
    </row>
    <row r="6" customFormat="false" ht="12.8" hidden="false" customHeight="false" outlineLevel="0" collapsed="false">
      <c r="B6" s="147" t="n">
        <v>2014</v>
      </c>
      <c r="C6" s="148" t="n">
        <v>4</v>
      </c>
      <c r="D6" s="147" t="n">
        <v>48</v>
      </c>
      <c r="E6" s="149" t="n">
        <v>20743937</v>
      </c>
      <c r="F6" s="149" t="n">
        <v>143630</v>
      </c>
      <c r="G6" s="150" t="n">
        <v>20600306</v>
      </c>
      <c r="H6" s="165" t="n">
        <v>75212989</v>
      </c>
      <c r="I6" s="166" t="n">
        <f aca="false">H6/G6</f>
        <v>3.65106173665576</v>
      </c>
      <c r="J6" s="150" t="n">
        <f aca="false">G6*3.8235866717</f>
        <v>78767055.4545416</v>
      </c>
      <c r="K6" s="165" t="n">
        <v>390504</v>
      </c>
      <c r="L6" s="166" t="n">
        <f aca="false">K6/F6</f>
        <v>2.71881918819188</v>
      </c>
      <c r="M6" s="150" t="n">
        <f aca="false">F6*2.511711692</f>
        <v>360757.15032196</v>
      </c>
      <c r="N6" s="165"/>
      <c r="Q6" s="150"/>
      <c r="R6" s="150"/>
      <c r="S6" s="150"/>
      <c r="V6" s="148"/>
      <c r="W6" s="148"/>
      <c r="X6" s="150"/>
    </row>
    <row r="7" customFormat="false" ht="12.8" hidden="false" customHeight="false" outlineLevel="0" collapsed="false">
      <c r="B7" s="147" t="n">
        <v>2015</v>
      </c>
      <c r="C7" s="148" t="n">
        <v>1</v>
      </c>
      <c r="D7" s="147" t="n">
        <v>49</v>
      </c>
      <c r="E7" s="149" t="n">
        <v>18307160</v>
      </c>
      <c r="F7" s="149" t="n">
        <v>167252</v>
      </c>
      <c r="G7" s="150" t="n">
        <v>18139908</v>
      </c>
      <c r="H7" s="165" t="n">
        <v>71061517</v>
      </c>
      <c r="I7" s="166" t="n">
        <f aca="false">H7/G7</f>
        <v>3.91741330771909</v>
      </c>
      <c r="J7" s="150" t="n">
        <f aca="false">G7*3.8235866717</f>
        <v>69359510.4546642</v>
      </c>
      <c r="K7" s="165" t="n">
        <v>409117</v>
      </c>
      <c r="L7" s="166" t="n">
        <f aca="false">K7/F7</f>
        <v>2.44611125726449</v>
      </c>
      <c r="M7" s="150" t="n">
        <f aca="false">F7*2.511711692</f>
        <v>420088.803910384</v>
      </c>
      <c r="N7" s="165"/>
      <c r="Q7" s="150"/>
      <c r="R7" s="150"/>
      <c r="S7" s="150"/>
      <c r="V7" s="148"/>
      <c r="W7" s="148"/>
      <c r="X7" s="150"/>
    </row>
    <row r="8" customFormat="false" ht="12.8" hidden="false" customHeight="false" outlineLevel="0" collapsed="false">
      <c r="B8" s="147" t="n">
        <v>2015</v>
      </c>
      <c r="C8" s="148" t="n">
        <v>2</v>
      </c>
      <c r="D8" s="147" t="n">
        <v>50</v>
      </c>
      <c r="E8" s="149" t="n">
        <v>21740969</v>
      </c>
      <c r="F8" s="149" t="n">
        <v>188439</v>
      </c>
      <c r="G8" s="150" t="n">
        <v>21552530</v>
      </c>
      <c r="H8" s="165" t="n">
        <v>85808756</v>
      </c>
      <c r="I8" s="166" t="n">
        <f aca="false">H8/G8</f>
        <v>3.98137740673601</v>
      </c>
      <c r="J8" s="150" t="n">
        <f aca="false">G8*3.8235866717</f>
        <v>82407966.4494144</v>
      </c>
      <c r="K8" s="165" t="n">
        <v>442027</v>
      </c>
      <c r="L8" s="166" t="n">
        <f aca="false">K8/F8</f>
        <v>2.34572991790447</v>
      </c>
      <c r="M8" s="150" t="n">
        <f aca="false">F8*2.511711692</f>
        <v>473304.439528788</v>
      </c>
      <c r="N8" s="165"/>
      <c r="Q8" s="150"/>
      <c r="R8" s="150"/>
      <c r="S8" s="150"/>
      <c r="V8" s="148"/>
      <c r="W8" s="148"/>
      <c r="X8" s="150"/>
    </row>
    <row r="9" customFormat="false" ht="12.8" hidden="false" customHeight="false" outlineLevel="0" collapsed="false">
      <c r="A9" s="153"/>
      <c r="B9" s="153" t="n">
        <v>2015</v>
      </c>
      <c r="C9" s="5" t="n">
        <v>1</v>
      </c>
      <c r="D9" s="153" t="n">
        <v>161</v>
      </c>
      <c r="E9" s="155" t="n">
        <f aca="false">high_SIPA_income!B2</f>
        <v>18000510.6188669</v>
      </c>
      <c r="F9" s="155" t="n">
        <f aca="false">high_SIPA_income!I2</f>
        <v>135449.214417351</v>
      </c>
      <c r="G9" s="8" t="n">
        <f aca="false">E9-F9*0.7</f>
        <v>17905696.1687748</v>
      </c>
      <c r="H9" s="8"/>
      <c r="I9" s="8"/>
      <c r="J9" s="8" t="n">
        <f aca="false">G9*3.8235866717</f>
        <v>68463981.218437</v>
      </c>
      <c r="K9" s="6"/>
      <c r="L9" s="8"/>
      <c r="M9" s="8" t="n">
        <f aca="false">F9*2.511711692</f>
        <v>340209.375524274</v>
      </c>
      <c r="N9" s="8"/>
      <c r="O9" s="5"/>
      <c r="P9" s="5"/>
      <c r="Q9" s="8"/>
      <c r="R9" s="8"/>
      <c r="S9" s="8"/>
      <c r="T9" s="5"/>
      <c r="U9" s="5"/>
      <c r="V9" s="8"/>
      <c r="W9" s="8"/>
      <c r="X9" s="8"/>
      <c r="Y9" s="153"/>
      <c r="Z9" s="153"/>
      <c r="AA9" s="153"/>
      <c r="AB9" s="153"/>
      <c r="AC9" s="153"/>
      <c r="AD9" s="153"/>
      <c r="AE9" s="153"/>
      <c r="AF9" s="153"/>
      <c r="AG9" s="153"/>
      <c r="AH9" s="153"/>
      <c r="AI9" s="153"/>
      <c r="AJ9" s="153"/>
      <c r="AK9" s="153"/>
      <c r="AL9" s="153"/>
      <c r="AM9" s="153"/>
      <c r="AN9" s="153"/>
      <c r="AO9" s="153"/>
      <c r="AP9" s="153"/>
      <c r="AQ9" s="153"/>
      <c r="AR9" s="153"/>
      <c r="AS9" s="153"/>
      <c r="AT9" s="153"/>
      <c r="AU9" s="153"/>
      <c r="AV9" s="153"/>
      <c r="AW9" s="153"/>
      <c r="AX9" s="153"/>
      <c r="AY9" s="153"/>
      <c r="AZ9" s="153"/>
      <c r="BA9" s="153"/>
      <c r="BB9" s="153"/>
      <c r="BC9" s="153"/>
      <c r="BD9" s="153"/>
      <c r="BE9" s="153"/>
      <c r="BF9" s="153"/>
      <c r="BG9" s="153"/>
      <c r="BH9" s="153"/>
      <c r="BI9" s="153"/>
      <c r="BJ9" s="153"/>
      <c r="BK9" s="153"/>
      <c r="BL9" s="153"/>
    </row>
    <row r="10" customFormat="false" ht="12.8" hidden="false" customHeight="false" outlineLevel="0" collapsed="false">
      <c r="A10" s="7"/>
      <c r="B10" s="7" t="n">
        <v>2015</v>
      </c>
      <c r="C10" s="7" t="n">
        <v>2</v>
      </c>
      <c r="D10" s="7" t="n">
        <v>162</v>
      </c>
      <c r="E10" s="157" t="n">
        <f aca="false">high_SIPA_income!B3</f>
        <v>22157499.2341788</v>
      </c>
      <c r="F10" s="157" t="n">
        <f aca="false">high_SIPA_income!I3</f>
        <v>151084.142402353</v>
      </c>
      <c r="G10" s="67" t="n">
        <f aca="false">E10-F10*0.7</f>
        <v>22051740.3344971</v>
      </c>
      <c r="H10" s="67" t="s">
        <v>220</v>
      </c>
      <c r="I10" s="168" t="n">
        <f aca="false">AVERAGE(I3:I8)</f>
        <v>3.82358667172555</v>
      </c>
      <c r="J10" s="67" t="n">
        <f aca="false">G10*3.8235866717</f>
        <v>84316740.4307724</v>
      </c>
      <c r="K10" s="9" t="s">
        <v>220</v>
      </c>
      <c r="L10" s="168" t="n">
        <f aca="false">AVERAGE(L3:L8)</f>
        <v>2.51171169199128</v>
      </c>
      <c r="M10" s="67" t="n">
        <f aca="false">F10*2.511711692</f>
        <v>379479.806947782</v>
      </c>
      <c r="N10" s="67"/>
      <c r="O10" s="7"/>
      <c r="P10" s="7"/>
      <c r="Q10" s="67"/>
      <c r="R10" s="67"/>
      <c r="S10" s="67"/>
      <c r="T10" s="7"/>
      <c r="U10" s="7"/>
      <c r="V10" s="67"/>
      <c r="W10" s="67"/>
      <c r="X10" s="6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</row>
    <row r="11" customFormat="false" ht="12.8" hidden="false" customHeight="false" outlineLevel="0" collapsed="false">
      <c r="A11" s="7"/>
      <c r="B11" s="7" t="n">
        <v>2015</v>
      </c>
      <c r="C11" s="7" t="n">
        <v>3</v>
      </c>
      <c r="D11" s="7" t="n">
        <v>163</v>
      </c>
      <c r="E11" s="157" t="n">
        <f aca="false">high_SIPA_income!B4</f>
        <v>20233959.3615849</v>
      </c>
      <c r="F11" s="157" t="n">
        <f aca="false">high_SIPA_income!I4</f>
        <v>149343.027816335</v>
      </c>
      <c r="G11" s="67" t="n">
        <f aca="false">E11-F11*0.7</f>
        <v>20129419.2421135</v>
      </c>
      <c r="H11" s="67" t="n">
        <v>76520057</v>
      </c>
      <c r="I11" s="67"/>
      <c r="J11" s="67" t="n">
        <f aca="false">G11*3.8235866717</f>
        <v>76966579.1232066</v>
      </c>
      <c r="K11" s="9" t="n">
        <v>445064</v>
      </c>
      <c r="L11" s="67"/>
      <c r="M11" s="67" t="n">
        <f aca="false">F11*2.511711692</f>
        <v>375106.629084969</v>
      </c>
      <c r="N11" s="67"/>
      <c r="Q11" s="67"/>
      <c r="R11" s="67"/>
      <c r="S11" s="67"/>
      <c r="V11" s="67"/>
      <c r="W11" s="67"/>
      <c r="X11" s="67"/>
    </row>
    <row r="12" customFormat="false" ht="12.8" hidden="false" customHeight="false" outlineLevel="0" collapsed="false">
      <c r="A12" s="7"/>
      <c r="B12" s="7" t="n">
        <v>2015</v>
      </c>
      <c r="C12" s="7" t="n">
        <v>4</v>
      </c>
      <c r="D12" s="7" t="n">
        <v>164</v>
      </c>
      <c r="E12" s="157" t="n">
        <f aca="false">high_SIPA_income!B5</f>
        <v>23711099.340712</v>
      </c>
      <c r="F12" s="157" t="n">
        <f aca="false">high_SIPA_income!I5</f>
        <v>146563.952510206</v>
      </c>
      <c r="G12" s="67" t="n">
        <f aca="false">E12-F12*0.7</f>
        <v>23608504.5739548</v>
      </c>
      <c r="H12" s="67" t="n">
        <v>81658874</v>
      </c>
      <c r="I12" s="67"/>
      <c r="J12" s="67" t="n">
        <f aca="false">G12*3.8235866717</f>
        <v>90269163.4277422</v>
      </c>
      <c r="K12" s="9" t="n">
        <v>414371</v>
      </c>
      <c r="L12" s="67"/>
      <c r="M12" s="67" t="n">
        <f aca="false">F12*2.511711692</f>
        <v>368126.393145617</v>
      </c>
      <c r="N12" s="67"/>
      <c r="Q12" s="67"/>
      <c r="R12" s="67"/>
      <c r="S12" s="67"/>
      <c r="V12" s="67"/>
      <c r="W12" s="67"/>
      <c r="X12" s="67"/>
    </row>
    <row r="13" customFormat="false" ht="12.8" hidden="false" customHeight="false" outlineLevel="0" collapsed="false">
      <c r="A13" s="153" t="s">
        <v>221</v>
      </c>
      <c r="B13" s="153" t="n">
        <v>2016</v>
      </c>
      <c r="C13" s="5" t="n">
        <v>1</v>
      </c>
      <c r="D13" s="153" t="n">
        <v>165</v>
      </c>
      <c r="E13" s="155" t="n">
        <f aca="false">high_SIPA_income!B6</f>
        <v>19318558.8094962</v>
      </c>
      <c r="F13" s="155" t="n">
        <f aca="false">high_SIPA_income!I6</f>
        <v>140377.525227439</v>
      </c>
      <c r="G13" s="8" t="n">
        <f aca="false">E13-F13*0.7</f>
        <v>19220294.5418369</v>
      </c>
      <c r="H13" s="8" t="n">
        <v>71384639</v>
      </c>
      <c r="I13" s="8"/>
      <c r="J13" s="8" t="n">
        <f aca="false">G13*3.8235866717</f>
        <v>73490462.036316</v>
      </c>
      <c r="K13" s="6" t="n">
        <v>399060</v>
      </c>
      <c r="L13" s="8"/>
      <c r="M13" s="8" t="n">
        <f aca="false">F13*2.511711692</f>
        <v>352587.871407783</v>
      </c>
      <c r="N13" s="8"/>
      <c r="O13" s="5"/>
      <c r="P13" s="5"/>
      <c r="Q13" s="8"/>
      <c r="R13" s="8"/>
      <c r="S13" s="8"/>
      <c r="T13" s="5"/>
      <c r="U13" s="5"/>
      <c r="V13" s="8"/>
      <c r="W13" s="8"/>
      <c r="X13" s="8"/>
      <c r="Y13" s="153"/>
      <c r="Z13" s="153"/>
      <c r="AA13" s="153"/>
      <c r="AB13" s="153"/>
      <c r="AC13" s="153"/>
      <c r="AD13" s="153"/>
      <c r="AE13" s="153"/>
      <c r="AF13" s="153"/>
      <c r="AG13" s="153"/>
      <c r="AH13" s="153"/>
      <c r="AI13" s="153"/>
      <c r="AJ13" s="153"/>
      <c r="AK13" s="153"/>
      <c r="AL13" s="153"/>
      <c r="AM13" s="153"/>
      <c r="AN13" s="153"/>
      <c r="AO13" s="153"/>
      <c r="AP13" s="153"/>
      <c r="AQ13" s="153"/>
      <c r="AR13" s="153"/>
      <c r="AS13" s="153"/>
      <c r="AT13" s="153"/>
      <c r="AU13" s="153"/>
      <c r="AV13" s="153"/>
      <c r="AW13" s="153"/>
      <c r="AX13" s="153"/>
      <c r="AY13" s="153"/>
      <c r="AZ13" s="153"/>
      <c r="BA13" s="153"/>
      <c r="BB13" s="153"/>
      <c r="BC13" s="153"/>
      <c r="BD13" s="153"/>
      <c r="BE13" s="153"/>
      <c r="BF13" s="153"/>
      <c r="BG13" s="153"/>
      <c r="BH13" s="153"/>
      <c r="BI13" s="153"/>
      <c r="BJ13" s="153"/>
      <c r="BK13" s="153"/>
      <c r="BL13" s="153"/>
    </row>
    <row r="14" customFormat="false" ht="12.8" hidden="false" customHeight="false" outlineLevel="0" collapsed="false">
      <c r="A14" s="7"/>
      <c r="B14" s="7" t="n">
        <v>2016</v>
      </c>
      <c r="C14" s="7" t="n">
        <v>2</v>
      </c>
      <c r="D14" s="7" t="n">
        <v>166</v>
      </c>
      <c r="E14" s="157" t="n">
        <f aca="false">high_SIPA_income!B7</f>
        <v>22035975.6793422</v>
      </c>
      <c r="F14" s="157" t="n">
        <f aca="false">high_SIPA_income!I7</f>
        <v>141764.810127232</v>
      </c>
      <c r="G14" s="67" t="n">
        <f aca="false">E14-F14*0.7</f>
        <v>21936740.3122532</v>
      </c>
      <c r="H14" s="67" t="n">
        <v>78650764</v>
      </c>
      <c r="I14" s="67"/>
      <c r="J14" s="67" t="n">
        <f aca="false">G14*3.8235866717</f>
        <v>83877027.8784753</v>
      </c>
      <c r="K14" s="9" t="n">
        <v>377742</v>
      </c>
      <c r="L14" s="67"/>
      <c r="M14" s="67" t="n">
        <f aca="false">F14*2.511711692</f>
        <v>356072.331110729</v>
      </c>
      <c r="N14" s="67"/>
      <c r="O14" s="7"/>
      <c r="P14" s="7"/>
      <c r="Q14" s="67"/>
      <c r="R14" s="67"/>
      <c r="S14" s="67"/>
      <c r="T14" s="7"/>
      <c r="U14" s="7"/>
      <c r="V14" s="67"/>
      <c r="W14" s="67"/>
      <c r="X14" s="6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</row>
    <row r="15" customFormat="false" ht="12.8" hidden="false" customHeight="false" outlineLevel="0" collapsed="false">
      <c r="A15" s="7"/>
      <c r="B15" s="7" t="n">
        <v>2016</v>
      </c>
      <c r="C15" s="7" t="n">
        <v>3</v>
      </c>
      <c r="D15" s="7" t="n">
        <v>167</v>
      </c>
      <c r="E15" s="157" t="n">
        <f aca="false">high_SIPA_income!B8</f>
        <v>19225382.5714869</v>
      </c>
      <c r="F15" s="157" t="n">
        <f aca="false">high_SIPA_income!I8</f>
        <v>144189.0349691</v>
      </c>
      <c r="G15" s="67" t="n">
        <f aca="false">E15-F15*0.7</f>
        <v>19124450.2470086</v>
      </c>
      <c r="H15" s="67" t="n">
        <v>72210474</v>
      </c>
      <c r="I15" s="67"/>
      <c r="J15" s="67" t="n">
        <f aca="false">G15*3.8235866717</f>
        <v>73123993.0680518</v>
      </c>
      <c r="K15" s="9" t="n">
        <v>375488</v>
      </c>
      <c r="L15" s="67"/>
      <c r="M15" s="67" t="n">
        <f aca="false">F15*2.511711692</f>
        <v>362161.284990086</v>
      </c>
      <c r="N15" s="67"/>
      <c r="O15" s="7"/>
      <c r="P15" s="7"/>
      <c r="Q15" s="67"/>
      <c r="R15" s="67"/>
      <c r="S15" s="67"/>
      <c r="T15" s="7"/>
      <c r="U15" s="7"/>
      <c r="V15" s="67"/>
      <c r="W15" s="67"/>
      <c r="X15" s="6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</row>
    <row r="16" customFormat="false" ht="12.8" hidden="false" customHeight="false" outlineLevel="0" collapsed="false">
      <c r="A16" s="7"/>
      <c r="B16" s="7" t="n">
        <v>2016</v>
      </c>
      <c r="C16" s="7" t="n">
        <v>4</v>
      </c>
      <c r="D16" s="7" t="n">
        <v>168</v>
      </c>
      <c r="E16" s="157" t="n">
        <f aca="false">high_SIPA_income!B9</f>
        <v>22564836.9054479</v>
      </c>
      <c r="F16" s="157" t="n">
        <f aca="false">high_SIPA_income!I9</f>
        <v>151268.17202623</v>
      </c>
      <c r="G16" s="67" t="n">
        <f aca="false">E16-F16*0.7</f>
        <v>22458949.1850295</v>
      </c>
      <c r="H16" s="67" t="n">
        <v>79983678</v>
      </c>
      <c r="I16" s="67"/>
      <c r="J16" s="67" t="n">
        <f aca="false">G16*3.8235866717</f>
        <v>85873738.7642665</v>
      </c>
      <c r="K16" s="9" t="n">
        <v>355397</v>
      </c>
      <c r="L16" s="67"/>
      <c r="M16" s="67" t="n">
        <f aca="false">F16*2.511711692</f>
        <v>379942.036305749</v>
      </c>
      <c r="N16" s="67"/>
      <c r="O16" s="7"/>
      <c r="P16" s="7"/>
      <c r="Q16" s="67"/>
      <c r="R16" s="67"/>
      <c r="S16" s="67"/>
      <c r="T16" s="7"/>
      <c r="U16" s="7"/>
      <c r="V16" s="67"/>
      <c r="W16" s="67"/>
      <c r="X16" s="6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</row>
    <row r="17" customFormat="false" ht="12.8" hidden="false" customHeight="false" outlineLevel="0" collapsed="false">
      <c r="A17" s="153"/>
      <c r="B17" s="153" t="n">
        <v>2017</v>
      </c>
      <c r="C17" s="5" t="n">
        <v>1</v>
      </c>
      <c r="D17" s="153" t="n">
        <v>169</v>
      </c>
      <c r="E17" s="155" t="n">
        <f aca="false">high_SIPA_income!B10</f>
        <v>19510720.9348717</v>
      </c>
      <c r="F17" s="155" t="n">
        <f aca="false">high_SIPA_income!I10</f>
        <v>123378.287154311</v>
      </c>
      <c r="G17" s="8" t="n">
        <f aca="false">E17-F17*0.7</f>
        <v>19424356.1338637</v>
      </c>
      <c r="H17" s="8" t="n">
        <v>74434596</v>
      </c>
      <c r="I17" s="8"/>
      <c r="J17" s="8" t="n">
        <f aca="false">G17*3.8235866717</f>
        <v>74270709.2197953</v>
      </c>
      <c r="K17" s="6" t="n">
        <v>462191</v>
      </c>
      <c r="L17" s="8"/>
      <c r="M17" s="8" t="n">
        <f aca="false">F17*2.511711692</f>
        <v>309890.686384417</v>
      </c>
      <c r="N17" s="8"/>
      <c r="O17" s="5"/>
      <c r="P17" s="5"/>
      <c r="Q17" s="8"/>
      <c r="R17" s="8"/>
      <c r="S17" s="8"/>
      <c r="T17" s="5"/>
      <c r="U17" s="5"/>
      <c r="V17" s="8"/>
      <c r="W17" s="8"/>
      <c r="X17" s="8"/>
      <c r="Y17" s="153"/>
      <c r="Z17" s="153"/>
      <c r="AA17" s="153"/>
      <c r="AB17" s="153"/>
      <c r="AC17" s="153"/>
      <c r="AD17" s="153"/>
      <c r="AE17" s="153"/>
      <c r="AF17" s="153"/>
      <c r="AG17" s="153"/>
      <c r="AH17" s="153"/>
      <c r="AI17" s="153"/>
      <c r="AJ17" s="153"/>
      <c r="AK17" s="153"/>
      <c r="AL17" s="153"/>
      <c r="AM17" s="153"/>
      <c r="AN17" s="153"/>
      <c r="AO17" s="153"/>
      <c r="AP17" s="153"/>
      <c r="AQ17" s="153"/>
      <c r="AR17" s="153"/>
      <c r="AS17" s="153"/>
      <c r="AT17" s="153"/>
      <c r="AU17" s="153"/>
      <c r="AV17" s="153"/>
      <c r="AW17" s="153"/>
      <c r="AX17" s="153"/>
      <c r="AY17" s="153"/>
      <c r="AZ17" s="153"/>
      <c r="BA17" s="153"/>
      <c r="BB17" s="153"/>
      <c r="BC17" s="153"/>
      <c r="BD17" s="153"/>
      <c r="BE17" s="153"/>
      <c r="BF17" s="153"/>
      <c r="BG17" s="153"/>
      <c r="BH17" s="153"/>
      <c r="BI17" s="153"/>
      <c r="BJ17" s="153"/>
      <c r="BK17" s="153"/>
      <c r="BL17" s="153"/>
    </row>
    <row r="18" customFormat="false" ht="12.8" hidden="false" customHeight="false" outlineLevel="0" collapsed="false">
      <c r="A18" s="7"/>
      <c r="B18" s="7" t="n">
        <v>2017</v>
      </c>
      <c r="C18" s="7" t="n">
        <v>2</v>
      </c>
      <c r="D18" s="7" t="n">
        <v>170</v>
      </c>
      <c r="E18" s="157" t="n">
        <f aca="false">high_SIPA_income!B11</f>
        <v>23339052.656364</v>
      </c>
      <c r="F18" s="157" t="n">
        <f aca="false">high_SIPA_income!I11</f>
        <v>131002.673091904</v>
      </c>
      <c r="G18" s="67" t="n">
        <f aca="false">E18-F18*0.7</f>
        <v>23247350.7851997</v>
      </c>
      <c r="H18" s="67" t="n">
        <v>80479757</v>
      </c>
      <c r="I18" s="67"/>
      <c r="J18" s="67" t="n">
        <f aca="false">G18*3.8235866717</f>
        <v>88888260.6146242</v>
      </c>
      <c r="K18" s="9" t="n">
        <v>458270</v>
      </c>
      <c r="L18" s="67"/>
      <c r="M18" s="67" t="n">
        <f aca="false">F18*2.511711692</f>
        <v>329040.94568819</v>
      </c>
      <c r="N18" s="67"/>
      <c r="O18" s="7"/>
      <c r="P18" s="7"/>
      <c r="Q18" s="67"/>
      <c r="R18" s="67"/>
      <c r="S18" s="67"/>
      <c r="T18" s="7"/>
      <c r="U18" s="7"/>
      <c r="V18" s="67"/>
      <c r="W18" s="67"/>
      <c r="X18" s="6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</row>
    <row r="19" customFormat="false" ht="12.8" hidden="false" customHeight="false" outlineLevel="0" collapsed="false">
      <c r="A19" s="7"/>
      <c r="B19" s="7" t="n">
        <v>2017</v>
      </c>
      <c r="C19" s="7" t="n">
        <v>3</v>
      </c>
      <c r="D19" s="7" t="n">
        <v>171</v>
      </c>
      <c r="E19" s="157" t="n">
        <f aca="false">high_SIPA_income!B12</f>
        <v>20676340.3358436</v>
      </c>
      <c r="F19" s="157" t="n">
        <f aca="false">high_SIPA_income!I12</f>
        <v>137459.026655012</v>
      </c>
      <c r="G19" s="67" t="n">
        <f aca="false">E19-F19*0.7</f>
        <v>20580119.0171851</v>
      </c>
      <c r="H19" s="67" t="n">
        <v>73976782</v>
      </c>
      <c r="I19" s="67"/>
      <c r="J19" s="67" t="n">
        <f aca="false">G19*3.8235866717</f>
        <v>78689868.7761087</v>
      </c>
      <c r="K19" s="9" t="n">
        <v>489074</v>
      </c>
      <c r="L19" s="67"/>
      <c r="M19" s="67" t="n">
        <f aca="false">F19*2.511711692</f>
        <v>345257.444420333</v>
      </c>
      <c r="N19" s="67"/>
      <c r="O19" s="7"/>
      <c r="P19" s="7"/>
      <c r="Q19" s="67"/>
      <c r="R19" s="67"/>
      <c r="S19" s="67"/>
      <c r="T19" s="7"/>
      <c r="U19" s="7"/>
      <c r="V19" s="67"/>
      <c r="W19" s="67"/>
      <c r="X19" s="6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</row>
    <row r="20" customFormat="false" ht="12.8" hidden="false" customHeight="false" outlineLevel="0" collapsed="false">
      <c r="A20" s="7"/>
      <c r="B20" s="7" t="n">
        <v>2017</v>
      </c>
      <c r="C20" s="7" t="n">
        <v>4</v>
      </c>
      <c r="D20" s="7" t="n">
        <v>172</v>
      </c>
      <c r="E20" s="157" t="n">
        <f aca="false">high_SIPA_income!B13</f>
        <v>24442783.390504</v>
      </c>
      <c r="F20" s="157" t="n">
        <f aca="false">high_SIPA_income!I13</f>
        <v>143698.094559182</v>
      </c>
      <c r="G20" s="67" t="n">
        <f aca="false">E20-F20*0.7</f>
        <v>24342194.7243126</v>
      </c>
      <c r="H20" s="67" t="n">
        <v>82408987.5633976</v>
      </c>
      <c r="I20" s="67"/>
      <c r="J20" s="67" t="n">
        <f aca="false">G20*3.8235866717</f>
        <v>93074491.3078076</v>
      </c>
      <c r="K20" s="9"/>
      <c r="L20" s="67"/>
      <c r="M20" s="67" t="n">
        <f aca="false">F20*2.511711692</f>
        <v>360928.184222419</v>
      </c>
      <c r="N20" s="67"/>
      <c r="O20" s="7"/>
      <c r="P20" s="7"/>
      <c r="Q20" s="67"/>
      <c r="R20" s="67"/>
      <c r="S20" s="67"/>
      <c r="T20" s="7"/>
      <c r="U20" s="7"/>
      <c r="V20" s="67"/>
      <c r="W20" s="67"/>
      <c r="X20" s="6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</row>
    <row r="21" customFormat="false" ht="12.8" hidden="false" customHeight="false" outlineLevel="0" collapsed="false">
      <c r="A21" s="153"/>
      <c r="B21" s="153" t="n">
        <v>2018</v>
      </c>
      <c r="C21" s="5" t="n">
        <v>1</v>
      </c>
      <c r="D21" s="153" t="n">
        <v>173</v>
      </c>
      <c r="E21" s="155" t="n">
        <f aca="false">high_SIPA_income!B14</f>
        <v>19425279.3963776</v>
      </c>
      <c r="F21" s="155" t="n">
        <f aca="false">high_SIPA_income!I14</f>
        <v>129450.461885458</v>
      </c>
      <c r="G21" s="8" t="n">
        <f aca="false">E21-F21*0.7</f>
        <v>19334664.0730578</v>
      </c>
      <c r="H21" s="8"/>
      <c r="I21" s="8"/>
      <c r="J21" s="8" t="n">
        <f aca="false">G21*3.8235866717</f>
        <v>73927763.8515407</v>
      </c>
      <c r="K21" s="6"/>
      <c r="L21" s="8"/>
      <c r="M21" s="8" t="n">
        <f aca="false">F21*2.511711692</f>
        <v>325142.238652504</v>
      </c>
      <c r="N21" s="8"/>
      <c r="O21" s="5"/>
      <c r="P21" s="5"/>
      <c r="Q21" s="8"/>
      <c r="R21" s="8"/>
      <c r="S21" s="8"/>
      <c r="T21" s="5"/>
      <c r="U21" s="5"/>
      <c r="V21" s="8"/>
      <c r="W21" s="8"/>
      <c r="X21" s="8"/>
      <c r="Y21" s="153"/>
      <c r="Z21" s="153"/>
      <c r="AA21" s="153"/>
      <c r="AB21" s="153"/>
      <c r="AC21" s="153"/>
      <c r="AD21" s="153"/>
      <c r="AE21" s="153"/>
      <c r="AF21" s="153"/>
      <c r="AG21" s="153"/>
      <c r="AH21" s="153"/>
      <c r="AI21" s="153"/>
      <c r="AJ21" s="153"/>
      <c r="AK21" s="153"/>
      <c r="AL21" s="153"/>
      <c r="AM21" s="153"/>
      <c r="AN21" s="153"/>
      <c r="AO21" s="153"/>
      <c r="AP21" s="153"/>
      <c r="AQ21" s="153"/>
      <c r="AR21" s="153"/>
      <c r="AS21" s="153"/>
      <c r="AT21" s="153"/>
      <c r="AU21" s="153"/>
      <c r="AV21" s="153"/>
      <c r="AW21" s="153"/>
      <c r="AX21" s="153"/>
      <c r="AY21" s="153"/>
      <c r="AZ21" s="153"/>
      <c r="BA21" s="153"/>
      <c r="BB21" s="153"/>
      <c r="BC21" s="153"/>
      <c r="BD21" s="153"/>
      <c r="BE21" s="153"/>
      <c r="BF21" s="153"/>
      <c r="BG21" s="153"/>
      <c r="BH21" s="153"/>
      <c r="BI21" s="153"/>
      <c r="BJ21" s="153"/>
      <c r="BK21" s="153"/>
      <c r="BL21" s="153"/>
    </row>
    <row r="22" customFormat="false" ht="12.8" hidden="false" customHeight="false" outlineLevel="0" collapsed="false">
      <c r="A22" s="7"/>
      <c r="B22" s="7" t="n">
        <v>2018</v>
      </c>
      <c r="C22" s="7" t="n">
        <v>2</v>
      </c>
      <c r="D22" s="7" t="n">
        <v>174</v>
      </c>
      <c r="E22" s="157" t="n">
        <f aca="false">high_SIPA_income!B15</f>
        <v>22128007.929654</v>
      </c>
      <c r="F22" s="157" t="n">
        <f aca="false">high_SIPA_income!I15</f>
        <v>124241.716375217</v>
      </c>
      <c r="G22" s="67" t="n">
        <f aca="false">E22-F22*0.7</f>
        <v>22041038.7281914</v>
      </c>
      <c r="H22" s="67"/>
      <c r="I22" s="67"/>
      <c r="J22" s="67" t="n">
        <f aca="false">G22*3.8235866717</f>
        <v>84275821.9115361</v>
      </c>
      <c r="K22" s="9"/>
      <c r="L22" s="67"/>
      <c r="M22" s="67" t="n">
        <f aca="false">F22*2.511711692</f>
        <v>312059.371653781</v>
      </c>
      <c r="N22" s="67"/>
      <c r="O22" s="7"/>
      <c r="P22" s="7"/>
      <c r="Q22" s="67"/>
      <c r="R22" s="67"/>
      <c r="S22" s="67"/>
      <c r="T22" s="7"/>
      <c r="U22" s="7"/>
      <c r="V22" s="67"/>
      <c r="W22" s="67"/>
      <c r="X22" s="6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</row>
    <row r="23" customFormat="false" ht="12.8" hidden="false" customHeight="false" outlineLevel="0" collapsed="false">
      <c r="A23" s="7"/>
      <c r="B23" s="7" t="n">
        <v>2018</v>
      </c>
      <c r="C23" s="7" t="n">
        <v>3</v>
      </c>
      <c r="D23" s="7" t="n">
        <v>175</v>
      </c>
      <c r="E23" s="157" t="n">
        <f aca="false">high_SIPA_income!B16</f>
        <v>18144968.4047922</v>
      </c>
      <c r="F23" s="157" t="n">
        <f aca="false">high_SIPA_income!I16</f>
        <v>112485.920454584</v>
      </c>
      <c r="G23" s="67" t="n">
        <f aca="false">E23-F23*0.7</f>
        <v>18066228.260474</v>
      </c>
      <c r="H23" s="67"/>
      <c r="I23" s="67"/>
      <c r="J23" s="67" t="n">
        <f aca="false">G23*3.8235866717</f>
        <v>69077789.5846383</v>
      </c>
      <c r="K23" s="9"/>
      <c r="L23" s="67"/>
      <c r="M23" s="67" t="n">
        <f aca="false">F23*2.511711692</f>
        <v>282532.20159116</v>
      </c>
      <c r="N23" s="67"/>
      <c r="O23" s="7"/>
      <c r="P23" s="7"/>
      <c r="Q23" s="67"/>
      <c r="R23" s="67"/>
      <c r="S23" s="67"/>
      <c r="T23" s="7"/>
      <c r="U23" s="7"/>
      <c r="V23" s="67"/>
      <c r="W23" s="67"/>
      <c r="X23" s="6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</row>
    <row r="24" customFormat="false" ht="12.8" hidden="false" customHeight="false" outlineLevel="0" collapsed="false">
      <c r="A24" s="7"/>
      <c r="B24" s="7" t="n">
        <v>2018</v>
      </c>
      <c r="C24" s="7" t="n">
        <v>4</v>
      </c>
      <c r="D24" s="7" t="n">
        <v>176</v>
      </c>
      <c r="E24" s="157" t="n">
        <f aca="false">high_SIPA_income!B17</f>
        <v>19836641.3035061</v>
      </c>
      <c r="F24" s="157" t="n">
        <f aca="false">high_SIPA_income!I17</f>
        <v>112102.826524005</v>
      </c>
      <c r="G24" s="67" t="n">
        <f aca="false">E24-F24*0.7</f>
        <v>19758169.3249393</v>
      </c>
      <c r="H24" s="67"/>
      <c r="I24" s="67"/>
      <c r="J24" s="67" t="n">
        <f aca="false">G24*3.8235866717</f>
        <v>75547072.8880299</v>
      </c>
      <c r="K24" s="9"/>
      <c r="L24" s="67"/>
      <c r="M24" s="67" t="n">
        <f aca="false">F24*2.511711692</f>
        <v>281569.980086592</v>
      </c>
      <c r="N24" s="67"/>
      <c r="O24" s="7"/>
      <c r="P24" s="7"/>
      <c r="Q24" s="67"/>
      <c r="R24" s="67"/>
      <c r="S24" s="67"/>
      <c r="T24" s="7"/>
      <c r="U24" s="7"/>
      <c r="V24" s="67"/>
      <c r="W24" s="67"/>
      <c r="X24" s="6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</row>
    <row r="25" customFormat="false" ht="12.8" hidden="false" customHeight="false" outlineLevel="0" collapsed="false">
      <c r="A25" s="153"/>
      <c r="B25" s="153" t="n">
        <v>2019</v>
      </c>
      <c r="C25" s="5" t="n">
        <v>1</v>
      </c>
      <c r="D25" s="153" t="n">
        <v>177</v>
      </c>
      <c r="E25" s="155" t="n">
        <f aca="false">high_SIPA_income!B18</f>
        <v>15838280.4823216</v>
      </c>
      <c r="F25" s="155" t="n">
        <f aca="false">high_SIPA_income!I18</f>
        <v>110988.074669527</v>
      </c>
      <c r="G25" s="8" t="n">
        <f aca="false">E25-F25*0.7</f>
        <v>15760588.8300529</v>
      </c>
      <c r="H25" s="8"/>
      <c r="I25" s="8"/>
      <c r="J25" s="8" t="n">
        <f aca="false">G25*3.8235866717</f>
        <v>60261977.3887342</v>
      </c>
      <c r="K25" s="6"/>
      <c r="L25" s="8"/>
      <c r="M25" s="8" t="n">
        <f aca="false">F25*2.511711692</f>
        <v>278770.044820021</v>
      </c>
      <c r="N25" s="8"/>
      <c r="O25" s="5"/>
      <c r="P25" s="5"/>
      <c r="Q25" s="8"/>
      <c r="R25" s="8"/>
      <c r="S25" s="8"/>
      <c r="T25" s="5"/>
      <c r="U25" s="5"/>
      <c r="V25" s="8"/>
      <c r="W25" s="8"/>
      <c r="X25" s="8"/>
      <c r="Y25" s="153"/>
      <c r="Z25" s="153"/>
      <c r="AA25" s="153"/>
      <c r="AB25" s="153"/>
      <c r="AC25" s="153"/>
      <c r="AD25" s="153"/>
      <c r="AE25" s="153"/>
      <c r="AF25" s="153"/>
      <c r="AG25" s="153"/>
      <c r="AH25" s="153"/>
      <c r="AI25" s="153"/>
      <c r="AJ25" s="153"/>
      <c r="AK25" s="153"/>
      <c r="AL25" s="153"/>
      <c r="AM25" s="153"/>
      <c r="AN25" s="153"/>
      <c r="AO25" s="153"/>
      <c r="AP25" s="153"/>
      <c r="AQ25" s="153"/>
      <c r="AR25" s="153"/>
      <c r="AS25" s="153"/>
      <c r="AT25" s="153"/>
      <c r="AU25" s="153"/>
      <c r="AV25" s="153"/>
      <c r="AW25" s="153"/>
      <c r="AX25" s="153"/>
      <c r="AY25" s="153"/>
      <c r="AZ25" s="153"/>
      <c r="BA25" s="153"/>
      <c r="BB25" s="153"/>
      <c r="BC25" s="153"/>
      <c r="BD25" s="153"/>
      <c r="BE25" s="153"/>
      <c r="BF25" s="153"/>
      <c r="BG25" s="153"/>
      <c r="BH25" s="153"/>
      <c r="BI25" s="153"/>
      <c r="BJ25" s="153"/>
      <c r="BK25" s="153"/>
      <c r="BL25" s="153"/>
    </row>
    <row r="26" customFormat="false" ht="12.8" hidden="false" customHeight="false" outlineLevel="0" collapsed="false">
      <c r="A26" s="7"/>
      <c r="B26" s="7" t="n">
        <v>2019</v>
      </c>
      <c r="C26" s="7" t="n">
        <v>2</v>
      </c>
      <c r="D26" s="7" t="n">
        <v>178</v>
      </c>
      <c r="E26" s="157" t="n">
        <f aca="false">high_SIPA_income!B19</f>
        <v>18778360.1188109</v>
      </c>
      <c r="F26" s="157" t="n">
        <f aca="false">high_SIPA_income!I19</f>
        <v>107486.273713936</v>
      </c>
      <c r="G26" s="67" t="n">
        <f aca="false">E26-F26*0.7</f>
        <v>18703119.7272112</v>
      </c>
      <c r="H26" s="67" t="n">
        <v>1000</v>
      </c>
      <c r="I26" s="67"/>
      <c r="J26" s="67" t="n">
        <f aca="false">G26*3.8235866717</f>
        <v>71512999.3081739</v>
      </c>
      <c r="K26" s="9"/>
      <c r="L26" s="67"/>
      <c r="M26" s="67" t="n">
        <f aca="false">F26*2.511711692</f>
        <v>269974.530416806</v>
      </c>
      <c r="N26" s="67"/>
      <c r="O26" s="7"/>
      <c r="P26" s="7"/>
      <c r="Q26" s="67"/>
      <c r="R26" s="67"/>
      <c r="S26" s="67"/>
      <c r="T26" s="7"/>
      <c r="U26" s="7"/>
      <c r="V26" s="67"/>
      <c r="W26" s="67"/>
      <c r="X26" s="6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</row>
    <row r="27" customFormat="false" ht="12.8" hidden="false" customHeight="false" outlineLevel="0" collapsed="false">
      <c r="A27" s="7"/>
      <c r="B27" s="7" t="n">
        <v>2019</v>
      </c>
      <c r="C27" s="7" t="n">
        <v>3</v>
      </c>
      <c r="D27" s="7" t="n">
        <v>179</v>
      </c>
      <c r="E27" s="157" t="n">
        <f aca="false">high_SIPA_income!B20</f>
        <v>15860188.8718915</v>
      </c>
      <c r="F27" s="157" t="n">
        <f aca="false">high_SIPA_income!I20</f>
        <v>109352.321436835</v>
      </c>
      <c r="G27" s="67" t="n">
        <f aca="false">E27-F27*0.7</f>
        <v>15783642.2468858</v>
      </c>
      <c r="H27" s="67"/>
      <c r="I27" s="67"/>
      <c r="J27" s="67" t="n">
        <f aca="false">G27*3.8235866717</f>
        <v>60350124.1260734</v>
      </c>
      <c r="K27" s="9"/>
      <c r="L27" s="67"/>
      <c r="M27" s="67" t="n">
        <f aca="false">F27*2.511711692</f>
        <v>274661.504300241</v>
      </c>
      <c r="N27" s="67"/>
      <c r="O27" s="7"/>
      <c r="P27" s="7"/>
      <c r="Q27" s="67"/>
      <c r="R27" s="67"/>
      <c r="S27" s="67"/>
      <c r="T27" s="7"/>
      <c r="U27" s="7"/>
      <c r="V27" s="67"/>
      <c r="W27" s="67"/>
      <c r="X27" s="6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</row>
    <row r="28" customFormat="false" ht="12.8" hidden="false" customHeight="false" outlineLevel="0" collapsed="false">
      <c r="A28" s="7"/>
      <c r="B28" s="7" t="n">
        <v>2019</v>
      </c>
      <c r="C28" s="7" t="n">
        <v>4</v>
      </c>
      <c r="D28" s="7" t="n">
        <v>180</v>
      </c>
      <c r="E28" s="157" t="n">
        <f aca="false">high_SIPA_income!B21</f>
        <v>18034001.571782</v>
      </c>
      <c r="F28" s="157" t="n">
        <f aca="false">high_SIPA_income!I21</f>
        <v>109843.876246888</v>
      </c>
      <c r="G28" s="67" t="n">
        <f aca="false">E28-F28*0.7</f>
        <v>17957110.8584092</v>
      </c>
      <c r="H28" s="67"/>
      <c r="I28" s="67"/>
      <c r="J28" s="67" t="n">
        <f aca="false">G28*3.8235866717</f>
        <v>68660569.7404526</v>
      </c>
      <c r="K28" s="9"/>
      <c r="L28" s="67"/>
      <c r="M28" s="67" t="n">
        <f aca="false">F28*2.511711692</f>
        <v>275896.148263909</v>
      </c>
      <c r="N28" s="67"/>
      <c r="O28" s="7"/>
      <c r="P28" s="7"/>
      <c r="Q28" s="67"/>
      <c r="R28" s="67"/>
      <c r="S28" s="67"/>
      <c r="T28" s="7"/>
      <c r="U28" s="7"/>
      <c r="V28" s="67"/>
      <c r="W28" s="67"/>
      <c r="X28" s="6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</row>
    <row r="29" customFormat="false" ht="12.8" hidden="false" customHeight="false" outlineLevel="0" collapsed="false">
      <c r="A29" s="153"/>
      <c r="B29" s="153" t="n">
        <v>2020</v>
      </c>
      <c r="C29" s="5" t="n">
        <v>1</v>
      </c>
      <c r="D29" s="153" t="n">
        <v>181</v>
      </c>
      <c r="E29" s="155" t="n">
        <f aca="false">high_SIPA_income!B22</f>
        <v>16519216.7395566</v>
      </c>
      <c r="F29" s="155" t="n">
        <f aca="false">high_SIPA_income!I22</f>
        <v>111198.450878821</v>
      </c>
      <c r="G29" s="8" t="n">
        <f aca="false">E29-F29*0.7</f>
        <v>16441377.8239414</v>
      </c>
      <c r="H29" s="8"/>
      <c r="I29" s="8"/>
      <c r="J29" s="8" t="n">
        <f aca="false">G29*3.8235866717</f>
        <v>62865033.1120063</v>
      </c>
      <c r="K29" s="6"/>
      <c r="L29" s="8"/>
      <c r="M29" s="8" t="n">
        <f aca="false">F29*2.511711692</f>
        <v>279298.449204622</v>
      </c>
      <c r="N29" s="8"/>
      <c r="O29" s="5"/>
      <c r="P29" s="5"/>
      <c r="Q29" s="8"/>
      <c r="R29" s="8"/>
      <c r="S29" s="8"/>
      <c r="T29" s="5"/>
      <c r="U29" s="5"/>
      <c r="V29" s="8"/>
      <c r="W29" s="8"/>
      <c r="X29" s="8"/>
      <c r="Y29" s="153"/>
      <c r="Z29" s="153"/>
      <c r="AA29" s="153"/>
      <c r="AB29" s="153"/>
      <c r="AC29" s="153"/>
      <c r="AD29" s="153"/>
      <c r="AE29" s="153"/>
      <c r="AF29" s="153"/>
      <c r="AG29" s="153"/>
      <c r="AH29" s="153"/>
      <c r="AI29" s="153"/>
      <c r="AJ29" s="153"/>
      <c r="AK29" s="153"/>
      <c r="AL29" s="153"/>
      <c r="AM29" s="153"/>
      <c r="AN29" s="153"/>
      <c r="AO29" s="153"/>
      <c r="AP29" s="153"/>
      <c r="AQ29" s="153"/>
      <c r="AR29" s="153"/>
      <c r="AS29" s="153"/>
      <c r="AT29" s="153"/>
      <c r="AU29" s="153"/>
      <c r="AV29" s="153"/>
      <c r="AW29" s="153"/>
      <c r="AX29" s="153"/>
      <c r="AY29" s="153"/>
      <c r="AZ29" s="153"/>
      <c r="BA29" s="153"/>
      <c r="BB29" s="153"/>
      <c r="BC29" s="153"/>
      <c r="BD29" s="153"/>
      <c r="BE29" s="153"/>
      <c r="BF29" s="153"/>
      <c r="BG29" s="153"/>
      <c r="BH29" s="153"/>
      <c r="BI29" s="153"/>
      <c r="BJ29" s="153"/>
      <c r="BK29" s="153"/>
      <c r="BL29" s="153"/>
    </row>
    <row r="30" customFormat="false" ht="12.8" hidden="false" customHeight="false" outlineLevel="0" collapsed="false">
      <c r="A30" s="7"/>
      <c r="B30" s="7" t="n">
        <v>2020</v>
      </c>
      <c r="C30" s="7" t="n">
        <v>2</v>
      </c>
      <c r="D30" s="7" t="n">
        <v>182</v>
      </c>
      <c r="E30" s="157" t="n">
        <f aca="false">high_SIPA_income!B23</f>
        <v>19050492.5642933</v>
      </c>
      <c r="F30" s="157" t="n">
        <f aca="false">high_SIPA_income!I23</f>
        <v>92598.769380318</v>
      </c>
      <c r="G30" s="67" t="n">
        <f aca="false">E30-F30*0.7</f>
        <v>18985673.4257271</v>
      </c>
      <c r="H30" s="67"/>
      <c r="I30" s="67"/>
      <c r="J30" s="67" t="n">
        <f aca="false">G30*3.8235866717</f>
        <v>72593367.863859</v>
      </c>
      <c r="K30" s="9"/>
      <c r="L30" s="67"/>
      <c r="M30" s="67" t="n">
        <f aca="false">F30*2.511711692</f>
        <v>232581.411717356</v>
      </c>
      <c r="N30" s="67"/>
      <c r="O30" s="7"/>
      <c r="P30" s="7"/>
      <c r="Q30" s="67"/>
      <c r="R30" s="67"/>
      <c r="S30" s="67"/>
      <c r="T30" s="7"/>
      <c r="U30" s="7"/>
      <c r="V30" s="67"/>
      <c r="W30" s="67"/>
      <c r="X30" s="6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</row>
    <row r="31" customFormat="false" ht="12.8" hidden="false" customHeight="false" outlineLevel="0" collapsed="false">
      <c r="A31" s="7"/>
      <c r="B31" s="7" t="n">
        <v>2020</v>
      </c>
      <c r="C31" s="7" t="n">
        <v>3</v>
      </c>
      <c r="D31" s="7" t="n">
        <v>183</v>
      </c>
      <c r="E31" s="157" t="n">
        <f aca="false">high_SIPA_income!B24</f>
        <v>16236498.1591997</v>
      </c>
      <c r="F31" s="157" t="n">
        <f aca="false">high_SIPA_income!I24</f>
        <v>90774.8361162303</v>
      </c>
      <c r="G31" s="67" t="n">
        <f aca="false">E31-F31*0.7</f>
        <v>16172955.7739184</v>
      </c>
      <c r="H31" s="67"/>
      <c r="I31" s="67"/>
      <c r="J31" s="67" t="n">
        <f aca="false">G31*3.8235866717</f>
        <v>61838698.1391478</v>
      </c>
      <c r="K31" s="9"/>
      <c r="L31" s="67"/>
      <c r="M31" s="67" t="n">
        <f aca="false">F31*2.511711692</f>
        <v>228000.21721252</v>
      </c>
      <c r="N31" s="67"/>
      <c r="O31" s="7"/>
      <c r="P31" s="7"/>
      <c r="Q31" s="67"/>
      <c r="R31" s="67"/>
      <c r="S31" s="67"/>
      <c r="T31" s="7"/>
      <c r="U31" s="7"/>
      <c r="V31" s="67"/>
      <c r="W31" s="67"/>
      <c r="X31" s="6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</row>
    <row r="32" customFormat="false" ht="12.8" hidden="false" customHeight="false" outlineLevel="0" collapsed="false">
      <c r="A32" s="7"/>
      <c r="B32" s="7" t="n">
        <v>2020</v>
      </c>
      <c r="C32" s="7" t="n">
        <v>4</v>
      </c>
      <c r="D32" s="7" t="n">
        <v>184</v>
      </c>
      <c r="E32" s="157" t="n">
        <f aca="false">high_SIPA_income!B25</f>
        <v>19272204.3718503</v>
      </c>
      <c r="F32" s="157" t="n">
        <f aca="false">high_SIPA_income!I25</f>
        <v>94368.3140494577</v>
      </c>
      <c r="G32" s="67" t="n">
        <f aca="false">E32-F32*0.7</f>
        <v>19206146.5520157</v>
      </c>
      <c r="H32" s="67"/>
      <c r="I32" s="67"/>
      <c r="J32" s="67" t="n">
        <f aca="false">G32*3.8235866717</f>
        <v>73436365.9710041</v>
      </c>
      <c r="K32" s="9"/>
      <c r="L32" s="67"/>
      <c r="M32" s="67" t="n">
        <f aca="false">F32*2.511711692</f>
        <v>237025.997752351</v>
      </c>
      <c r="N32" s="67"/>
      <c r="O32" s="7"/>
      <c r="P32" s="7"/>
      <c r="Q32" s="67"/>
      <c r="R32" s="67"/>
      <c r="S32" s="67"/>
      <c r="T32" s="7"/>
      <c r="U32" s="7"/>
      <c r="V32" s="67"/>
      <c r="W32" s="67"/>
      <c r="X32" s="6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</row>
    <row r="33" customFormat="false" ht="12.8" hidden="false" customHeight="false" outlineLevel="0" collapsed="false">
      <c r="A33" s="153"/>
      <c r="B33" s="153" t="n">
        <v>2021</v>
      </c>
      <c r="C33" s="5" t="n">
        <v>1</v>
      </c>
      <c r="D33" s="153" t="n">
        <v>185</v>
      </c>
      <c r="E33" s="155" t="n">
        <f aca="false">high_SIPA_income!B26</f>
        <v>17210990.1641399</v>
      </c>
      <c r="F33" s="155" t="n">
        <f aca="false">high_SIPA_income!I26</f>
        <v>100873.936336696</v>
      </c>
      <c r="G33" s="8" t="n">
        <f aca="false">E33-F33*0.7</f>
        <v>17140378.4087042</v>
      </c>
      <c r="H33" s="8"/>
      <c r="I33" s="8"/>
      <c r="J33" s="8" t="n">
        <f aca="false">G33*3.8235866717</f>
        <v>65537722.4314158</v>
      </c>
      <c r="K33" s="6"/>
      <c r="L33" s="8"/>
      <c r="M33" s="8" t="n">
        <f aca="false">F33*2.511711692</f>
        <v>253366.245314943</v>
      </c>
      <c r="N33" s="8"/>
      <c r="O33" s="5"/>
      <c r="P33" s="5"/>
      <c r="Q33" s="8"/>
      <c r="R33" s="8"/>
      <c r="S33" s="8"/>
      <c r="T33" s="5"/>
      <c r="U33" s="5"/>
      <c r="V33" s="8"/>
      <c r="W33" s="8"/>
      <c r="X33" s="8"/>
      <c r="Y33" s="153"/>
      <c r="Z33" s="153"/>
      <c r="AA33" s="153"/>
      <c r="AB33" s="153"/>
      <c r="AC33" s="153"/>
      <c r="AD33" s="153"/>
      <c r="AE33" s="153"/>
      <c r="AF33" s="153"/>
      <c r="AG33" s="153"/>
      <c r="AH33" s="153"/>
      <c r="AI33" s="153"/>
      <c r="AJ33" s="153"/>
      <c r="AK33" s="153"/>
      <c r="AL33" s="153"/>
      <c r="AM33" s="153"/>
      <c r="AN33" s="153"/>
      <c r="AO33" s="153"/>
      <c r="AP33" s="153"/>
      <c r="AQ33" s="153"/>
      <c r="AR33" s="153"/>
      <c r="AS33" s="153"/>
      <c r="AT33" s="153"/>
      <c r="AU33" s="153"/>
      <c r="AV33" s="153"/>
      <c r="AW33" s="153"/>
      <c r="AX33" s="153"/>
      <c r="AY33" s="153"/>
      <c r="AZ33" s="153"/>
      <c r="BA33" s="153"/>
      <c r="BB33" s="153"/>
      <c r="BC33" s="153"/>
      <c r="BD33" s="153"/>
      <c r="BE33" s="153"/>
      <c r="BF33" s="153"/>
      <c r="BG33" s="153"/>
      <c r="BH33" s="153"/>
      <c r="BI33" s="153"/>
      <c r="BJ33" s="153"/>
      <c r="BK33" s="153"/>
      <c r="BL33" s="153"/>
    </row>
    <row r="34" customFormat="false" ht="12.8" hidden="false" customHeight="false" outlineLevel="0" collapsed="false">
      <c r="A34" s="7"/>
      <c r="B34" s="7" t="n">
        <v>2021</v>
      </c>
      <c r="C34" s="7" t="n">
        <v>2</v>
      </c>
      <c r="D34" s="7" t="n">
        <v>186</v>
      </c>
      <c r="E34" s="157" t="n">
        <f aca="false">high_SIPA_income!B27</f>
        <v>20558764.0214191</v>
      </c>
      <c r="F34" s="157" t="n">
        <f aca="false">high_SIPA_income!I27</f>
        <v>101875.576230652</v>
      </c>
      <c r="G34" s="67" t="n">
        <f aca="false">E34-F34*0.7</f>
        <v>20487451.1180576</v>
      </c>
      <c r="H34" s="67"/>
      <c r="I34" s="67"/>
      <c r="J34" s="67" t="n">
        <f aca="false">G34*3.8235866717</f>
        <v>78335545.0321105</v>
      </c>
      <c r="K34" s="9"/>
      <c r="L34" s="67"/>
      <c r="M34" s="67" t="n">
        <f aca="false">F34*2.511711692</f>
        <v>255882.075947767</v>
      </c>
      <c r="N34" s="67"/>
      <c r="O34" s="7"/>
      <c r="P34" s="7"/>
      <c r="Q34" s="67"/>
      <c r="R34" s="67"/>
      <c r="S34" s="67"/>
      <c r="T34" s="7"/>
      <c r="U34" s="7"/>
      <c r="V34" s="67"/>
      <c r="W34" s="67"/>
      <c r="X34" s="6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</row>
    <row r="35" customFormat="false" ht="12.8" hidden="false" customHeight="false" outlineLevel="0" collapsed="false">
      <c r="A35" s="7"/>
      <c r="B35" s="7" t="n">
        <v>2021</v>
      </c>
      <c r="C35" s="7" t="n">
        <v>3</v>
      </c>
      <c r="D35" s="7" t="n">
        <v>187</v>
      </c>
      <c r="E35" s="157" t="n">
        <f aca="false">high_SIPA_income!B28</f>
        <v>18319459.2785992</v>
      </c>
      <c r="F35" s="157" t="n">
        <f aca="false">high_SIPA_income!I28</f>
        <v>109907.476622467</v>
      </c>
      <c r="G35" s="67" t="n">
        <f aca="false">E35-F35*0.7</f>
        <v>18242524.0449635</v>
      </c>
      <c r="H35" s="67"/>
      <c r="I35" s="67"/>
      <c r="J35" s="67" t="n">
        <f aca="false">G35*3.8235866717</f>
        <v>69751871.7964893</v>
      </c>
      <c r="K35" s="9"/>
      <c r="L35" s="67"/>
      <c r="M35" s="67" t="n">
        <f aca="false">F35*2.511711692</f>
        <v>276055.894070867</v>
      </c>
      <c r="N35" s="67"/>
      <c r="O35" s="7"/>
      <c r="P35" s="7"/>
      <c r="Q35" s="67"/>
      <c r="R35" s="67"/>
      <c r="S35" s="67"/>
      <c r="T35" s="7"/>
      <c r="U35" s="7"/>
      <c r="V35" s="67"/>
      <c r="W35" s="67"/>
      <c r="X35" s="6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</row>
    <row r="36" customFormat="false" ht="12.8" hidden="false" customHeight="false" outlineLevel="0" collapsed="false">
      <c r="A36" s="7"/>
      <c r="B36" s="7" t="n">
        <v>2021</v>
      </c>
      <c r="C36" s="7" t="n">
        <v>4</v>
      </c>
      <c r="D36" s="7" t="n">
        <v>188</v>
      </c>
      <c r="E36" s="157" t="n">
        <f aca="false">high_SIPA_income!B29</f>
        <v>22022655.0270761</v>
      </c>
      <c r="F36" s="157" t="n">
        <f aca="false">high_SIPA_income!I29</f>
        <v>109695.385788701</v>
      </c>
      <c r="G36" s="67" t="n">
        <f aca="false">E36-F36*0.7</f>
        <v>21945868.257024</v>
      </c>
      <c r="H36" s="67"/>
      <c r="I36" s="67"/>
      <c r="J36" s="67" t="n">
        <f aca="false">G36*3.8235866717</f>
        <v>83911929.3664411</v>
      </c>
      <c r="K36" s="9"/>
      <c r="L36" s="67"/>
      <c r="M36" s="67" t="n">
        <f aca="false">F36*2.511711692</f>
        <v>275523.183043931</v>
      </c>
      <c r="N36" s="67"/>
      <c r="O36" s="7"/>
      <c r="P36" s="7"/>
      <c r="Q36" s="67"/>
      <c r="R36" s="67"/>
      <c r="S36" s="67"/>
      <c r="T36" s="7"/>
      <c r="U36" s="7"/>
      <c r="V36" s="67"/>
      <c r="W36" s="67"/>
      <c r="X36" s="6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</row>
    <row r="37" customFormat="false" ht="12.8" hidden="false" customHeight="false" outlineLevel="0" collapsed="false">
      <c r="A37" s="153"/>
      <c r="B37" s="153" t="n">
        <v>2022</v>
      </c>
      <c r="C37" s="5" t="n">
        <v>1</v>
      </c>
      <c r="D37" s="153" t="n">
        <v>189</v>
      </c>
      <c r="E37" s="155" t="n">
        <f aca="false">high_SIPA_income!B30</f>
        <v>19443410.3438926</v>
      </c>
      <c r="F37" s="155" t="n">
        <f aca="false">high_SIPA_income!I30</f>
        <v>117459.887513799</v>
      </c>
      <c r="G37" s="8" t="n">
        <f aca="false">E37-F37*0.7</f>
        <v>19361188.422633</v>
      </c>
      <c r="H37" s="8"/>
      <c r="I37" s="8"/>
      <c r="J37" s="8" t="n">
        <f aca="false">G37*3.8235866717</f>
        <v>74029182.0010518</v>
      </c>
      <c r="K37" s="6"/>
      <c r="L37" s="8"/>
      <c r="M37" s="8" t="n">
        <f aca="false">F37*2.511711692</f>
        <v>295025.372809413</v>
      </c>
      <c r="N37" s="8"/>
      <c r="O37" s="5"/>
      <c r="P37" s="5"/>
      <c r="Q37" s="8"/>
      <c r="R37" s="8"/>
      <c r="S37" s="8"/>
      <c r="T37" s="5"/>
      <c r="U37" s="5"/>
      <c r="V37" s="8"/>
      <c r="W37" s="8"/>
      <c r="X37" s="8"/>
      <c r="Y37" s="153"/>
      <c r="Z37" s="153"/>
      <c r="AA37" s="153"/>
      <c r="AB37" s="153"/>
      <c r="AC37" s="153"/>
      <c r="AD37" s="153"/>
      <c r="AE37" s="153"/>
      <c r="AF37" s="153"/>
      <c r="AG37" s="153"/>
      <c r="AH37" s="153"/>
      <c r="AI37" s="153"/>
      <c r="AJ37" s="153"/>
      <c r="AK37" s="153"/>
      <c r="AL37" s="153"/>
      <c r="AM37" s="153"/>
      <c r="AN37" s="153"/>
      <c r="AO37" s="153"/>
      <c r="AP37" s="153"/>
      <c r="AQ37" s="153"/>
      <c r="AR37" s="153"/>
      <c r="AS37" s="153"/>
      <c r="AT37" s="153"/>
      <c r="AU37" s="153"/>
      <c r="AV37" s="153"/>
      <c r="AW37" s="153"/>
      <c r="AX37" s="153"/>
      <c r="AY37" s="153"/>
      <c r="AZ37" s="153"/>
      <c r="BA37" s="153"/>
      <c r="BB37" s="153"/>
      <c r="BC37" s="153"/>
      <c r="BD37" s="153"/>
      <c r="BE37" s="153"/>
      <c r="BF37" s="153"/>
      <c r="BG37" s="153"/>
      <c r="BH37" s="153"/>
      <c r="BI37" s="153"/>
      <c r="BJ37" s="153"/>
      <c r="BK37" s="153"/>
      <c r="BL37" s="153"/>
    </row>
    <row r="38" customFormat="false" ht="12.8" hidden="false" customHeight="false" outlineLevel="0" collapsed="false">
      <c r="A38" s="7"/>
      <c r="B38" s="7" t="n">
        <v>2022</v>
      </c>
      <c r="C38" s="7" t="n">
        <v>2</v>
      </c>
      <c r="D38" s="7" t="n">
        <v>190</v>
      </c>
      <c r="E38" s="157" t="n">
        <f aca="false">high_SIPA_income!B31</f>
        <v>23170574.6758085</v>
      </c>
      <c r="F38" s="157" t="n">
        <f aca="false">high_SIPA_income!I31</f>
        <v>111095.861744451</v>
      </c>
      <c r="G38" s="67" t="n">
        <f aca="false">E38-F38*0.7</f>
        <v>23092807.5725874</v>
      </c>
      <c r="H38" s="67"/>
      <c r="I38" s="67"/>
      <c r="J38" s="67" t="n">
        <f aca="false">G38*3.8235866717</f>
        <v>88297351.2466781</v>
      </c>
      <c r="K38" s="9"/>
      <c r="L38" s="67"/>
      <c r="M38" s="67" t="n">
        <f aca="false">F38*2.511711692</f>
        <v>279040.774876354</v>
      </c>
      <c r="N38" s="67"/>
      <c r="O38" s="7"/>
      <c r="P38" s="7"/>
      <c r="Q38" s="67"/>
      <c r="R38" s="67"/>
      <c r="S38" s="67"/>
      <c r="T38" s="7"/>
      <c r="U38" s="7"/>
      <c r="V38" s="67"/>
      <c r="W38" s="67"/>
      <c r="X38" s="6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</row>
    <row r="39" customFormat="false" ht="12.8" hidden="false" customHeight="false" outlineLevel="0" collapsed="false">
      <c r="A39" s="7"/>
      <c r="B39" s="7" t="n">
        <v>2022</v>
      </c>
      <c r="C39" s="7" t="n">
        <v>3</v>
      </c>
      <c r="D39" s="7" t="n">
        <v>191</v>
      </c>
      <c r="E39" s="157" t="n">
        <f aca="false">high_SIPA_income!B32</f>
        <v>20436801.1407255</v>
      </c>
      <c r="F39" s="157" t="n">
        <f aca="false">high_SIPA_income!I32</f>
        <v>118710.578556566</v>
      </c>
      <c r="G39" s="67" t="n">
        <f aca="false">E39-F39*0.7</f>
        <v>20353703.7357359</v>
      </c>
      <c r="H39" s="67"/>
      <c r="I39" s="67"/>
      <c r="J39" s="67" t="n">
        <f aca="false">G39*3.8235866717</f>
        <v>77824150.3236904</v>
      </c>
      <c r="K39" s="9"/>
      <c r="L39" s="67"/>
      <c r="M39" s="67" t="n">
        <f aca="false">F39*2.511711692</f>
        <v>298166.748124612</v>
      </c>
      <c r="N39" s="67"/>
      <c r="O39" s="7"/>
      <c r="P39" s="7"/>
      <c r="Q39" s="67"/>
      <c r="R39" s="67"/>
      <c r="S39" s="67"/>
      <c r="T39" s="7"/>
      <c r="U39" s="7"/>
      <c r="V39" s="67"/>
      <c r="W39" s="67"/>
      <c r="X39" s="6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</row>
    <row r="40" customFormat="false" ht="12.8" hidden="false" customHeight="false" outlineLevel="0" collapsed="false">
      <c r="A40" s="7"/>
      <c r="B40" s="7" t="n">
        <v>2022</v>
      </c>
      <c r="C40" s="7" t="n">
        <v>4</v>
      </c>
      <c r="D40" s="7" t="n">
        <v>192</v>
      </c>
      <c r="E40" s="157" t="n">
        <f aca="false">high_SIPA_income!B33</f>
        <v>24303400.6018485</v>
      </c>
      <c r="F40" s="157" t="n">
        <f aca="false">high_SIPA_income!I33</f>
        <v>111714.128311766</v>
      </c>
      <c r="G40" s="67" t="n">
        <f aca="false">E40-F40*0.7</f>
        <v>24225200.7120303</v>
      </c>
      <c r="H40" s="67"/>
      <c r="I40" s="67"/>
      <c r="J40" s="67" t="n">
        <f aca="false">G40*3.8235866717</f>
        <v>92627154.5617764</v>
      </c>
      <c r="K40" s="9"/>
      <c r="L40" s="67"/>
      <c r="M40" s="67" t="n">
        <f aca="false">F40*2.511711692</f>
        <v>280593.682242252</v>
      </c>
      <c r="N40" s="67"/>
      <c r="O40" s="7"/>
      <c r="P40" s="7"/>
      <c r="Q40" s="67"/>
      <c r="R40" s="67"/>
      <c r="S40" s="67"/>
      <c r="T40" s="7"/>
      <c r="U40" s="7"/>
      <c r="V40" s="67"/>
      <c r="W40" s="67"/>
      <c r="X40" s="6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</row>
    <row r="41" customFormat="false" ht="12.8" hidden="false" customHeight="false" outlineLevel="0" collapsed="false">
      <c r="A41" s="153"/>
      <c r="B41" s="153" t="n">
        <v>2023</v>
      </c>
      <c r="C41" s="5" t="n">
        <v>1</v>
      </c>
      <c r="D41" s="153" t="n">
        <v>193</v>
      </c>
      <c r="E41" s="155" t="n">
        <f aca="false">high_SIPA_income!B34</f>
        <v>21293911.5813079</v>
      </c>
      <c r="F41" s="155" t="n">
        <f aca="false">high_SIPA_income!I34</f>
        <v>117473.552933225</v>
      </c>
      <c r="G41" s="8" t="n">
        <f aca="false">E41-F41*0.7</f>
        <v>21211680.0942547</v>
      </c>
      <c r="H41" s="8"/>
      <c r="I41" s="8"/>
      <c r="J41" s="8" t="n">
        <f aca="false">G41*3.8235866717</f>
        <v>81104697.2927564</v>
      </c>
      <c r="K41" s="6"/>
      <c r="L41" s="8"/>
      <c r="M41" s="8" t="n">
        <f aca="false">F41*2.511711692</f>
        <v>295059.696403162</v>
      </c>
      <c r="N41" s="8"/>
      <c r="O41" s="5"/>
      <c r="P41" s="5"/>
      <c r="Q41" s="8"/>
      <c r="R41" s="8"/>
      <c r="S41" s="8"/>
      <c r="T41" s="5"/>
      <c r="U41" s="5"/>
      <c r="V41" s="8"/>
      <c r="W41" s="8"/>
      <c r="X41" s="8"/>
      <c r="Y41" s="153"/>
      <c r="Z41" s="153"/>
      <c r="AA41" s="153"/>
      <c r="AB41" s="153"/>
      <c r="AC41" s="153"/>
      <c r="AD41" s="153"/>
      <c r="AE41" s="153"/>
      <c r="AF41" s="153"/>
      <c r="AG41" s="153"/>
      <c r="AH41" s="153"/>
      <c r="AI41" s="153"/>
      <c r="AJ41" s="153"/>
      <c r="AK41" s="153"/>
      <c r="AL41" s="153"/>
      <c r="AM41" s="153"/>
      <c r="AN41" s="153"/>
      <c r="AO41" s="153"/>
      <c r="AP41" s="153"/>
      <c r="AQ41" s="153"/>
      <c r="AR41" s="153"/>
      <c r="AS41" s="153"/>
      <c r="AT41" s="153"/>
      <c r="AU41" s="153"/>
      <c r="AV41" s="153"/>
      <c r="AW41" s="153"/>
      <c r="AX41" s="153"/>
      <c r="AY41" s="153"/>
      <c r="AZ41" s="153"/>
      <c r="BA41" s="153"/>
      <c r="BB41" s="153"/>
      <c r="BC41" s="153"/>
      <c r="BD41" s="153"/>
      <c r="BE41" s="153"/>
      <c r="BF41" s="153"/>
      <c r="BG41" s="153"/>
      <c r="BH41" s="153"/>
      <c r="BI41" s="153"/>
      <c r="BJ41" s="153"/>
      <c r="BK41" s="153"/>
      <c r="BL41" s="153"/>
    </row>
    <row r="42" customFormat="false" ht="12.8" hidden="false" customHeight="false" outlineLevel="0" collapsed="false">
      <c r="A42" s="7"/>
      <c r="B42" s="7" t="n">
        <v>2023</v>
      </c>
      <c r="C42" s="7" t="n">
        <v>2</v>
      </c>
      <c r="D42" s="7" t="n">
        <v>194</v>
      </c>
      <c r="E42" s="157" t="n">
        <f aca="false">high_SIPA_income!B35</f>
        <v>24808377.5881214</v>
      </c>
      <c r="F42" s="157" t="n">
        <f aca="false">high_SIPA_income!I35</f>
        <v>115060.376691169</v>
      </c>
      <c r="G42" s="67" t="n">
        <f aca="false">E42-F42*0.7</f>
        <v>24727835.3244376</v>
      </c>
      <c r="H42" s="67"/>
      <c r="I42" s="67"/>
      <c r="J42" s="67" t="n">
        <f aca="false">G42*3.8235866717</f>
        <v>94549021.5665122</v>
      </c>
      <c r="K42" s="9"/>
      <c r="L42" s="67"/>
      <c r="M42" s="67" t="n">
        <f aca="false">F42*2.511711692</f>
        <v>288998.493421133</v>
      </c>
      <c r="N42" s="67"/>
      <c r="O42" s="7"/>
      <c r="P42" s="7"/>
      <c r="Q42" s="67"/>
      <c r="R42" s="67"/>
      <c r="S42" s="67"/>
      <c r="T42" s="7"/>
      <c r="U42" s="7"/>
      <c r="V42" s="67"/>
      <c r="W42" s="67"/>
      <c r="X42" s="6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</row>
    <row r="43" customFormat="false" ht="12.8" hidden="false" customHeight="false" outlineLevel="0" collapsed="false">
      <c r="A43" s="7"/>
      <c r="B43" s="7" t="n">
        <v>2023</v>
      </c>
      <c r="C43" s="7" t="n">
        <v>3</v>
      </c>
      <c r="D43" s="7" t="n">
        <v>195</v>
      </c>
      <c r="E43" s="157" t="n">
        <f aca="false">high_SIPA_income!B36</f>
        <v>21904111.3416085</v>
      </c>
      <c r="F43" s="157" t="n">
        <f aca="false">high_SIPA_income!I36</f>
        <v>118399.772277673</v>
      </c>
      <c r="G43" s="67" t="n">
        <f aca="false">E43-F43*0.7</f>
        <v>21821231.5010142</v>
      </c>
      <c r="H43" s="67"/>
      <c r="I43" s="67"/>
      <c r="J43" s="67" t="n">
        <f aca="false">G43*3.8235866717</f>
        <v>83435369.927358</v>
      </c>
      <c r="K43" s="9"/>
      <c r="L43" s="67"/>
      <c r="M43" s="67" t="n">
        <f aca="false">F43*2.511711692</f>
        <v>297386.09235997</v>
      </c>
      <c r="N43" s="67"/>
      <c r="O43" s="7"/>
      <c r="P43" s="7"/>
      <c r="Q43" s="67"/>
      <c r="R43" s="67"/>
      <c r="S43" s="67"/>
      <c r="T43" s="7"/>
      <c r="U43" s="7"/>
      <c r="V43" s="67"/>
      <c r="W43" s="67"/>
      <c r="X43" s="6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</row>
    <row r="44" customFormat="false" ht="12.8" hidden="false" customHeight="false" outlineLevel="0" collapsed="false">
      <c r="A44" s="7"/>
      <c r="B44" s="7" t="n">
        <v>2023</v>
      </c>
      <c r="C44" s="7" t="n">
        <v>4</v>
      </c>
      <c r="D44" s="7" t="n">
        <v>196</v>
      </c>
      <c r="E44" s="157" t="n">
        <f aca="false">high_SIPA_income!B37</f>
        <v>25758107.8483222</v>
      </c>
      <c r="F44" s="157" t="n">
        <f aca="false">high_SIPA_income!I37</f>
        <v>112740.448365949</v>
      </c>
      <c r="G44" s="67" t="n">
        <f aca="false">E44-F44*0.7</f>
        <v>25679189.534466</v>
      </c>
      <c r="H44" s="67"/>
      <c r="I44" s="67"/>
      <c r="J44" s="67" t="n">
        <f aca="false">G44*3.8235866717</f>
        <v>98186606.8440423</v>
      </c>
      <c r="K44" s="9"/>
      <c r="L44" s="67"/>
      <c r="M44" s="67" t="n">
        <f aca="false">F44*2.511711692</f>
        <v>283171.502322076</v>
      </c>
      <c r="N44" s="67"/>
      <c r="O44" s="7"/>
      <c r="P44" s="7"/>
      <c r="Q44" s="67"/>
      <c r="R44" s="67"/>
      <c r="S44" s="67"/>
      <c r="T44" s="7"/>
      <c r="U44" s="7"/>
      <c r="V44" s="67"/>
      <c r="W44" s="67"/>
      <c r="X44" s="6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</row>
    <row r="45" customFormat="false" ht="12.8" hidden="false" customHeight="false" outlineLevel="0" collapsed="false">
      <c r="A45" s="153"/>
      <c r="B45" s="153" t="n">
        <v>2024</v>
      </c>
      <c r="C45" s="5" t="n">
        <v>1</v>
      </c>
      <c r="D45" s="153" t="n">
        <v>197</v>
      </c>
      <c r="E45" s="155" t="n">
        <f aca="false">high_SIPA_income!B38</f>
        <v>22602039.0954792</v>
      </c>
      <c r="F45" s="155" t="n">
        <f aca="false">high_SIPA_income!I38</f>
        <v>112724.366680429</v>
      </c>
      <c r="G45" s="8" t="n">
        <f aca="false">E45-F45*0.7</f>
        <v>22523132.0388029</v>
      </c>
      <c r="H45" s="8"/>
      <c r="I45" s="8"/>
      <c r="J45" s="8" t="n">
        <f aca="false">G45*3.8235866717</f>
        <v>86119147.4685059</v>
      </c>
      <c r="K45" s="6"/>
      <c r="L45" s="8"/>
      <c r="M45" s="8" t="n">
        <f aca="false">F45*2.511711692</f>
        <v>283131.109764529</v>
      </c>
      <c r="N45" s="8"/>
      <c r="O45" s="5"/>
      <c r="P45" s="5"/>
      <c r="Q45" s="8"/>
      <c r="R45" s="8"/>
      <c r="S45" s="8"/>
      <c r="T45" s="5"/>
      <c r="U45" s="5"/>
      <c r="V45" s="8"/>
      <c r="W45" s="8"/>
      <c r="X45" s="8"/>
      <c r="Y45" s="153"/>
      <c r="Z45" s="153"/>
      <c r="AA45" s="153"/>
      <c r="AB45" s="153"/>
      <c r="AC45" s="153"/>
      <c r="AD45" s="153"/>
      <c r="AE45" s="153"/>
      <c r="AF45" s="153"/>
      <c r="AG45" s="153"/>
      <c r="AH45" s="153"/>
      <c r="AI45" s="153"/>
      <c r="AJ45" s="153"/>
      <c r="AK45" s="153"/>
      <c r="AL45" s="153"/>
      <c r="AM45" s="153"/>
      <c r="AN45" s="153"/>
      <c r="AO45" s="153"/>
      <c r="AP45" s="153"/>
      <c r="AQ45" s="153"/>
      <c r="AR45" s="153"/>
      <c r="AS45" s="153"/>
      <c r="AT45" s="153"/>
      <c r="AU45" s="153"/>
      <c r="AV45" s="153"/>
      <c r="AW45" s="153"/>
      <c r="AX45" s="153"/>
      <c r="AY45" s="153"/>
      <c r="AZ45" s="153"/>
      <c r="BA45" s="153"/>
      <c r="BB45" s="153"/>
      <c r="BC45" s="153"/>
      <c r="BD45" s="153"/>
      <c r="BE45" s="153"/>
      <c r="BF45" s="153"/>
      <c r="BG45" s="153"/>
      <c r="BH45" s="153"/>
      <c r="BI45" s="153"/>
      <c r="BJ45" s="153"/>
      <c r="BK45" s="153"/>
      <c r="BL45" s="153"/>
    </row>
    <row r="46" customFormat="false" ht="12.8" hidden="false" customHeight="false" outlineLevel="0" collapsed="false">
      <c r="A46" s="7"/>
      <c r="B46" s="7" t="n">
        <v>2024</v>
      </c>
      <c r="C46" s="7" t="n">
        <v>2</v>
      </c>
      <c r="D46" s="7" t="n">
        <v>198</v>
      </c>
      <c r="E46" s="157" t="n">
        <f aca="false">high_SIPA_income!B39</f>
        <v>26542345.5485286</v>
      </c>
      <c r="F46" s="157" t="n">
        <f aca="false">high_SIPA_income!I39</f>
        <v>114056.756452864</v>
      </c>
      <c r="G46" s="67" t="n">
        <f aca="false">E46-F46*0.7</f>
        <v>26462505.8190116</v>
      </c>
      <c r="H46" s="67"/>
      <c r="I46" s="67"/>
      <c r="J46" s="67" t="n">
        <f aca="false">G46*3.8235866717</f>
        <v>101181684.549357</v>
      </c>
      <c r="K46" s="9"/>
      <c r="L46" s="67"/>
      <c r="M46" s="67" t="n">
        <f aca="false">F46*2.511711692</f>
        <v>286477.688734254</v>
      </c>
      <c r="N46" s="67"/>
      <c r="O46" s="7"/>
      <c r="P46" s="7"/>
      <c r="Q46" s="67"/>
      <c r="R46" s="67"/>
      <c r="S46" s="67"/>
      <c r="T46" s="7"/>
      <c r="U46" s="7"/>
      <c r="V46" s="67"/>
      <c r="W46" s="67"/>
      <c r="X46" s="6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</row>
    <row r="47" customFormat="false" ht="12.8" hidden="false" customHeight="false" outlineLevel="0" collapsed="false">
      <c r="A47" s="7"/>
      <c r="B47" s="7" t="n">
        <v>2024</v>
      </c>
      <c r="C47" s="7" t="n">
        <v>3</v>
      </c>
      <c r="D47" s="7" t="n">
        <v>199</v>
      </c>
      <c r="E47" s="157" t="n">
        <f aca="false">high_SIPA_income!B40</f>
        <v>23057410.7886236</v>
      </c>
      <c r="F47" s="157" t="n">
        <f aca="false">high_SIPA_income!I40</f>
        <v>119469.71703211</v>
      </c>
      <c r="G47" s="67" t="n">
        <f aca="false">E47-F47*0.7</f>
        <v>22973781.9867011</v>
      </c>
      <c r="H47" s="67"/>
      <c r="I47" s="67"/>
      <c r="J47" s="67" t="n">
        <f aca="false">G47*3.8235866717</f>
        <v>87842246.6028918</v>
      </c>
      <c r="K47" s="9"/>
      <c r="L47" s="67"/>
      <c r="M47" s="67" t="n">
        <f aca="false">F47*2.511711692</f>
        <v>300073.485109483</v>
      </c>
      <c r="N47" s="67"/>
      <c r="O47" s="7"/>
      <c r="P47" s="7"/>
      <c r="Q47" s="67"/>
      <c r="R47" s="67"/>
      <c r="S47" s="67"/>
      <c r="T47" s="7"/>
      <c r="U47" s="7"/>
      <c r="V47" s="67"/>
      <c r="W47" s="67"/>
      <c r="X47" s="6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</row>
    <row r="48" customFormat="false" ht="12.8" hidden="false" customHeight="false" outlineLevel="0" collapsed="false">
      <c r="A48" s="7"/>
      <c r="B48" s="7" t="n">
        <v>2024</v>
      </c>
      <c r="C48" s="7" t="n">
        <v>4</v>
      </c>
      <c r="D48" s="7" t="n">
        <v>200</v>
      </c>
      <c r="E48" s="157" t="n">
        <f aca="false">high_SIPA_income!B41</f>
        <v>26813672.5683372</v>
      </c>
      <c r="F48" s="157" t="n">
        <f aca="false">high_SIPA_income!I41</f>
        <v>119356.460983522</v>
      </c>
      <c r="G48" s="67" t="n">
        <f aca="false">E48-F48*0.7</f>
        <v>26730123.0456488</v>
      </c>
      <c r="H48" s="67"/>
      <c r="I48" s="67"/>
      <c r="J48" s="67" t="n">
        <f aca="false">G48*3.8235866717</f>
        <v>102204942.210244</v>
      </c>
      <c r="K48" s="9"/>
      <c r="L48" s="67"/>
      <c r="M48" s="67" t="n">
        <f aca="false">F48*2.511711692</f>
        <v>299789.018568054</v>
      </c>
      <c r="N48" s="67"/>
      <c r="O48" s="7"/>
      <c r="P48" s="7"/>
      <c r="Q48" s="67"/>
      <c r="R48" s="67"/>
      <c r="S48" s="67"/>
      <c r="T48" s="7"/>
      <c r="U48" s="7"/>
      <c r="V48" s="67"/>
      <c r="W48" s="67"/>
      <c r="X48" s="6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</row>
    <row r="49" customFormat="false" ht="12.8" hidden="false" customHeight="false" outlineLevel="0" collapsed="false">
      <c r="A49" s="153"/>
      <c r="B49" s="153" t="n">
        <v>2025</v>
      </c>
      <c r="C49" s="5" t="n">
        <v>1</v>
      </c>
      <c r="D49" s="153" t="n">
        <v>201</v>
      </c>
      <c r="E49" s="155" t="n">
        <f aca="false">high_SIPA_income!B42</f>
        <v>23553429.185062</v>
      </c>
      <c r="F49" s="155" t="n">
        <f aca="false">high_SIPA_income!I42</f>
        <v>119209.925259049</v>
      </c>
      <c r="G49" s="8" t="n">
        <f aca="false">E49-F49*0.7</f>
        <v>23469982.2373807</v>
      </c>
      <c r="H49" s="8"/>
      <c r="I49" s="8"/>
      <c r="J49" s="8" t="n">
        <f aca="false">G49*3.8235866717</f>
        <v>89739511.2678845</v>
      </c>
      <c r="K49" s="6"/>
      <c r="L49" s="8"/>
      <c r="M49" s="8" t="n">
        <f aca="false">F49*2.511711692</f>
        <v>299420.963075601</v>
      </c>
      <c r="N49" s="8"/>
      <c r="O49" s="5"/>
      <c r="P49" s="5"/>
      <c r="Q49" s="8"/>
      <c r="R49" s="8"/>
      <c r="S49" s="8"/>
      <c r="T49" s="5"/>
      <c r="U49" s="5"/>
      <c r="V49" s="8"/>
      <c r="W49" s="8"/>
      <c r="X49" s="8"/>
      <c r="Y49" s="153"/>
      <c r="Z49" s="153"/>
      <c r="AA49" s="153"/>
      <c r="AB49" s="153"/>
      <c r="AC49" s="153"/>
      <c r="AD49" s="153"/>
      <c r="AE49" s="153"/>
      <c r="AF49" s="153"/>
      <c r="AG49" s="153"/>
      <c r="AH49" s="153"/>
      <c r="AI49" s="153"/>
      <c r="AJ49" s="153"/>
      <c r="AK49" s="153"/>
      <c r="AL49" s="153"/>
      <c r="AM49" s="153"/>
      <c r="AN49" s="153"/>
      <c r="AO49" s="153"/>
      <c r="AP49" s="153"/>
      <c r="AQ49" s="153"/>
      <c r="AR49" s="153"/>
      <c r="AS49" s="153"/>
      <c r="AT49" s="153"/>
      <c r="AU49" s="153"/>
      <c r="AV49" s="153"/>
      <c r="AW49" s="153"/>
      <c r="AX49" s="153"/>
      <c r="AY49" s="153"/>
      <c r="AZ49" s="153"/>
      <c r="BA49" s="153"/>
      <c r="BB49" s="153"/>
      <c r="BC49" s="153"/>
      <c r="BD49" s="153"/>
      <c r="BE49" s="153"/>
      <c r="BF49" s="153"/>
      <c r="BG49" s="153"/>
      <c r="BH49" s="153"/>
      <c r="BI49" s="153"/>
      <c r="BJ49" s="153"/>
      <c r="BK49" s="153"/>
      <c r="BL49" s="153"/>
    </row>
    <row r="50" customFormat="false" ht="12.8" hidden="false" customHeight="false" outlineLevel="0" collapsed="false">
      <c r="A50" s="7"/>
      <c r="B50" s="7" t="n">
        <v>2025</v>
      </c>
      <c r="C50" s="7" t="n">
        <v>2</v>
      </c>
      <c r="D50" s="7" t="n">
        <v>202</v>
      </c>
      <c r="E50" s="157" t="n">
        <f aca="false">high_SIPA_income!B43</f>
        <v>27604655.7946433</v>
      </c>
      <c r="F50" s="157" t="n">
        <f aca="false">high_SIPA_income!I43</f>
        <v>113151.461124744</v>
      </c>
      <c r="G50" s="67" t="n">
        <f aca="false">E50-F50*0.7</f>
        <v>27525449.771856</v>
      </c>
      <c r="H50" s="67"/>
      <c r="I50" s="67"/>
      <c r="J50" s="67" t="n">
        <f aca="false">G50*3.8235866717</f>
        <v>105245942.880216</v>
      </c>
      <c r="K50" s="9"/>
      <c r="L50" s="67"/>
      <c r="M50" s="67" t="n">
        <f aca="false">F50*2.511711692</f>
        <v>284203.847873904</v>
      </c>
      <c r="N50" s="67"/>
      <c r="O50" s="7"/>
      <c r="P50" s="7"/>
      <c r="Q50" s="67"/>
      <c r="R50" s="67"/>
      <c r="S50" s="67"/>
      <c r="T50" s="7"/>
      <c r="U50" s="7"/>
      <c r="V50" s="67"/>
      <c r="W50" s="67"/>
      <c r="X50" s="6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</row>
    <row r="51" customFormat="false" ht="12.8" hidden="false" customHeight="false" outlineLevel="0" collapsed="false">
      <c r="A51" s="7"/>
      <c r="B51" s="7" t="n">
        <v>2025</v>
      </c>
      <c r="C51" s="7" t="n">
        <v>3</v>
      </c>
      <c r="D51" s="7" t="n">
        <v>203</v>
      </c>
      <c r="E51" s="157" t="n">
        <f aca="false">high_SIPA_income!B44</f>
        <v>24268897.5411913</v>
      </c>
      <c r="F51" s="157" t="n">
        <f aca="false">high_SIPA_income!I44</f>
        <v>112668.162699283</v>
      </c>
      <c r="G51" s="67" t="n">
        <f aca="false">E51-F51*0.7</f>
        <v>24190029.8273018</v>
      </c>
      <c r="H51" s="67"/>
      <c r="I51" s="67"/>
      <c r="J51" s="67" t="n">
        <f aca="false">G51*3.8235866717</f>
        <v>92492675.6356968</v>
      </c>
      <c r="K51" s="9"/>
      <c r="L51" s="67"/>
      <c r="M51" s="67" t="n">
        <f aca="false">F51*2.511711692</f>
        <v>282989.941567948</v>
      </c>
      <c r="N51" s="67"/>
      <c r="O51" s="7"/>
      <c r="P51" s="7"/>
      <c r="Q51" s="67"/>
      <c r="R51" s="67"/>
      <c r="S51" s="67"/>
      <c r="T51" s="7"/>
      <c r="U51" s="7"/>
      <c r="V51" s="67"/>
      <c r="W51" s="67"/>
      <c r="X51" s="6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</row>
    <row r="52" customFormat="false" ht="12.8" hidden="false" customHeight="false" outlineLevel="0" collapsed="false">
      <c r="A52" s="7"/>
      <c r="B52" s="7" t="n">
        <v>2025</v>
      </c>
      <c r="C52" s="7" t="n">
        <v>4</v>
      </c>
      <c r="D52" s="7" t="n">
        <v>204</v>
      </c>
      <c r="E52" s="157" t="n">
        <f aca="false">high_SIPA_income!B45</f>
        <v>28416966.9492173</v>
      </c>
      <c r="F52" s="157" t="n">
        <f aca="false">high_SIPA_income!I45</f>
        <v>116326.443869763</v>
      </c>
      <c r="G52" s="67" t="n">
        <f aca="false">E52-F52*0.7</f>
        <v>28335538.4385084</v>
      </c>
      <c r="H52" s="67"/>
      <c r="I52" s="67"/>
      <c r="J52" s="67" t="n">
        <f aca="false">G52*3.8235866717</f>
        <v>108343387.108924</v>
      </c>
      <c r="K52" s="9"/>
      <c r="L52" s="67"/>
      <c r="M52" s="67" t="n">
        <f aca="false">F52*2.511711692</f>
        <v>292178.489156466</v>
      </c>
      <c r="N52" s="67"/>
      <c r="O52" s="7"/>
      <c r="P52" s="7"/>
      <c r="Q52" s="67"/>
      <c r="R52" s="67"/>
      <c r="S52" s="67"/>
      <c r="T52" s="7"/>
      <c r="U52" s="7"/>
      <c r="V52" s="67"/>
      <c r="W52" s="67"/>
      <c r="X52" s="6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</row>
    <row r="53" customFormat="false" ht="12.8" hidden="false" customHeight="false" outlineLevel="0" collapsed="false">
      <c r="A53" s="153"/>
      <c r="B53" s="153" t="n">
        <v>2026</v>
      </c>
      <c r="C53" s="5" t="n">
        <v>1</v>
      </c>
      <c r="D53" s="153" t="n">
        <v>205</v>
      </c>
      <c r="E53" s="155" t="n">
        <f aca="false">high_SIPA_income!B46</f>
        <v>25061199.0149842</v>
      </c>
      <c r="F53" s="155" t="n">
        <f aca="false">high_SIPA_income!I46</f>
        <v>116955.911961383</v>
      </c>
      <c r="G53" s="8" t="n">
        <f aca="false">E53-F53*0.7</f>
        <v>24979329.8766112</v>
      </c>
      <c r="H53" s="8"/>
      <c r="I53" s="8"/>
      <c r="J53" s="8" t="n">
        <f aca="false">G53*3.8235866717</f>
        <v>95510632.7842083</v>
      </c>
      <c r="K53" s="6"/>
      <c r="L53" s="8"/>
      <c r="M53" s="8" t="n">
        <f aca="false">F53*2.511711692</f>
        <v>293759.53152193</v>
      </c>
      <c r="N53" s="8"/>
      <c r="O53" s="5"/>
      <c r="P53" s="5"/>
      <c r="Q53" s="8"/>
      <c r="R53" s="8"/>
      <c r="S53" s="8"/>
      <c r="T53" s="5"/>
      <c r="U53" s="5"/>
      <c r="V53" s="8"/>
      <c r="W53" s="8"/>
      <c r="X53" s="8"/>
      <c r="Y53" s="153"/>
      <c r="Z53" s="153"/>
      <c r="AA53" s="153"/>
      <c r="AB53" s="153"/>
      <c r="AC53" s="153"/>
      <c r="AD53" s="153"/>
      <c r="AE53" s="153"/>
      <c r="AF53" s="153"/>
      <c r="AG53" s="153"/>
      <c r="AH53" s="153"/>
      <c r="AI53" s="153"/>
      <c r="AJ53" s="153"/>
      <c r="AK53" s="153"/>
      <c r="AL53" s="153"/>
      <c r="AM53" s="153"/>
      <c r="AN53" s="153"/>
      <c r="AO53" s="153"/>
      <c r="AP53" s="153"/>
      <c r="AQ53" s="153"/>
      <c r="AR53" s="153"/>
      <c r="AS53" s="153"/>
      <c r="AT53" s="153"/>
      <c r="AU53" s="153"/>
      <c r="AV53" s="153"/>
      <c r="AW53" s="153"/>
      <c r="AX53" s="153"/>
      <c r="AY53" s="153"/>
      <c r="AZ53" s="153"/>
      <c r="BA53" s="153"/>
      <c r="BB53" s="153"/>
      <c r="BC53" s="153"/>
      <c r="BD53" s="153"/>
      <c r="BE53" s="153"/>
      <c r="BF53" s="153"/>
      <c r="BG53" s="153"/>
      <c r="BH53" s="153"/>
      <c r="BI53" s="153"/>
      <c r="BJ53" s="153"/>
      <c r="BK53" s="153"/>
      <c r="BL53" s="153"/>
    </row>
    <row r="54" customFormat="false" ht="12.8" hidden="false" customHeight="false" outlineLevel="0" collapsed="false">
      <c r="A54" s="7"/>
      <c r="B54" s="7" t="n">
        <v>2026</v>
      </c>
      <c r="C54" s="7" t="n">
        <v>2</v>
      </c>
      <c r="D54" s="7" t="n">
        <v>206</v>
      </c>
      <c r="E54" s="157" t="n">
        <f aca="false">high_SIPA_income!B47</f>
        <v>29283684.4716441</v>
      </c>
      <c r="F54" s="157" t="n">
        <f aca="false">high_SIPA_income!I47</f>
        <v>113804.904700561</v>
      </c>
      <c r="G54" s="67" t="n">
        <f aca="false">E54-F54*0.7</f>
        <v>29204021.0383537</v>
      </c>
      <c r="H54" s="67"/>
      <c r="I54" s="67"/>
      <c r="J54" s="67" t="n">
        <f aca="false">G54*3.8235866717</f>
        <v>111664105.602296</v>
      </c>
      <c r="K54" s="9"/>
      <c r="L54" s="67"/>
      <c r="M54" s="67" t="n">
        <f aca="false">F54*2.511711692</f>
        <v>285845.109743345</v>
      </c>
      <c r="N54" s="67"/>
      <c r="O54" s="7"/>
      <c r="P54" s="7"/>
      <c r="Q54" s="67"/>
      <c r="R54" s="67"/>
      <c r="S54" s="67"/>
      <c r="T54" s="7"/>
      <c r="U54" s="7"/>
      <c r="V54" s="67"/>
      <c r="W54" s="67"/>
      <c r="X54" s="6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</row>
    <row r="55" customFormat="false" ht="12.8" hidden="false" customHeight="false" outlineLevel="0" collapsed="false">
      <c r="A55" s="7"/>
      <c r="B55" s="7" t="n">
        <v>2026</v>
      </c>
      <c r="C55" s="7" t="n">
        <v>3</v>
      </c>
      <c r="D55" s="7" t="n">
        <v>207</v>
      </c>
      <c r="E55" s="157" t="n">
        <f aca="false">high_SIPA_income!B48</f>
        <v>25774204.779577</v>
      </c>
      <c r="F55" s="157" t="n">
        <f aca="false">high_SIPA_income!I48</f>
        <v>112816.439806091</v>
      </c>
      <c r="G55" s="67" t="n">
        <f aca="false">E55-F55*0.7</f>
        <v>25695233.2717128</v>
      </c>
      <c r="H55" s="67"/>
      <c r="I55" s="67"/>
      <c r="J55" s="67" t="n">
        <f aca="false">G55*3.8235866717</f>
        <v>98247951.4639434</v>
      </c>
      <c r="K55" s="9"/>
      <c r="L55" s="67"/>
      <c r="M55" s="67" t="n">
        <f aca="false">F55*2.511711692</f>
        <v>283362.370910774</v>
      </c>
      <c r="N55" s="67"/>
      <c r="O55" s="7"/>
      <c r="P55" s="7"/>
      <c r="Q55" s="67"/>
      <c r="R55" s="67"/>
      <c r="S55" s="67"/>
      <c r="T55" s="7"/>
      <c r="U55" s="7"/>
      <c r="V55" s="67"/>
      <c r="W55" s="67"/>
      <c r="X55" s="6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</row>
    <row r="56" customFormat="false" ht="12.8" hidden="false" customHeight="false" outlineLevel="0" collapsed="false">
      <c r="A56" s="7"/>
      <c r="B56" s="7" t="n">
        <v>2026</v>
      </c>
      <c r="C56" s="7" t="n">
        <v>4</v>
      </c>
      <c r="D56" s="7" t="n">
        <v>208</v>
      </c>
      <c r="E56" s="157" t="n">
        <f aca="false">high_SIPA_income!B49</f>
        <v>30002365.8468863</v>
      </c>
      <c r="F56" s="157" t="n">
        <f aca="false">high_SIPA_income!I49</f>
        <v>115265.265251399</v>
      </c>
      <c r="G56" s="67" t="n">
        <f aca="false">E56-F56*0.7</f>
        <v>29921680.1612104</v>
      </c>
      <c r="H56" s="67"/>
      <c r="I56" s="67"/>
      <c r="J56" s="67" t="n">
        <f aca="false">G56*3.8235866717</f>
        <v>114408137.459274</v>
      </c>
      <c r="K56" s="9"/>
      <c r="L56" s="67"/>
      <c r="M56" s="67" t="n">
        <f aca="false">F56*2.511711692</f>
        <v>289513.11441342</v>
      </c>
      <c r="N56" s="67"/>
      <c r="O56" s="7"/>
      <c r="P56" s="7"/>
      <c r="Q56" s="67"/>
      <c r="R56" s="67"/>
      <c r="S56" s="67"/>
      <c r="T56" s="7"/>
      <c r="U56" s="7"/>
      <c r="V56" s="67"/>
      <c r="W56" s="67"/>
      <c r="X56" s="6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</row>
    <row r="57" customFormat="false" ht="12.8" hidden="false" customHeight="false" outlineLevel="0" collapsed="false">
      <c r="A57" s="153"/>
      <c r="B57" s="153" t="n">
        <v>2027</v>
      </c>
      <c r="C57" s="5" t="n">
        <v>1</v>
      </c>
      <c r="D57" s="153" t="n">
        <v>209</v>
      </c>
      <c r="E57" s="155" t="n">
        <f aca="false">high_SIPA_income!B50</f>
        <v>26427164.9646403</v>
      </c>
      <c r="F57" s="155" t="n">
        <f aca="false">high_SIPA_income!I50</f>
        <v>119926.67135936</v>
      </c>
      <c r="G57" s="8" t="n">
        <f aca="false">E57-F57*0.7</f>
        <v>26343216.2946888</v>
      </c>
      <c r="H57" s="8"/>
      <c r="I57" s="8"/>
      <c r="J57" s="8" t="n">
        <f aca="false">G57*3.8235866717</f>
        <v>100725570.714082</v>
      </c>
      <c r="K57" s="6"/>
      <c r="L57" s="8"/>
      <c r="M57" s="8" t="n">
        <f aca="false">F57*2.511711692</f>
        <v>301221.222635946</v>
      </c>
      <c r="N57" s="8"/>
      <c r="O57" s="5"/>
      <c r="P57" s="5"/>
      <c r="Q57" s="8"/>
      <c r="R57" s="8"/>
      <c r="S57" s="8"/>
      <c r="T57" s="5"/>
      <c r="U57" s="5"/>
      <c r="V57" s="8"/>
      <c r="W57" s="8"/>
      <c r="X57" s="8"/>
      <c r="Y57" s="153"/>
      <c r="Z57" s="153"/>
      <c r="AA57" s="153"/>
      <c r="AB57" s="153"/>
      <c r="AC57" s="153"/>
      <c r="AD57" s="153"/>
      <c r="AE57" s="153"/>
      <c r="AF57" s="153"/>
      <c r="AG57" s="153"/>
      <c r="AH57" s="153"/>
      <c r="AI57" s="153"/>
      <c r="AJ57" s="153"/>
      <c r="AK57" s="153"/>
      <c r="AL57" s="153"/>
      <c r="AM57" s="153"/>
      <c r="AN57" s="153"/>
      <c r="AO57" s="153"/>
      <c r="AP57" s="153"/>
      <c r="AQ57" s="153"/>
      <c r="AR57" s="153"/>
      <c r="AS57" s="153"/>
      <c r="AT57" s="153"/>
      <c r="AU57" s="153"/>
      <c r="AV57" s="153"/>
      <c r="AW57" s="153"/>
      <c r="AX57" s="153"/>
      <c r="AY57" s="153"/>
      <c r="AZ57" s="153"/>
      <c r="BA57" s="153"/>
      <c r="BB57" s="153"/>
      <c r="BC57" s="153"/>
      <c r="BD57" s="153"/>
      <c r="BE57" s="153"/>
      <c r="BF57" s="153"/>
      <c r="BG57" s="153"/>
      <c r="BH57" s="153"/>
      <c r="BI57" s="153"/>
      <c r="BJ57" s="153"/>
      <c r="BK57" s="153"/>
      <c r="BL57" s="153"/>
    </row>
    <row r="58" customFormat="false" ht="12.8" hidden="false" customHeight="false" outlineLevel="0" collapsed="false">
      <c r="A58" s="7"/>
      <c r="B58" s="7" t="n">
        <v>2027</v>
      </c>
      <c r="C58" s="7" t="n">
        <v>2</v>
      </c>
      <c r="D58" s="7" t="n">
        <v>210</v>
      </c>
      <c r="E58" s="157" t="n">
        <f aca="false">high_SIPA_income!B51</f>
        <v>30866092.3886734</v>
      </c>
      <c r="F58" s="157" t="n">
        <f aca="false">high_SIPA_income!I51</f>
        <v>117372.940366163</v>
      </c>
      <c r="G58" s="67" t="n">
        <f aca="false">E58-F58*0.7</f>
        <v>30783931.3304171</v>
      </c>
      <c r="H58" s="67"/>
      <c r="I58" s="67"/>
      <c r="J58" s="67" t="n">
        <f aca="false">G58*3.8235866717</f>
        <v>117705029.537511</v>
      </c>
      <c r="K58" s="9"/>
      <c r="L58" s="67"/>
      <c r="M58" s="67" t="n">
        <f aca="false">F58*2.511711692</f>
        <v>294806.986642109</v>
      </c>
      <c r="N58" s="67"/>
      <c r="O58" s="7"/>
      <c r="P58" s="7"/>
      <c r="Q58" s="67"/>
      <c r="R58" s="67"/>
      <c r="S58" s="67"/>
      <c r="T58" s="7"/>
      <c r="U58" s="7"/>
      <c r="V58" s="67"/>
      <c r="W58" s="67"/>
      <c r="X58" s="6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</row>
    <row r="59" customFormat="false" ht="12.8" hidden="false" customHeight="false" outlineLevel="0" collapsed="false">
      <c r="A59" s="7"/>
      <c r="B59" s="7" t="n">
        <v>2027</v>
      </c>
      <c r="C59" s="7" t="n">
        <v>3</v>
      </c>
      <c r="D59" s="7" t="n">
        <v>211</v>
      </c>
      <c r="E59" s="157" t="n">
        <f aca="false">high_SIPA_income!B52</f>
        <v>27208197.9925639</v>
      </c>
      <c r="F59" s="157" t="n">
        <f aca="false">high_SIPA_income!I52</f>
        <v>115705.569546782</v>
      </c>
      <c r="G59" s="67" t="n">
        <f aca="false">E59-F59*0.7</f>
        <v>27127204.0938812</v>
      </c>
      <c r="H59" s="67"/>
      <c r="I59" s="67"/>
      <c r="J59" s="67" t="n">
        <f aca="false">G59*3.8235866717</f>
        <v>103723216.01385</v>
      </c>
      <c r="K59" s="9"/>
      <c r="L59" s="67"/>
      <c r="M59" s="67" t="n">
        <f aca="false">F59*2.511711692</f>
        <v>290619.031860171</v>
      </c>
      <c r="N59" s="67"/>
      <c r="O59" s="7"/>
      <c r="P59" s="7"/>
      <c r="Q59" s="67"/>
      <c r="R59" s="67"/>
      <c r="S59" s="67"/>
      <c r="T59" s="7"/>
      <c r="U59" s="7"/>
      <c r="V59" s="67"/>
      <c r="W59" s="67"/>
      <c r="X59" s="6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</row>
    <row r="60" customFormat="false" ht="12.8" hidden="false" customHeight="false" outlineLevel="0" collapsed="false">
      <c r="A60" s="7"/>
      <c r="B60" s="7" t="n">
        <v>2027</v>
      </c>
      <c r="C60" s="7" t="n">
        <v>4</v>
      </c>
      <c r="D60" s="7" t="n">
        <v>212</v>
      </c>
      <c r="E60" s="157" t="n">
        <f aca="false">high_SIPA_income!B53</f>
        <v>31481413.736895</v>
      </c>
      <c r="F60" s="157" t="n">
        <f aca="false">high_SIPA_income!I53</f>
        <v>115226.338096452</v>
      </c>
      <c r="G60" s="67" t="n">
        <f aca="false">E60-F60*0.7</f>
        <v>31400755.3002275</v>
      </c>
      <c r="H60" s="67"/>
      <c r="I60" s="67"/>
      <c r="J60" s="67" t="n">
        <f aca="false">G60*3.8235866717</f>
        <v>120063509.447263</v>
      </c>
      <c r="K60" s="9"/>
      <c r="L60" s="67"/>
      <c r="M60" s="67" t="n">
        <f aca="false">F60*2.511711692</f>
        <v>289415.340623204</v>
      </c>
      <c r="N60" s="67"/>
      <c r="O60" s="7"/>
      <c r="P60" s="7"/>
      <c r="Q60" s="67"/>
      <c r="R60" s="67"/>
      <c r="S60" s="67"/>
      <c r="T60" s="7"/>
      <c r="U60" s="7"/>
      <c r="V60" s="67"/>
      <c r="W60" s="67"/>
      <c r="X60" s="6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</row>
    <row r="61" customFormat="false" ht="12.8" hidden="false" customHeight="false" outlineLevel="0" collapsed="false">
      <c r="A61" s="153"/>
      <c r="B61" s="153" t="n">
        <v>2028</v>
      </c>
      <c r="C61" s="5" t="n">
        <v>1</v>
      </c>
      <c r="D61" s="153" t="n">
        <v>213</v>
      </c>
      <c r="E61" s="155" t="n">
        <f aca="false">high_SIPA_income!B54</f>
        <v>27671602.6761537</v>
      </c>
      <c r="F61" s="155" t="n">
        <f aca="false">high_SIPA_income!I54</f>
        <v>116725.672552999</v>
      </c>
      <c r="G61" s="8" t="n">
        <f aca="false">E61-F61*0.7</f>
        <v>27589894.7053666</v>
      </c>
      <c r="H61" s="8"/>
      <c r="I61" s="8"/>
      <c r="J61" s="8" t="n">
        <f aca="false">G61*3.8235866717</f>
        <v>105492353.669046</v>
      </c>
      <c r="K61" s="6"/>
      <c r="L61" s="8"/>
      <c r="M61" s="8" t="n">
        <f aca="false">F61*2.511711692</f>
        <v>293181.236507931</v>
      </c>
      <c r="N61" s="8"/>
      <c r="O61" s="5"/>
      <c r="P61" s="5"/>
      <c r="Q61" s="8"/>
      <c r="R61" s="8"/>
      <c r="S61" s="8"/>
      <c r="T61" s="5"/>
      <c r="U61" s="5"/>
      <c r="V61" s="8"/>
      <c r="W61" s="8"/>
      <c r="X61" s="8"/>
      <c r="Y61" s="153"/>
      <c r="Z61" s="153"/>
      <c r="AA61" s="153"/>
      <c r="AB61" s="153"/>
      <c r="AC61" s="153"/>
      <c r="AD61" s="153"/>
      <c r="AE61" s="153"/>
      <c r="AF61" s="153"/>
      <c r="AG61" s="153"/>
      <c r="AH61" s="153"/>
      <c r="AI61" s="153"/>
      <c r="AJ61" s="153"/>
      <c r="AK61" s="153"/>
      <c r="AL61" s="153"/>
      <c r="AM61" s="153"/>
      <c r="AN61" s="153"/>
      <c r="AO61" s="153"/>
      <c r="AP61" s="153"/>
      <c r="AQ61" s="153"/>
      <c r="AR61" s="153"/>
      <c r="AS61" s="153"/>
      <c r="AT61" s="153"/>
      <c r="AU61" s="153"/>
      <c r="AV61" s="153"/>
      <c r="AW61" s="153"/>
      <c r="AX61" s="153"/>
      <c r="AY61" s="153"/>
      <c r="AZ61" s="153"/>
      <c r="BA61" s="153"/>
      <c r="BB61" s="153"/>
      <c r="BC61" s="153"/>
      <c r="BD61" s="153"/>
      <c r="BE61" s="153"/>
      <c r="BF61" s="153"/>
      <c r="BG61" s="153"/>
      <c r="BH61" s="153"/>
      <c r="BI61" s="153"/>
      <c r="BJ61" s="153"/>
      <c r="BK61" s="153"/>
      <c r="BL61" s="153"/>
    </row>
    <row r="62" customFormat="false" ht="12.8" hidden="false" customHeight="false" outlineLevel="0" collapsed="false">
      <c r="A62" s="7"/>
      <c r="B62" s="7" t="n">
        <v>2028</v>
      </c>
      <c r="C62" s="7" t="n">
        <v>2</v>
      </c>
      <c r="D62" s="7" t="n">
        <v>214</v>
      </c>
      <c r="E62" s="157" t="n">
        <f aca="false">high_SIPA_income!B55</f>
        <v>32056467.546883</v>
      </c>
      <c r="F62" s="157" t="n">
        <f aca="false">high_SIPA_income!I55</f>
        <v>119830.701600746</v>
      </c>
      <c r="G62" s="67" t="n">
        <f aca="false">E62-F62*0.7</f>
        <v>31972586.0557625</v>
      </c>
      <c r="H62" s="67"/>
      <c r="I62" s="67"/>
      <c r="J62" s="67" t="n">
        <f aca="false">G62*3.8235866717</f>
        <v>122249953.902595</v>
      </c>
      <c r="K62" s="9"/>
      <c r="L62" s="67"/>
      <c r="M62" s="67" t="n">
        <f aca="false">F62*2.511711692</f>
        <v>300980.174271157</v>
      </c>
      <c r="N62" s="67"/>
      <c r="O62" s="7"/>
      <c r="P62" s="7"/>
      <c r="Q62" s="67"/>
      <c r="R62" s="67"/>
      <c r="S62" s="67"/>
      <c r="T62" s="7"/>
      <c r="U62" s="7"/>
      <c r="V62" s="67"/>
      <c r="W62" s="67"/>
      <c r="X62" s="6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</row>
    <row r="63" customFormat="false" ht="12.8" hidden="false" customHeight="false" outlineLevel="0" collapsed="false">
      <c r="A63" s="7"/>
      <c r="B63" s="7" t="n">
        <v>2028</v>
      </c>
      <c r="C63" s="7" t="n">
        <v>3</v>
      </c>
      <c r="D63" s="7" t="n">
        <v>215</v>
      </c>
      <c r="E63" s="157" t="n">
        <f aca="false">high_SIPA_income!B56</f>
        <v>28150392.8115921</v>
      </c>
      <c r="F63" s="157" t="n">
        <f aca="false">high_SIPA_income!I56</f>
        <v>117202.748569072</v>
      </c>
      <c r="G63" s="67" t="n">
        <f aca="false">E63-F63*0.7</f>
        <v>28068350.8875937</v>
      </c>
      <c r="H63" s="67"/>
      <c r="I63" s="67"/>
      <c r="J63" s="67" t="n">
        <f aca="false">G63*3.8235866717</f>
        <v>107321772.350402</v>
      </c>
      <c r="K63" s="9"/>
      <c r="L63" s="67"/>
      <c r="M63" s="67" t="n">
        <f aca="false">F63*2.511711692</f>
        <v>294379.513915474</v>
      </c>
      <c r="N63" s="67"/>
      <c r="O63" s="7"/>
      <c r="P63" s="7"/>
      <c r="Q63" s="67"/>
      <c r="R63" s="67"/>
      <c r="S63" s="67"/>
      <c r="T63" s="7"/>
      <c r="U63" s="7"/>
      <c r="V63" s="67"/>
      <c r="W63" s="67"/>
      <c r="X63" s="6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</row>
    <row r="64" customFormat="false" ht="12.8" hidden="false" customHeight="false" outlineLevel="0" collapsed="false">
      <c r="A64" s="7"/>
      <c r="B64" s="7" t="n">
        <v>2028</v>
      </c>
      <c r="C64" s="7" t="n">
        <v>4</v>
      </c>
      <c r="D64" s="7" t="n">
        <v>216</v>
      </c>
      <c r="E64" s="157" t="n">
        <f aca="false">high_SIPA_income!B57</f>
        <v>32489024.0845364</v>
      </c>
      <c r="F64" s="157" t="n">
        <f aca="false">high_SIPA_income!I57</f>
        <v>119218.082285374</v>
      </c>
      <c r="G64" s="67" t="n">
        <f aca="false">E64-F64*0.7</f>
        <v>32405571.4269367</v>
      </c>
      <c r="H64" s="67"/>
      <c r="I64" s="67"/>
      <c r="J64" s="67" t="n">
        <f aca="false">G64*3.8235866717</f>
        <v>123905510.996857</v>
      </c>
      <c r="K64" s="9"/>
      <c r="L64" s="67"/>
      <c r="M64" s="67" t="n">
        <f aca="false">F64*2.511711692</f>
        <v>299441.451173991</v>
      </c>
      <c r="N64" s="67"/>
      <c r="O64" s="7"/>
      <c r="P64" s="7"/>
      <c r="Q64" s="67"/>
      <c r="R64" s="67"/>
      <c r="S64" s="67"/>
      <c r="T64" s="7"/>
      <c r="U64" s="7"/>
      <c r="V64" s="67"/>
      <c r="W64" s="67"/>
      <c r="X64" s="6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</row>
    <row r="65" customFormat="false" ht="12.8" hidden="false" customHeight="false" outlineLevel="0" collapsed="false">
      <c r="A65" s="153"/>
      <c r="B65" s="153" t="n">
        <v>2029</v>
      </c>
      <c r="C65" s="5" t="n">
        <v>1</v>
      </c>
      <c r="D65" s="153" t="n">
        <v>217</v>
      </c>
      <c r="E65" s="155" t="n">
        <f aca="false">high_SIPA_income!B58</f>
        <v>28695191.4092142</v>
      </c>
      <c r="F65" s="155" t="n">
        <f aca="false">high_SIPA_income!I58</f>
        <v>121688.900165656</v>
      </c>
      <c r="G65" s="8" t="n">
        <f aca="false">E65-F65*0.7</f>
        <v>28610009.1790982</v>
      </c>
      <c r="H65" s="8"/>
      <c r="I65" s="8"/>
      <c r="J65" s="8" t="n">
        <f aca="false">G65*3.8235866717</f>
        <v>109392849.774415</v>
      </c>
      <c r="K65" s="6"/>
      <c r="L65" s="8"/>
      <c r="M65" s="8" t="n">
        <f aca="false">F65*2.511711692</f>
        <v>305647.4333327</v>
      </c>
      <c r="N65" s="8"/>
      <c r="O65" s="5"/>
      <c r="P65" s="5"/>
      <c r="Q65" s="8"/>
      <c r="R65" s="8"/>
      <c r="S65" s="8"/>
      <c r="T65" s="5"/>
      <c r="U65" s="5"/>
      <c r="V65" s="8"/>
      <c r="W65" s="8"/>
      <c r="X65" s="8"/>
      <c r="Y65" s="153"/>
      <c r="Z65" s="153"/>
      <c r="AA65" s="153"/>
      <c r="AB65" s="153"/>
      <c r="AC65" s="153"/>
      <c r="AD65" s="153"/>
      <c r="AE65" s="153"/>
      <c r="AF65" s="153"/>
      <c r="AG65" s="153"/>
      <c r="AH65" s="153"/>
      <c r="AI65" s="153"/>
      <c r="AJ65" s="153"/>
      <c r="AK65" s="153"/>
      <c r="AL65" s="153"/>
      <c r="AM65" s="153"/>
      <c r="AN65" s="153"/>
      <c r="AO65" s="153"/>
      <c r="AP65" s="153"/>
      <c r="AQ65" s="153"/>
      <c r="AR65" s="153"/>
      <c r="AS65" s="153"/>
      <c r="AT65" s="153"/>
      <c r="AU65" s="153"/>
      <c r="AV65" s="153"/>
      <c r="AW65" s="153"/>
      <c r="AX65" s="153"/>
      <c r="AY65" s="153"/>
      <c r="AZ65" s="153"/>
      <c r="BA65" s="153"/>
      <c r="BB65" s="153"/>
      <c r="BC65" s="153"/>
      <c r="BD65" s="153"/>
      <c r="BE65" s="153"/>
      <c r="BF65" s="153"/>
      <c r="BG65" s="153"/>
      <c r="BH65" s="153"/>
      <c r="BI65" s="153"/>
      <c r="BJ65" s="153"/>
      <c r="BK65" s="153"/>
      <c r="BL65" s="153"/>
    </row>
    <row r="66" customFormat="false" ht="12.8" hidden="false" customHeight="false" outlineLevel="0" collapsed="false">
      <c r="A66" s="7"/>
      <c r="B66" s="7" t="n">
        <v>2029</v>
      </c>
      <c r="C66" s="7" t="n">
        <v>2</v>
      </c>
      <c r="D66" s="7" t="n">
        <v>218</v>
      </c>
      <c r="E66" s="157" t="n">
        <f aca="false">high_SIPA_income!B59</f>
        <v>33203864.784721</v>
      </c>
      <c r="F66" s="157" t="n">
        <f aca="false">high_SIPA_income!I59</f>
        <v>122149.484997303</v>
      </c>
      <c r="G66" s="67" t="n">
        <f aca="false">E66-F66*0.7</f>
        <v>33118360.1452229</v>
      </c>
      <c r="H66" s="67"/>
      <c r="I66" s="67"/>
      <c r="J66" s="67" t="n">
        <f aca="false">G66*3.8235866717</f>
        <v>126630920.439835</v>
      </c>
      <c r="K66" s="9"/>
      <c r="L66" s="67"/>
      <c r="M66" s="67" t="n">
        <f aca="false">F66*2.511711692</f>
        <v>306804.289639504</v>
      </c>
      <c r="N66" s="67"/>
      <c r="O66" s="7"/>
      <c r="P66" s="7"/>
      <c r="Q66" s="67"/>
      <c r="R66" s="67"/>
      <c r="S66" s="67"/>
      <c r="T66" s="7"/>
      <c r="U66" s="7"/>
      <c r="V66" s="67"/>
      <c r="W66" s="67"/>
      <c r="X66" s="6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</row>
    <row r="67" customFormat="false" ht="12.8" hidden="false" customHeight="false" outlineLevel="0" collapsed="false">
      <c r="A67" s="7"/>
      <c r="B67" s="7" t="n">
        <v>2029</v>
      </c>
      <c r="C67" s="7" t="n">
        <v>3</v>
      </c>
      <c r="D67" s="7" t="n">
        <v>219</v>
      </c>
      <c r="E67" s="157" t="n">
        <f aca="false">high_SIPA_income!B60</f>
        <v>29228454.0580096</v>
      </c>
      <c r="F67" s="157" t="n">
        <f aca="false">high_SIPA_income!I60</f>
        <v>123731.442829754</v>
      </c>
      <c r="G67" s="67" t="n">
        <f aca="false">E67-F67*0.7</f>
        <v>29141842.0480287</v>
      </c>
      <c r="H67" s="67"/>
      <c r="I67" s="67"/>
      <c r="J67" s="67" t="n">
        <f aca="false">G67*3.8235866717</f>
        <v>111426358.843629</v>
      </c>
      <c r="K67" s="9"/>
      <c r="L67" s="67"/>
      <c r="M67" s="67" t="n">
        <f aca="false">F67*2.511711692</f>
        <v>310777.711623524</v>
      </c>
      <c r="N67" s="67"/>
      <c r="O67" s="7"/>
      <c r="P67" s="7"/>
      <c r="Q67" s="67"/>
      <c r="R67" s="67"/>
      <c r="S67" s="67"/>
      <c r="T67" s="7"/>
      <c r="U67" s="7"/>
      <c r="V67" s="67"/>
      <c r="W67" s="67"/>
      <c r="X67" s="6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</row>
    <row r="68" customFormat="false" ht="12.8" hidden="false" customHeight="false" outlineLevel="0" collapsed="false">
      <c r="A68" s="7"/>
      <c r="B68" s="7" t="n">
        <v>2029</v>
      </c>
      <c r="C68" s="7" t="n">
        <v>4</v>
      </c>
      <c r="D68" s="7" t="n">
        <v>220</v>
      </c>
      <c r="E68" s="157" t="n">
        <f aca="false">high_SIPA_income!B61</f>
        <v>34008221.9476979</v>
      </c>
      <c r="F68" s="157" t="n">
        <f aca="false">high_SIPA_income!I61</f>
        <v>120368.258853514</v>
      </c>
      <c r="G68" s="67" t="n">
        <f aca="false">E68-F68*0.7</f>
        <v>33923964.1665004</v>
      </c>
      <c r="H68" s="67"/>
      <c r="I68" s="67"/>
      <c r="J68" s="67" t="n">
        <f aca="false">G68*3.8235866717</f>
        <v>129711217.238259</v>
      </c>
      <c r="K68" s="9"/>
      <c r="L68" s="67"/>
      <c r="M68" s="67" t="n">
        <f aca="false">F68*2.511711692</f>
        <v>302330.363108054</v>
      </c>
      <c r="N68" s="67"/>
      <c r="O68" s="7"/>
      <c r="P68" s="7"/>
      <c r="Q68" s="67"/>
      <c r="R68" s="67"/>
      <c r="S68" s="67"/>
      <c r="T68" s="7"/>
      <c r="U68" s="7"/>
      <c r="V68" s="67"/>
      <c r="W68" s="67"/>
      <c r="X68" s="6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</row>
    <row r="69" customFormat="false" ht="12.8" hidden="false" customHeight="false" outlineLevel="0" collapsed="false">
      <c r="A69" s="153"/>
      <c r="B69" s="153" t="n">
        <v>2030</v>
      </c>
      <c r="C69" s="5" t="n">
        <v>1</v>
      </c>
      <c r="D69" s="153" t="n">
        <v>221</v>
      </c>
      <c r="E69" s="155" t="n">
        <f aca="false">high_SIPA_income!B62</f>
        <v>29836304.3625438</v>
      </c>
      <c r="F69" s="155" t="n">
        <f aca="false">high_SIPA_income!I62</f>
        <v>124902.557252133</v>
      </c>
      <c r="G69" s="8" t="n">
        <f aca="false">E69-F69*0.7</f>
        <v>29748872.5724673</v>
      </c>
      <c r="H69" s="8"/>
      <c r="I69" s="8"/>
      <c r="J69" s="8" t="n">
        <f aca="false">G69*3.8235866717</f>
        <v>113747392.666188</v>
      </c>
      <c r="K69" s="6"/>
      <c r="L69" s="8"/>
      <c r="M69" s="8" t="n">
        <f aca="false">F69*2.511711692</f>
        <v>313719.213410882</v>
      </c>
      <c r="N69" s="8"/>
      <c r="O69" s="5"/>
      <c r="P69" s="5"/>
      <c r="Q69" s="8"/>
      <c r="R69" s="8"/>
      <c r="S69" s="8"/>
      <c r="T69" s="5"/>
      <c r="U69" s="5"/>
      <c r="V69" s="8"/>
      <c r="W69" s="8"/>
      <c r="X69" s="8"/>
      <c r="Y69" s="153"/>
      <c r="Z69" s="153"/>
      <c r="AA69" s="153"/>
      <c r="AB69" s="153"/>
      <c r="AC69" s="153"/>
      <c r="AD69" s="153"/>
      <c r="AE69" s="153"/>
      <c r="AF69" s="153"/>
      <c r="AG69" s="153"/>
      <c r="AH69" s="153"/>
      <c r="AI69" s="153"/>
      <c r="AJ69" s="153"/>
      <c r="AK69" s="153"/>
      <c r="AL69" s="153"/>
      <c r="AM69" s="153"/>
      <c r="AN69" s="153"/>
      <c r="AO69" s="153"/>
      <c r="AP69" s="153"/>
      <c r="AQ69" s="153"/>
      <c r="AR69" s="153"/>
      <c r="AS69" s="153"/>
      <c r="AT69" s="153"/>
      <c r="AU69" s="153"/>
      <c r="AV69" s="153"/>
      <c r="AW69" s="153"/>
      <c r="AX69" s="153"/>
      <c r="AY69" s="153"/>
      <c r="AZ69" s="153"/>
      <c r="BA69" s="153"/>
      <c r="BB69" s="153"/>
      <c r="BC69" s="153"/>
      <c r="BD69" s="153"/>
      <c r="BE69" s="153"/>
      <c r="BF69" s="153"/>
      <c r="BG69" s="153"/>
      <c r="BH69" s="153"/>
      <c r="BI69" s="153"/>
      <c r="BJ69" s="153"/>
      <c r="BK69" s="153"/>
      <c r="BL69" s="153"/>
    </row>
    <row r="70" customFormat="false" ht="12.8" hidden="false" customHeight="false" outlineLevel="0" collapsed="false">
      <c r="A70" s="7"/>
      <c r="B70" s="7" t="n">
        <v>2030</v>
      </c>
      <c r="C70" s="7" t="n">
        <v>2</v>
      </c>
      <c r="D70" s="7" t="n">
        <v>222</v>
      </c>
      <c r="E70" s="157" t="n">
        <f aca="false">high_SIPA_income!B63</f>
        <v>34503278.7085118</v>
      </c>
      <c r="F70" s="157" t="n">
        <f aca="false">high_SIPA_income!I63</f>
        <v>122686.874684051</v>
      </c>
      <c r="G70" s="67" t="n">
        <f aca="false">E70-F70*0.7</f>
        <v>34417397.8962329</v>
      </c>
      <c r="H70" s="67"/>
      <c r="I70" s="67"/>
      <c r="J70" s="67" t="n">
        <f aca="false">G70*3.8235866717</f>
        <v>131597903.870632</v>
      </c>
      <c r="K70" s="9"/>
      <c r="L70" s="67"/>
      <c r="M70" s="67" t="n">
        <f aca="false">F70*2.511711692</f>
        <v>308154.057598869</v>
      </c>
      <c r="N70" s="67"/>
      <c r="O70" s="7"/>
      <c r="P70" s="7"/>
      <c r="Q70" s="67"/>
      <c r="R70" s="67"/>
      <c r="S70" s="67"/>
      <c r="T70" s="7"/>
      <c r="U70" s="7"/>
      <c r="V70" s="67"/>
      <c r="W70" s="67"/>
      <c r="X70" s="6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</row>
    <row r="71" customFormat="false" ht="12.8" hidden="false" customHeight="false" outlineLevel="0" collapsed="false">
      <c r="A71" s="7"/>
      <c r="B71" s="7" t="n">
        <v>2030</v>
      </c>
      <c r="C71" s="7" t="n">
        <v>3</v>
      </c>
      <c r="D71" s="7" t="n">
        <v>223</v>
      </c>
      <c r="E71" s="157" t="n">
        <f aca="false">high_SIPA_income!B64</f>
        <v>30280350.5011886</v>
      </c>
      <c r="F71" s="157" t="n">
        <f aca="false">high_SIPA_income!I64</f>
        <v>125515.265369842</v>
      </c>
      <c r="G71" s="67" t="n">
        <f aca="false">E71-F71*0.7</f>
        <v>30192489.8154297</v>
      </c>
      <c r="H71" s="67"/>
      <c r="I71" s="67"/>
      <c r="J71" s="67" t="n">
        <f aca="false">G71*3.8235866717</f>
        <v>115443601.643715</v>
      </c>
      <c r="K71" s="9"/>
      <c r="L71" s="67"/>
      <c r="M71" s="67" t="n">
        <f aca="false">F71*2.511711692</f>
        <v>315258.159553915</v>
      </c>
      <c r="N71" s="67"/>
      <c r="O71" s="7"/>
      <c r="P71" s="7"/>
      <c r="Q71" s="67"/>
      <c r="R71" s="67"/>
      <c r="S71" s="67"/>
      <c r="T71" s="7"/>
      <c r="U71" s="7"/>
      <c r="V71" s="67"/>
      <c r="W71" s="67"/>
      <c r="X71" s="6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</row>
    <row r="72" customFormat="false" ht="12.8" hidden="false" customHeight="false" outlineLevel="0" collapsed="false">
      <c r="A72" s="7"/>
      <c r="B72" s="7" t="n">
        <v>2030</v>
      </c>
      <c r="C72" s="7" t="n">
        <v>4</v>
      </c>
      <c r="D72" s="7" t="n">
        <v>224</v>
      </c>
      <c r="E72" s="157" t="n">
        <f aca="false">high_SIPA_income!B65</f>
        <v>35184121.8739221</v>
      </c>
      <c r="F72" s="157" t="n">
        <f aca="false">high_SIPA_income!I65</f>
        <v>123209.767191776</v>
      </c>
      <c r="G72" s="67" t="n">
        <f aca="false">E72-F72*0.7</f>
        <v>35097875.0368878</v>
      </c>
      <c r="H72" s="67"/>
      <c r="I72" s="67"/>
      <c r="J72" s="67" t="n">
        <f aca="false">G72*3.8235866717</f>
        <v>134199767.196036</v>
      </c>
      <c r="K72" s="9"/>
      <c r="L72" s="67"/>
      <c r="M72" s="67" t="n">
        <f aca="false">F72*2.511711692</f>
        <v>309467.412824183</v>
      </c>
      <c r="N72" s="67"/>
      <c r="O72" s="7"/>
      <c r="P72" s="7"/>
      <c r="Q72" s="67"/>
      <c r="R72" s="67"/>
      <c r="S72" s="67"/>
      <c r="T72" s="7"/>
      <c r="U72" s="7"/>
      <c r="V72" s="67"/>
      <c r="W72" s="67"/>
      <c r="X72" s="6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</row>
    <row r="73" customFormat="false" ht="12.8" hidden="false" customHeight="false" outlineLevel="0" collapsed="false">
      <c r="A73" s="153"/>
      <c r="B73" s="153" t="n">
        <v>2031</v>
      </c>
      <c r="C73" s="5" t="n">
        <v>1</v>
      </c>
      <c r="D73" s="153" t="n">
        <v>225</v>
      </c>
      <c r="E73" s="155" t="n">
        <f aca="false">high_SIPA_income!B66</f>
        <v>30792486.5918847</v>
      </c>
      <c r="F73" s="155" t="n">
        <f aca="false">high_SIPA_income!I66</f>
        <v>127228.352424379</v>
      </c>
      <c r="G73" s="8" t="n">
        <f aca="false">E73-F73*0.7</f>
        <v>30703426.7451876</v>
      </c>
      <c r="H73" s="8"/>
      <c r="I73" s="8"/>
      <c r="J73" s="8" t="n">
        <f aca="false">G73*3.8235866717</f>
        <v>117397213.278417</v>
      </c>
      <c r="K73" s="6"/>
      <c r="L73" s="8"/>
      <c r="M73" s="8" t="n">
        <f aca="false">F73*2.511711692</f>
        <v>319560.94033821</v>
      </c>
      <c r="N73" s="8"/>
      <c r="O73" s="5"/>
      <c r="P73" s="5"/>
      <c r="Q73" s="8"/>
      <c r="R73" s="8"/>
      <c r="S73" s="8"/>
      <c r="T73" s="5"/>
      <c r="U73" s="5"/>
      <c r="V73" s="8"/>
      <c r="W73" s="8"/>
      <c r="X73" s="8"/>
      <c r="Y73" s="153"/>
      <c r="Z73" s="153"/>
      <c r="AA73" s="153"/>
      <c r="AB73" s="153"/>
      <c r="AC73" s="153"/>
      <c r="AD73" s="153"/>
      <c r="AE73" s="153"/>
      <c r="AF73" s="153"/>
      <c r="AG73" s="153"/>
      <c r="AH73" s="153"/>
      <c r="AI73" s="153"/>
      <c r="AJ73" s="153"/>
      <c r="AK73" s="153"/>
      <c r="AL73" s="153"/>
      <c r="AM73" s="153"/>
      <c r="AN73" s="153"/>
      <c r="AO73" s="153"/>
      <c r="AP73" s="153"/>
      <c r="AQ73" s="153"/>
      <c r="AR73" s="153"/>
      <c r="AS73" s="153"/>
      <c r="AT73" s="153"/>
      <c r="AU73" s="153"/>
      <c r="AV73" s="153"/>
      <c r="AW73" s="153"/>
      <c r="AX73" s="153"/>
      <c r="AY73" s="153"/>
      <c r="AZ73" s="153"/>
      <c r="BA73" s="153"/>
      <c r="BB73" s="153"/>
      <c r="BC73" s="153"/>
      <c r="BD73" s="153"/>
      <c r="BE73" s="153"/>
      <c r="BF73" s="153"/>
      <c r="BG73" s="153"/>
      <c r="BH73" s="153"/>
      <c r="BI73" s="153"/>
      <c r="BJ73" s="153"/>
      <c r="BK73" s="153"/>
      <c r="BL73" s="153"/>
    </row>
    <row r="74" customFormat="false" ht="12.8" hidden="false" customHeight="false" outlineLevel="0" collapsed="false">
      <c r="A74" s="7"/>
      <c r="B74" s="7" t="n">
        <v>2031</v>
      </c>
      <c r="C74" s="7" t="n">
        <v>2</v>
      </c>
      <c r="D74" s="7" t="n">
        <v>226</v>
      </c>
      <c r="E74" s="157" t="n">
        <f aca="false">high_SIPA_income!B67</f>
        <v>35736654.5274147</v>
      </c>
      <c r="F74" s="157" t="n">
        <f aca="false">high_SIPA_income!I67</f>
        <v>129825.01099772</v>
      </c>
      <c r="G74" s="67" t="n">
        <f aca="false">E74-F74*0.7</f>
        <v>35645777.0197163</v>
      </c>
      <c r="H74" s="67"/>
      <c r="I74" s="67"/>
      <c r="J74" s="67" t="n">
        <f aca="false">G74*3.8235866717</f>
        <v>136294717.914977</v>
      </c>
      <c r="K74" s="9"/>
      <c r="L74" s="67"/>
      <c r="M74" s="67" t="n">
        <f aca="false">F74*2.511711692</f>
        <v>326082.998037002</v>
      </c>
      <c r="N74" s="67"/>
      <c r="O74" s="7"/>
      <c r="P74" s="7"/>
      <c r="Q74" s="67"/>
      <c r="R74" s="67"/>
      <c r="S74" s="67"/>
      <c r="T74" s="7"/>
      <c r="U74" s="7"/>
      <c r="V74" s="67"/>
      <c r="W74" s="67"/>
      <c r="X74" s="6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</row>
    <row r="75" customFormat="false" ht="12.8" hidden="false" customHeight="false" outlineLevel="0" collapsed="false">
      <c r="A75" s="7"/>
      <c r="B75" s="7" t="n">
        <v>2031</v>
      </c>
      <c r="C75" s="7" t="n">
        <v>3</v>
      </c>
      <c r="D75" s="7" t="n">
        <v>227</v>
      </c>
      <c r="E75" s="157" t="n">
        <f aca="false">high_SIPA_income!B68</f>
        <v>31439626.598524</v>
      </c>
      <c r="F75" s="157" t="n">
        <f aca="false">high_SIPA_income!I68</f>
        <v>131878.320005247</v>
      </c>
      <c r="G75" s="67" t="n">
        <f aca="false">E75-F75*0.7</f>
        <v>31347311.7745203</v>
      </c>
      <c r="H75" s="67"/>
      <c r="I75" s="67"/>
      <c r="J75" s="67" t="n">
        <f aca="false">G75*3.8235866717</f>
        <v>119859163.49468</v>
      </c>
      <c r="K75" s="9"/>
      <c r="L75" s="67"/>
      <c r="M75" s="67" t="n">
        <f aca="false">F75*2.511711692</f>
        <v>331240.318278496</v>
      </c>
      <c r="N75" s="67"/>
      <c r="O75" s="7"/>
      <c r="P75" s="7"/>
      <c r="Q75" s="67"/>
      <c r="R75" s="67"/>
      <c r="S75" s="67"/>
      <c r="T75" s="7"/>
      <c r="U75" s="7"/>
      <c r="V75" s="67"/>
      <c r="W75" s="67"/>
      <c r="X75" s="6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</row>
    <row r="76" customFormat="false" ht="12.8" hidden="false" customHeight="false" outlineLevel="0" collapsed="false">
      <c r="A76" s="7"/>
      <c r="B76" s="7" t="n">
        <v>2031</v>
      </c>
      <c r="C76" s="7" t="n">
        <v>4</v>
      </c>
      <c r="D76" s="7" t="n">
        <v>228</v>
      </c>
      <c r="E76" s="157" t="n">
        <f aca="false">high_SIPA_income!B69</f>
        <v>36504000.7839811</v>
      </c>
      <c r="F76" s="157" t="n">
        <f aca="false">high_SIPA_income!I69</f>
        <v>127390.572523418</v>
      </c>
      <c r="G76" s="67" t="n">
        <f aca="false">E76-F76*0.7</f>
        <v>36414827.3832147</v>
      </c>
      <c r="H76" s="67"/>
      <c r="I76" s="67"/>
      <c r="J76" s="67" t="n">
        <f aca="false">G76*3.8235866717</f>
        <v>139235248.634716</v>
      </c>
      <c r="K76" s="9"/>
      <c r="L76" s="67"/>
      <c r="M76" s="67" t="n">
        <f aca="false">F76*2.511711692</f>
        <v>319968.390457643</v>
      </c>
      <c r="N76" s="67"/>
      <c r="O76" s="7"/>
      <c r="P76" s="7"/>
      <c r="Q76" s="67"/>
      <c r="R76" s="67"/>
      <c r="S76" s="67"/>
      <c r="T76" s="7"/>
      <c r="U76" s="7"/>
      <c r="V76" s="67"/>
      <c r="W76" s="67"/>
      <c r="X76" s="6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</row>
    <row r="77" customFormat="false" ht="12.8" hidden="false" customHeight="false" outlineLevel="0" collapsed="false">
      <c r="A77" s="153"/>
      <c r="B77" s="153" t="n">
        <v>2032</v>
      </c>
      <c r="C77" s="5" t="n">
        <v>1</v>
      </c>
      <c r="D77" s="153" t="n">
        <v>229</v>
      </c>
      <c r="E77" s="155" t="n">
        <f aca="false">high_SIPA_income!B70</f>
        <v>31847257.277962</v>
      </c>
      <c r="F77" s="155" t="n">
        <f aca="false">high_SIPA_income!I70</f>
        <v>125386.067849205</v>
      </c>
      <c r="G77" s="8" t="n">
        <f aca="false">E77-F77*0.7</f>
        <v>31759487.0304676</v>
      </c>
      <c r="H77" s="8"/>
      <c r="I77" s="8"/>
      <c r="J77" s="8" t="n">
        <f aca="false">G77*3.8235866717</f>
        <v>121435151.309725</v>
      </c>
      <c r="K77" s="6"/>
      <c r="L77" s="8"/>
      <c r="M77" s="8" t="n">
        <f aca="false">F77*2.511711692</f>
        <v>314933.652630755</v>
      </c>
      <c r="N77" s="8"/>
      <c r="O77" s="5"/>
      <c r="P77" s="5"/>
      <c r="Q77" s="8"/>
      <c r="R77" s="8"/>
      <c r="S77" s="8"/>
      <c r="T77" s="5"/>
      <c r="U77" s="5"/>
      <c r="V77" s="8"/>
      <c r="W77" s="8"/>
      <c r="X77" s="8"/>
      <c r="Y77" s="153"/>
      <c r="Z77" s="153"/>
      <c r="AA77" s="153"/>
      <c r="AB77" s="153"/>
      <c r="AC77" s="153"/>
      <c r="AD77" s="153"/>
      <c r="AE77" s="153"/>
      <c r="AF77" s="153"/>
      <c r="AG77" s="153"/>
      <c r="AH77" s="153"/>
      <c r="AI77" s="153"/>
      <c r="AJ77" s="153"/>
      <c r="AK77" s="153"/>
      <c r="AL77" s="153"/>
      <c r="AM77" s="153"/>
      <c r="AN77" s="153"/>
      <c r="AO77" s="153"/>
      <c r="AP77" s="153"/>
      <c r="AQ77" s="153"/>
      <c r="AR77" s="153"/>
      <c r="AS77" s="153"/>
      <c r="AT77" s="153"/>
      <c r="AU77" s="153"/>
      <c r="AV77" s="153"/>
      <c r="AW77" s="153"/>
      <c r="AX77" s="153"/>
      <c r="AY77" s="153"/>
      <c r="AZ77" s="153"/>
      <c r="BA77" s="153"/>
      <c r="BB77" s="153"/>
      <c r="BC77" s="153"/>
      <c r="BD77" s="153"/>
      <c r="BE77" s="153"/>
      <c r="BF77" s="153"/>
      <c r="BG77" s="153"/>
      <c r="BH77" s="153"/>
      <c r="BI77" s="153"/>
      <c r="BJ77" s="153"/>
      <c r="BK77" s="153"/>
      <c r="BL77" s="153"/>
    </row>
    <row r="78" customFormat="false" ht="12.8" hidden="false" customHeight="false" outlineLevel="0" collapsed="false">
      <c r="A78" s="7"/>
      <c r="B78" s="7" t="n">
        <v>2032</v>
      </c>
      <c r="C78" s="7" t="n">
        <v>2</v>
      </c>
      <c r="D78" s="7" t="n">
        <v>230</v>
      </c>
      <c r="E78" s="157" t="n">
        <f aca="false">high_SIPA_income!B71</f>
        <v>36937442.7923404</v>
      </c>
      <c r="F78" s="157" t="n">
        <f aca="false">high_SIPA_income!I71</f>
        <v>127436.176656516</v>
      </c>
      <c r="G78" s="67" t="n">
        <f aca="false">E78-F78*0.7</f>
        <v>36848237.4686808</v>
      </c>
      <c r="H78" s="67"/>
      <c r="I78" s="67"/>
      <c r="J78" s="67" t="n">
        <f aca="false">G78*3.8235866717</f>
        <v>140892429.660885</v>
      </c>
      <c r="K78" s="9"/>
      <c r="L78" s="67"/>
      <c r="M78" s="67" t="n">
        <f aca="false">F78*2.511711692</f>
        <v>320082.934891949</v>
      </c>
      <c r="N78" s="67"/>
      <c r="O78" s="7"/>
      <c r="P78" s="7"/>
      <c r="Q78" s="67"/>
      <c r="R78" s="67"/>
      <c r="S78" s="67"/>
      <c r="T78" s="7"/>
      <c r="U78" s="7"/>
      <c r="V78" s="67"/>
      <c r="W78" s="67"/>
      <c r="X78" s="6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</row>
    <row r="79" customFormat="false" ht="12.8" hidden="false" customHeight="false" outlineLevel="0" collapsed="false">
      <c r="A79" s="7"/>
      <c r="B79" s="7" t="n">
        <v>2032</v>
      </c>
      <c r="C79" s="7" t="n">
        <v>3</v>
      </c>
      <c r="D79" s="7" t="n">
        <v>231</v>
      </c>
      <c r="E79" s="157" t="n">
        <f aca="false">high_SIPA_income!B72</f>
        <v>32327448.9599964</v>
      </c>
      <c r="F79" s="157" t="n">
        <f aca="false">high_SIPA_income!I72</f>
        <v>123315.870700076</v>
      </c>
      <c r="G79" s="67" t="n">
        <f aca="false">E79-F79*0.7</f>
        <v>32241127.8505063</v>
      </c>
      <c r="H79" s="67"/>
      <c r="I79" s="67"/>
      <c r="J79" s="67" t="n">
        <f aca="false">G79*3.8235866717</f>
        <v>123276746.729772</v>
      </c>
      <c r="K79" s="9"/>
      <c r="L79" s="67"/>
      <c r="M79" s="67" t="n">
        <f aca="false">F79*2.511711692</f>
        <v>309733.914246541</v>
      </c>
      <c r="N79" s="67"/>
      <c r="O79" s="7"/>
      <c r="P79" s="7"/>
      <c r="Q79" s="67"/>
      <c r="R79" s="67"/>
      <c r="S79" s="67"/>
      <c r="T79" s="7"/>
      <c r="U79" s="7"/>
      <c r="V79" s="67"/>
      <c r="W79" s="67"/>
      <c r="X79" s="6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</row>
    <row r="80" customFormat="false" ht="12.8" hidden="false" customHeight="false" outlineLevel="0" collapsed="false">
      <c r="A80" s="7"/>
      <c r="B80" s="7" t="n">
        <v>2032</v>
      </c>
      <c r="C80" s="7" t="n">
        <v>4</v>
      </c>
      <c r="D80" s="7" t="n">
        <v>232</v>
      </c>
      <c r="E80" s="157" t="n">
        <f aca="false">high_SIPA_income!B73</f>
        <v>37682712.68728</v>
      </c>
      <c r="F80" s="157" t="n">
        <f aca="false">high_SIPA_income!I73</f>
        <v>127181.671256298</v>
      </c>
      <c r="G80" s="67" t="n">
        <f aca="false">E80-F80*0.7</f>
        <v>37593685.5174006</v>
      </c>
      <c r="H80" s="67"/>
      <c r="I80" s="67"/>
      <c r="J80" s="67" t="n">
        <f aca="false">G80*3.8235866717</f>
        <v>143742714.884414</v>
      </c>
      <c r="K80" s="9"/>
      <c r="L80" s="67"/>
      <c r="M80" s="67" t="n">
        <f aca="false">F80*2.511711692</f>
        <v>319443.690702545</v>
      </c>
      <c r="N80" s="67"/>
      <c r="O80" s="7"/>
      <c r="P80" s="7"/>
      <c r="Q80" s="67"/>
      <c r="R80" s="67"/>
      <c r="S80" s="67"/>
      <c r="T80" s="7"/>
      <c r="U80" s="7"/>
      <c r="V80" s="67"/>
      <c r="W80" s="67"/>
      <c r="X80" s="6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</row>
    <row r="81" customFormat="false" ht="12.8" hidden="false" customHeight="false" outlineLevel="0" collapsed="false">
      <c r="A81" s="153"/>
      <c r="B81" s="153" t="n">
        <v>2033</v>
      </c>
      <c r="C81" s="5" t="n">
        <v>1</v>
      </c>
      <c r="D81" s="153" t="n">
        <v>233</v>
      </c>
      <c r="E81" s="155" t="n">
        <f aca="false">high_SIPA_income!B74</f>
        <v>33085218.3891136</v>
      </c>
      <c r="F81" s="155" t="n">
        <f aca="false">high_SIPA_income!I74</f>
        <v>125230.412361973</v>
      </c>
      <c r="G81" s="8" t="n">
        <f aca="false">E81-F81*0.7</f>
        <v>32997557.1004602</v>
      </c>
      <c r="H81" s="8"/>
      <c r="I81" s="8"/>
      <c r="J81" s="8" t="n">
        <f aca="false">G81*3.8235866717</f>
        <v>126169019.527979</v>
      </c>
      <c r="K81" s="6"/>
      <c r="L81" s="8"/>
      <c r="M81" s="8" t="n">
        <f aca="false">F81*2.511711692</f>
        <v>314542.690923548</v>
      </c>
      <c r="N81" s="8"/>
      <c r="O81" s="5"/>
      <c r="P81" s="5"/>
      <c r="Q81" s="8"/>
      <c r="R81" s="8"/>
      <c r="S81" s="8"/>
      <c r="T81" s="5"/>
      <c r="U81" s="5"/>
      <c r="V81" s="8"/>
      <c r="W81" s="8"/>
      <c r="X81" s="8"/>
      <c r="Y81" s="153"/>
      <c r="Z81" s="153"/>
      <c r="AA81" s="153"/>
      <c r="AB81" s="153"/>
      <c r="AC81" s="153"/>
      <c r="AD81" s="153"/>
      <c r="AE81" s="153"/>
      <c r="AF81" s="153"/>
      <c r="AG81" s="153"/>
      <c r="AH81" s="153"/>
      <c r="AI81" s="153"/>
      <c r="AJ81" s="153"/>
      <c r="AK81" s="153"/>
      <c r="AL81" s="153"/>
      <c r="AM81" s="153"/>
      <c r="AN81" s="153"/>
      <c r="AO81" s="153"/>
      <c r="AP81" s="153"/>
      <c r="AQ81" s="153"/>
      <c r="AR81" s="153"/>
      <c r="AS81" s="153"/>
      <c r="AT81" s="153"/>
      <c r="AU81" s="153"/>
      <c r="AV81" s="153"/>
      <c r="AW81" s="153"/>
      <c r="AX81" s="153"/>
      <c r="AY81" s="153"/>
      <c r="AZ81" s="153"/>
      <c r="BA81" s="153"/>
      <c r="BB81" s="153"/>
      <c r="BC81" s="153"/>
      <c r="BD81" s="153"/>
      <c r="BE81" s="153"/>
      <c r="BF81" s="153"/>
      <c r="BG81" s="153"/>
      <c r="BH81" s="153"/>
      <c r="BI81" s="153"/>
      <c r="BJ81" s="153"/>
      <c r="BK81" s="153"/>
      <c r="BL81" s="153"/>
    </row>
    <row r="82" customFormat="false" ht="12.8" hidden="false" customHeight="false" outlineLevel="0" collapsed="false">
      <c r="A82" s="7"/>
      <c r="B82" s="7" t="n">
        <v>2033</v>
      </c>
      <c r="C82" s="7" t="n">
        <v>2</v>
      </c>
      <c r="D82" s="7" t="n">
        <v>234</v>
      </c>
      <c r="E82" s="157" t="n">
        <f aca="false">high_SIPA_income!B75</f>
        <v>38501009.9916455</v>
      </c>
      <c r="F82" s="157" t="n">
        <f aca="false">high_SIPA_income!I75</f>
        <v>124565.331160196</v>
      </c>
      <c r="G82" s="67" t="n">
        <f aca="false">E82-F82*0.7</f>
        <v>38413814.2598334</v>
      </c>
      <c r="H82" s="67"/>
      <c r="I82" s="67"/>
      <c r="J82" s="67" t="n">
        <f aca="false">G82*3.8235866717</f>
        <v>146878548.213058</v>
      </c>
      <c r="K82" s="9"/>
      <c r="L82" s="67"/>
      <c r="M82" s="67" t="n">
        <f aca="false">F82*2.511711692</f>
        <v>312872.198692917</v>
      </c>
      <c r="N82" s="67"/>
      <c r="O82" s="7"/>
      <c r="P82" s="7"/>
      <c r="Q82" s="67"/>
      <c r="R82" s="67"/>
      <c r="S82" s="67"/>
      <c r="T82" s="7"/>
      <c r="U82" s="7"/>
      <c r="V82" s="67"/>
      <c r="W82" s="67"/>
      <c r="X82" s="6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</row>
    <row r="83" customFormat="false" ht="12.8" hidden="false" customHeight="false" outlineLevel="0" collapsed="false">
      <c r="A83" s="7"/>
      <c r="B83" s="7" t="n">
        <v>2033</v>
      </c>
      <c r="C83" s="7" t="n">
        <v>3</v>
      </c>
      <c r="D83" s="7" t="n">
        <v>235</v>
      </c>
      <c r="E83" s="157" t="n">
        <f aca="false">high_SIPA_income!B76</f>
        <v>33798231.7505948</v>
      </c>
      <c r="F83" s="157" t="n">
        <f aca="false">high_SIPA_income!I76</f>
        <v>123645.697999175</v>
      </c>
      <c r="G83" s="67" t="n">
        <f aca="false">E83-F83*0.7</f>
        <v>33711679.7619954</v>
      </c>
      <c r="H83" s="67"/>
      <c r="I83" s="67"/>
      <c r="J83" s="67" t="n">
        <f aca="false">G83*3.8235866717</f>
        <v>128899529.418584</v>
      </c>
      <c r="K83" s="9"/>
      <c r="L83" s="67"/>
      <c r="M83" s="67" t="n">
        <f aca="false">F83*2.511711692</f>
        <v>310562.34533003</v>
      </c>
      <c r="N83" s="67"/>
      <c r="O83" s="7"/>
      <c r="P83" s="7"/>
      <c r="Q83" s="67"/>
      <c r="R83" s="67"/>
      <c r="S83" s="67"/>
      <c r="T83" s="7"/>
      <c r="U83" s="7"/>
      <c r="V83" s="67"/>
      <c r="W83" s="67"/>
      <c r="X83" s="6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</row>
    <row r="84" customFormat="false" ht="12.8" hidden="false" customHeight="false" outlineLevel="0" collapsed="false">
      <c r="A84" s="7"/>
      <c r="B84" s="7" t="n">
        <v>2033</v>
      </c>
      <c r="C84" s="7" t="n">
        <v>4</v>
      </c>
      <c r="D84" s="7" t="n">
        <v>236</v>
      </c>
      <c r="E84" s="157" t="n">
        <f aca="false">high_SIPA_income!B77</f>
        <v>39082758.8630519</v>
      </c>
      <c r="F84" s="157" t="n">
        <f aca="false">high_SIPA_income!I77</f>
        <v>125576.78648603</v>
      </c>
      <c r="G84" s="67" t="n">
        <f aca="false">E84-F84*0.7</f>
        <v>38994855.1125117</v>
      </c>
      <c r="H84" s="67"/>
      <c r="I84" s="67"/>
      <c r="J84" s="67" t="n">
        <f aca="false">G84*3.8235866717</f>
        <v>149100208.273072</v>
      </c>
      <c r="K84" s="9"/>
      <c r="L84" s="67"/>
      <c r="M84" s="67" t="n">
        <f aca="false">F84*2.511711692</f>
        <v>315412.682860749</v>
      </c>
      <c r="N84" s="67"/>
      <c r="O84" s="7"/>
      <c r="P84" s="7"/>
      <c r="Q84" s="67"/>
      <c r="R84" s="67"/>
      <c r="S84" s="67"/>
      <c r="T84" s="7"/>
      <c r="U84" s="7"/>
      <c r="V84" s="67"/>
      <c r="W84" s="67"/>
      <c r="X84" s="6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</row>
    <row r="85" customFormat="false" ht="12.8" hidden="false" customHeight="false" outlineLevel="0" collapsed="false">
      <c r="A85" s="153"/>
      <c r="B85" s="153" t="n">
        <v>2034</v>
      </c>
      <c r="C85" s="5" t="n">
        <v>1</v>
      </c>
      <c r="D85" s="153" t="n">
        <v>237</v>
      </c>
      <c r="E85" s="155" t="n">
        <f aca="false">high_SIPA_income!B78</f>
        <v>34147134.9918427</v>
      </c>
      <c r="F85" s="155" t="n">
        <f aca="false">high_SIPA_income!I78</f>
        <v>130494.445207167</v>
      </c>
      <c r="G85" s="8" t="n">
        <f aca="false">E85-F85*0.7</f>
        <v>34055788.8801977</v>
      </c>
      <c r="H85" s="8"/>
      <c r="I85" s="8"/>
      <c r="J85" s="8" t="n">
        <f aca="false">G85*3.8235866717</f>
        <v>130215260.456553</v>
      </c>
      <c r="K85" s="6"/>
      <c r="L85" s="8"/>
      <c r="M85" s="8" t="n">
        <f aca="false">F85*2.511711692</f>
        <v>327764.423767894</v>
      </c>
      <c r="N85" s="8"/>
      <c r="O85" s="5"/>
      <c r="P85" s="5"/>
      <c r="Q85" s="8"/>
      <c r="R85" s="8"/>
      <c r="S85" s="8"/>
      <c r="T85" s="5"/>
      <c r="U85" s="5"/>
      <c r="V85" s="8"/>
      <c r="W85" s="8"/>
      <c r="X85" s="8"/>
      <c r="Y85" s="153"/>
      <c r="Z85" s="153"/>
      <c r="AA85" s="153"/>
      <c r="AB85" s="153"/>
      <c r="AC85" s="153"/>
      <c r="AD85" s="153"/>
      <c r="AE85" s="153"/>
      <c r="AF85" s="153"/>
      <c r="AG85" s="153"/>
      <c r="AH85" s="153"/>
      <c r="AI85" s="153"/>
      <c r="AJ85" s="153"/>
      <c r="AK85" s="153"/>
      <c r="AL85" s="153"/>
      <c r="AM85" s="153"/>
      <c r="AN85" s="153"/>
      <c r="AO85" s="153"/>
      <c r="AP85" s="153"/>
      <c r="AQ85" s="153"/>
      <c r="AR85" s="153"/>
      <c r="AS85" s="153"/>
      <c r="AT85" s="153"/>
      <c r="AU85" s="153"/>
      <c r="AV85" s="153"/>
      <c r="AW85" s="153"/>
      <c r="AX85" s="153"/>
      <c r="AY85" s="153"/>
      <c r="AZ85" s="153"/>
      <c r="BA85" s="153"/>
      <c r="BB85" s="153"/>
      <c r="BC85" s="153"/>
      <c r="BD85" s="153"/>
      <c r="BE85" s="153"/>
      <c r="BF85" s="153"/>
      <c r="BG85" s="153"/>
      <c r="BH85" s="153"/>
      <c r="BI85" s="153"/>
      <c r="BJ85" s="153"/>
      <c r="BK85" s="153"/>
      <c r="BL85" s="153"/>
    </row>
    <row r="86" customFormat="false" ht="12.8" hidden="false" customHeight="false" outlineLevel="0" collapsed="false">
      <c r="A86" s="7"/>
      <c r="B86" s="7" t="n">
        <v>2034</v>
      </c>
      <c r="C86" s="7" t="n">
        <v>2</v>
      </c>
      <c r="D86" s="7" t="n">
        <v>238</v>
      </c>
      <c r="E86" s="157" t="n">
        <f aca="false">high_SIPA_income!B79</f>
        <v>39464880.5259289</v>
      </c>
      <c r="F86" s="157" t="n">
        <f aca="false">high_SIPA_income!I79</f>
        <v>128902.637250559</v>
      </c>
      <c r="G86" s="67" t="n">
        <f aca="false">E86-F86*0.7</f>
        <v>39374648.6798535</v>
      </c>
      <c r="H86" s="67"/>
      <c r="I86" s="67"/>
      <c r="J86" s="67" t="n">
        <f aca="false">G86*3.8235866717</f>
        <v>150552381.895158</v>
      </c>
      <c r="K86" s="9"/>
      <c r="L86" s="67"/>
      <c r="M86" s="67" t="n">
        <f aca="false">F86*2.511711692</f>
        <v>323766.261111863</v>
      </c>
      <c r="N86" s="67"/>
      <c r="O86" s="7"/>
      <c r="P86" s="7"/>
      <c r="Q86" s="67"/>
      <c r="R86" s="67"/>
      <c r="S86" s="67"/>
      <c r="T86" s="7"/>
      <c r="U86" s="7"/>
      <c r="V86" s="67"/>
      <c r="W86" s="67"/>
      <c r="X86" s="6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</row>
    <row r="87" customFormat="false" ht="12.8" hidden="false" customHeight="false" outlineLevel="0" collapsed="false">
      <c r="A87" s="7"/>
      <c r="B87" s="7" t="n">
        <v>2034</v>
      </c>
      <c r="C87" s="7" t="n">
        <v>3</v>
      </c>
      <c r="D87" s="7" t="n">
        <v>239</v>
      </c>
      <c r="E87" s="157" t="n">
        <f aca="false">high_SIPA_income!B80</f>
        <v>34673620.9060263</v>
      </c>
      <c r="F87" s="157" t="n">
        <f aca="false">high_SIPA_income!I80</f>
        <v>127488.509031324</v>
      </c>
      <c r="G87" s="67" t="n">
        <f aca="false">E87-F87*0.7</f>
        <v>34584378.9497043</v>
      </c>
      <c r="H87" s="67"/>
      <c r="I87" s="67"/>
      <c r="J87" s="67" t="n">
        <f aca="false">G87*3.8235866717</f>
        <v>132236370.401112</v>
      </c>
      <c r="K87" s="9"/>
      <c r="L87" s="67"/>
      <c r="M87" s="67" t="n">
        <f aca="false">F87*2.511711692</f>
        <v>320214.378729624</v>
      </c>
      <c r="N87" s="67"/>
      <c r="O87" s="7"/>
      <c r="P87" s="7"/>
      <c r="Q87" s="67"/>
      <c r="R87" s="67"/>
      <c r="S87" s="67"/>
      <c r="T87" s="7"/>
      <c r="U87" s="7"/>
      <c r="V87" s="67"/>
      <c r="W87" s="67"/>
      <c r="X87" s="6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</row>
    <row r="88" customFormat="false" ht="12.8" hidden="false" customHeight="false" outlineLevel="0" collapsed="false">
      <c r="A88" s="7"/>
      <c r="B88" s="7" t="n">
        <v>2034</v>
      </c>
      <c r="C88" s="7" t="n">
        <v>4</v>
      </c>
      <c r="D88" s="7" t="n">
        <v>240</v>
      </c>
      <c r="E88" s="157" t="n">
        <f aca="false">high_SIPA_income!B81</f>
        <v>40187363.6840734</v>
      </c>
      <c r="F88" s="157" t="n">
        <f aca="false">high_SIPA_income!I81</f>
        <v>132902.193093965</v>
      </c>
      <c r="G88" s="67" t="n">
        <f aca="false">E88-F88*0.7</f>
        <v>40094332.1489076</v>
      </c>
      <c r="H88" s="67"/>
      <c r="I88" s="67"/>
      <c r="J88" s="67" t="n">
        <f aca="false">G88*3.8235866717</f>
        <v>153304154.015276</v>
      </c>
      <c r="K88" s="9"/>
      <c r="L88" s="67"/>
      <c r="M88" s="67" t="n">
        <f aca="false">F88*2.511711692</f>
        <v>333811.992286554</v>
      </c>
      <c r="N88" s="67"/>
      <c r="O88" s="7"/>
      <c r="P88" s="7"/>
      <c r="Q88" s="67"/>
      <c r="R88" s="67"/>
      <c r="S88" s="67"/>
      <c r="T88" s="7"/>
      <c r="U88" s="7"/>
      <c r="V88" s="67"/>
      <c r="W88" s="67"/>
      <c r="X88" s="6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</row>
    <row r="89" customFormat="false" ht="12.8" hidden="false" customHeight="false" outlineLevel="0" collapsed="false">
      <c r="A89" s="153"/>
      <c r="B89" s="153" t="n">
        <v>2035</v>
      </c>
      <c r="C89" s="5" t="n">
        <v>1</v>
      </c>
      <c r="D89" s="153" t="n">
        <v>241</v>
      </c>
      <c r="E89" s="155" t="n">
        <f aca="false">high_SIPA_income!B82</f>
        <v>35252692.7440124</v>
      </c>
      <c r="F89" s="155" t="n">
        <f aca="false">high_SIPA_income!I82</f>
        <v>138717.214900081</v>
      </c>
      <c r="G89" s="8" t="n">
        <f aca="false">E89-F89*0.7</f>
        <v>35155590.6935824</v>
      </c>
      <c r="H89" s="8"/>
      <c r="I89" s="8"/>
      <c r="J89" s="8" t="n">
        <f aca="false">G89*3.8235866717</f>
        <v>134420448.011722</v>
      </c>
      <c r="K89" s="6"/>
      <c r="L89" s="8"/>
      <c r="M89" s="8" t="n">
        <f aca="false">F89*2.511711692</f>
        <v>348417.650546209</v>
      </c>
      <c r="N89" s="8"/>
      <c r="O89" s="5"/>
      <c r="P89" s="5"/>
      <c r="Q89" s="8"/>
      <c r="R89" s="8"/>
      <c r="S89" s="8"/>
      <c r="T89" s="5"/>
      <c r="U89" s="5"/>
      <c r="V89" s="8"/>
      <c r="W89" s="8"/>
      <c r="X89" s="8"/>
      <c r="Y89" s="153"/>
      <c r="Z89" s="153"/>
      <c r="AA89" s="153"/>
      <c r="AB89" s="153"/>
      <c r="AC89" s="153"/>
      <c r="AD89" s="153"/>
      <c r="AE89" s="153"/>
      <c r="AF89" s="153"/>
      <c r="AG89" s="153"/>
      <c r="AH89" s="153"/>
      <c r="AI89" s="153"/>
      <c r="AJ89" s="153"/>
      <c r="AK89" s="153"/>
      <c r="AL89" s="153"/>
      <c r="AM89" s="153"/>
      <c r="AN89" s="153"/>
      <c r="AO89" s="153"/>
      <c r="AP89" s="153"/>
      <c r="AQ89" s="153"/>
      <c r="AR89" s="153"/>
      <c r="AS89" s="153"/>
      <c r="AT89" s="153"/>
      <c r="AU89" s="153"/>
      <c r="AV89" s="153"/>
      <c r="AW89" s="153"/>
      <c r="AX89" s="153"/>
      <c r="AY89" s="153"/>
      <c r="AZ89" s="153"/>
      <c r="BA89" s="153"/>
      <c r="BB89" s="153"/>
      <c r="BC89" s="153"/>
      <c r="BD89" s="153"/>
      <c r="BE89" s="153"/>
      <c r="BF89" s="153"/>
      <c r="BG89" s="153"/>
      <c r="BH89" s="153"/>
      <c r="BI89" s="153"/>
      <c r="BJ89" s="153"/>
      <c r="BK89" s="153"/>
      <c r="BL89" s="153"/>
    </row>
    <row r="90" customFormat="false" ht="12.8" hidden="false" customHeight="false" outlineLevel="0" collapsed="false">
      <c r="A90" s="7"/>
      <c r="B90" s="7" t="n">
        <v>2035</v>
      </c>
      <c r="C90" s="7" t="n">
        <v>2</v>
      </c>
      <c r="D90" s="7" t="n">
        <v>242</v>
      </c>
      <c r="E90" s="157" t="n">
        <f aca="false">high_SIPA_income!B83</f>
        <v>40953175.5277884</v>
      </c>
      <c r="F90" s="157" t="n">
        <f aca="false">high_SIPA_income!I83</f>
        <v>138366.394022079</v>
      </c>
      <c r="G90" s="67" t="n">
        <f aca="false">E90-F90*0.7</f>
        <v>40856319.0519729</v>
      </c>
      <c r="H90" s="67"/>
      <c r="I90" s="67"/>
      <c r="J90" s="67" t="n">
        <f aca="false">G90*3.8235866717</f>
        <v>156217676.981846</v>
      </c>
      <c r="K90" s="9"/>
      <c r="L90" s="67"/>
      <c r="M90" s="67" t="n">
        <f aca="false">F90*2.511711692</f>
        <v>347536.489645134</v>
      </c>
      <c r="N90" s="67"/>
      <c r="O90" s="7"/>
      <c r="P90" s="7"/>
      <c r="Q90" s="67"/>
      <c r="R90" s="67"/>
      <c r="S90" s="67"/>
      <c r="T90" s="7"/>
      <c r="U90" s="7"/>
      <c r="V90" s="67"/>
      <c r="W90" s="67"/>
      <c r="X90" s="6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</row>
    <row r="91" customFormat="false" ht="12.8" hidden="false" customHeight="false" outlineLevel="0" collapsed="false">
      <c r="A91" s="7"/>
      <c r="B91" s="7" t="n">
        <v>2035</v>
      </c>
      <c r="C91" s="7" t="n">
        <v>3</v>
      </c>
      <c r="D91" s="7" t="n">
        <v>243</v>
      </c>
      <c r="E91" s="157" t="n">
        <f aca="false">high_SIPA_income!B84</f>
        <v>36183437.7083588</v>
      </c>
      <c r="F91" s="157" t="n">
        <f aca="false">high_SIPA_income!I84</f>
        <v>132263.561871104</v>
      </c>
      <c r="G91" s="67" t="n">
        <f aca="false">E91-F91*0.7</f>
        <v>36090853.215049</v>
      </c>
      <c r="H91" s="67"/>
      <c r="I91" s="67"/>
      <c r="J91" s="67" t="n">
        <f aca="false">G91*3.8235866717</f>
        <v>137996505.323343</v>
      </c>
      <c r="K91" s="9"/>
      <c r="L91" s="67"/>
      <c r="M91" s="67" t="n">
        <f aca="false">F91*2.511711692</f>
        <v>332207.934777217</v>
      </c>
      <c r="N91" s="67"/>
      <c r="O91" s="7"/>
      <c r="P91" s="7"/>
      <c r="Q91" s="67"/>
      <c r="R91" s="67"/>
      <c r="S91" s="67"/>
      <c r="T91" s="7"/>
      <c r="U91" s="7"/>
      <c r="V91" s="67"/>
      <c r="W91" s="67"/>
      <c r="X91" s="6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</row>
    <row r="92" customFormat="false" ht="12.8" hidden="false" customHeight="false" outlineLevel="0" collapsed="false">
      <c r="A92" s="7"/>
      <c r="B92" s="7" t="n">
        <v>2035</v>
      </c>
      <c r="C92" s="7" t="n">
        <v>4</v>
      </c>
      <c r="D92" s="7" t="n">
        <v>244</v>
      </c>
      <c r="E92" s="157" t="n">
        <f aca="false">high_SIPA_income!B85</f>
        <v>41676293.8596151</v>
      </c>
      <c r="F92" s="157" t="n">
        <f aca="false">high_SIPA_income!I85</f>
        <v>135454.910818904</v>
      </c>
      <c r="G92" s="67" t="n">
        <f aca="false">E92-F92*0.7</f>
        <v>41581475.4220418</v>
      </c>
      <c r="H92" s="67"/>
      <c r="I92" s="67"/>
      <c r="J92" s="67" t="n">
        <f aca="false">G92*3.8235866717</f>
        <v>158990375.21334</v>
      </c>
      <c r="K92" s="9"/>
      <c r="L92" s="67"/>
      <c r="M92" s="67" t="n">
        <f aca="false">F92*2.511711692</f>
        <v>340223.683242658</v>
      </c>
      <c r="N92" s="67"/>
      <c r="O92" s="7"/>
      <c r="P92" s="7"/>
      <c r="Q92" s="67"/>
      <c r="R92" s="67"/>
      <c r="S92" s="67"/>
      <c r="T92" s="7"/>
      <c r="U92" s="7"/>
      <c r="V92" s="67"/>
      <c r="W92" s="67"/>
      <c r="X92" s="6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</row>
    <row r="93" customFormat="false" ht="12.8" hidden="false" customHeight="false" outlineLevel="0" collapsed="false">
      <c r="A93" s="153"/>
      <c r="B93" s="153" t="n">
        <v>2036</v>
      </c>
      <c r="C93" s="5" t="n">
        <v>1</v>
      </c>
      <c r="D93" s="153" t="n">
        <v>245</v>
      </c>
      <c r="E93" s="155" t="n">
        <f aca="false">high_SIPA_income!B86</f>
        <v>36257897.4637998</v>
      </c>
      <c r="F93" s="155" t="n">
        <f aca="false">high_SIPA_income!I86</f>
        <v>140229.952762266</v>
      </c>
      <c r="G93" s="8" t="n">
        <f aca="false">E93-F93*0.7</f>
        <v>36159736.4968662</v>
      </c>
      <c r="H93" s="8"/>
      <c r="I93" s="8"/>
      <c r="J93" s="8" t="n">
        <f aca="false">G93*3.8235866717</f>
        <v>138259886.521602</v>
      </c>
      <c r="K93" s="6"/>
      <c r="L93" s="8"/>
      <c r="M93" s="8" t="n">
        <f aca="false">F93*2.511711692</f>
        <v>352217.211921592</v>
      </c>
      <c r="N93" s="8"/>
      <c r="O93" s="5"/>
      <c r="P93" s="5"/>
      <c r="Q93" s="8"/>
      <c r="R93" s="8"/>
      <c r="S93" s="8"/>
      <c r="T93" s="5"/>
      <c r="U93" s="5"/>
      <c r="V93" s="8"/>
      <c r="W93" s="8"/>
      <c r="X93" s="8"/>
      <c r="Y93" s="153"/>
      <c r="Z93" s="153"/>
      <c r="AA93" s="153"/>
      <c r="AB93" s="153"/>
      <c r="AC93" s="153"/>
      <c r="AD93" s="153"/>
      <c r="AE93" s="153"/>
      <c r="AF93" s="153"/>
      <c r="AG93" s="153"/>
      <c r="AH93" s="153"/>
      <c r="AI93" s="153"/>
      <c r="AJ93" s="153"/>
      <c r="AK93" s="153"/>
      <c r="AL93" s="153"/>
      <c r="AM93" s="153"/>
      <c r="AN93" s="153"/>
      <c r="AO93" s="153"/>
      <c r="AP93" s="153"/>
      <c r="AQ93" s="153"/>
      <c r="AR93" s="153"/>
      <c r="AS93" s="153"/>
      <c r="AT93" s="153"/>
      <c r="AU93" s="153"/>
      <c r="AV93" s="153"/>
      <c r="AW93" s="153"/>
      <c r="AX93" s="153"/>
      <c r="AY93" s="153"/>
      <c r="AZ93" s="153"/>
      <c r="BA93" s="153"/>
      <c r="BB93" s="153"/>
      <c r="BC93" s="153"/>
      <c r="BD93" s="153"/>
      <c r="BE93" s="153"/>
      <c r="BF93" s="153"/>
      <c r="BG93" s="153"/>
      <c r="BH93" s="153"/>
      <c r="BI93" s="153"/>
      <c r="BJ93" s="153"/>
      <c r="BK93" s="153"/>
      <c r="BL93" s="153"/>
    </row>
    <row r="94" customFormat="false" ht="12.8" hidden="false" customHeight="false" outlineLevel="0" collapsed="false">
      <c r="A94" s="7"/>
      <c r="B94" s="7" t="n">
        <v>2036</v>
      </c>
      <c r="C94" s="7" t="n">
        <v>2</v>
      </c>
      <c r="D94" s="7" t="n">
        <v>246</v>
      </c>
      <c r="E94" s="157" t="n">
        <f aca="false">high_SIPA_income!B87</f>
        <v>42095764.4887236</v>
      </c>
      <c r="F94" s="157" t="n">
        <f aca="false">high_SIPA_income!I87</f>
        <v>138130.48457766</v>
      </c>
      <c r="G94" s="67" t="n">
        <f aca="false">E94-F94*0.7</f>
        <v>41999073.1495193</v>
      </c>
      <c r="H94" s="67"/>
      <c r="I94" s="67"/>
      <c r="J94" s="67" t="n">
        <f aca="false">G94*3.8235866717</f>
        <v>160587096.318255</v>
      </c>
      <c r="K94" s="9"/>
      <c r="L94" s="67"/>
      <c r="M94" s="67" t="n">
        <f aca="false">F94*2.511711692</f>
        <v>346943.953135334</v>
      </c>
      <c r="N94" s="67"/>
      <c r="O94" s="7"/>
      <c r="P94" s="7"/>
      <c r="Q94" s="67"/>
      <c r="R94" s="67"/>
      <c r="S94" s="67"/>
      <c r="T94" s="7"/>
      <c r="U94" s="7"/>
      <c r="V94" s="67"/>
      <c r="W94" s="67"/>
      <c r="X94" s="6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</row>
    <row r="95" customFormat="false" ht="12.8" hidden="false" customHeight="false" outlineLevel="0" collapsed="false">
      <c r="A95" s="7"/>
      <c r="B95" s="7" t="n">
        <v>2036</v>
      </c>
      <c r="C95" s="7" t="n">
        <v>3</v>
      </c>
      <c r="D95" s="7" t="n">
        <v>247</v>
      </c>
      <c r="E95" s="157" t="n">
        <f aca="false">high_SIPA_income!B88</f>
        <v>36761154.3106611</v>
      </c>
      <c r="F95" s="157" t="n">
        <f aca="false">high_SIPA_income!I88</f>
        <v>139856.845960297</v>
      </c>
      <c r="G95" s="67" t="n">
        <f aca="false">E95-F95*0.7</f>
        <v>36663254.5184889</v>
      </c>
      <c r="H95" s="67"/>
      <c r="I95" s="67"/>
      <c r="J95" s="67" t="n">
        <f aca="false">G95*3.8235866717</f>
        <v>140185131.318039</v>
      </c>
      <c r="K95" s="9"/>
      <c r="L95" s="67"/>
      <c r="M95" s="67" t="n">
        <f aca="false">F95*2.511711692</f>
        <v>351280.075204721</v>
      </c>
      <c r="N95" s="67"/>
      <c r="O95" s="7"/>
      <c r="P95" s="7"/>
      <c r="Q95" s="67"/>
      <c r="R95" s="67"/>
      <c r="S95" s="67"/>
      <c r="T95" s="7"/>
      <c r="U95" s="7"/>
      <c r="V95" s="67"/>
      <c r="W95" s="67"/>
      <c r="X95" s="6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</row>
    <row r="96" customFormat="false" ht="12.8" hidden="false" customHeight="false" outlineLevel="0" collapsed="false">
      <c r="A96" s="7"/>
      <c r="B96" s="7" t="n">
        <v>2036</v>
      </c>
      <c r="C96" s="7" t="n">
        <v>4</v>
      </c>
      <c r="D96" s="7" t="n">
        <v>248</v>
      </c>
      <c r="E96" s="157" t="n">
        <f aca="false">high_SIPA_income!B89</f>
        <v>42733036.2400053</v>
      </c>
      <c r="F96" s="157" t="n">
        <f aca="false">high_SIPA_income!I89</f>
        <v>135800.441121018</v>
      </c>
      <c r="G96" s="67" t="n">
        <f aca="false">E96-F96*0.7</f>
        <v>42637975.9312206</v>
      </c>
      <c r="H96" s="67"/>
      <c r="I96" s="67"/>
      <c r="J96" s="67" t="n">
        <f aca="false">G96*3.8235866717</f>
        <v>163029996.47888</v>
      </c>
      <c r="K96" s="9"/>
      <c r="L96" s="67"/>
      <c r="M96" s="67" t="n">
        <f aca="false">F96*2.511711692</f>
        <v>341091.55574242</v>
      </c>
      <c r="N96" s="67"/>
      <c r="O96" s="7"/>
      <c r="P96" s="7"/>
      <c r="Q96" s="67"/>
      <c r="R96" s="67"/>
      <c r="S96" s="67"/>
      <c r="T96" s="7"/>
      <c r="U96" s="7"/>
      <c r="V96" s="67"/>
      <c r="W96" s="67"/>
      <c r="X96" s="6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</row>
    <row r="97" customFormat="false" ht="12.8" hidden="false" customHeight="false" outlineLevel="0" collapsed="false">
      <c r="A97" s="153"/>
      <c r="B97" s="153" t="n">
        <v>2037</v>
      </c>
      <c r="C97" s="5" t="n">
        <v>1</v>
      </c>
      <c r="D97" s="153" t="n">
        <v>249</v>
      </c>
      <c r="E97" s="155" t="n">
        <f aca="false">high_SIPA_income!B90</f>
        <v>37549256.583858</v>
      </c>
      <c r="F97" s="155" t="n">
        <f aca="false">high_SIPA_income!I90</f>
        <v>133568.397828473</v>
      </c>
      <c r="G97" s="8" t="n">
        <f aca="false">E97-F97*0.7</f>
        <v>37455758.705378</v>
      </c>
      <c r="H97" s="8"/>
      <c r="I97" s="8"/>
      <c r="J97" s="8" t="n">
        <f aca="false">G97*3.8235866717</f>
        <v>143215339.764295</v>
      </c>
      <c r="K97" s="6"/>
      <c r="L97" s="8"/>
      <c r="M97" s="8" t="n">
        <f aca="false">F97*2.511711692</f>
        <v>335485.306507482</v>
      </c>
      <c r="N97" s="8"/>
      <c r="O97" s="5"/>
      <c r="P97" s="5"/>
      <c r="Q97" s="8"/>
      <c r="R97" s="8"/>
      <c r="S97" s="8"/>
      <c r="T97" s="5"/>
      <c r="U97" s="5"/>
      <c r="V97" s="8"/>
      <c r="W97" s="8"/>
      <c r="X97" s="8"/>
      <c r="Y97" s="153"/>
      <c r="Z97" s="153"/>
      <c r="AA97" s="153"/>
      <c r="AB97" s="153"/>
      <c r="AC97" s="153"/>
      <c r="AD97" s="153"/>
      <c r="AE97" s="153"/>
      <c r="AF97" s="153"/>
      <c r="AG97" s="153"/>
      <c r="AH97" s="153"/>
      <c r="AI97" s="153"/>
      <c r="AJ97" s="153"/>
      <c r="AK97" s="153"/>
      <c r="AL97" s="153"/>
      <c r="AM97" s="153"/>
      <c r="AN97" s="153"/>
      <c r="AO97" s="153"/>
      <c r="AP97" s="153"/>
      <c r="AQ97" s="153"/>
      <c r="AR97" s="153"/>
      <c r="AS97" s="153"/>
      <c r="AT97" s="153"/>
      <c r="AU97" s="153"/>
      <c r="AV97" s="153"/>
      <c r="AW97" s="153"/>
      <c r="AX97" s="153"/>
      <c r="AY97" s="153"/>
      <c r="AZ97" s="153"/>
      <c r="BA97" s="153"/>
      <c r="BB97" s="153"/>
      <c r="BC97" s="153"/>
      <c r="BD97" s="153"/>
      <c r="BE97" s="153"/>
      <c r="BF97" s="153"/>
      <c r="BG97" s="153"/>
      <c r="BH97" s="153"/>
      <c r="BI97" s="153"/>
      <c r="BJ97" s="153"/>
      <c r="BK97" s="153"/>
      <c r="BL97" s="153"/>
    </row>
    <row r="98" customFormat="false" ht="12.8" hidden="false" customHeight="false" outlineLevel="0" collapsed="false">
      <c r="A98" s="7"/>
      <c r="B98" s="7" t="n">
        <v>2037</v>
      </c>
      <c r="C98" s="7" t="n">
        <v>2</v>
      </c>
      <c r="D98" s="7" t="n">
        <v>250</v>
      </c>
      <c r="E98" s="157" t="n">
        <f aca="false">high_SIPA_income!B91</f>
        <v>43638341.9673864</v>
      </c>
      <c r="F98" s="157" t="n">
        <f aca="false">high_SIPA_income!I91</f>
        <v>133036.986924577</v>
      </c>
      <c r="G98" s="67" t="n">
        <f aca="false">E98-F98*0.7</f>
        <v>43545216.0765392</v>
      </c>
      <c r="H98" s="67"/>
      <c r="I98" s="67"/>
      <c r="J98" s="67" t="n">
        <f aca="false">G98*3.8235866717</f>
        <v>166498907.806552</v>
      </c>
      <c r="K98" s="9"/>
      <c r="L98" s="67"/>
      <c r="M98" s="67" t="n">
        <f aca="false">F98*2.511711692</f>
        <v>334150.555526912</v>
      </c>
      <c r="N98" s="67"/>
      <c r="O98" s="7"/>
      <c r="P98" s="7"/>
      <c r="Q98" s="67"/>
      <c r="R98" s="67"/>
      <c r="S98" s="67"/>
      <c r="T98" s="7"/>
      <c r="U98" s="7"/>
      <c r="V98" s="67"/>
      <c r="W98" s="67"/>
      <c r="X98" s="6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</row>
    <row r="99" customFormat="false" ht="12.8" hidden="false" customHeight="false" outlineLevel="0" collapsed="false">
      <c r="A99" s="7"/>
      <c r="B99" s="7" t="n">
        <v>2037</v>
      </c>
      <c r="C99" s="7" t="n">
        <v>3</v>
      </c>
      <c r="D99" s="7" t="n">
        <v>251</v>
      </c>
      <c r="E99" s="157" t="n">
        <f aca="false">high_SIPA_income!B92</f>
        <v>38236338.3594884</v>
      </c>
      <c r="F99" s="157" t="n">
        <f aca="false">high_SIPA_income!I92</f>
        <v>134570.205348736</v>
      </c>
      <c r="G99" s="67" t="n">
        <f aca="false">E99-F99*0.7</f>
        <v>38142139.2157442</v>
      </c>
      <c r="H99" s="67"/>
      <c r="I99" s="67"/>
      <c r="J99" s="67" t="n">
        <f aca="false">G99*3.8235866717</f>
        <v>145839775.135446</v>
      </c>
      <c r="K99" s="9"/>
      <c r="L99" s="67"/>
      <c r="M99" s="67" t="n">
        <f aca="false">F99*2.511711692</f>
        <v>338001.55816926</v>
      </c>
      <c r="N99" s="67"/>
      <c r="O99" s="7"/>
      <c r="P99" s="7"/>
      <c r="Q99" s="67"/>
      <c r="R99" s="67"/>
      <c r="S99" s="67"/>
      <c r="T99" s="7"/>
      <c r="U99" s="7"/>
      <c r="V99" s="67"/>
      <c r="W99" s="67"/>
      <c r="X99" s="6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</row>
    <row r="100" customFormat="false" ht="12.8" hidden="false" customHeight="false" outlineLevel="0" collapsed="false">
      <c r="A100" s="7"/>
      <c r="B100" s="7" t="n">
        <v>2037</v>
      </c>
      <c r="C100" s="7" t="n">
        <v>4</v>
      </c>
      <c r="D100" s="7" t="n">
        <v>252</v>
      </c>
      <c r="E100" s="157" t="n">
        <f aca="false">high_SIPA_income!B93</f>
        <v>44196442.0704714</v>
      </c>
      <c r="F100" s="157" t="n">
        <f aca="false">high_SIPA_income!I93</f>
        <v>139228.135271383</v>
      </c>
      <c r="G100" s="67" t="n">
        <f aca="false">E100-F100*0.7</f>
        <v>44098982.3757815</v>
      </c>
      <c r="H100" s="67"/>
      <c r="I100" s="67"/>
      <c r="J100" s="67" t="n">
        <f aca="false">G100*3.8235866717</f>
        <v>168616281.247571</v>
      </c>
      <c r="K100" s="9"/>
      <c r="L100" s="67"/>
      <c r="M100" s="67" t="n">
        <f aca="false">F100*2.511711692</f>
        <v>349700.93521649</v>
      </c>
      <c r="N100" s="67"/>
      <c r="O100" s="7"/>
      <c r="P100" s="7"/>
      <c r="Q100" s="67"/>
      <c r="R100" s="67"/>
      <c r="S100" s="67"/>
      <c r="T100" s="7"/>
      <c r="U100" s="7"/>
      <c r="V100" s="67"/>
      <c r="W100" s="67"/>
      <c r="X100" s="6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</row>
    <row r="101" customFormat="false" ht="12.8" hidden="false" customHeight="false" outlineLevel="0" collapsed="false">
      <c r="A101" s="153"/>
      <c r="B101" s="153" t="n">
        <v>2038</v>
      </c>
      <c r="C101" s="5" t="n">
        <v>1</v>
      </c>
      <c r="D101" s="153" t="n">
        <v>253</v>
      </c>
      <c r="E101" s="155" t="n">
        <f aca="false">high_SIPA_income!B94</f>
        <v>38740842.0627264</v>
      </c>
      <c r="F101" s="155" t="n">
        <f aca="false">high_SIPA_income!I94</f>
        <v>139108.643681948</v>
      </c>
      <c r="G101" s="8" t="n">
        <f aca="false">E101-F101*0.7</f>
        <v>38643466.0121491</v>
      </c>
      <c r="H101" s="8"/>
      <c r="I101" s="8"/>
      <c r="J101" s="8" t="n">
        <f aca="false">G101*3.8235866717</f>
        <v>147756641.592345</v>
      </c>
      <c r="K101" s="6"/>
      <c r="L101" s="8"/>
      <c r="M101" s="8" t="n">
        <f aca="false">F101*2.511711692</f>
        <v>349400.806794211</v>
      </c>
      <c r="N101" s="8"/>
      <c r="O101" s="5"/>
      <c r="P101" s="5"/>
      <c r="Q101" s="8"/>
      <c r="R101" s="8"/>
      <c r="S101" s="8"/>
      <c r="T101" s="5"/>
      <c r="U101" s="5"/>
      <c r="V101" s="8"/>
      <c r="W101" s="8"/>
      <c r="X101" s="8"/>
      <c r="Y101" s="153"/>
      <c r="Z101" s="153"/>
      <c r="AA101" s="153"/>
      <c r="AB101" s="153"/>
      <c r="AC101" s="153"/>
      <c r="AD101" s="153"/>
      <c r="AE101" s="153"/>
      <c r="AF101" s="153"/>
      <c r="AG101" s="153"/>
      <c r="AH101" s="153"/>
      <c r="AI101" s="153"/>
      <c r="AJ101" s="153"/>
      <c r="AK101" s="153"/>
      <c r="AL101" s="153"/>
      <c r="AM101" s="153"/>
      <c r="AN101" s="153"/>
      <c r="AO101" s="153"/>
      <c r="AP101" s="153"/>
      <c r="AQ101" s="153"/>
      <c r="AR101" s="153"/>
      <c r="AS101" s="153"/>
      <c r="AT101" s="153"/>
      <c r="AU101" s="153"/>
      <c r="AV101" s="153"/>
      <c r="AW101" s="153"/>
      <c r="AX101" s="153"/>
      <c r="AY101" s="153"/>
      <c r="AZ101" s="153"/>
      <c r="BA101" s="153"/>
      <c r="BB101" s="153"/>
      <c r="BC101" s="153"/>
      <c r="BD101" s="153"/>
      <c r="BE101" s="153"/>
      <c r="BF101" s="153"/>
      <c r="BG101" s="153"/>
      <c r="BH101" s="153"/>
      <c r="BI101" s="153"/>
      <c r="BJ101" s="153"/>
      <c r="BK101" s="153"/>
      <c r="BL101" s="153"/>
    </row>
    <row r="102" customFormat="false" ht="12.8" hidden="false" customHeight="false" outlineLevel="0" collapsed="false">
      <c r="A102" s="7"/>
      <c r="B102" s="7" t="n">
        <v>2038</v>
      </c>
      <c r="C102" s="7" t="n">
        <v>2</v>
      </c>
      <c r="D102" s="7" t="n">
        <v>254</v>
      </c>
      <c r="E102" s="157" t="n">
        <f aca="false">high_SIPA_income!B95</f>
        <v>44917290.3780676</v>
      </c>
      <c r="F102" s="157" t="n">
        <f aca="false">high_SIPA_income!I95</f>
        <v>135970.126930004</v>
      </c>
      <c r="G102" s="67" t="n">
        <f aca="false">E102-F102*0.7</f>
        <v>44822111.2892166</v>
      </c>
      <c r="H102" s="67"/>
      <c r="I102" s="67"/>
      <c r="J102" s="67" t="n">
        <f aca="false">G102*3.8235866717</f>
        <v>171381227.322903</v>
      </c>
      <c r="K102" s="9"/>
      <c r="L102" s="67"/>
      <c r="M102" s="67" t="n">
        <f aca="false">F102*2.511711692</f>
        <v>341517.757572814</v>
      </c>
      <c r="N102" s="67"/>
      <c r="O102" s="7"/>
      <c r="P102" s="7"/>
      <c r="Q102" s="67"/>
      <c r="R102" s="67"/>
      <c r="S102" s="67"/>
      <c r="T102" s="7"/>
      <c r="U102" s="7"/>
      <c r="V102" s="67"/>
      <c r="W102" s="67"/>
      <c r="X102" s="6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</row>
    <row r="103" customFormat="false" ht="12.8" hidden="false" customHeight="false" outlineLevel="0" collapsed="false">
      <c r="A103" s="7"/>
      <c r="B103" s="7" t="n">
        <v>2038</v>
      </c>
      <c r="C103" s="7" t="n">
        <v>3</v>
      </c>
      <c r="D103" s="7" t="n">
        <v>255</v>
      </c>
      <c r="E103" s="157" t="n">
        <f aca="false">high_SIPA_income!B96</f>
        <v>39418626.4496946</v>
      </c>
      <c r="F103" s="157" t="n">
        <f aca="false">high_SIPA_income!I96</f>
        <v>135610.32877791</v>
      </c>
      <c r="G103" s="67" t="n">
        <f aca="false">E103-F103*0.7</f>
        <v>39323699.2195501</v>
      </c>
      <c r="H103" s="67"/>
      <c r="I103" s="67"/>
      <c r="J103" s="67" t="n">
        <f aca="false">G103*3.8235866717</f>
        <v>150357572.217811</v>
      </c>
      <c r="K103" s="9"/>
      <c r="L103" s="67"/>
      <c r="M103" s="67" t="n">
        <f aca="false">F103*2.511711692</f>
        <v>340614.04834744</v>
      </c>
      <c r="N103" s="67"/>
      <c r="O103" s="7"/>
      <c r="P103" s="7"/>
      <c r="Q103" s="67"/>
      <c r="R103" s="67"/>
      <c r="S103" s="67"/>
      <c r="T103" s="7"/>
      <c r="U103" s="7"/>
      <c r="V103" s="67"/>
      <c r="W103" s="67"/>
      <c r="X103" s="6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</row>
    <row r="104" customFormat="false" ht="12.8" hidden="false" customHeight="false" outlineLevel="0" collapsed="false">
      <c r="A104" s="7"/>
      <c r="B104" s="7" t="n">
        <v>2038</v>
      </c>
      <c r="C104" s="7" t="n">
        <v>4</v>
      </c>
      <c r="D104" s="7" t="n">
        <v>256</v>
      </c>
      <c r="E104" s="157" t="n">
        <f aca="false">high_SIPA_income!B97</f>
        <v>45759560.1570163</v>
      </c>
      <c r="F104" s="157" t="n">
        <f aca="false">high_SIPA_income!I97</f>
        <v>133750.02192526</v>
      </c>
      <c r="G104" s="67" t="n">
        <f aca="false">E104-F104*0.7</f>
        <v>45665935.1416687</v>
      </c>
      <c r="H104" s="67"/>
      <c r="I104" s="67"/>
      <c r="J104" s="67" t="n">
        <f aca="false">G104*3.8235866717</f>
        <v>174607660.958401</v>
      </c>
      <c r="K104" s="9"/>
      <c r="L104" s="67"/>
      <c r="M104" s="67" t="n">
        <f aca="false">F104*2.511711692</f>
        <v>335941.493874932</v>
      </c>
      <c r="N104" s="67"/>
      <c r="O104" s="7"/>
      <c r="P104" s="7"/>
      <c r="Q104" s="67"/>
      <c r="R104" s="67"/>
      <c r="S104" s="67"/>
      <c r="T104" s="7"/>
      <c r="U104" s="7"/>
      <c r="V104" s="67"/>
      <c r="W104" s="67"/>
      <c r="X104" s="6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</row>
    <row r="105" customFormat="false" ht="12.8" hidden="false" customHeight="false" outlineLevel="0" collapsed="false">
      <c r="A105" s="153"/>
      <c r="B105" s="153" t="n">
        <v>2039</v>
      </c>
      <c r="C105" s="5" t="n">
        <v>1</v>
      </c>
      <c r="D105" s="153" t="n">
        <v>257</v>
      </c>
      <c r="E105" s="155" t="n">
        <f aca="false">high_SIPA_income!B98</f>
        <v>40102836.0437143</v>
      </c>
      <c r="F105" s="155" t="n">
        <f aca="false">high_SIPA_income!I98</f>
        <v>136030.636783193</v>
      </c>
      <c r="G105" s="8" t="n">
        <f aca="false">E105-F105*0.7</f>
        <v>40007614.5979661</v>
      </c>
      <c r="H105" s="8"/>
      <c r="I105" s="8"/>
      <c r="J105" s="8" t="n">
        <f aca="false">G105*3.8235866717</f>
        <v>152972581.943293</v>
      </c>
      <c r="K105" s="6"/>
      <c r="L105" s="8"/>
      <c r="M105" s="8" t="n">
        <f aca="false">F105*2.511711692</f>
        <v>341669.740878551</v>
      </c>
      <c r="N105" s="8"/>
      <c r="O105" s="5"/>
      <c r="P105" s="5"/>
      <c r="Q105" s="8"/>
      <c r="R105" s="8"/>
      <c r="S105" s="8"/>
      <c r="T105" s="5"/>
      <c r="U105" s="5"/>
      <c r="V105" s="8"/>
      <c r="W105" s="8"/>
      <c r="X105" s="8"/>
      <c r="Y105" s="153"/>
      <c r="Z105" s="153"/>
      <c r="AA105" s="153"/>
      <c r="AB105" s="153"/>
      <c r="AC105" s="153"/>
      <c r="AD105" s="153"/>
      <c r="AE105" s="153"/>
      <c r="AF105" s="153"/>
      <c r="AG105" s="153"/>
      <c r="AH105" s="153"/>
      <c r="AI105" s="153"/>
      <c r="AJ105" s="153"/>
      <c r="AK105" s="153"/>
      <c r="AL105" s="153"/>
      <c r="AM105" s="153"/>
      <c r="AN105" s="153"/>
      <c r="AO105" s="153"/>
      <c r="AP105" s="153"/>
      <c r="AQ105" s="153"/>
      <c r="AR105" s="153"/>
      <c r="AS105" s="153"/>
      <c r="AT105" s="153"/>
      <c r="AU105" s="153"/>
      <c r="AV105" s="153"/>
      <c r="AW105" s="153"/>
      <c r="AX105" s="153"/>
      <c r="AY105" s="153"/>
      <c r="AZ105" s="153"/>
      <c r="BA105" s="153"/>
      <c r="BB105" s="153"/>
      <c r="BC105" s="153"/>
      <c r="BD105" s="153"/>
      <c r="BE105" s="153"/>
      <c r="BF105" s="153"/>
      <c r="BG105" s="153"/>
      <c r="BH105" s="153"/>
      <c r="BI105" s="153"/>
      <c r="BJ105" s="153"/>
      <c r="BK105" s="153"/>
      <c r="BL105" s="153"/>
    </row>
    <row r="106" customFormat="false" ht="12.8" hidden="false" customHeight="false" outlineLevel="0" collapsed="false">
      <c r="A106" s="7"/>
      <c r="B106" s="7" t="n">
        <v>2039</v>
      </c>
      <c r="C106" s="7" t="n">
        <v>2</v>
      </c>
      <c r="D106" s="7" t="n">
        <v>258</v>
      </c>
      <c r="E106" s="157" t="n">
        <f aca="false">high_SIPA_income!B99</f>
        <v>46483594.4242106</v>
      </c>
      <c r="F106" s="157" t="n">
        <f aca="false">high_SIPA_income!I99</f>
        <v>133947.287438544</v>
      </c>
      <c r="G106" s="67" t="n">
        <f aca="false">E106-F106*0.7</f>
        <v>46389831.3230036</v>
      </c>
      <c r="H106" s="67"/>
      <c r="I106" s="67"/>
      <c r="J106" s="67" t="n">
        <f aca="false">G106*3.8235866717</f>
        <v>177375540.749048</v>
      </c>
      <c r="K106" s="9"/>
      <c r="L106" s="67"/>
      <c r="M106" s="67" t="n">
        <f aca="false">F106*2.511711692</f>
        <v>336436.967971076</v>
      </c>
      <c r="N106" s="67"/>
      <c r="O106" s="7"/>
      <c r="P106" s="7"/>
      <c r="Q106" s="67"/>
      <c r="R106" s="67"/>
      <c r="S106" s="67"/>
      <c r="T106" s="7"/>
      <c r="U106" s="7"/>
      <c r="V106" s="67"/>
      <c r="W106" s="67"/>
      <c r="X106" s="6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</row>
    <row r="107" customFormat="false" ht="12.8" hidden="false" customHeight="false" outlineLevel="0" collapsed="false">
      <c r="A107" s="7"/>
      <c r="B107" s="7" t="n">
        <v>2039</v>
      </c>
      <c r="C107" s="7" t="n">
        <v>3</v>
      </c>
      <c r="D107" s="7" t="n">
        <v>259</v>
      </c>
      <c r="E107" s="157" t="n">
        <f aca="false">high_SIPA_income!B100</f>
        <v>40895714.0439603</v>
      </c>
      <c r="F107" s="157" t="n">
        <f aca="false">high_SIPA_income!I100</f>
        <v>135146.079937537</v>
      </c>
      <c r="G107" s="67" t="n">
        <f aca="false">E107-F107*0.7</f>
        <v>40801111.788004</v>
      </c>
      <c r="H107" s="67"/>
      <c r="I107" s="67"/>
      <c r="J107" s="67" t="n">
        <f aca="false">G107*3.8235866717</f>
        <v>156006587.223154</v>
      </c>
      <c r="K107" s="9"/>
      <c r="L107" s="67"/>
      <c r="M107" s="67" t="n">
        <f aca="false">F107*2.511711692</f>
        <v>339447.989107079</v>
      </c>
      <c r="N107" s="67"/>
      <c r="O107" s="7"/>
      <c r="P107" s="7"/>
      <c r="Q107" s="67"/>
      <c r="R107" s="67"/>
      <c r="S107" s="67"/>
      <c r="T107" s="7"/>
      <c r="U107" s="7"/>
      <c r="V107" s="67"/>
      <c r="W107" s="67"/>
      <c r="X107" s="6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</row>
    <row r="108" customFormat="false" ht="12.8" hidden="false" customHeight="false" outlineLevel="0" collapsed="false">
      <c r="A108" s="7"/>
      <c r="B108" s="7" t="n">
        <v>2039</v>
      </c>
      <c r="C108" s="7" t="n">
        <v>4</v>
      </c>
      <c r="D108" s="7" t="n">
        <v>260</v>
      </c>
      <c r="E108" s="157" t="n">
        <f aca="false">high_SIPA_income!B101</f>
        <v>47239719.9206438</v>
      </c>
      <c r="F108" s="157" t="n">
        <f aca="false">high_SIPA_income!I101</f>
        <v>136833.651198802</v>
      </c>
      <c r="G108" s="67" t="n">
        <f aca="false">E108-F108*0.7</f>
        <v>47143936.3648046</v>
      </c>
      <c r="H108" s="67"/>
      <c r="I108" s="67"/>
      <c r="J108" s="67" t="n">
        <f aca="false">G108*3.8235866717</f>
        <v>180258926.73594</v>
      </c>
      <c r="K108" s="9"/>
      <c r="L108" s="67"/>
      <c r="M108" s="67" t="n">
        <f aca="false">F108*2.511711692</f>
        <v>343686.681575081</v>
      </c>
      <c r="N108" s="67"/>
      <c r="O108" s="7"/>
      <c r="P108" s="7"/>
      <c r="Q108" s="67"/>
      <c r="R108" s="67"/>
      <c r="S108" s="67"/>
      <c r="T108" s="7"/>
      <c r="U108" s="7"/>
      <c r="V108" s="67"/>
      <c r="W108" s="67"/>
      <c r="X108" s="6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</row>
    <row r="109" customFormat="false" ht="12.8" hidden="false" customHeight="false" outlineLevel="0" collapsed="false">
      <c r="A109" s="153"/>
      <c r="B109" s="153" t="n">
        <v>2040</v>
      </c>
      <c r="C109" s="5" t="n">
        <v>1</v>
      </c>
      <c r="D109" s="153" t="n">
        <v>261</v>
      </c>
      <c r="E109" s="155" t="n">
        <f aca="false">high_SIPA_income!B102</f>
        <v>41184516.0900775</v>
      </c>
      <c r="F109" s="155" t="n">
        <f aca="false">high_SIPA_income!I102</f>
        <v>138395.192063653</v>
      </c>
      <c r="G109" s="8" t="n">
        <f aca="false">E109-F109*0.7</f>
        <v>41087639.4556329</v>
      </c>
      <c r="H109" s="8"/>
      <c r="I109" s="8"/>
      <c r="J109" s="8" t="n">
        <f aca="false">G109*3.8235866717</f>
        <v>157102150.594173</v>
      </c>
      <c r="K109" s="6"/>
      <c r="L109" s="8"/>
      <c r="M109" s="8" t="n">
        <f aca="false">F109*2.511711692</f>
        <v>347608.822022862</v>
      </c>
      <c r="N109" s="8"/>
      <c r="O109" s="5"/>
      <c r="P109" s="5"/>
      <c r="Q109" s="8"/>
      <c r="R109" s="8"/>
      <c r="S109" s="8"/>
      <c r="T109" s="5"/>
      <c r="U109" s="5"/>
      <c r="V109" s="8"/>
      <c r="W109" s="8"/>
      <c r="X109" s="8"/>
      <c r="Y109" s="153"/>
      <c r="Z109" s="153"/>
      <c r="AA109" s="153"/>
      <c r="AB109" s="153"/>
      <c r="AC109" s="153"/>
      <c r="AD109" s="153"/>
      <c r="AE109" s="153"/>
      <c r="AF109" s="153"/>
      <c r="AG109" s="153"/>
      <c r="AH109" s="153"/>
      <c r="AI109" s="153"/>
      <c r="AJ109" s="153"/>
      <c r="AK109" s="153"/>
      <c r="AL109" s="153"/>
      <c r="AM109" s="153"/>
      <c r="AN109" s="153"/>
      <c r="AO109" s="153"/>
      <c r="AP109" s="153"/>
      <c r="AQ109" s="153"/>
      <c r="AR109" s="153"/>
      <c r="AS109" s="153"/>
      <c r="AT109" s="153"/>
      <c r="AU109" s="153"/>
      <c r="AV109" s="153"/>
      <c r="AW109" s="153"/>
      <c r="AX109" s="153"/>
      <c r="AY109" s="153"/>
      <c r="AZ109" s="153"/>
      <c r="BA109" s="153"/>
      <c r="BB109" s="153"/>
      <c r="BC109" s="153"/>
      <c r="BD109" s="153"/>
      <c r="BE109" s="153"/>
      <c r="BF109" s="153"/>
      <c r="BG109" s="153"/>
      <c r="BH109" s="153"/>
      <c r="BI109" s="153"/>
      <c r="BJ109" s="153"/>
      <c r="BK109" s="153"/>
      <c r="BL109" s="153"/>
    </row>
    <row r="110" customFormat="false" ht="12.8" hidden="false" customHeight="false" outlineLevel="0" collapsed="false">
      <c r="A110" s="7"/>
      <c r="B110" s="7" t="n">
        <v>2040</v>
      </c>
      <c r="C110" s="7" t="n">
        <v>2</v>
      </c>
      <c r="D110" s="7" t="n">
        <v>262</v>
      </c>
      <c r="E110" s="157" t="n">
        <f aca="false">high_SIPA_income!B103</f>
        <v>47780739.8431116</v>
      </c>
      <c r="F110" s="157" t="n">
        <f aca="false">high_SIPA_income!I103</f>
        <v>137656.024419871</v>
      </c>
      <c r="G110" s="67" t="n">
        <f aca="false">E110-F110*0.7</f>
        <v>47684380.6260177</v>
      </c>
      <c r="H110" s="67"/>
      <c r="I110" s="67"/>
      <c r="J110" s="67" t="n">
        <f aca="false">G110*3.8235866717</f>
        <v>182325362.209911</v>
      </c>
      <c r="K110" s="9"/>
      <c r="L110" s="67"/>
      <c r="M110" s="67" t="n">
        <f aca="false">F110*2.511711692</f>
        <v>345752.246009628</v>
      </c>
      <c r="N110" s="67"/>
      <c r="O110" s="7"/>
      <c r="P110" s="7"/>
      <c r="Q110" s="67"/>
      <c r="R110" s="67"/>
      <c r="S110" s="67"/>
      <c r="T110" s="7"/>
      <c r="U110" s="7"/>
      <c r="V110" s="67"/>
      <c r="W110" s="67"/>
      <c r="X110" s="6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</row>
    <row r="111" customFormat="false" ht="12.8" hidden="false" customHeight="false" outlineLevel="0" collapsed="false">
      <c r="A111" s="7"/>
      <c r="B111" s="7" t="n">
        <v>2040</v>
      </c>
      <c r="C111" s="7" t="n">
        <v>3</v>
      </c>
      <c r="D111" s="7" t="n">
        <v>263</v>
      </c>
      <c r="E111" s="157" t="n">
        <f aca="false">high_SIPA_income!B104</f>
        <v>41664561.5661676</v>
      </c>
      <c r="F111" s="157" t="n">
        <f aca="false">high_SIPA_income!I104</f>
        <v>141157.001900769</v>
      </c>
      <c r="G111" s="67" t="n">
        <f aca="false">E111-F111*0.7</f>
        <v>41565751.6648371</v>
      </c>
      <c r="H111" s="67"/>
      <c r="I111" s="67"/>
      <c r="J111" s="67" t="n">
        <f aca="false">G111*3.8235866717</f>
        <v>158930254.064863</v>
      </c>
      <c r="K111" s="9"/>
      <c r="L111" s="67"/>
      <c r="M111" s="67" t="n">
        <f aca="false">F111*2.511711692</f>
        <v>354545.692081828</v>
      </c>
      <c r="N111" s="67"/>
      <c r="O111" s="7"/>
      <c r="P111" s="7"/>
      <c r="Q111" s="67"/>
      <c r="R111" s="67"/>
      <c r="S111" s="67"/>
      <c r="T111" s="7"/>
      <c r="U111" s="7"/>
      <c r="V111" s="67"/>
      <c r="W111" s="67"/>
      <c r="X111" s="6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</row>
    <row r="112" customFormat="false" ht="12.8" hidden="false" customHeight="false" outlineLevel="0" collapsed="false">
      <c r="A112" s="7"/>
      <c r="B112" s="7" t="n">
        <v>2040</v>
      </c>
      <c r="C112" s="7" t="n">
        <v>4</v>
      </c>
      <c r="D112" s="7" t="n">
        <v>264</v>
      </c>
      <c r="E112" s="157" t="n">
        <f aca="false">high_SIPA_income!B105</f>
        <v>48256807.476033</v>
      </c>
      <c r="F112" s="157" t="n">
        <f aca="false">high_SIPA_income!I105</f>
        <v>138845.570874519</v>
      </c>
      <c r="G112" s="67" t="n">
        <f aca="false">E112-F112*0.7</f>
        <v>48159615.5764208</v>
      </c>
      <c r="H112" s="67"/>
      <c r="I112" s="67"/>
      <c r="J112" s="67" t="n">
        <f aca="false">G112*3.8235866717</f>
        <v>184142464.232198</v>
      </c>
      <c r="K112" s="9"/>
      <c r="L112" s="67"/>
      <c r="M112" s="67" t="n">
        <f aca="false">F112*2.511711692</f>
        <v>348740.043747945</v>
      </c>
      <c r="N112" s="67"/>
      <c r="O112" s="7"/>
      <c r="P112" s="7"/>
      <c r="Q112" s="67"/>
      <c r="R112" s="67"/>
      <c r="S112" s="67"/>
      <c r="T112" s="7"/>
      <c r="U112" s="7"/>
      <c r="V112" s="67"/>
      <c r="W112" s="67"/>
      <c r="X112" s="6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</row>
    <row r="113" customFormat="false" ht="12.8" hidden="false" customHeight="false" outlineLevel="0" collapsed="false">
      <c r="A113" s="153"/>
      <c r="B113" s="153"/>
      <c r="C113" s="5"/>
      <c r="D113" s="153"/>
      <c r="E113" s="62"/>
      <c r="F113" s="62"/>
      <c r="G113" s="8"/>
      <c r="H113" s="8"/>
      <c r="I113" s="8"/>
      <c r="J113" s="8"/>
      <c r="K113" s="6"/>
      <c r="L113" s="8"/>
      <c r="M113" s="8"/>
      <c r="N113" s="8"/>
      <c r="O113" s="5"/>
      <c r="P113" s="5"/>
      <c r="Q113" s="8"/>
      <c r="R113" s="8"/>
      <c r="S113" s="8"/>
      <c r="T113" s="5"/>
      <c r="U113" s="5"/>
      <c r="V113" s="8"/>
      <c r="W113" s="8"/>
      <c r="X113" s="8"/>
      <c r="Y113" s="153"/>
      <c r="Z113" s="153"/>
      <c r="AA113" s="153"/>
      <c r="AB113" s="153"/>
      <c r="AC113" s="153"/>
      <c r="AD113" s="153"/>
      <c r="AE113" s="153"/>
      <c r="AF113" s="153"/>
      <c r="AG113" s="153"/>
      <c r="AH113" s="153"/>
      <c r="AI113" s="153"/>
      <c r="AJ113" s="153"/>
      <c r="AK113" s="153"/>
      <c r="AL113" s="153"/>
      <c r="AM113" s="153"/>
      <c r="AN113" s="153"/>
      <c r="AO113" s="153"/>
      <c r="AP113" s="153"/>
      <c r="AQ113" s="153"/>
      <c r="AR113" s="153"/>
      <c r="AS113" s="153"/>
      <c r="AT113" s="153"/>
      <c r="AU113" s="153"/>
      <c r="AV113" s="153"/>
      <c r="AW113" s="153"/>
      <c r="AX113" s="153"/>
      <c r="AY113" s="153"/>
      <c r="AZ113" s="153"/>
      <c r="BA113" s="153"/>
      <c r="BB113" s="153"/>
      <c r="BC113" s="153"/>
      <c r="BD113" s="153"/>
      <c r="BE113" s="153"/>
      <c r="BF113" s="153"/>
      <c r="BG113" s="153"/>
      <c r="BH113" s="153"/>
      <c r="BI113" s="153"/>
      <c r="BJ113" s="153"/>
      <c r="BK113" s="153"/>
      <c r="BL113" s="153"/>
    </row>
    <row r="114" customFormat="false" ht="12.8" hidden="false" customHeight="false" outlineLevel="0" collapsed="false">
      <c r="A114" s="7"/>
      <c r="B114" s="7"/>
      <c r="C114" s="7"/>
      <c r="D114" s="7"/>
      <c r="E114" s="68"/>
      <c r="F114" s="68"/>
      <c r="G114" s="67"/>
      <c r="H114" s="67"/>
      <c r="I114" s="67"/>
      <c r="J114" s="67"/>
      <c r="K114" s="9"/>
      <c r="L114" s="67"/>
      <c r="M114" s="67"/>
      <c r="N114" s="67"/>
      <c r="O114" s="7"/>
      <c r="P114" s="7"/>
      <c r="Q114" s="67"/>
      <c r="R114" s="67"/>
      <c r="S114" s="67"/>
      <c r="T114" s="7"/>
      <c r="U114" s="7"/>
      <c r="V114" s="67"/>
      <c r="W114" s="67"/>
      <c r="X114" s="6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</row>
    <row r="115" customFormat="false" ht="12.8" hidden="false" customHeight="false" outlineLevel="0" collapsed="false">
      <c r="A115" s="7"/>
      <c r="B115" s="7"/>
      <c r="C115" s="7"/>
      <c r="D115" s="7"/>
      <c r="E115" s="68"/>
      <c r="F115" s="68"/>
      <c r="G115" s="67"/>
      <c r="H115" s="67"/>
      <c r="I115" s="67"/>
      <c r="J115" s="67"/>
      <c r="K115" s="9"/>
      <c r="L115" s="67"/>
      <c r="M115" s="67"/>
      <c r="N115" s="67"/>
      <c r="O115" s="7"/>
      <c r="P115" s="7"/>
      <c r="Q115" s="67"/>
      <c r="R115" s="67"/>
      <c r="S115" s="67"/>
      <c r="T115" s="7"/>
      <c r="U115" s="7"/>
      <c r="V115" s="67"/>
      <c r="W115" s="67"/>
      <c r="X115" s="6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</row>
    <row r="116" customFormat="false" ht="12.8" hidden="false" customHeight="false" outlineLevel="0" collapsed="false">
      <c r="A116" s="7"/>
      <c r="B116" s="7"/>
      <c r="C116" s="7"/>
      <c r="D116" s="7"/>
      <c r="E116" s="68"/>
      <c r="F116" s="68"/>
      <c r="G116" s="67"/>
      <c r="H116" s="67"/>
      <c r="I116" s="67"/>
      <c r="J116" s="67"/>
      <c r="K116" s="9"/>
      <c r="L116" s="67"/>
      <c r="M116" s="67"/>
      <c r="N116" s="67"/>
      <c r="O116" s="7"/>
      <c r="P116" s="7"/>
      <c r="Q116" s="67"/>
      <c r="R116" s="67"/>
      <c r="S116" s="67"/>
      <c r="T116" s="7"/>
      <c r="U116" s="7"/>
      <c r="V116" s="67"/>
      <c r="W116" s="67"/>
      <c r="X116" s="6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</row>
    <row r="117" customFormat="false" ht="12.8" hidden="false" customHeight="false" outlineLevel="0" collapsed="false">
      <c r="E117" s="0"/>
    </row>
    <row r="118" customFormat="false" ht="12.8" hidden="false" customHeight="false" outlineLevel="0" collapsed="false">
      <c r="E118" s="58" t="n">
        <v>1000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5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1" sqref="B120:G146 A1"/>
    </sheetView>
  </sheetViews>
  <sheetFormatPr defaultColWidth="11.9765625" defaultRowHeight="12.8" zeroHeight="false" outlineLevelRow="0" outlineLevelCol="0"/>
  <cols>
    <col collapsed="false" customWidth="true" hidden="false" outlineLevel="0" max="1" min="1" style="0" width="6.61"/>
    <col collapsed="false" customWidth="true" hidden="false" outlineLevel="0" max="2" min="2" style="0" width="22.7"/>
    <col collapsed="false" customWidth="true" hidden="false" outlineLevel="0" max="3" min="3" style="0" width="12.63"/>
  </cols>
  <sheetData>
    <row r="1" customFormat="false" ht="12.8" hidden="false" customHeight="false" outlineLevel="0" collapsed="false">
      <c r="A1" s="0" t="s">
        <v>222</v>
      </c>
      <c r="B1" s="0" t="s">
        <v>223</v>
      </c>
      <c r="C1" s="0" t="s">
        <v>224</v>
      </c>
    </row>
    <row r="2" customFormat="false" ht="12.8" hidden="false" customHeight="false" outlineLevel="0" collapsed="false">
      <c r="A2" s="0" t="n">
        <v>49</v>
      </c>
      <c r="B2" s="0" t="n">
        <v>6397.46477092316</v>
      </c>
      <c r="C2" s="0" t="n">
        <v>10914398</v>
      </c>
    </row>
    <row r="3" customFormat="false" ht="12.8" hidden="false" customHeight="false" outlineLevel="0" collapsed="false">
      <c r="A3" s="0" t="n">
        <v>50</v>
      </c>
      <c r="B3" s="0" t="n">
        <v>6777.63071943447</v>
      </c>
      <c r="C3" s="0" t="n">
        <v>11021763</v>
      </c>
    </row>
    <row r="4" customFormat="false" ht="12.8" hidden="false" customHeight="false" outlineLevel="0" collapsed="false">
      <c r="A4" s="0" t="n">
        <v>51</v>
      </c>
      <c r="B4" s="0" t="n">
        <v>7079.05790141123</v>
      </c>
      <c r="C4" s="0" t="n">
        <v>11058727</v>
      </c>
    </row>
    <row r="5" customFormat="false" ht="12.8" hidden="false" customHeight="false" outlineLevel="0" collapsed="false">
      <c r="A5" s="0" t="n">
        <v>52</v>
      </c>
      <c r="B5" s="0" t="n">
        <v>7133.1949600229</v>
      </c>
      <c r="C5" s="0" t="n">
        <v>11048682</v>
      </c>
    </row>
    <row r="6" customFormat="false" ht="12.8" hidden="false" customHeight="false" outlineLevel="0" collapsed="false">
      <c r="A6" s="0" t="n">
        <v>53</v>
      </c>
      <c r="B6" s="0" t="n">
        <v>6715.29850705261</v>
      </c>
      <c r="C6" s="0" t="n">
        <v>11063349</v>
      </c>
    </row>
    <row r="7" customFormat="false" ht="12.8" hidden="false" customHeight="false" outlineLevel="0" collapsed="false">
      <c r="A7" s="0" t="n">
        <v>54</v>
      </c>
      <c r="B7" s="0" t="n">
        <v>6494.19845136999</v>
      </c>
      <c r="C7" s="0" t="n">
        <v>11126062</v>
      </c>
    </row>
    <row r="8" customFormat="false" ht="12.8" hidden="false" customHeight="false" outlineLevel="0" collapsed="false">
      <c r="A8" s="0" t="n">
        <v>55</v>
      </c>
      <c r="B8" s="0" t="n">
        <v>6577.27726379433</v>
      </c>
      <c r="C8" s="0" t="n">
        <v>11233049</v>
      </c>
    </row>
    <row r="9" customFormat="false" ht="12.8" hidden="false" customHeight="false" outlineLevel="0" collapsed="false">
      <c r="A9" s="0" t="n">
        <v>56</v>
      </c>
      <c r="B9" s="0" t="n">
        <v>6656.18272566072</v>
      </c>
      <c r="C9" s="0" t="n">
        <v>11147419</v>
      </c>
    </row>
    <row r="10" customFormat="false" ht="12.8" hidden="false" customHeight="false" outlineLevel="0" collapsed="false">
      <c r="A10" s="0" t="n">
        <v>57</v>
      </c>
      <c r="B10" s="0" t="n">
        <v>6757.52002348176</v>
      </c>
      <c r="C10" s="0" t="n">
        <v>11051125</v>
      </c>
    </row>
    <row r="11" customFormat="false" ht="12.8" hidden="false" customHeight="false" outlineLevel="0" collapsed="false">
      <c r="A11" s="0" t="n">
        <v>58</v>
      </c>
      <c r="B11" s="0" t="n">
        <v>6766.13718734771</v>
      </c>
      <c r="C11" s="0" t="n">
        <v>11251919</v>
      </c>
    </row>
    <row r="12" customFormat="false" ht="12.8" hidden="false" customHeight="false" outlineLevel="0" collapsed="false">
      <c r="A12" s="0" t="n">
        <v>59</v>
      </c>
      <c r="B12" s="0" t="n">
        <v>6864.75148877251</v>
      </c>
      <c r="C12" s="0" t="n">
        <v>11470333</v>
      </c>
    </row>
    <row r="13" customFormat="false" ht="12.8" hidden="false" customHeight="false" outlineLevel="0" collapsed="false">
      <c r="A13" s="0" t="n">
        <v>60</v>
      </c>
      <c r="B13" s="0" t="n">
        <v>6866.68224078342</v>
      </c>
      <c r="C13" s="0" t="n">
        <v>11561305</v>
      </c>
    </row>
    <row r="14" customFormat="false" ht="12.8" hidden="false" customHeight="false" outlineLevel="0" collapsed="false">
      <c r="A14" s="0" t="n">
        <v>61</v>
      </c>
      <c r="B14" s="0" t="n">
        <v>6814.1585913969</v>
      </c>
      <c r="C14" s="0" t="n">
        <v>11457903</v>
      </c>
    </row>
    <row r="15" customFormat="false" ht="12.8" hidden="false" customHeight="false" outlineLevel="0" collapsed="false">
      <c r="A15" s="0" t="n">
        <v>62</v>
      </c>
      <c r="B15" s="0" t="n">
        <v>6713.77408651153</v>
      </c>
      <c r="C15" s="0" t="n">
        <v>11450584</v>
      </c>
    </row>
    <row r="16" customFormat="false" ht="12.8" hidden="false" customHeight="false" outlineLevel="0" collapsed="false">
      <c r="A16" s="0" t="n">
        <v>63</v>
      </c>
      <c r="B16" s="0" t="n">
        <v>6329.95429344107</v>
      </c>
      <c r="C16" s="0" t="n">
        <v>11588487</v>
      </c>
    </row>
    <row r="17" customFormat="false" ht="12.8" hidden="false" customHeight="false" outlineLevel="0" collapsed="false">
      <c r="A17" s="0" t="n">
        <v>64</v>
      </c>
      <c r="B17" s="0" t="n">
        <v>6023.28196504967</v>
      </c>
      <c r="C17" s="0" t="n">
        <v>11565298</v>
      </c>
    </row>
    <row r="18" customFormat="false" ht="12.8" hidden="false" customHeight="false" outlineLevel="0" collapsed="false">
      <c r="A18" s="0" t="n">
        <v>65</v>
      </c>
      <c r="B18" s="0" t="n">
        <v>5994.2310379228</v>
      </c>
      <c r="C18" s="0" t="n">
        <v>11487615</v>
      </c>
    </row>
    <row r="19" customFormat="false" ht="12.8" hidden="false" customHeight="false" outlineLevel="0" collapsed="false">
      <c r="A19" s="0" t="n">
        <v>66</v>
      </c>
      <c r="B19" s="0" t="n">
        <v>5929.14008515109</v>
      </c>
      <c r="C19" s="0" t="n">
        <v>11579738</v>
      </c>
    </row>
    <row r="20" customFormat="false" ht="12.8" hidden="false" customHeight="false" outlineLevel="0" collapsed="false">
      <c r="A20" s="0" t="n">
        <v>67</v>
      </c>
      <c r="B20" s="0" t="n">
        <v>5834.02642488595</v>
      </c>
      <c r="C20" s="0" t="n">
        <v>11684255</v>
      </c>
    </row>
    <row r="21" customFormat="false" ht="12.8" hidden="false" customHeight="false" outlineLevel="0" collapsed="false">
      <c r="A21" s="0" t="n">
        <v>68</v>
      </c>
      <c r="B21" s="0" t="n">
        <v>5669.14592339185</v>
      </c>
      <c r="C21" s="0" t="n">
        <v>11731225</v>
      </c>
    </row>
    <row r="22" customFormat="false" ht="12.8" hidden="false" customHeight="false" outlineLevel="0" collapsed="false">
      <c r="A22" s="0" t="n">
        <v>69</v>
      </c>
      <c r="B22" s="0" t="n">
        <v>5960.59700581122</v>
      </c>
      <c r="C22" s="0" t="n">
        <v>11536977</v>
      </c>
    </row>
    <row r="23" customFormat="false" ht="12.8" hidden="false" customHeight="false" outlineLevel="0" collapsed="false">
      <c r="A23" s="0" t="n">
        <v>70</v>
      </c>
      <c r="B23" s="0" t="n">
        <v>6310.18695216693</v>
      </c>
      <c r="C23" s="0" t="n">
        <v>9989233</v>
      </c>
    </row>
    <row r="24" customFormat="false" ht="12.8" hidden="false" customHeight="false" outlineLevel="0" collapsed="false">
      <c r="A24" s="0" t="n">
        <v>71</v>
      </c>
      <c r="B24" s="0" t="n">
        <v>6175.22296191738</v>
      </c>
      <c r="C24" s="0" t="n">
        <v>10116795</v>
      </c>
    </row>
    <row r="25" customFormat="false" ht="12.8" hidden="false" customHeight="false" outlineLevel="0" collapsed="false">
      <c r="A25" s="0" t="n">
        <v>72</v>
      </c>
      <c r="B25" s="0" t="n">
        <v>6110.5943796932</v>
      </c>
      <c r="C25" s="0" t="n">
        <v>10362450</v>
      </c>
    </row>
    <row r="26" customFormat="false" ht="12.8" hidden="false" customHeight="false" outlineLevel="0" collapsed="false">
      <c r="A26" s="0" t="n">
        <v>73</v>
      </c>
      <c r="B26" s="0" t="n">
        <v>6142.77220027328</v>
      </c>
      <c r="C26" s="0" t="n">
        <v>10684582</v>
      </c>
    </row>
    <row r="27" customFormat="false" ht="12.8" hidden="false" customHeight="false" outlineLevel="0" collapsed="false">
      <c r="A27" s="0" t="n">
        <v>74</v>
      </c>
      <c r="B27" s="0" t="n">
        <v>6180.11476326826</v>
      </c>
      <c r="C27" s="0" t="n">
        <v>11003539</v>
      </c>
    </row>
    <row r="28" customFormat="false" ht="12.8" hidden="false" customHeight="false" outlineLevel="0" collapsed="false">
      <c r="A28" s="0" t="n">
        <v>75</v>
      </c>
      <c r="B28" s="0" t="n">
        <v>6144.07668966148</v>
      </c>
      <c r="C28" s="0" t="n">
        <v>11391209</v>
      </c>
    </row>
    <row r="29" customFormat="false" ht="12.8" hidden="false" customHeight="false" outlineLevel="0" collapsed="false">
      <c r="A29" s="0" t="n">
        <v>76</v>
      </c>
      <c r="B29" s="0" t="n">
        <v>6261.87279577742</v>
      </c>
      <c r="C29" s="0" t="n">
        <v>11493659</v>
      </c>
    </row>
    <row r="30" customFormat="false" ht="12.8" hidden="false" customHeight="false" outlineLevel="0" collapsed="false">
      <c r="A30" s="0" t="n">
        <v>77</v>
      </c>
      <c r="B30" s="0" t="n">
        <v>6325.82901872545</v>
      </c>
      <c r="C30" s="0" t="n">
        <v>11509093</v>
      </c>
    </row>
    <row r="31" customFormat="false" ht="12.8" hidden="false" customHeight="false" outlineLevel="0" collapsed="false">
      <c r="A31" s="0" t="n">
        <v>78</v>
      </c>
      <c r="B31" s="0" t="n">
        <v>6386.07934194402</v>
      </c>
      <c r="C31" s="0" t="n">
        <v>11555870</v>
      </c>
    </row>
    <row r="32" customFormat="false" ht="12.8" hidden="false" customHeight="false" outlineLevel="0" collapsed="false">
      <c r="A32" s="0" t="n">
        <v>79</v>
      </c>
      <c r="B32" s="0" t="n">
        <v>6437.57607506684</v>
      </c>
      <c r="C32" s="0" t="n">
        <v>11582439</v>
      </c>
    </row>
    <row r="33" customFormat="false" ht="12.8" hidden="false" customHeight="false" outlineLevel="0" collapsed="false">
      <c r="A33" s="0" t="n">
        <v>80</v>
      </c>
      <c r="B33" s="0" t="n">
        <v>6502.58464264718</v>
      </c>
      <c r="C33" s="0" t="n">
        <v>11640035</v>
      </c>
    </row>
    <row r="34" customFormat="false" ht="12.8" hidden="false" customHeight="false" outlineLevel="0" collapsed="false">
      <c r="A34" s="0" t="n">
        <v>81</v>
      </c>
      <c r="B34" s="0" t="n">
        <v>6531.91539820564</v>
      </c>
      <c r="C34" s="0" t="n">
        <v>11715124</v>
      </c>
    </row>
    <row r="35" customFormat="false" ht="12.8" hidden="false" customHeight="false" outlineLevel="0" collapsed="false">
      <c r="A35" s="0" t="n">
        <v>82</v>
      </c>
      <c r="B35" s="0" t="n">
        <v>6556.09684604072</v>
      </c>
      <c r="C35" s="0" t="n">
        <v>11711664</v>
      </c>
    </row>
    <row r="36" customFormat="false" ht="12.8" hidden="false" customHeight="false" outlineLevel="0" collapsed="false">
      <c r="A36" s="0" t="n">
        <v>83</v>
      </c>
      <c r="B36" s="0" t="n">
        <v>6612.49642988838</v>
      </c>
      <c r="C36" s="0" t="n">
        <v>11687527</v>
      </c>
    </row>
    <row r="37" customFormat="false" ht="12.8" hidden="false" customHeight="false" outlineLevel="0" collapsed="false">
      <c r="A37" s="0" t="n">
        <v>84</v>
      </c>
      <c r="B37" s="0" t="n">
        <v>6649.57890980149</v>
      </c>
      <c r="C37" s="0" t="n">
        <v>11759781</v>
      </c>
    </row>
    <row r="38" customFormat="false" ht="12.8" hidden="false" customHeight="false" outlineLevel="0" collapsed="false">
      <c r="A38" s="0" t="n">
        <v>85</v>
      </c>
      <c r="B38" s="0" t="n">
        <v>6716.6296245666</v>
      </c>
      <c r="C38" s="0" t="n">
        <v>11812378</v>
      </c>
    </row>
    <row r="39" customFormat="false" ht="12.8" hidden="false" customHeight="false" outlineLevel="0" collapsed="false">
      <c r="A39" s="0" t="n">
        <v>86</v>
      </c>
      <c r="B39" s="0" t="n">
        <v>6737.17778567839</v>
      </c>
      <c r="C39" s="0" t="n">
        <v>11849141</v>
      </c>
    </row>
    <row r="40" customFormat="false" ht="12.8" hidden="false" customHeight="false" outlineLevel="0" collapsed="false">
      <c r="A40" s="0" t="n">
        <v>87</v>
      </c>
      <c r="B40" s="0" t="n">
        <v>6724.03051115164</v>
      </c>
      <c r="C40" s="0" t="n">
        <v>11922086</v>
      </c>
    </row>
    <row r="41" customFormat="false" ht="12.8" hidden="false" customHeight="false" outlineLevel="0" collapsed="false">
      <c r="A41" s="0" t="n">
        <v>88</v>
      </c>
      <c r="B41" s="0" t="n">
        <v>6785.62058672479</v>
      </c>
      <c r="C41" s="0" t="n">
        <v>11990197</v>
      </c>
    </row>
    <row r="42" customFormat="false" ht="12.8" hidden="false" customHeight="false" outlineLevel="0" collapsed="false">
      <c r="A42" s="0" t="n">
        <v>89</v>
      </c>
      <c r="B42" s="0" t="n">
        <v>6853.41052005649</v>
      </c>
      <c r="C42" s="0" t="n">
        <v>11939680</v>
      </c>
    </row>
    <row r="43" customFormat="false" ht="12.8" hidden="false" customHeight="false" outlineLevel="0" collapsed="false">
      <c r="A43" s="0" t="n">
        <v>90</v>
      </c>
      <c r="B43" s="0" t="n">
        <v>6847.57701146929</v>
      </c>
      <c r="C43" s="0" t="n">
        <v>12032687</v>
      </c>
    </row>
    <row r="44" customFormat="false" ht="12.8" hidden="false" customHeight="false" outlineLevel="0" collapsed="false">
      <c r="A44" s="0" t="n">
        <v>91</v>
      </c>
      <c r="B44" s="0" t="n">
        <v>6896.10924352093</v>
      </c>
      <c r="C44" s="0" t="n">
        <v>12085277</v>
      </c>
    </row>
    <row r="45" customFormat="false" ht="12.8" hidden="false" customHeight="false" outlineLevel="0" collapsed="false">
      <c r="A45" s="0" t="n">
        <v>92</v>
      </c>
      <c r="B45" s="0" t="n">
        <v>6956.86892756589</v>
      </c>
      <c r="C45" s="0" t="n">
        <v>12104216</v>
      </c>
    </row>
    <row r="46" customFormat="false" ht="12.8" hidden="false" customHeight="false" outlineLevel="0" collapsed="false">
      <c r="A46" s="0" t="n">
        <v>93</v>
      </c>
      <c r="B46" s="0" t="n">
        <v>6990.99372505515</v>
      </c>
      <c r="C46" s="0" t="n">
        <v>12235181</v>
      </c>
    </row>
    <row r="47" customFormat="false" ht="12.8" hidden="false" customHeight="false" outlineLevel="0" collapsed="false">
      <c r="A47" s="0" t="n">
        <v>94</v>
      </c>
      <c r="B47" s="0" t="n">
        <v>7001.50159656275</v>
      </c>
      <c r="C47" s="0" t="n">
        <v>12254889</v>
      </c>
    </row>
    <row r="48" customFormat="false" ht="12.8" hidden="false" customHeight="false" outlineLevel="0" collapsed="false">
      <c r="A48" s="0" t="n">
        <v>95</v>
      </c>
      <c r="B48" s="0" t="n">
        <v>7006.23928496303</v>
      </c>
      <c r="C48" s="0" t="n">
        <v>12310374</v>
      </c>
    </row>
    <row r="49" customFormat="false" ht="12.8" hidden="false" customHeight="false" outlineLevel="0" collapsed="false">
      <c r="A49" s="0" t="n">
        <v>96</v>
      </c>
      <c r="B49" s="0" t="n">
        <v>7033.53624228168</v>
      </c>
      <c r="C49" s="0" t="n">
        <v>12335196</v>
      </c>
    </row>
    <row r="50" customFormat="false" ht="12.8" hidden="false" customHeight="false" outlineLevel="0" collapsed="false">
      <c r="A50" s="0" t="n">
        <v>97</v>
      </c>
      <c r="B50" s="0" t="n">
        <v>7066.07205935878</v>
      </c>
      <c r="C50" s="0" t="n">
        <v>12377017</v>
      </c>
    </row>
    <row r="51" customFormat="false" ht="12.8" hidden="false" customHeight="false" outlineLevel="0" collapsed="false">
      <c r="A51" s="0" t="n">
        <v>98</v>
      </c>
      <c r="B51" s="0" t="n">
        <v>7095.38611259225</v>
      </c>
      <c r="C51" s="0" t="n">
        <v>12386051</v>
      </c>
    </row>
    <row r="52" customFormat="false" ht="12.8" hidden="false" customHeight="false" outlineLevel="0" collapsed="false">
      <c r="A52" s="0" t="n">
        <v>99</v>
      </c>
      <c r="B52" s="0" t="n">
        <v>7108.84505608457</v>
      </c>
      <c r="C52" s="0" t="n">
        <v>12457113</v>
      </c>
    </row>
    <row r="53" customFormat="false" ht="12.8" hidden="false" customHeight="false" outlineLevel="0" collapsed="false">
      <c r="A53" s="0" t="n">
        <v>100</v>
      </c>
      <c r="B53" s="0" t="n">
        <v>7128.77776518004</v>
      </c>
      <c r="C53" s="0" t="n">
        <v>12568959</v>
      </c>
    </row>
    <row r="54" customFormat="false" ht="12.8" hidden="false" customHeight="false" outlineLevel="0" collapsed="false">
      <c r="A54" s="0" t="n">
        <v>101</v>
      </c>
      <c r="B54" s="0" t="n">
        <v>7190.25018611465</v>
      </c>
      <c r="C54" s="0" t="n">
        <v>12528067</v>
      </c>
    </row>
    <row r="55" customFormat="false" ht="12.8" hidden="false" customHeight="false" outlineLevel="0" collapsed="false">
      <c r="A55" s="0" t="n">
        <v>102</v>
      </c>
      <c r="B55" s="0" t="n">
        <v>7217.72476904346</v>
      </c>
      <c r="C55" s="0" t="n">
        <v>12620628</v>
      </c>
    </row>
    <row r="56" customFormat="false" ht="12.8" hidden="false" customHeight="false" outlineLevel="0" collapsed="false">
      <c r="A56" s="0" t="n">
        <v>103</v>
      </c>
      <c r="B56" s="0" t="n">
        <v>7250.88639596797</v>
      </c>
      <c r="C56" s="0" t="n">
        <v>12693882</v>
      </c>
    </row>
    <row r="57" customFormat="false" ht="12.8" hidden="false" customHeight="false" outlineLevel="0" collapsed="false">
      <c r="A57" s="0" t="n">
        <v>104</v>
      </c>
      <c r="B57" s="0" t="n">
        <v>7277.17145644657</v>
      </c>
      <c r="C57" s="0" t="n">
        <v>12723940</v>
      </c>
    </row>
    <row r="58" customFormat="false" ht="12.8" hidden="false" customHeight="false" outlineLevel="0" collapsed="false">
      <c r="A58" s="0" t="n">
        <v>105</v>
      </c>
      <c r="B58" s="0" t="n">
        <v>7295.49864570019</v>
      </c>
      <c r="C58" s="0" t="n">
        <v>12728217</v>
      </c>
    </row>
    <row r="59" customFormat="false" ht="12.8" hidden="false" customHeight="false" outlineLevel="0" collapsed="false">
      <c r="A59" s="0" t="n">
        <v>106</v>
      </c>
      <c r="B59" s="0" t="n">
        <v>7293.05572873227</v>
      </c>
      <c r="C59" s="0" t="n">
        <v>12816331</v>
      </c>
    </row>
    <row r="60" customFormat="false" ht="12.8" hidden="false" customHeight="false" outlineLevel="0" collapsed="false">
      <c r="A60" s="0" t="n">
        <v>107</v>
      </c>
      <c r="B60" s="0" t="n">
        <v>7310.03692801873</v>
      </c>
      <c r="C60" s="0" t="n">
        <v>12823122</v>
      </c>
    </row>
    <row r="61" customFormat="false" ht="12.8" hidden="false" customHeight="false" outlineLevel="0" collapsed="false">
      <c r="A61" s="0" t="n">
        <v>108</v>
      </c>
      <c r="B61" s="0" t="n">
        <v>7331.67979832387</v>
      </c>
      <c r="C61" s="0" t="n">
        <v>12890084</v>
      </c>
    </row>
    <row r="62" customFormat="false" ht="12.8" hidden="false" customHeight="false" outlineLevel="0" collapsed="false">
      <c r="A62" s="0" t="n">
        <v>109</v>
      </c>
      <c r="B62" s="0" t="n">
        <v>7364.26707290445</v>
      </c>
      <c r="C62" s="0" t="n">
        <v>12969233</v>
      </c>
    </row>
    <row r="63" customFormat="false" ht="12.8" hidden="false" customHeight="false" outlineLevel="0" collapsed="false">
      <c r="A63" s="0" t="n">
        <v>110</v>
      </c>
      <c r="B63" s="0" t="n">
        <v>7377.22507079074</v>
      </c>
      <c r="C63" s="0" t="n">
        <v>13013457</v>
      </c>
    </row>
    <row r="64" customFormat="false" ht="12.8" hidden="false" customHeight="false" outlineLevel="0" collapsed="false">
      <c r="A64" s="0" t="n">
        <v>111</v>
      </c>
      <c r="B64" s="0" t="n">
        <v>7420.71547547297</v>
      </c>
      <c r="C64" s="0" t="n">
        <v>13044007</v>
      </c>
    </row>
    <row r="65" customFormat="false" ht="12.8" hidden="false" customHeight="false" outlineLevel="0" collapsed="false">
      <c r="A65" s="0" t="n">
        <v>112</v>
      </c>
      <c r="B65" s="0" t="n">
        <v>7461.40758366733</v>
      </c>
      <c r="C65" s="0" t="n">
        <v>13063528</v>
      </c>
    </row>
    <row r="66" customFormat="false" ht="12.8" hidden="false" customHeight="false" outlineLevel="0" collapsed="false">
      <c r="A66" s="0" t="n">
        <v>113</v>
      </c>
      <c r="B66" s="0" t="n">
        <v>7482.27563289016</v>
      </c>
      <c r="C66" s="0" t="n">
        <v>13070649</v>
      </c>
    </row>
    <row r="67" customFormat="false" ht="12.8" hidden="false" customHeight="false" outlineLevel="0" collapsed="false">
      <c r="A67" s="0" t="n">
        <v>114</v>
      </c>
      <c r="B67" s="0" t="n">
        <v>7520.6881991357</v>
      </c>
      <c r="C67" s="0" t="n">
        <v>13052921</v>
      </c>
    </row>
    <row r="68" customFormat="false" ht="12.8" hidden="false" customHeight="false" outlineLevel="0" collapsed="false">
      <c r="A68" s="0" t="n">
        <v>115</v>
      </c>
      <c r="B68" s="0" t="n">
        <v>7518.38892784385</v>
      </c>
      <c r="C68" s="0" t="n">
        <v>13058523</v>
      </c>
    </row>
    <row r="69" customFormat="false" ht="12.8" hidden="false" customHeight="false" outlineLevel="0" collapsed="false">
      <c r="A69" s="0" t="n">
        <v>116</v>
      </c>
      <c r="B69" s="0" t="n">
        <v>7540.8247012004</v>
      </c>
      <c r="C69" s="0" t="n">
        <v>13123014</v>
      </c>
    </row>
    <row r="70" customFormat="false" ht="12.8" hidden="false" customHeight="false" outlineLevel="0" collapsed="false">
      <c r="A70" s="0" t="n">
        <v>117</v>
      </c>
      <c r="B70" s="0" t="n">
        <v>7547.71601945496</v>
      </c>
      <c r="C70" s="0" t="n">
        <v>13160387</v>
      </c>
    </row>
    <row r="71" customFormat="false" ht="12.8" hidden="false" customHeight="false" outlineLevel="0" collapsed="false">
      <c r="A71" s="0" t="n">
        <v>118</v>
      </c>
      <c r="B71" s="0" t="n">
        <v>7591.03793658214</v>
      </c>
      <c r="C71" s="0" t="n">
        <v>13171701</v>
      </c>
    </row>
    <row r="72" customFormat="false" ht="12.8" hidden="false" customHeight="false" outlineLevel="0" collapsed="false">
      <c r="A72" s="0" t="n">
        <v>119</v>
      </c>
      <c r="B72" s="0" t="n">
        <v>7602.43892674872</v>
      </c>
      <c r="C72" s="0" t="n">
        <v>13202158</v>
      </c>
    </row>
    <row r="73" customFormat="false" ht="12.8" hidden="false" customHeight="false" outlineLevel="0" collapsed="false">
      <c r="A73" s="0" t="n">
        <v>120</v>
      </c>
      <c r="B73" s="0" t="n">
        <v>7651.51380685304</v>
      </c>
      <c r="C73" s="0" t="n">
        <v>13221526</v>
      </c>
    </row>
    <row r="74" customFormat="false" ht="12.8" hidden="false" customHeight="false" outlineLevel="0" collapsed="false">
      <c r="A74" s="0" t="n">
        <v>121</v>
      </c>
      <c r="B74" s="0" t="n">
        <v>7703.29813629427</v>
      </c>
      <c r="C74" s="0" t="n">
        <v>13240498</v>
      </c>
    </row>
    <row r="75" customFormat="false" ht="12.8" hidden="false" customHeight="false" outlineLevel="0" collapsed="false">
      <c r="A75" s="0" t="n">
        <v>122</v>
      </c>
      <c r="B75" s="0" t="n">
        <v>7731.85490357786</v>
      </c>
      <c r="C75" s="0" t="n">
        <v>13275555</v>
      </c>
    </row>
    <row r="76" customFormat="false" ht="12.8" hidden="false" customHeight="false" outlineLevel="0" collapsed="false">
      <c r="A76" s="0" t="n">
        <v>123</v>
      </c>
      <c r="B76" s="0" t="n">
        <v>7755.37331917129</v>
      </c>
      <c r="C76" s="0" t="n">
        <v>13310406</v>
      </c>
    </row>
    <row r="77" customFormat="false" ht="12.8" hidden="false" customHeight="false" outlineLevel="0" collapsed="false">
      <c r="A77" s="0" t="n">
        <v>124</v>
      </c>
      <c r="B77" s="0" t="n">
        <v>7775.15537248982</v>
      </c>
      <c r="C77" s="0" t="n">
        <v>13374575</v>
      </c>
    </row>
    <row r="78" customFormat="false" ht="12.8" hidden="false" customHeight="false" outlineLevel="0" collapsed="false">
      <c r="A78" s="0" t="n">
        <v>125</v>
      </c>
      <c r="B78" s="0" t="n">
        <v>7808.0268598909</v>
      </c>
      <c r="C78" s="0" t="n">
        <v>13409663</v>
      </c>
    </row>
    <row r="79" customFormat="false" ht="12.8" hidden="false" customHeight="false" outlineLevel="0" collapsed="false">
      <c r="A79" s="0" t="n">
        <v>126</v>
      </c>
      <c r="B79" s="0" t="n">
        <v>7834.00855081118</v>
      </c>
      <c r="C79" s="0" t="n">
        <v>13429019</v>
      </c>
    </row>
    <row r="80" customFormat="false" ht="12.8" hidden="false" customHeight="false" outlineLevel="0" collapsed="false">
      <c r="A80" s="0" t="n">
        <v>127</v>
      </c>
      <c r="B80" s="0" t="n">
        <v>7867.12428688663</v>
      </c>
      <c r="C80" s="0" t="n">
        <v>13396041</v>
      </c>
    </row>
    <row r="81" customFormat="false" ht="12.8" hidden="false" customHeight="false" outlineLevel="0" collapsed="false">
      <c r="A81" s="0" t="n">
        <v>128</v>
      </c>
      <c r="B81" s="0" t="n">
        <v>7884.99327893038</v>
      </c>
      <c r="C81" s="0" t="n">
        <v>13460087</v>
      </c>
    </row>
    <row r="82" customFormat="false" ht="12.8" hidden="false" customHeight="false" outlineLevel="0" collapsed="false">
      <c r="A82" s="0" t="n">
        <v>129</v>
      </c>
      <c r="B82" s="0" t="n">
        <v>7891.0914255722</v>
      </c>
      <c r="C82" s="0" t="n">
        <v>13482574</v>
      </c>
    </row>
    <row r="83" customFormat="false" ht="12.8" hidden="false" customHeight="false" outlineLevel="0" collapsed="false">
      <c r="A83" s="0" t="n">
        <v>130</v>
      </c>
      <c r="B83" s="0" t="n">
        <v>7935.93489803238</v>
      </c>
      <c r="C83" s="0" t="n">
        <v>13521258</v>
      </c>
    </row>
    <row r="84" customFormat="false" ht="12.8" hidden="false" customHeight="false" outlineLevel="0" collapsed="false">
      <c r="A84" s="0" t="n">
        <v>131</v>
      </c>
      <c r="B84" s="0" t="n">
        <v>7953.52863731267</v>
      </c>
      <c r="C84" s="0" t="n">
        <v>13483204</v>
      </c>
    </row>
    <row r="85" customFormat="false" ht="12.8" hidden="false" customHeight="false" outlineLevel="0" collapsed="false">
      <c r="A85" s="0" t="n">
        <v>132</v>
      </c>
      <c r="B85" s="0" t="n">
        <v>7965.22334602556</v>
      </c>
      <c r="C85" s="0" t="n">
        <v>13512314</v>
      </c>
    </row>
    <row r="86" customFormat="false" ht="12.8" hidden="false" customHeight="false" outlineLevel="0" collapsed="false">
      <c r="A86" s="0" t="n">
        <v>133</v>
      </c>
      <c r="B86" s="0" t="n">
        <v>7965.57988864212</v>
      </c>
      <c r="C86" s="0" t="n">
        <v>13657286</v>
      </c>
    </row>
    <row r="87" customFormat="false" ht="12.8" hidden="false" customHeight="false" outlineLevel="0" collapsed="false">
      <c r="A87" s="0" t="n">
        <v>134</v>
      </c>
      <c r="B87" s="0" t="n">
        <v>7993.04704936082</v>
      </c>
      <c r="C87" s="0" t="n">
        <v>13634257</v>
      </c>
    </row>
    <row r="88" customFormat="false" ht="12.8" hidden="false" customHeight="false" outlineLevel="0" collapsed="false">
      <c r="A88" s="0" t="n">
        <v>135</v>
      </c>
      <c r="B88" s="0" t="n">
        <v>7994.34236712995</v>
      </c>
      <c r="C88" s="0" t="n">
        <v>13671493</v>
      </c>
    </row>
    <row r="89" customFormat="false" ht="12.8" hidden="false" customHeight="false" outlineLevel="0" collapsed="false">
      <c r="A89" s="0" t="n">
        <v>136</v>
      </c>
      <c r="B89" s="0" t="n">
        <v>8061.50642175737</v>
      </c>
      <c r="C89" s="0" t="n">
        <v>13704454</v>
      </c>
    </row>
    <row r="90" customFormat="false" ht="12.8" hidden="false" customHeight="false" outlineLevel="0" collapsed="false">
      <c r="A90" s="0" t="n">
        <v>137</v>
      </c>
      <c r="B90" s="0" t="n">
        <v>8061.72352842878</v>
      </c>
      <c r="C90" s="0" t="n">
        <v>13744104</v>
      </c>
    </row>
    <row r="91" customFormat="false" ht="12.8" hidden="false" customHeight="false" outlineLevel="0" collapsed="false">
      <c r="A91" s="0" t="n">
        <v>138</v>
      </c>
      <c r="B91" s="0" t="n">
        <v>8106.26129784151</v>
      </c>
      <c r="C91" s="0" t="n">
        <v>13779213</v>
      </c>
    </row>
    <row r="92" customFormat="false" ht="12.8" hidden="false" customHeight="false" outlineLevel="0" collapsed="false">
      <c r="A92" s="0" t="n">
        <v>139</v>
      </c>
      <c r="B92" s="0" t="n">
        <v>8128.65374803386</v>
      </c>
      <c r="C92" s="0" t="n">
        <v>13843986</v>
      </c>
    </row>
    <row r="93" customFormat="false" ht="12.8" hidden="false" customHeight="false" outlineLevel="0" collapsed="false">
      <c r="A93" s="0" t="n">
        <v>140</v>
      </c>
      <c r="B93" s="0" t="n">
        <v>8152.54220816885</v>
      </c>
      <c r="C93" s="0" t="n">
        <v>13866454</v>
      </c>
    </row>
    <row r="94" customFormat="false" ht="12.8" hidden="false" customHeight="false" outlineLevel="0" collapsed="false">
      <c r="A94" s="0" t="n">
        <v>141</v>
      </c>
      <c r="B94" s="0" t="n">
        <v>8182.37633894423</v>
      </c>
      <c r="C94" s="0" t="n">
        <v>13926194</v>
      </c>
    </row>
    <row r="95" customFormat="false" ht="12.8" hidden="false" customHeight="false" outlineLevel="0" collapsed="false">
      <c r="A95" s="0" t="n">
        <v>142</v>
      </c>
      <c r="B95" s="0" t="n">
        <v>8215.78680732033</v>
      </c>
      <c r="C95" s="0" t="n">
        <v>13928021</v>
      </c>
    </row>
    <row r="96" customFormat="false" ht="12.8" hidden="false" customHeight="false" outlineLevel="0" collapsed="false">
      <c r="A96" s="0" t="n">
        <v>143</v>
      </c>
      <c r="B96" s="0" t="n">
        <v>8229.12678876803</v>
      </c>
      <c r="C96" s="0" t="n">
        <v>13972943</v>
      </c>
    </row>
    <row r="97" customFormat="false" ht="12.8" hidden="false" customHeight="false" outlineLevel="0" collapsed="false">
      <c r="A97" s="0" t="n">
        <v>144</v>
      </c>
      <c r="B97" s="0" t="n">
        <v>8240.32645218714</v>
      </c>
      <c r="C97" s="0" t="n">
        <v>13985800</v>
      </c>
    </row>
    <row r="98" customFormat="false" ht="12.8" hidden="false" customHeight="false" outlineLevel="0" collapsed="false">
      <c r="A98" s="0" t="n">
        <v>145</v>
      </c>
      <c r="B98" s="0" t="n">
        <v>8263.56063365687</v>
      </c>
      <c r="C98" s="0" t="n">
        <v>14077267</v>
      </c>
    </row>
    <row r="99" customFormat="false" ht="12.8" hidden="false" customHeight="false" outlineLevel="0" collapsed="false">
      <c r="A99" s="0" t="n">
        <v>146</v>
      </c>
      <c r="B99" s="0" t="n">
        <v>8328.79615166893</v>
      </c>
      <c r="C99" s="0" t="n">
        <v>14049934</v>
      </c>
    </row>
    <row r="100" customFormat="false" ht="12.8" hidden="false" customHeight="false" outlineLevel="0" collapsed="false">
      <c r="A100" s="0" t="n">
        <v>147</v>
      </c>
      <c r="B100" s="0" t="n">
        <v>8312.75274765213</v>
      </c>
      <c r="C100" s="0" t="n">
        <v>14142744</v>
      </c>
    </row>
    <row r="101" customFormat="false" ht="12.8" hidden="false" customHeight="false" outlineLevel="0" collapsed="false">
      <c r="A101" s="0" t="n">
        <v>148</v>
      </c>
      <c r="B101" s="0" t="n">
        <v>8327.69867531752</v>
      </c>
      <c r="C101" s="0" t="n">
        <v>14149922</v>
      </c>
    </row>
    <row r="102" customFormat="false" ht="12.8" hidden="false" customHeight="false" outlineLevel="0" collapsed="false">
      <c r="A102" s="0" t="n">
        <v>149</v>
      </c>
      <c r="B102" s="0" t="n">
        <v>8334.98332389385</v>
      </c>
      <c r="C102" s="0" t="n">
        <v>14171347</v>
      </c>
    </row>
    <row r="103" customFormat="false" ht="12.8" hidden="false" customHeight="false" outlineLevel="0" collapsed="false">
      <c r="A103" s="0" t="n">
        <v>150</v>
      </c>
      <c r="B103" s="0" t="n">
        <v>8390.10039567462</v>
      </c>
      <c r="C103" s="0" t="n">
        <v>14195338</v>
      </c>
    </row>
    <row r="104" customFormat="false" ht="12.8" hidden="false" customHeight="false" outlineLevel="0" collapsed="false">
      <c r="A104" s="0" t="n">
        <v>151</v>
      </c>
      <c r="B104" s="0" t="n">
        <v>8431.171783341</v>
      </c>
      <c r="C104" s="0" t="n">
        <v>14212640</v>
      </c>
    </row>
    <row r="105" customFormat="false" ht="12.8" hidden="false" customHeight="false" outlineLevel="0" collapsed="false">
      <c r="A105" s="0" t="n">
        <v>152</v>
      </c>
      <c r="B105" s="0" t="n">
        <v>8460.47543421697</v>
      </c>
      <c r="C105" s="0" t="n">
        <v>14206070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5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1" sqref="B120:G146 A1"/>
    </sheetView>
  </sheetViews>
  <sheetFormatPr defaultColWidth="11.9921875" defaultRowHeight="12.8" zeroHeight="false" outlineLevelRow="0" outlineLevelCol="0"/>
  <cols>
    <col collapsed="false" customWidth="true" hidden="false" outlineLevel="0" max="1" min="1" style="0" width="6.61"/>
    <col collapsed="false" customWidth="true" hidden="false" outlineLevel="0" max="2" min="2" style="0" width="22.7"/>
    <col collapsed="false" customWidth="true" hidden="false" outlineLevel="0" max="3" min="3" style="0" width="12.63"/>
  </cols>
  <sheetData>
    <row r="1" customFormat="false" ht="12.8" hidden="false" customHeight="false" outlineLevel="0" collapsed="false">
      <c r="A1" s="0" t="s">
        <v>222</v>
      </c>
      <c r="B1" s="0" t="s">
        <v>223</v>
      </c>
      <c r="C1" s="0" t="s">
        <v>224</v>
      </c>
    </row>
    <row r="2" customFormat="false" ht="12.8" hidden="false" customHeight="false" outlineLevel="0" collapsed="false">
      <c r="A2" s="0" t="n">
        <v>49</v>
      </c>
      <c r="B2" s="0" t="n">
        <v>6414.78904699531</v>
      </c>
      <c r="C2" s="0" t="n">
        <v>10914398</v>
      </c>
    </row>
    <row r="3" customFormat="false" ht="12.8" hidden="false" customHeight="false" outlineLevel="0" collapsed="false">
      <c r="A3" s="0" t="n">
        <v>50</v>
      </c>
      <c r="B3" s="0" t="n">
        <v>6778.90225184158</v>
      </c>
      <c r="C3" s="0" t="n">
        <v>11021763</v>
      </c>
    </row>
    <row r="4" customFormat="false" ht="12.8" hidden="false" customHeight="false" outlineLevel="0" collapsed="false">
      <c r="A4" s="0" t="n">
        <v>51</v>
      </c>
      <c r="B4" s="0" t="n">
        <v>7092.02100217064</v>
      </c>
      <c r="C4" s="0" t="n">
        <v>11059493</v>
      </c>
    </row>
    <row r="5" customFormat="false" ht="12.8" hidden="false" customHeight="false" outlineLevel="0" collapsed="false">
      <c r="A5" s="0" t="n">
        <v>52</v>
      </c>
      <c r="B5" s="0" t="n">
        <v>7113.98164433727</v>
      </c>
      <c r="C5" s="0" t="n">
        <v>11048388</v>
      </c>
    </row>
    <row r="6" customFormat="false" ht="12.8" hidden="false" customHeight="false" outlineLevel="0" collapsed="false">
      <c r="A6" s="0" t="n">
        <v>53</v>
      </c>
      <c r="B6" s="0" t="n">
        <v>6705.54599729676</v>
      </c>
      <c r="C6" s="0" t="n">
        <v>11064497</v>
      </c>
    </row>
    <row r="7" customFormat="false" ht="12.8" hidden="false" customHeight="false" outlineLevel="0" collapsed="false">
      <c r="A7" s="0" t="n">
        <v>54</v>
      </c>
      <c r="B7" s="0" t="n">
        <v>6521.17321865806</v>
      </c>
      <c r="C7" s="0" t="n">
        <v>11128156</v>
      </c>
    </row>
    <row r="8" customFormat="false" ht="12.8" hidden="false" customHeight="false" outlineLevel="0" collapsed="false">
      <c r="A8" s="0" t="n">
        <v>55</v>
      </c>
      <c r="B8" s="0" t="n">
        <v>6554.01964535573</v>
      </c>
      <c r="C8" s="0" t="n">
        <v>11235296</v>
      </c>
    </row>
    <row r="9" customFormat="false" ht="12.8" hidden="false" customHeight="false" outlineLevel="0" collapsed="false">
      <c r="A9" s="0" t="n">
        <v>56</v>
      </c>
      <c r="B9" s="0" t="n">
        <v>6660.1842529205</v>
      </c>
      <c r="C9" s="0" t="n">
        <v>11156745</v>
      </c>
    </row>
    <row r="10" customFormat="false" ht="12.8" hidden="false" customHeight="false" outlineLevel="0" collapsed="false">
      <c r="A10" s="0" t="n">
        <v>57</v>
      </c>
      <c r="B10" s="0" t="n">
        <v>6744.03429129675</v>
      </c>
      <c r="C10" s="0" t="n">
        <v>11057148</v>
      </c>
    </row>
    <row r="11" customFormat="false" ht="12.8" hidden="false" customHeight="false" outlineLevel="0" collapsed="false">
      <c r="A11" s="0" t="n">
        <v>58</v>
      </c>
      <c r="B11" s="0" t="n">
        <v>6741.66175252587</v>
      </c>
      <c r="C11" s="0" t="n">
        <v>11247506</v>
      </c>
    </row>
    <row r="12" customFormat="false" ht="12.8" hidden="false" customHeight="false" outlineLevel="0" collapsed="false">
      <c r="A12" s="0" t="n">
        <v>59</v>
      </c>
      <c r="B12" s="0" t="n">
        <v>6886.42921069284</v>
      </c>
      <c r="C12" s="0" t="n">
        <v>11410134</v>
      </c>
    </row>
    <row r="13" customFormat="false" ht="12.8" hidden="false" customHeight="false" outlineLevel="0" collapsed="false">
      <c r="A13" s="0" t="n">
        <v>60</v>
      </c>
      <c r="B13" s="0" t="n">
        <v>6890.54533395775</v>
      </c>
      <c r="C13" s="0" t="n">
        <v>11521898</v>
      </c>
    </row>
    <row r="14" customFormat="false" ht="12.8" hidden="false" customHeight="false" outlineLevel="0" collapsed="false">
      <c r="A14" s="0" t="n">
        <v>61</v>
      </c>
      <c r="B14" s="0" t="n">
        <v>6808.84926639221</v>
      </c>
      <c r="C14" s="0" t="n">
        <v>11482379</v>
      </c>
    </row>
    <row r="15" customFormat="false" ht="12.8" hidden="false" customHeight="false" outlineLevel="0" collapsed="false">
      <c r="A15" s="0" t="n">
        <v>62</v>
      </c>
      <c r="B15" s="0" t="n">
        <v>6723.17180647536</v>
      </c>
      <c r="C15" s="0" t="n">
        <v>11421402</v>
      </c>
    </row>
    <row r="16" customFormat="false" ht="12.8" hidden="false" customHeight="false" outlineLevel="0" collapsed="false">
      <c r="A16" s="0" t="n">
        <v>63</v>
      </c>
      <c r="B16" s="0" t="n">
        <v>6342.54075613813</v>
      </c>
      <c r="C16" s="0" t="n">
        <v>11521980</v>
      </c>
    </row>
    <row r="17" customFormat="false" ht="12.8" hidden="false" customHeight="false" outlineLevel="0" collapsed="false">
      <c r="A17" s="0" t="n">
        <v>64</v>
      </c>
      <c r="B17" s="0" t="n">
        <v>6004.7550431554</v>
      </c>
      <c r="C17" s="0" t="n">
        <v>11538154</v>
      </c>
    </row>
    <row r="18" customFormat="false" ht="12.8" hidden="false" customHeight="false" outlineLevel="0" collapsed="false">
      <c r="A18" s="0" t="n">
        <v>65</v>
      </c>
      <c r="B18" s="0" t="n">
        <v>5984.66038142344</v>
      </c>
      <c r="C18" s="0" t="n">
        <v>11452346</v>
      </c>
    </row>
    <row r="19" customFormat="false" ht="12.8" hidden="false" customHeight="false" outlineLevel="0" collapsed="false">
      <c r="A19" s="0" t="n">
        <v>66</v>
      </c>
      <c r="B19" s="0" t="n">
        <v>5961.57826280046</v>
      </c>
      <c r="C19" s="0" t="n">
        <v>11487356</v>
      </c>
    </row>
    <row r="20" customFormat="false" ht="12.8" hidden="false" customHeight="false" outlineLevel="0" collapsed="false">
      <c r="A20" s="0" t="n">
        <v>67</v>
      </c>
      <c r="B20" s="0" t="n">
        <v>5872.63427761974</v>
      </c>
      <c r="C20" s="0" t="n">
        <v>11551134</v>
      </c>
    </row>
    <row r="21" customFormat="false" ht="12.8" hidden="false" customHeight="false" outlineLevel="0" collapsed="false">
      <c r="A21" s="0" t="n">
        <v>68</v>
      </c>
      <c r="B21" s="0" t="n">
        <v>5678.62785050715</v>
      </c>
      <c r="C21" s="0" t="n">
        <v>11655382</v>
      </c>
    </row>
    <row r="22" customFormat="false" ht="12.8" hidden="false" customHeight="false" outlineLevel="0" collapsed="false">
      <c r="A22" s="0" t="n">
        <v>69</v>
      </c>
      <c r="B22" s="0" t="n">
        <v>5989.32191199784</v>
      </c>
      <c r="C22" s="0" t="n">
        <v>11431158</v>
      </c>
    </row>
    <row r="23" customFormat="false" ht="12.8" hidden="false" customHeight="false" outlineLevel="0" collapsed="false">
      <c r="A23" s="0" t="n">
        <v>70</v>
      </c>
      <c r="B23" s="0" t="n">
        <v>6367.86106940948</v>
      </c>
      <c r="C23" s="0" t="n">
        <v>9950328</v>
      </c>
    </row>
    <row r="24" customFormat="false" ht="12.8" hidden="false" customHeight="false" outlineLevel="0" collapsed="false">
      <c r="A24" s="0" t="n">
        <v>71</v>
      </c>
      <c r="B24" s="0" t="n">
        <v>6212.80861261949</v>
      </c>
      <c r="C24" s="0" t="n">
        <v>10050179</v>
      </c>
    </row>
    <row r="25" customFormat="false" ht="12.8" hidden="false" customHeight="false" outlineLevel="0" collapsed="false">
      <c r="A25" s="0" t="n">
        <v>72</v>
      </c>
      <c r="B25" s="0" t="n">
        <v>6198.11922102332</v>
      </c>
      <c r="C25" s="0" t="n">
        <v>10343274</v>
      </c>
    </row>
    <row r="26" customFormat="false" ht="12.8" hidden="false" customHeight="false" outlineLevel="0" collapsed="false">
      <c r="A26" s="0" t="n">
        <v>73</v>
      </c>
      <c r="B26" s="0" t="n">
        <v>6221.95644669877</v>
      </c>
      <c r="C26" s="0" t="n">
        <v>10733131</v>
      </c>
    </row>
    <row r="27" customFormat="false" ht="12.8" hidden="false" customHeight="false" outlineLevel="0" collapsed="false">
      <c r="A27" s="0" t="n">
        <v>74</v>
      </c>
      <c r="B27" s="0" t="n">
        <v>6285.53473399598</v>
      </c>
      <c r="C27" s="0" t="n">
        <v>11023597</v>
      </c>
    </row>
    <row r="28" customFormat="false" ht="12.8" hidden="false" customHeight="false" outlineLevel="0" collapsed="false">
      <c r="A28" s="0" t="n">
        <v>75</v>
      </c>
      <c r="B28" s="0" t="n">
        <v>6352.33264930898</v>
      </c>
      <c r="C28" s="0" t="n">
        <v>11347968</v>
      </c>
    </row>
    <row r="29" customFormat="false" ht="12.8" hidden="false" customHeight="false" outlineLevel="0" collapsed="false">
      <c r="A29" s="0" t="n">
        <v>76</v>
      </c>
      <c r="B29" s="0" t="n">
        <v>6516.81651227524</v>
      </c>
      <c r="C29" s="0" t="n">
        <v>11408972</v>
      </c>
    </row>
    <row r="30" customFormat="false" ht="12.8" hidden="false" customHeight="false" outlineLevel="0" collapsed="false">
      <c r="A30" s="0" t="n">
        <v>77</v>
      </c>
      <c r="B30" s="0" t="n">
        <v>6633.91019050054</v>
      </c>
      <c r="C30" s="0" t="n">
        <v>11425170</v>
      </c>
    </row>
    <row r="31" customFormat="false" ht="12.8" hidden="false" customHeight="false" outlineLevel="0" collapsed="false">
      <c r="A31" s="0" t="n">
        <v>78</v>
      </c>
      <c r="B31" s="0" t="n">
        <v>6749.70933462768</v>
      </c>
      <c r="C31" s="0" t="n">
        <v>11485370</v>
      </c>
    </row>
    <row r="32" customFormat="false" ht="12.8" hidden="false" customHeight="false" outlineLevel="0" collapsed="false">
      <c r="A32" s="0" t="n">
        <v>79</v>
      </c>
      <c r="B32" s="0" t="n">
        <v>6817.22771084031</v>
      </c>
      <c r="C32" s="0" t="n">
        <v>11566876</v>
      </c>
    </row>
    <row r="33" customFormat="false" ht="12.8" hidden="false" customHeight="false" outlineLevel="0" collapsed="false">
      <c r="A33" s="0" t="n">
        <v>80</v>
      </c>
      <c r="B33" s="0" t="n">
        <v>6911.56105031988</v>
      </c>
      <c r="C33" s="0" t="n">
        <v>11609002</v>
      </c>
    </row>
    <row r="34" customFormat="false" ht="12.8" hidden="false" customHeight="false" outlineLevel="0" collapsed="false">
      <c r="A34" s="0" t="n">
        <v>81</v>
      </c>
      <c r="B34" s="0" t="n">
        <v>6946.2704699551</v>
      </c>
      <c r="C34" s="0" t="n">
        <v>11675694</v>
      </c>
    </row>
    <row r="35" customFormat="false" ht="12.8" hidden="false" customHeight="false" outlineLevel="0" collapsed="false">
      <c r="A35" s="0" t="n">
        <v>82</v>
      </c>
      <c r="B35" s="0" t="n">
        <v>6954.76242705447</v>
      </c>
      <c r="C35" s="0" t="n">
        <v>11777549</v>
      </c>
    </row>
    <row r="36" customFormat="false" ht="12.8" hidden="false" customHeight="false" outlineLevel="0" collapsed="false">
      <c r="A36" s="0" t="n">
        <v>83</v>
      </c>
      <c r="B36" s="0" t="n">
        <v>7026.77107332917</v>
      </c>
      <c r="C36" s="0" t="n">
        <v>11819916</v>
      </c>
    </row>
    <row r="37" customFormat="false" ht="12.8" hidden="false" customHeight="false" outlineLevel="0" collapsed="false">
      <c r="A37" s="0" t="n">
        <v>84</v>
      </c>
      <c r="B37" s="0" t="n">
        <v>7062.90797532913</v>
      </c>
      <c r="C37" s="0" t="n">
        <v>11884738</v>
      </c>
    </row>
    <row r="38" customFormat="false" ht="12.8" hidden="false" customHeight="false" outlineLevel="0" collapsed="false">
      <c r="A38" s="0" t="n">
        <v>85</v>
      </c>
      <c r="B38" s="0" t="n">
        <v>7081.59554296728</v>
      </c>
      <c r="C38" s="0" t="n">
        <v>11953018</v>
      </c>
    </row>
    <row r="39" customFormat="false" ht="12.8" hidden="false" customHeight="false" outlineLevel="0" collapsed="false">
      <c r="A39" s="0" t="n">
        <v>86</v>
      </c>
      <c r="B39" s="0" t="n">
        <v>7152.91357528371</v>
      </c>
      <c r="C39" s="0" t="n">
        <v>11989794</v>
      </c>
    </row>
    <row r="40" customFormat="false" ht="12.8" hidden="false" customHeight="false" outlineLevel="0" collapsed="false">
      <c r="A40" s="0" t="n">
        <v>87</v>
      </c>
      <c r="B40" s="0" t="n">
        <v>7154.98411172569</v>
      </c>
      <c r="C40" s="0" t="n">
        <v>12026644</v>
      </c>
    </row>
    <row r="41" customFormat="false" ht="12.8" hidden="false" customHeight="false" outlineLevel="0" collapsed="false">
      <c r="A41" s="0" t="n">
        <v>88</v>
      </c>
      <c r="B41" s="0" t="n">
        <v>7206.018655094</v>
      </c>
      <c r="C41" s="0" t="n">
        <v>11975067</v>
      </c>
    </row>
    <row r="42" customFormat="false" ht="12.8" hidden="false" customHeight="false" outlineLevel="0" collapsed="false">
      <c r="A42" s="0" t="n">
        <v>89</v>
      </c>
      <c r="B42" s="0" t="n">
        <v>7243.62547581176</v>
      </c>
      <c r="C42" s="0" t="n">
        <v>12047106</v>
      </c>
    </row>
    <row r="43" customFormat="false" ht="12.8" hidden="false" customHeight="false" outlineLevel="0" collapsed="false">
      <c r="A43" s="0" t="n">
        <v>90</v>
      </c>
      <c r="B43" s="0" t="n">
        <v>7283.35902996288</v>
      </c>
      <c r="C43" s="0" t="n">
        <v>12100255</v>
      </c>
    </row>
    <row r="44" customFormat="false" ht="12.8" hidden="false" customHeight="false" outlineLevel="0" collapsed="false">
      <c r="A44" s="0" t="n">
        <v>91</v>
      </c>
      <c r="B44" s="0" t="n">
        <v>7318.58602586222</v>
      </c>
      <c r="C44" s="0" t="n">
        <v>12162892</v>
      </c>
    </row>
    <row r="45" customFormat="false" ht="12.8" hidden="false" customHeight="false" outlineLevel="0" collapsed="false">
      <c r="A45" s="0" t="n">
        <v>92</v>
      </c>
      <c r="B45" s="0" t="n">
        <v>7351.01701254918</v>
      </c>
      <c r="C45" s="0" t="n">
        <v>12285320</v>
      </c>
    </row>
    <row r="46" customFormat="false" ht="12.8" hidden="false" customHeight="false" outlineLevel="0" collapsed="false">
      <c r="A46" s="0" t="n">
        <v>93</v>
      </c>
      <c r="B46" s="0" t="n">
        <v>7401.04452650832</v>
      </c>
      <c r="C46" s="0" t="n">
        <v>12383524</v>
      </c>
    </row>
    <row r="47" customFormat="false" ht="12.8" hidden="false" customHeight="false" outlineLevel="0" collapsed="false">
      <c r="A47" s="0" t="n">
        <v>94</v>
      </c>
      <c r="B47" s="0" t="n">
        <v>7428.32195208868</v>
      </c>
      <c r="C47" s="0" t="n">
        <v>12436099</v>
      </c>
    </row>
    <row r="48" customFormat="false" ht="12.8" hidden="false" customHeight="false" outlineLevel="0" collapsed="false">
      <c r="A48" s="0" t="n">
        <v>95</v>
      </c>
      <c r="B48" s="0" t="n">
        <v>7468.32174088231</v>
      </c>
      <c r="C48" s="0" t="n">
        <v>12470506</v>
      </c>
    </row>
    <row r="49" customFormat="false" ht="12.8" hidden="false" customHeight="false" outlineLevel="0" collapsed="false">
      <c r="A49" s="0" t="n">
        <v>96</v>
      </c>
      <c r="B49" s="0" t="n">
        <v>7494.88227636695</v>
      </c>
      <c r="C49" s="0" t="n">
        <v>12592792</v>
      </c>
    </row>
    <row r="50" customFormat="false" ht="12.8" hidden="false" customHeight="false" outlineLevel="0" collapsed="false">
      <c r="A50" s="0" t="n">
        <v>97</v>
      </c>
      <c r="B50" s="0" t="n">
        <v>7561.43672640966</v>
      </c>
      <c r="C50" s="0" t="n">
        <v>12597896</v>
      </c>
    </row>
    <row r="51" customFormat="false" ht="12.8" hidden="false" customHeight="false" outlineLevel="0" collapsed="false">
      <c r="A51" s="0" t="n">
        <v>98</v>
      </c>
      <c r="B51" s="0" t="n">
        <v>7608.65784143953</v>
      </c>
      <c r="C51" s="0" t="n">
        <v>12634386</v>
      </c>
    </row>
    <row r="52" customFormat="false" ht="12.8" hidden="false" customHeight="false" outlineLevel="0" collapsed="false">
      <c r="A52" s="0" t="n">
        <v>99</v>
      </c>
      <c r="B52" s="0" t="n">
        <v>7638.19540944824</v>
      </c>
      <c r="C52" s="0" t="n">
        <v>12747071</v>
      </c>
    </row>
    <row r="53" customFormat="false" ht="12.8" hidden="false" customHeight="false" outlineLevel="0" collapsed="false">
      <c r="A53" s="0" t="n">
        <v>100</v>
      </c>
      <c r="B53" s="0" t="n">
        <v>7661.62003615771</v>
      </c>
      <c r="C53" s="0" t="n">
        <v>12770929</v>
      </c>
    </row>
    <row r="54" customFormat="false" ht="12.8" hidden="false" customHeight="false" outlineLevel="0" collapsed="false">
      <c r="A54" s="0" t="n">
        <v>101</v>
      </c>
      <c r="B54" s="0" t="n">
        <v>7695.14984709798</v>
      </c>
      <c r="C54" s="0" t="n">
        <v>12830020</v>
      </c>
    </row>
    <row r="55" customFormat="false" ht="12.8" hidden="false" customHeight="false" outlineLevel="0" collapsed="false">
      <c r="A55" s="0" t="n">
        <v>102</v>
      </c>
      <c r="B55" s="0" t="n">
        <v>7707.92777273953</v>
      </c>
      <c r="C55" s="0" t="n">
        <v>12929940</v>
      </c>
    </row>
    <row r="56" customFormat="false" ht="12.8" hidden="false" customHeight="false" outlineLevel="0" collapsed="false">
      <c r="A56" s="0" t="n">
        <v>103</v>
      </c>
      <c r="B56" s="0" t="n">
        <v>7722.9866809878</v>
      </c>
      <c r="C56" s="0" t="n">
        <v>13008780</v>
      </c>
    </row>
    <row r="57" customFormat="false" ht="12.8" hidden="false" customHeight="false" outlineLevel="0" collapsed="false">
      <c r="A57" s="0" t="n">
        <v>104</v>
      </c>
      <c r="B57" s="0" t="n">
        <v>7738.38180681641</v>
      </c>
      <c r="C57" s="0" t="n">
        <v>13030733</v>
      </c>
    </row>
    <row r="58" customFormat="false" ht="12.8" hidden="false" customHeight="false" outlineLevel="0" collapsed="false">
      <c r="A58" s="0" t="n">
        <v>105</v>
      </c>
      <c r="B58" s="0" t="n">
        <v>7799.52636690699</v>
      </c>
      <c r="C58" s="0" t="n">
        <v>13118142</v>
      </c>
    </row>
    <row r="59" customFormat="false" ht="12.8" hidden="false" customHeight="false" outlineLevel="0" collapsed="false">
      <c r="A59" s="0" t="n">
        <v>106</v>
      </c>
      <c r="B59" s="0" t="n">
        <v>7818.16893959779</v>
      </c>
      <c r="C59" s="0" t="n">
        <v>13163535</v>
      </c>
    </row>
    <row r="60" customFormat="false" ht="12.8" hidden="false" customHeight="false" outlineLevel="0" collapsed="false">
      <c r="A60" s="0" t="n">
        <v>107</v>
      </c>
      <c r="B60" s="0" t="n">
        <v>7836.77624771912</v>
      </c>
      <c r="C60" s="0" t="n">
        <v>13252394</v>
      </c>
    </row>
    <row r="61" customFormat="false" ht="12.8" hidden="false" customHeight="false" outlineLevel="0" collapsed="false">
      <c r="A61" s="0" t="n">
        <v>108</v>
      </c>
      <c r="B61" s="0" t="n">
        <v>7889.37020857268</v>
      </c>
      <c r="C61" s="0" t="n">
        <v>13261506</v>
      </c>
    </row>
    <row r="62" customFormat="false" ht="12.8" hidden="false" customHeight="false" outlineLevel="0" collapsed="false">
      <c r="A62" s="0" t="n">
        <v>109</v>
      </c>
      <c r="B62" s="0" t="n">
        <v>7950.53127828162</v>
      </c>
      <c r="C62" s="0" t="n">
        <v>13261077</v>
      </c>
    </row>
    <row r="63" customFormat="false" ht="12.8" hidden="false" customHeight="false" outlineLevel="0" collapsed="false">
      <c r="A63" s="0" t="n">
        <v>110</v>
      </c>
      <c r="B63" s="0" t="n">
        <v>7972.14356475722</v>
      </c>
      <c r="C63" s="0" t="n">
        <v>13299478</v>
      </c>
    </row>
    <row r="64" customFormat="false" ht="12.8" hidden="false" customHeight="false" outlineLevel="0" collapsed="false">
      <c r="A64" s="0" t="n">
        <v>111</v>
      </c>
      <c r="B64" s="0" t="n">
        <v>8010.82437158415</v>
      </c>
      <c r="C64" s="0" t="n">
        <v>13356695</v>
      </c>
    </row>
    <row r="65" customFormat="false" ht="12.8" hidden="false" customHeight="false" outlineLevel="0" collapsed="false">
      <c r="A65" s="0" t="n">
        <v>112</v>
      </c>
      <c r="B65" s="0" t="n">
        <v>8065.82871117229</v>
      </c>
      <c r="C65" s="0" t="n">
        <v>13373648</v>
      </c>
    </row>
    <row r="66" customFormat="false" ht="12.8" hidden="false" customHeight="false" outlineLevel="0" collapsed="false">
      <c r="A66" s="0" t="n">
        <v>113</v>
      </c>
      <c r="B66" s="0" t="n">
        <v>8096.40235913236</v>
      </c>
      <c r="C66" s="0" t="n">
        <v>13421474</v>
      </c>
    </row>
    <row r="67" customFormat="false" ht="12.8" hidden="false" customHeight="false" outlineLevel="0" collapsed="false">
      <c r="A67" s="0" t="n">
        <v>114</v>
      </c>
      <c r="B67" s="0" t="n">
        <v>8125.63215406173</v>
      </c>
      <c r="C67" s="0" t="n">
        <v>13488441</v>
      </c>
    </row>
    <row r="68" customFormat="false" ht="12.8" hidden="false" customHeight="false" outlineLevel="0" collapsed="false">
      <c r="A68" s="0" t="n">
        <v>115</v>
      </c>
      <c r="B68" s="0" t="n">
        <v>8163.27408810212</v>
      </c>
      <c r="C68" s="0" t="n">
        <v>13553745</v>
      </c>
    </row>
    <row r="69" customFormat="false" ht="12.8" hidden="false" customHeight="false" outlineLevel="0" collapsed="false">
      <c r="A69" s="0" t="n">
        <v>116</v>
      </c>
      <c r="B69" s="0" t="n">
        <v>8220.88792283096</v>
      </c>
      <c r="C69" s="0" t="n">
        <v>13561483</v>
      </c>
    </row>
    <row r="70" customFormat="false" ht="12.8" hidden="false" customHeight="false" outlineLevel="0" collapsed="false">
      <c r="A70" s="0" t="n">
        <v>117</v>
      </c>
      <c r="B70" s="0" t="n">
        <v>8215.54456534204</v>
      </c>
      <c r="C70" s="0" t="n">
        <v>13587057</v>
      </c>
    </row>
    <row r="71" customFormat="false" ht="12.8" hidden="false" customHeight="false" outlineLevel="0" collapsed="false">
      <c r="A71" s="0" t="n">
        <v>118</v>
      </c>
      <c r="B71" s="0" t="n">
        <v>8256.63160650714</v>
      </c>
      <c r="C71" s="0" t="n">
        <v>13624013</v>
      </c>
    </row>
    <row r="72" customFormat="false" ht="12.8" hidden="false" customHeight="false" outlineLevel="0" collapsed="false">
      <c r="A72" s="0" t="n">
        <v>119</v>
      </c>
      <c r="B72" s="0" t="n">
        <v>8276.55226718513</v>
      </c>
      <c r="C72" s="0" t="n">
        <v>13681810</v>
      </c>
    </row>
    <row r="73" customFormat="false" ht="12.8" hidden="false" customHeight="false" outlineLevel="0" collapsed="false">
      <c r="A73" s="0" t="n">
        <v>120</v>
      </c>
      <c r="B73" s="0" t="n">
        <v>8349.80455845315</v>
      </c>
      <c r="C73" s="0" t="n">
        <v>13735927</v>
      </c>
    </row>
    <row r="74" customFormat="false" ht="12.8" hidden="false" customHeight="false" outlineLevel="0" collapsed="false">
      <c r="A74" s="0" t="n">
        <v>121</v>
      </c>
      <c r="B74" s="0" t="n">
        <v>8391.69999400606</v>
      </c>
      <c r="C74" s="0" t="n">
        <v>13740721</v>
      </c>
    </row>
    <row r="75" customFormat="false" ht="12.8" hidden="false" customHeight="false" outlineLevel="0" collapsed="false">
      <c r="A75" s="0" t="n">
        <v>122</v>
      </c>
      <c r="B75" s="0" t="n">
        <v>8419.84965199259</v>
      </c>
      <c r="C75" s="0" t="n">
        <v>13819807</v>
      </c>
    </row>
    <row r="76" customFormat="false" ht="12.8" hidden="false" customHeight="false" outlineLevel="0" collapsed="false">
      <c r="A76" s="0" t="n">
        <v>123</v>
      </c>
      <c r="B76" s="0" t="n">
        <v>8457.52733440239</v>
      </c>
      <c r="C76" s="0" t="n">
        <v>13853915</v>
      </c>
    </row>
    <row r="77" customFormat="false" ht="12.8" hidden="false" customHeight="false" outlineLevel="0" collapsed="false">
      <c r="A77" s="0" t="n">
        <v>124</v>
      </c>
      <c r="B77" s="0" t="n">
        <v>8449.01510421563</v>
      </c>
      <c r="C77" s="0" t="n">
        <v>13942514</v>
      </c>
    </row>
    <row r="78" customFormat="false" ht="12.8" hidden="false" customHeight="false" outlineLevel="0" collapsed="false">
      <c r="A78" s="0" t="n">
        <v>125</v>
      </c>
      <c r="B78" s="0" t="n">
        <v>8482.7857983541</v>
      </c>
      <c r="C78" s="0" t="n">
        <v>13938887</v>
      </c>
    </row>
    <row r="79" customFormat="false" ht="12.8" hidden="false" customHeight="false" outlineLevel="0" collapsed="false">
      <c r="A79" s="0" t="n">
        <v>126</v>
      </c>
      <c r="B79" s="0" t="n">
        <v>8508.35943232579</v>
      </c>
      <c r="C79" s="0" t="n">
        <v>13943720</v>
      </c>
    </row>
    <row r="80" customFormat="false" ht="12.8" hidden="false" customHeight="false" outlineLevel="0" collapsed="false">
      <c r="A80" s="0" t="n">
        <v>127</v>
      </c>
      <c r="B80" s="0" t="n">
        <v>8544.08808301389</v>
      </c>
      <c r="C80" s="0" t="n">
        <v>13980154</v>
      </c>
    </row>
    <row r="81" customFormat="false" ht="12.8" hidden="false" customHeight="false" outlineLevel="0" collapsed="false">
      <c r="A81" s="0" t="n">
        <v>128</v>
      </c>
      <c r="B81" s="0" t="n">
        <v>8598.22296666986</v>
      </c>
      <c r="C81" s="0" t="n">
        <v>14007901</v>
      </c>
    </row>
    <row r="82" customFormat="false" ht="12.8" hidden="false" customHeight="false" outlineLevel="0" collapsed="false">
      <c r="A82" s="0" t="n">
        <v>129</v>
      </c>
      <c r="B82" s="0" t="n">
        <v>8629.42785178468</v>
      </c>
      <c r="C82" s="0" t="n">
        <v>14068704</v>
      </c>
    </row>
    <row r="83" customFormat="false" ht="12.8" hidden="false" customHeight="false" outlineLevel="0" collapsed="false">
      <c r="A83" s="0" t="n">
        <v>130</v>
      </c>
      <c r="B83" s="0" t="n">
        <v>8684.76818871514</v>
      </c>
      <c r="C83" s="0" t="n">
        <v>14131615</v>
      </c>
    </row>
    <row r="84" customFormat="false" ht="12.8" hidden="false" customHeight="false" outlineLevel="0" collapsed="false">
      <c r="A84" s="0" t="n">
        <v>131</v>
      </c>
      <c r="B84" s="0" t="n">
        <v>8740.65918706117</v>
      </c>
      <c r="C84" s="0" t="n">
        <v>14170873</v>
      </c>
    </row>
    <row r="85" customFormat="false" ht="12.8" hidden="false" customHeight="false" outlineLevel="0" collapsed="false">
      <c r="A85" s="0" t="n">
        <v>132</v>
      </c>
      <c r="B85" s="0" t="n">
        <v>8754.10519809226</v>
      </c>
      <c r="C85" s="0" t="n">
        <v>14224346</v>
      </c>
    </row>
    <row r="86" customFormat="false" ht="12.8" hidden="false" customHeight="false" outlineLevel="0" collapsed="false">
      <c r="A86" s="0" t="n">
        <v>133</v>
      </c>
      <c r="B86" s="0" t="n">
        <v>8738.3794067074</v>
      </c>
      <c r="C86" s="0" t="n">
        <v>14267843</v>
      </c>
    </row>
    <row r="87" customFormat="false" ht="12.8" hidden="false" customHeight="false" outlineLevel="0" collapsed="false">
      <c r="A87" s="0" t="n">
        <v>134</v>
      </c>
      <c r="B87" s="0" t="n">
        <v>8790.03494573985</v>
      </c>
      <c r="C87" s="0" t="n">
        <v>14300352</v>
      </c>
    </row>
    <row r="88" customFormat="false" ht="12.8" hidden="false" customHeight="false" outlineLevel="0" collapsed="false">
      <c r="A88" s="0" t="n">
        <v>135</v>
      </c>
      <c r="B88" s="0" t="n">
        <v>8771.59531365646</v>
      </c>
      <c r="C88" s="0" t="n">
        <v>14390559</v>
      </c>
    </row>
    <row r="89" customFormat="false" ht="12.8" hidden="false" customHeight="false" outlineLevel="0" collapsed="false">
      <c r="A89" s="0" t="n">
        <v>136</v>
      </c>
      <c r="B89" s="0" t="n">
        <v>8808.81390960443</v>
      </c>
      <c r="C89" s="0" t="n">
        <v>14429405</v>
      </c>
    </row>
    <row r="90" customFormat="false" ht="12.8" hidden="false" customHeight="false" outlineLevel="0" collapsed="false">
      <c r="A90" s="0" t="n">
        <v>137</v>
      </c>
      <c r="B90" s="0" t="n">
        <v>8883.84015424068</v>
      </c>
      <c r="C90" s="0" t="n">
        <v>14444769</v>
      </c>
    </row>
    <row r="91" customFormat="false" ht="12.8" hidden="false" customHeight="false" outlineLevel="0" collapsed="false">
      <c r="A91" s="0" t="n">
        <v>138</v>
      </c>
      <c r="B91" s="0" t="n">
        <v>8942.41766099747</v>
      </c>
      <c r="C91" s="0" t="n">
        <v>14475829</v>
      </c>
    </row>
    <row r="92" customFormat="false" ht="12.8" hidden="false" customHeight="false" outlineLevel="0" collapsed="false">
      <c r="A92" s="0" t="n">
        <v>139</v>
      </c>
      <c r="B92" s="0" t="n">
        <v>8970.0524601761</v>
      </c>
      <c r="C92" s="0" t="n">
        <v>14493864</v>
      </c>
    </row>
    <row r="93" customFormat="false" ht="12.8" hidden="false" customHeight="false" outlineLevel="0" collapsed="false">
      <c r="A93" s="0" t="n">
        <v>140</v>
      </c>
      <c r="B93" s="0" t="n">
        <v>8999.01094153737</v>
      </c>
      <c r="C93" s="0" t="n">
        <v>14531352</v>
      </c>
    </row>
    <row r="94" customFormat="false" ht="12.8" hidden="false" customHeight="false" outlineLevel="0" collapsed="false">
      <c r="A94" s="0" t="n">
        <v>141</v>
      </c>
      <c r="B94" s="0" t="n">
        <v>9024.81323371857</v>
      </c>
      <c r="C94" s="0" t="n">
        <v>14598404</v>
      </c>
    </row>
    <row r="95" customFormat="false" ht="12.8" hidden="false" customHeight="false" outlineLevel="0" collapsed="false">
      <c r="A95" s="0" t="n">
        <v>142</v>
      </c>
      <c r="B95" s="0" t="n">
        <v>9074.82665105877</v>
      </c>
      <c r="C95" s="0" t="n">
        <v>14612756</v>
      </c>
    </row>
    <row r="96" customFormat="false" ht="12.8" hidden="false" customHeight="false" outlineLevel="0" collapsed="false">
      <c r="A96" s="0" t="n">
        <v>143</v>
      </c>
      <c r="B96" s="0" t="n">
        <v>9100.64160861682</v>
      </c>
      <c r="C96" s="0" t="n">
        <v>14664775</v>
      </c>
    </row>
    <row r="97" customFormat="false" ht="12.8" hidden="false" customHeight="false" outlineLevel="0" collapsed="false">
      <c r="A97" s="0" t="n">
        <v>144</v>
      </c>
      <c r="B97" s="0" t="n">
        <v>9131.48015519823</v>
      </c>
      <c r="C97" s="0" t="n">
        <v>14717342</v>
      </c>
    </row>
    <row r="98" customFormat="false" ht="12.8" hidden="false" customHeight="false" outlineLevel="0" collapsed="false">
      <c r="A98" s="0" t="n">
        <v>145</v>
      </c>
      <c r="B98" s="0" t="n">
        <v>9170.89447291907</v>
      </c>
      <c r="C98" s="0" t="n">
        <v>14756738</v>
      </c>
    </row>
    <row r="99" customFormat="false" ht="12.8" hidden="false" customHeight="false" outlineLevel="0" collapsed="false">
      <c r="A99" s="0" t="n">
        <v>146</v>
      </c>
      <c r="B99" s="0" t="n">
        <v>9195.87741516253</v>
      </c>
      <c r="C99" s="0" t="n">
        <v>14805749</v>
      </c>
    </row>
    <row r="100" customFormat="false" ht="12.8" hidden="false" customHeight="false" outlineLevel="0" collapsed="false">
      <c r="A100" s="0" t="n">
        <v>147</v>
      </c>
      <c r="B100" s="0" t="n">
        <v>9244.67137484311</v>
      </c>
      <c r="C100" s="0" t="n">
        <v>14880248</v>
      </c>
    </row>
    <row r="101" customFormat="false" ht="12.8" hidden="false" customHeight="false" outlineLevel="0" collapsed="false">
      <c r="A101" s="0" t="n">
        <v>148</v>
      </c>
      <c r="B101" s="0" t="n">
        <v>9270.85422854543</v>
      </c>
      <c r="C101" s="0" t="n">
        <v>14919865</v>
      </c>
    </row>
    <row r="102" customFormat="false" ht="12.8" hidden="false" customHeight="false" outlineLevel="0" collapsed="false">
      <c r="A102" s="0" t="n">
        <v>149</v>
      </c>
      <c r="B102" s="0" t="n">
        <v>9265.59647888427</v>
      </c>
      <c r="C102" s="0" t="n">
        <v>14981497</v>
      </c>
    </row>
    <row r="103" customFormat="false" ht="12.8" hidden="false" customHeight="false" outlineLevel="0" collapsed="false">
      <c r="A103" s="0" t="n">
        <v>150</v>
      </c>
      <c r="B103" s="0" t="n">
        <v>9310.61116944725</v>
      </c>
      <c r="C103" s="0" t="n">
        <v>15021484</v>
      </c>
    </row>
    <row r="104" customFormat="false" ht="12.8" hidden="false" customHeight="false" outlineLevel="0" collapsed="false">
      <c r="A104" s="0" t="n">
        <v>151</v>
      </c>
      <c r="B104" s="0" t="n">
        <v>9318.47617539868</v>
      </c>
      <c r="C104" s="0" t="n">
        <v>15024603</v>
      </c>
    </row>
    <row r="105" customFormat="false" ht="12.8" hidden="false" customHeight="false" outlineLevel="0" collapsed="false">
      <c r="A105" s="0" t="n">
        <v>152</v>
      </c>
      <c r="B105" s="0" t="n">
        <v>9376.62877270193</v>
      </c>
      <c r="C105" s="0" t="n">
        <v>15014686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5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1" sqref="B120:G146 A1"/>
    </sheetView>
  </sheetViews>
  <sheetFormatPr defaultColWidth="11.9921875" defaultRowHeight="12.8" zeroHeight="false" outlineLevelRow="0" outlineLevelCol="0"/>
  <cols>
    <col collapsed="false" customWidth="true" hidden="false" outlineLevel="0" max="1" min="1" style="0" width="6.61"/>
    <col collapsed="false" customWidth="true" hidden="false" outlineLevel="0" max="2" min="2" style="0" width="22.7"/>
    <col collapsed="false" customWidth="true" hidden="false" outlineLevel="0" max="3" min="3" style="0" width="12.63"/>
  </cols>
  <sheetData>
    <row r="1" customFormat="false" ht="12.8" hidden="false" customHeight="false" outlineLevel="0" collapsed="false">
      <c r="A1" s="0" t="s">
        <v>222</v>
      </c>
      <c r="B1" s="0" t="s">
        <v>223</v>
      </c>
      <c r="C1" s="0" t="s">
        <v>224</v>
      </c>
    </row>
    <row r="2" customFormat="false" ht="12.8" hidden="false" customHeight="false" outlineLevel="0" collapsed="false">
      <c r="A2" s="0" t="n">
        <v>49</v>
      </c>
      <c r="B2" s="0" t="n">
        <v>6414.78904699531</v>
      </c>
      <c r="C2" s="0" t="n">
        <v>10914398</v>
      </c>
    </row>
    <row r="3" customFormat="false" ht="12.8" hidden="false" customHeight="false" outlineLevel="0" collapsed="false">
      <c r="A3" s="0" t="n">
        <v>50</v>
      </c>
      <c r="B3" s="0" t="n">
        <v>6778.90225184158</v>
      </c>
      <c r="C3" s="0" t="n">
        <v>11021763</v>
      </c>
    </row>
    <row r="4" customFormat="false" ht="12.8" hidden="false" customHeight="false" outlineLevel="0" collapsed="false">
      <c r="A4" s="0" t="n">
        <v>51</v>
      </c>
      <c r="B4" s="0" t="n">
        <v>7092.02100217064</v>
      </c>
      <c r="C4" s="0" t="n">
        <v>11059493</v>
      </c>
    </row>
    <row r="5" customFormat="false" ht="12.8" hidden="false" customHeight="false" outlineLevel="0" collapsed="false">
      <c r="A5" s="0" t="n">
        <v>52</v>
      </c>
      <c r="B5" s="0" t="n">
        <v>7113.98164433727</v>
      </c>
      <c r="C5" s="0" t="n">
        <v>11048388</v>
      </c>
    </row>
    <row r="6" customFormat="false" ht="12.8" hidden="false" customHeight="false" outlineLevel="0" collapsed="false">
      <c r="A6" s="0" t="n">
        <v>53</v>
      </c>
      <c r="B6" s="0" t="n">
        <v>6705.54599729676</v>
      </c>
      <c r="C6" s="0" t="n">
        <v>11064497</v>
      </c>
    </row>
    <row r="7" customFormat="false" ht="12.8" hidden="false" customHeight="false" outlineLevel="0" collapsed="false">
      <c r="A7" s="0" t="n">
        <v>54</v>
      </c>
      <c r="B7" s="0" t="n">
        <v>6521.17321865806</v>
      </c>
      <c r="C7" s="0" t="n">
        <v>11128156</v>
      </c>
    </row>
    <row r="8" customFormat="false" ht="12.8" hidden="false" customHeight="false" outlineLevel="0" collapsed="false">
      <c r="A8" s="0" t="n">
        <v>55</v>
      </c>
      <c r="B8" s="0" t="n">
        <v>6554.01964535573</v>
      </c>
      <c r="C8" s="0" t="n">
        <v>11235296</v>
      </c>
    </row>
    <row r="9" customFormat="false" ht="12.8" hidden="false" customHeight="false" outlineLevel="0" collapsed="false">
      <c r="A9" s="0" t="n">
        <v>56</v>
      </c>
      <c r="B9" s="0" t="n">
        <v>6660.1842529205</v>
      </c>
      <c r="C9" s="0" t="n">
        <v>11156745</v>
      </c>
    </row>
    <row r="10" customFormat="false" ht="12.8" hidden="false" customHeight="false" outlineLevel="0" collapsed="false">
      <c r="A10" s="0" t="n">
        <v>57</v>
      </c>
      <c r="B10" s="0" t="n">
        <v>6744.03429129675</v>
      </c>
      <c r="C10" s="0" t="n">
        <v>11057148</v>
      </c>
    </row>
    <row r="11" customFormat="false" ht="12.8" hidden="false" customHeight="false" outlineLevel="0" collapsed="false">
      <c r="A11" s="0" t="n">
        <v>58</v>
      </c>
      <c r="B11" s="0" t="n">
        <v>6741.66175252587</v>
      </c>
      <c r="C11" s="0" t="n">
        <v>11247506</v>
      </c>
    </row>
    <row r="12" customFormat="false" ht="12.8" hidden="false" customHeight="false" outlineLevel="0" collapsed="false">
      <c r="A12" s="0" t="n">
        <v>59</v>
      </c>
      <c r="B12" s="0" t="n">
        <v>6886.42921069284</v>
      </c>
      <c r="C12" s="0" t="n">
        <v>11410134</v>
      </c>
    </row>
    <row r="13" customFormat="false" ht="12.8" hidden="false" customHeight="false" outlineLevel="0" collapsed="false">
      <c r="A13" s="0" t="n">
        <v>60</v>
      </c>
      <c r="B13" s="0" t="n">
        <v>6890.54533395775</v>
      </c>
      <c r="C13" s="0" t="n">
        <v>11521898</v>
      </c>
    </row>
    <row r="14" customFormat="false" ht="12.8" hidden="false" customHeight="false" outlineLevel="0" collapsed="false">
      <c r="A14" s="0" t="n">
        <v>61</v>
      </c>
      <c r="B14" s="0" t="n">
        <v>6808.84926639221</v>
      </c>
      <c r="C14" s="0" t="n">
        <v>11482379</v>
      </c>
    </row>
    <row r="15" customFormat="false" ht="12.8" hidden="false" customHeight="false" outlineLevel="0" collapsed="false">
      <c r="A15" s="0" t="n">
        <v>62</v>
      </c>
      <c r="B15" s="0" t="n">
        <v>6723.17180647536</v>
      </c>
      <c r="C15" s="0" t="n">
        <v>11421402</v>
      </c>
    </row>
    <row r="16" customFormat="false" ht="12.8" hidden="false" customHeight="false" outlineLevel="0" collapsed="false">
      <c r="A16" s="0" t="n">
        <v>63</v>
      </c>
      <c r="B16" s="0" t="n">
        <v>6342.54075613813</v>
      </c>
      <c r="C16" s="0" t="n">
        <v>11521980</v>
      </c>
    </row>
    <row r="17" customFormat="false" ht="12.8" hidden="false" customHeight="false" outlineLevel="0" collapsed="false">
      <c r="A17" s="0" t="n">
        <v>64</v>
      </c>
      <c r="B17" s="0" t="n">
        <v>6004.7550431554</v>
      </c>
      <c r="C17" s="0" t="n">
        <v>11538154</v>
      </c>
    </row>
    <row r="18" customFormat="false" ht="12.8" hidden="false" customHeight="false" outlineLevel="0" collapsed="false">
      <c r="A18" s="0" t="n">
        <v>65</v>
      </c>
      <c r="B18" s="0" t="n">
        <v>5984.66038142344</v>
      </c>
      <c r="C18" s="0" t="n">
        <v>11452346</v>
      </c>
    </row>
    <row r="19" customFormat="false" ht="12.8" hidden="false" customHeight="false" outlineLevel="0" collapsed="false">
      <c r="A19" s="0" t="n">
        <v>66</v>
      </c>
      <c r="B19" s="0" t="n">
        <v>5961.57826280046</v>
      </c>
      <c r="C19" s="0" t="n">
        <v>11487356</v>
      </c>
    </row>
    <row r="20" customFormat="false" ht="12.8" hidden="false" customHeight="false" outlineLevel="0" collapsed="false">
      <c r="A20" s="0" t="n">
        <v>67</v>
      </c>
      <c r="B20" s="0" t="n">
        <v>5872.63427761974</v>
      </c>
      <c r="C20" s="0" t="n">
        <v>11551134</v>
      </c>
    </row>
    <row r="21" customFormat="false" ht="12.8" hidden="false" customHeight="false" outlineLevel="0" collapsed="false">
      <c r="A21" s="0" t="n">
        <v>68</v>
      </c>
      <c r="B21" s="0" t="n">
        <v>5678.62785050715</v>
      </c>
      <c r="C21" s="0" t="n">
        <v>11655382</v>
      </c>
    </row>
    <row r="22" customFormat="false" ht="12.8" hidden="false" customHeight="false" outlineLevel="0" collapsed="false">
      <c r="A22" s="0" t="n">
        <v>69</v>
      </c>
      <c r="B22" s="0" t="n">
        <v>5989.32191199784</v>
      </c>
      <c r="C22" s="0" t="n">
        <v>11431158</v>
      </c>
    </row>
    <row r="23" customFormat="false" ht="12.8" hidden="false" customHeight="false" outlineLevel="0" collapsed="false">
      <c r="A23" s="0" t="n">
        <v>70</v>
      </c>
      <c r="B23" s="0" t="n">
        <v>6367.86106940948</v>
      </c>
      <c r="C23" s="0" t="n">
        <v>9950328</v>
      </c>
    </row>
    <row r="24" customFormat="false" ht="12.8" hidden="false" customHeight="false" outlineLevel="0" collapsed="false">
      <c r="A24" s="0" t="n">
        <v>71</v>
      </c>
      <c r="B24" s="0" t="n">
        <v>6212.80861261949</v>
      </c>
      <c r="C24" s="0" t="n">
        <v>10050179</v>
      </c>
    </row>
    <row r="25" customFormat="false" ht="12.8" hidden="false" customHeight="false" outlineLevel="0" collapsed="false">
      <c r="A25" s="0" t="n">
        <v>72</v>
      </c>
      <c r="B25" s="0" t="n">
        <v>6136.54892445843</v>
      </c>
      <c r="C25" s="0" t="n">
        <v>10343274</v>
      </c>
    </row>
    <row r="26" customFormat="false" ht="12.8" hidden="false" customHeight="false" outlineLevel="0" collapsed="false">
      <c r="A26" s="0" t="n">
        <v>73</v>
      </c>
      <c r="B26" s="0" t="n">
        <v>6068.88832819204</v>
      </c>
      <c r="C26" s="0" t="n">
        <v>10733131</v>
      </c>
    </row>
    <row r="27" customFormat="false" ht="12.8" hidden="false" customHeight="false" outlineLevel="0" collapsed="false">
      <c r="A27" s="0" t="n">
        <v>74</v>
      </c>
      <c r="B27" s="0" t="n">
        <v>6038.16600718739</v>
      </c>
      <c r="C27" s="0" t="n">
        <v>11027369</v>
      </c>
    </row>
    <row r="28" customFormat="false" ht="12.8" hidden="false" customHeight="false" outlineLevel="0" collapsed="false">
      <c r="A28" s="0" t="n">
        <v>75</v>
      </c>
      <c r="B28" s="0" t="n">
        <v>6010.26557150055</v>
      </c>
      <c r="C28" s="0" t="n">
        <v>11347136</v>
      </c>
    </row>
    <row r="29" customFormat="false" ht="12.8" hidden="false" customHeight="false" outlineLevel="0" collapsed="false">
      <c r="A29" s="0" t="n">
        <v>76</v>
      </c>
      <c r="B29" s="0" t="n">
        <v>6070.87507310848</v>
      </c>
      <c r="C29" s="0" t="n">
        <v>11387813</v>
      </c>
    </row>
    <row r="30" customFormat="false" ht="12.8" hidden="false" customHeight="false" outlineLevel="0" collapsed="false">
      <c r="A30" s="0" t="n">
        <v>77</v>
      </c>
      <c r="B30" s="0" t="n">
        <v>6096.69513741835</v>
      </c>
      <c r="C30" s="0" t="n">
        <v>11382758</v>
      </c>
    </row>
    <row r="31" customFormat="false" ht="12.8" hidden="false" customHeight="false" outlineLevel="0" collapsed="false">
      <c r="A31" s="0" t="n">
        <v>78</v>
      </c>
      <c r="B31" s="0" t="n">
        <v>6113.33093302025</v>
      </c>
      <c r="C31" s="0" t="n">
        <v>11446728</v>
      </c>
    </row>
    <row r="32" customFormat="false" ht="12.8" hidden="false" customHeight="false" outlineLevel="0" collapsed="false">
      <c r="A32" s="0" t="n">
        <v>79</v>
      </c>
      <c r="B32" s="0" t="n">
        <v>6125.53444423648</v>
      </c>
      <c r="C32" s="0" t="n">
        <v>11501750</v>
      </c>
    </row>
    <row r="33" customFormat="false" ht="12.8" hidden="false" customHeight="false" outlineLevel="0" collapsed="false">
      <c r="A33" s="0" t="n">
        <v>80</v>
      </c>
      <c r="B33" s="0" t="n">
        <v>6180.76503754261</v>
      </c>
      <c r="C33" s="0" t="n">
        <v>11530746</v>
      </c>
    </row>
    <row r="34" customFormat="false" ht="12.8" hidden="false" customHeight="false" outlineLevel="0" collapsed="false">
      <c r="A34" s="0" t="n">
        <v>81</v>
      </c>
      <c r="B34" s="0" t="n">
        <v>6207.95135557761</v>
      </c>
      <c r="C34" s="0" t="n">
        <v>11559758</v>
      </c>
    </row>
    <row r="35" customFormat="false" ht="12.8" hidden="false" customHeight="false" outlineLevel="0" collapsed="false">
      <c r="A35" s="0" t="n">
        <v>82</v>
      </c>
      <c r="B35" s="0" t="n">
        <v>6216.11866947936</v>
      </c>
      <c r="C35" s="0" t="n">
        <v>11643615</v>
      </c>
    </row>
    <row r="36" customFormat="false" ht="12.8" hidden="false" customHeight="false" outlineLevel="0" collapsed="false">
      <c r="A36" s="0" t="n">
        <v>83</v>
      </c>
      <c r="B36" s="0" t="n">
        <v>6255.32922217035</v>
      </c>
      <c r="C36" s="0" t="n">
        <v>11673466</v>
      </c>
    </row>
    <row r="37" customFormat="false" ht="12.8" hidden="false" customHeight="false" outlineLevel="0" collapsed="false">
      <c r="A37" s="0" t="n">
        <v>84</v>
      </c>
      <c r="B37" s="0" t="n">
        <v>6305.50268725173</v>
      </c>
      <c r="C37" s="0" t="n">
        <v>11672785</v>
      </c>
    </row>
    <row r="38" customFormat="false" ht="12.8" hidden="false" customHeight="false" outlineLevel="0" collapsed="false">
      <c r="A38" s="0" t="n">
        <v>85</v>
      </c>
      <c r="B38" s="0" t="n">
        <v>6322.79164278856</v>
      </c>
      <c r="C38" s="0" t="n">
        <v>11691981</v>
      </c>
    </row>
    <row r="39" customFormat="false" ht="12.8" hidden="false" customHeight="false" outlineLevel="0" collapsed="false">
      <c r="A39" s="0" t="n">
        <v>86</v>
      </c>
      <c r="B39" s="0" t="n">
        <v>6339.76251095726</v>
      </c>
      <c r="C39" s="0" t="n">
        <v>11745709</v>
      </c>
    </row>
    <row r="40" customFormat="false" ht="12.8" hidden="false" customHeight="false" outlineLevel="0" collapsed="false">
      <c r="A40" s="0" t="n">
        <v>87</v>
      </c>
      <c r="B40" s="0" t="n">
        <v>6365.40024352892</v>
      </c>
      <c r="C40" s="0" t="n">
        <v>11795138</v>
      </c>
    </row>
    <row r="41" customFormat="false" ht="12.8" hidden="false" customHeight="false" outlineLevel="0" collapsed="false">
      <c r="A41" s="0" t="n">
        <v>88</v>
      </c>
      <c r="B41" s="0" t="n">
        <v>6421.45645750952</v>
      </c>
      <c r="C41" s="0" t="n">
        <v>11844153</v>
      </c>
    </row>
    <row r="42" customFormat="false" ht="12.8" hidden="false" customHeight="false" outlineLevel="0" collapsed="false">
      <c r="A42" s="0" t="n">
        <v>89</v>
      </c>
      <c r="B42" s="0" t="n">
        <v>6466.93435901909</v>
      </c>
      <c r="C42" s="0" t="n">
        <v>11881128</v>
      </c>
    </row>
    <row r="43" customFormat="false" ht="12.8" hidden="false" customHeight="false" outlineLevel="0" collapsed="false">
      <c r="A43" s="0" t="n">
        <v>90</v>
      </c>
      <c r="B43" s="0" t="n">
        <v>6488.03823558517</v>
      </c>
      <c r="C43" s="0" t="n">
        <v>11938612</v>
      </c>
    </row>
    <row r="44" customFormat="false" ht="12.8" hidden="false" customHeight="false" outlineLevel="0" collapsed="false">
      <c r="A44" s="0" t="n">
        <v>91</v>
      </c>
      <c r="B44" s="0" t="n">
        <v>6504.89597856276</v>
      </c>
      <c r="C44" s="0" t="n">
        <v>11984382</v>
      </c>
    </row>
    <row r="45" customFormat="false" ht="12.8" hidden="false" customHeight="false" outlineLevel="0" collapsed="false">
      <c r="A45" s="0" t="n">
        <v>92</v>
      </c>
      <c r="B45" s="0" t="n">
        <v>6546.26670895942</v>
      </c>
      <c r="C45" s="0" t="n">
        <v>11984476</v>
      </c>
    </row>
    <row r="46" customFormat="false" ht="12.8" hidden="false" customHeight="false" outlineLevel="0" collapsed="false">
      <c r="A46" s="0" t="n">
        <v>93</v>
      </c>
      <c r="B46" s="0" t="n">
        <v>6567.49690879829</v>
      </c>
      <c r="C46" s="0" t="n">
        <v>12010782</v>
      </c>
    </row>
    <row r="47" customFormat="false" ht="12.8" hidden="false" customHeight="false" outlineLevel="0" collapsed="false">
      <c r="A47" s="0" t="n">
        <v>94</v>
      </c>
      <c r="B47" s="0" t="n">
        <v>6581.47690995092</v>
      </c>
      <c r="C47" s="0" t="n">
        <v>12070087</v>
      </c>
    </row>
    <row r="48" customFormat="false" ht="12.8" hidden="false" customHeight="false" outlineLevel="0" collapsed="false">
      <c r="A48" s="0" t="n">
        <v>95</v>
      </c>
      <c r="B48" s="0" t="n">
        <v>6626.45941477591</v>
      </c>
      <c r="C48" s="0" t="n">
        <v>12096785</v>
      </c>
    </row>
    <row r="49" customFormat="false" ht="12.8" hidden="false" customHeight="false" outlineLevel="0" collapsed="false">
      <c r="A49" s="0" t="n">
        <v>96</v>
      </c>
      <c r="B49" s="0" t="n">
        <v>6648.87254937786</v>
      </c>
      <c r="C49" s="0" t="n">
        <v>12117831</v>
      </c>
    </row>
    <row r="50" customFormat="false" ht="12.8" hidden="false" customHeight="false" outlineLevel="0" collapsed="false">
      <c r="A50" s="0" t="n">
        <v>97</v>
      </c>
      <c r="B50" s="0" t="n">
        <v>6687.69861898361</v>
      </c>
      <c r="C50" s="0" t="n">
        <v>12143420</v>
      </c>
    </row>
    <row r="51" customFormat="false" ht="12.8" hidden="false" customHeight="false" outlineLevel="0" collapsed="false">
      <c r="A51" s="0" t="n">
        <v>98</v>
      </c>
      <c r="B51" s="0" t="n">
        <v>6716.80506263379</v>
      </c>
      <c r="C51" s="0" t="n">
        <v>12188400</v>
      </c>
    </row>
    <row r="52" customFormat="false" ht="12.8" hidden="false" customHeight="false" outlineLevel="0" collapsed="false">
      <c r="A52" s="0" t="n">
        <v>99</v>
      </c>
      <c r="B52" s="0" t="n">
        <v>6759.71938853105</v>
      </c>
      <c r="C52" s="0" t="n">
        <v>12202944</v>
      </c>
    </row>
    <row r="53" customFormat="false" ht="12.8" hidden="false" customHeight="false" outlineLevel="0" collapsed="false">
      <c r="A53" s="0" t="n">
        <v>100</v>
      </c>
      <c r="B53" s="0" t="n">
        <v>6785.23802604518</v>
      </c>
      <c r="C53" s="0" t="n">
        <v>12320568</v>
      </c>
    </row>
    <row r="54" customFormat="false" ht="12.8" hidden="false" customHeight="false" outlineLevel="0" collapsed="false">
      <c r="A54" s="0" t="n">
        <v>101</v>
      </c>
      <c r="B54" s="0" t="n">
        <v>6847.33226280344</v>
      </c>
      <c r="C54" s="0" t="n">
        <v>12318643</v>
      </c>
    </row>
    <row r="55" customFormat="false" ht="12.8" hidden="false" customHeight="false" outlineLevel="0" collapsed="false">
      <c r="A55" s="0" t="n">
        <v>102</v>
      </c>
      <c r="B55" s="0" t="n">
        <v>6841.39411549983</v>
      </c>
      <c r="C55" s="0" t="n">
        <v>12343141</v>
      </c>
    </row>
    <row r="56" customFormat="false" ht="12.8" hidden="false" customHeight="false" outlineLevel="0" collapsed="false">
      <c r="A56" s="0" t="n">
        <v>103</v>
      </c>
      <c r="B56" s="0" t="n">
        <v>6867.22527414976</v>
      </c>
      <c r="C56" s="0" t="n">
        <v>12368601</v>
      </c>
    </row>
    <row r="57" customFormat="false" ht="12.8" hidden="false" customHeight="false" outlineLevel="0" collapsed="false">
      <c r="A57" s="0" t="n">
        <v>104</v>
      </c>
      <c r="B57" s="0" t="n">
        <v>6850.50660136407</v>
      </c>
      <c r="C57" s="0" t="n">
        <v>12418437</v>
      </c>
    </row>
    <row r="58" customFormat="false" ht="12.8" hidden="false" customHeight="false" outlineLevel="0" collapsed="false">
      <c r="A58" s="0" t="n">
        <v>105</v>
      </c>
      <c r="B58" s="0" t="n">
        <v>6848.06427848417</v>
      </c>
      <c r="C58" s="0" t="n">
        <v>12424802</v>
      </c>
    </row>
    <row r="59" customFormat="false" ht="12.8" hidden="false" customHeight="false" outlineLevel="0" collapsed="false">
      <c r="A59" s="0" t="n">
        <v>106</v>
      </c>
      <c r="B59" s="0" t="n">
        <v>6874.33163243305</v>
      </c>
      <c r="C59" s="0" t="n">
        <v>12453657</v>
      </c>
    </row>
    <row r="60" customFormat="false" ht="12.8" hidden="false" customHeight="false" outlineLevel="0" collapsed="false">
      <c r="A60" s="0" t="n">
        <v>107</v>
      </c>
      <c r="B60" s="0" t="n">
        <v>6873.73525298074</v>
      </c>
      <c r="C60" s="0" t="n">
        <v>12465288</v>
      </c>
    </row>
    <row r="61" customFormat="false" ht="12.8" hidden="false" customHeight="false" outlineLevel="0" collapsed="false">
      <c r="A61" s="0" t="n">
        <v>108</v>
      </c>
      <c r="B61" s="0" t="n">
        <v>6866.96657261603</v>
      </c>
      <c r="C61" s="0" t="n">
        <v>12543430</v>
      </c>
    </row>
    <row r="62" customFormat="false" ht="12.8" hidden="false" customHeight="false" outlineLevel="0" collapsed="false">
      <c r="A62" s="0" t="n">
        <v>109</v>
      </c>
      <c r="B62" s="0" t="n">
        <v>6896.62793056961</v>
      </c>
      <c r="C62" s="0" t="n">
        <v>12540213</v>
      </c>
    </row>
    <row r="63" customFormat="false" ht="12.8" hidden="false" customHeight="false" outlineLevel="0" collapsed="false">
      <c r="A63" s="0" t="n">
        <v>110</v>
      </c>
      <c r="B63" s="0" t="n">
        <v>6901.29621961316</v>
      </c>
      <c r="C63" s="0" t="n">
        <v>12552272</v>
      </c>
    </row>
    <row r="64" customFormat="false" ht="12.8" hidden="false" customHeight="false" outlineLevel="0" collapsed="false">
      <c r="A64" s="0" t="n">
        <v>111</v>
      </c>
      <c r="B64" s="0" t="n">
        <v>6909.65746671225</v>
      </c>
      <c r="C64" s="0" t="n">
        <v>12590692</v>
      </c>
    </row>
    <row r="65" customFormat="false" ht="12.8" hidden="false" customHeight="false" outlineLevel="0" collapsed="false">
      <c r="A65" s="0" t="n">
        <v>112</v>
      </c>
      <c r="B65" s="0" t="n">
        <v>6949.84007415181</v>
      </c>
      <c r="C65" s="0" t="n">
        <v>12642080</v>
      </c>
    </row>
    <row r="66" customFormat="false" ht="12.8" hidden="false" customHeight="false" outlineLevel="0" collapsed="false">
      <c r="A66" s="0" t="n">
        <v>113</v>
      </c>
      <c r="B66" s="0" t="n">
        <v>6953.9740573062</v>
      </c>
      <c r="C66" s="0" t="n">
        <v>12658659</v>
      </c>
    </row>
    <row r="67" customFormat="false" ht="12.8" hidden="false" customHeight="false" outlineLevel="0" collapsed="false">
      <c r="A67" s="0" t="n">
        <v>114</v>
      </c>
      <c r="B67" s="0" t="n">
        <v>6996.58576662734</v>
      </c>
      <c r="C67" s="0" t="n">
        <v>12656007</v>
      </c>
    </row>
    <row r="68" customFormat="false" ht="12.8" hidden="false" customHeight="false" outlineLevel="0" collapsed="false">
      <c r="A68" s="0" t="n">
        <v>115</v>
      </c>
      <c r="B68" s="0" t="n">
        <v>7006.74336252185</v>
      </c>
      <c r="C68" s="0" t="n">
        <v>12666493</v>
      </c>
    </row>
    <row r="69" customFormat="false" ht="12.8" hidden="false" customHeight="false" outlineLevel="0" collapsed="false">
      <c r="A69" s="0" t="n">
        <v>116</v>
      </c>
      <c r="B69" s="0" t="n">
        <v>7020.77055981231</v>
      </c>
      <c r="C69" s="0" t="n">
        <v>12691649</v>
      </c>
    </row>
    <row r="70" customFormat="false" ht="12.8" hidden="false" customHeight="false" outlineLevel="0" collapsed="false">
      <c r="A70" s="0" t="n">
        <v>117</v>
      </c>
      <c r="B70" s="0" t="n">
        <v>7016.36664558652</v>
      </c>
      <c r="C70" s="0" t="n">
        <v>12765948</v>
      </c>
    </row>
    <row r="71" customFormat="false" ht="12.8" hidden="false" customHeight="false" outlineLevel="0" collapsed="false">
      <c r="A71" s="0" t="n">
        <v>118</v>
      </c>
      <c r="B71" s="0" t="n">
        <v>7007.42428943238</v>
      </c>
      <c r="C71" s="0" t="n">
        <v>12742170</v>
      </c>
    </row>
    <row r="72" customFormat="false" ht="12.8" hidden="false" customHeight="false" outlineLevel="0" collapsed="false">
      <c r="A72" s="0" t="n">
        <v>119</v>
      </c>
      <c r="B72" s="0" t="n">
        <v>7013.86264715134</v>
      </c>
      <c r="C72" s="0" t="n">
        <v>12737173</v>
      </c>
    </row>
    <row r="73" customFormat="false" ht="12.8" hidden="false" customHeight="false" outlineLevel="0" collapsed="false">
      <c r="A73" s="0" t="n">
        <v>120</v>
      </c>
      <c r="B73" s="0" t="n">
        <v>7038.11532839829</v>
      </c>
      <c r="C73" s="0" t="n">
        <v>12764292</v>
      </c>
    </row>
    <row r="74" customFormat="false" ht="12.8" hidden="false" customHeight="false" outlineLevel="0" collapsed="false">
      <c r="A74" s="0" t="n">
        <v>121</v>
      </c>
      <c r="B74" s="0" t="n">
        <v>7020.28999018431</v>
      </c>
      <c r="C74" s="0" t="n">
        <v>12795819</v>
      </c>
    </row>
    <row r="75" customFormat="false" ht="12.8" hidden="false" customHeight="false" outlineLevel="0" collapsed="false">
      <c r="A75" s="0" t="n">
        <v>122</v>
      </c>
      <c r="B75" s="0" t="n">
        <v>7030.67491927144</v>
      </c>
      <c r="C75" s="0" t="n">
        <v>12786243</v>
      </c>
    </row>
    <row r="76" customFormat="false" ht="12.8" hidden="false" customHeight="false" outlineLevel="0" collapsed="false">
      <c r="A76" s="0" t="n">
        <v>123</v>
      </c>
      <c r="B76" s="0" t="n">
        <v>7040.47537676785</v>
      </c>
      <c r="C76" s="0" t="n">
        <v>12828546</v>
      </c>
    </row>
    <row r="77" customFormat="false" ht="12.8" hidden="false" customHeight="false" outlineLevel="0" collapsed="false">
      <c r="A77" s="0" t="n">
        <v>124</v>
      </c>
      <c r="B77" s="0" t="n">
        <v>7053.43138874784</v>
      </c>
      <c r="C77" s="0" t="n">
        <v>12909429</v>
      </c>
    </row>
    <row r="78" customFormat="false" ht="12.8" hidden="false" customHeight="false" outlineLevel="0" collapsed="false">
      <c r="A78" s="0" t="n">
        <v>125</v>
      </c>
      <c r="B78" s="0" t="n">
        <v>7095.1321092169</v>
      </c>
      <c r="C78" s="0" t="n">
        <v>12928497</v>
      </c>
    </row>
    <row r="79" customFormat="false" ht="12.8" hidden="false" customHeight="false" outlineLevel="0" collapsed="false">
      <c r="A79" s="0" t="n">
        <v>126</v>
      </c>
      <c r="B79" s="0" t="n">
        <v>7105.27061991779</v>
      </c>
      <c r="C79" s="0" t="n">
        <v>12960403</v>
      </c>
    </row>
    <row r="80" customFormat="false" ht="12.8" hidden="false" customHeight="false" outlineLevel="0" collapsed="false">
      <c r="A80" s="0" t="n">
        <v>127</v>
      </c>
      <c r="B80" s="0" t="n">
        <v>7087.21542854914</v>
      </c>
      <c r="C80" s="0" t="n">
        <v>13011430</v>
      </c>
    </row>
    <row r="81" customFormat="false" ht="12.8" hidden="false" customHeight="false" outlineLevel="0" collapsed="false">
      <c r="A81" s="0" t="n">
        <v>128</v>
      </c>
      <c r="B81" s="0" t="n">
        <v>7110.09939792369</v>
      </c>
      <c r="C81" s="0" t="n">
        <v>12989403</v>
      </c>
    </row>
    <row r="82" customFormat="false" ht="12.8" hidden="false" customHeight="false" outlineLevel="0" collapsed="false">
      <c r="A82" s="0" t="n">
        <v>129</v>
      </c>
      <c r="B82" s="0" t="n">
        <v>7126.5137981856</v>
      </c>
      <c r="C82" s="0" t="n">
        <v>13014998</v>
      </c>
    </row>
    <row r="83" customFormat="false" ht="12.8" hidden="false" customHeight="false" outlineLevel="0" collapsed="false">
      <c r="A83" s="0" t="n">
        <v>130</v>
      </c>
      <c r="B83" s="0" t="n">
        <v>7120.68267941894</v>
      </c>
      <c r="C83" s="0" t="n">
        <v>13051048</v>
      </c>
    </row>
    <row r="84" customFormat="false" ht="12.8" hidden="false" customHeight="false" outlineLevel="0" collapsed="false">
      <c r="A84" s="0" t="n">
        <v>131</v>
      </c>
      <c r="B84" s="0" t="n">
        <v>7136.77681496586</v>
      </c>
      <c r="C84" s="0" t="n">
        <v>13020715</v>
      </c>
    </row>
    <row r="85" customFormat="false" ht="12.8" hidden="false" customHeight="false" outlineLevel="0" collapsed="false">
      <c r="A85" s="0" t="n">
        <v>132</v>
      </c>
      <c r="B85" s="0" t="n">
        <v>7179.36769299995</v>
      </c>
      <c r="C85" s="0" t="n">
        <v>12981934</v>
      </c>
    </row>
    <row r="86" customFormat="false" ht="12.8" hidden="false" customHeight="false" outlineLevel="0" collapsed="false">
      <c r="A86" s="0" t="n">
        <v>133</v>
      </c>
      <c r="B86" s="0" t="n">
        <v>7196.47672633849</v>
      </c>
      <c r="C86" s="0" t="n">
        <v>12956545</v>
      </c>
    </row>
    <row r="87" customFormat="false" ht="12.8" hidden="false" customHeight="false" outlineLevel="0" collapsed="false">
      <c r="A87" s="0" t="n">
        <v>134</v>
      </c>
      <c r="B87" s="0" t="n">
        <v>7164.65906060413</v>
      </c>
      <c r="C87" s="0" t="n">
        <v>13021146</v>
      </c>
    </row>
    <row r="88" customFormat="false" ht="12.8" hidden="false" customHeight="false" outlineLevel="0" collapsed="false">
      <c r="A88" s="0" t="n">
        <v>135</v>
      </c>
      <c r="B88" s="0" t="n">
        <v>7192.41129825811</v>
      </c>
      <c r="C88" s="0" t="n">
        <v>13013934</v>
      </c>
    </row>
    <row r="89" customFormat="false" ht="12.8" hidden="false" customHeight="false" outlineLevel="0" collapsed="false">
      <c r="A89" s="0" t="n">
        <v>136</v>
      </c>
      <c r="B89" s="0" t="n">
        <v>7163.78994048949</v>
      </c>
      <c r="C89" s="0" t="n">
        <v>13020124</v>
      </c>
    </row>
    <row r="90" customFormat="false" ht="12.8" hidden="false" customHeight="false" outlineLevel="0" collapsed="false">
      <c r="A90" s="0" t="n">
        <v>137</v>
      </c>
      <c r="B90" s="0" t="n">
        <v>7179.69501099072</v>
      </c>
      <c r="C90" s="0" t="n">
        <v>13090924</v>
      </c>
    </row>
    <row r="91" customFormat="false" ht="12.8" hidden="false" customHeight="false" outlineLevel="0" collapsed="false">
      <c r="A91" s="0" t="n">
        <v>138</v>
      </c>
      <c r="B91" s="0" t="n">
        <v>7176.71507216407</v>
      </c>
      <c r="C91" s="0" t="n">
        <v>13107381</v>
      </c>
    </row>
    <row r="92" customFormat="false" ht="12.8" hidden="false" customHeight="false" outlineLevel="0" collapsed="false">
      <c r="A92" s="0" t="n">
        <v>139</v>
      </c>
      <c r="B92" s="0" t="n">
        <v>7219.04506287173</v>
      </c>
      <c r="C92" s="0" t="n">
        <v>13106350</v>
      </c>
    </row>
    <row r="93" customFormat="false" ht="12.8" hidden="false" customHeight="false" outlineLevel="0" collapsed="false">
      <c r="A93" s="0" t="n">
        <v>140</v>
      </c>
      <c r="B93" s="0" t="n">
        <v>7216.71637502068</v>
      </c>
      <c r="C93" s="0" t="n">
        <v>13132319</v>
      </c>
    </row>
    <row r="94" customFormat="false" ht="12.8" hidden="false" customHeight="false" outlineLevel="0" collapsed="false">
      <c r="A94" s="0" t="n">
        <v>141</v>
      </c>
      <c r="B94" s="0" t="n">
        <v>7226.53206738866</v>
      </c>
      <c r="C94" s="0" t="n">
        <v>13144748</v>
      </c>
    </row>
    <row r="95" customFormat="false" ht="12.8" hidden="false" customHeight="false" outlineLevel="0" collapsed="false">
      <c r="A95" s="0" t="n">
        <v>142</v>
      </c>
      <c r="B95" s="0" t="n">
        <v>7251.92995903064</v>
      </c>
      <c r="C95" s="0" t="n">
        <v>13181860</v>
      </c>
    </row>
    <row r="96" customFormat="false" ht="12.8" hidden="false" customHeight="false" outlineLevel="0" collapsed="false">
      <c r="A96" s="0" t="n">
        <v>143</v>
      </c>
      <c r="B96" s="0" t="n">
        <v>7262.30134058064</v>
      </c>
      <c r="C96" s="0" t="n">
        <v>13207624</v>
      </c>
    </row>
    <row r="97" customFormat="false" ht="12.8" hidden="false" customHeight="false" outlineLevel="0" collapsed="false">
      <c r="A97" s="0" t="n">
        <v>144</v>
      </c>
      <c r="B97" s="0" t="n">
        <v>7273.73146074272</v>
      </c>
      <c r="C97" s="0" t="n">
        <v>13199813</v>
      </c>
    </row>
    <row r="98" customFormat="false" ht="12.8" hidden="false" customHeight="false" outlineLevel="0" collapsed="false">
      <c r="A98" s="0" t="n">
        <v>145</v>
      </c>
      <c r="B98" s="0" t="n">
        <v>7285.02141288867</v>
      </c>
      <c r="C98" s="0" t="n">
        <v>13177461</v>
      </c>
    </row>
    <row r="99" customFormat="false" ht="12.8" hidden="false" customHeight="false" outlineLevel="0" collapsed="false">
      <c r="A99" s="0" t="n">
        <v>146</v>
      </c>
      <c r="B99" s="0" t="n">
        <v>7276.32813784717</v>
      </c>
      <c r="C99" s="0" t="n">
        <v>13249649</v>
      </c>
    </row>
    <row r="100" customFormat="false" ht="12.8" hidden="false" customHeight="false" outlineLevel="0" collapsed="false">
      <c r="A100" s="0" t="n">
        <v>147</v>
      </c>
      <c r="B100" s="0" t="n">
        <v>7291.45225980542</v>
      </c>
      <c r="C100" s="0" t="n">
        <v>13296904</v>
      </c>
    </row>
    <row r="101" customFormat="false" ht="12.8" hidden="false" customHeight="false" outlineLevel="0" collapsed="false">
      <c r="A101" s="0" t="n">
        <v>148</v>
      </c>
      <c r="B101" s="0" t="n">
        <v>7320.56915803152</v>
      </c>
      <c r="C101" s="0" t="n">
        <v>13305182</v>
      </c>
    </row>
    <row r="102" customFormat="false" ht="12.8" hidden="false" customHeight="false" outlineLevel="0" collapsed="false">
      <c r="A102" s="0" t="n">
        <v>149</v>
      </c>
      <c r="B102" s="0" t="n">
        <v>7338.92071510887</v>
      </c>
      <c r="C102" s="0" t="n">
        <v>13248049</v>
      </c>
    </row>
    <row r="103" customFormat="false" ht="12.8" hidden="false" customHeight="false" outlineLevel="0" collapsed="false">
      <c r="A103" s="0" t="n">
        <v>150</v>
      </c>
      <c r="B103" s="0" t="n">
        <v>7316.14660378206</v>
      </c>
      <c r="C103" s="0" t="n">
        <v>13288581</v>
      </c>
    </row>
    <row r="104" customFormat="false" ht="12.8" hidden="false" customHeight="false" outlineLevel="0" collapsed="false">
      <c r="A104" s="0" t="n">
        <v>151</v>
      </c>
      <c r="B104" s="0" t="n">
        <v>7299.46390384078</v>
      </c>
      <c r="C104" s="0" t="n">
        <v>13295641</v>
      </c>
    </row>
    <row r="105" customFormat="false" ht="12.8" hidden="false" customHeight="false" outlineLevel="0" collapsed="false">
      <c r="A105" s="0" t="n">
        <v>152</v>
      </c>
      <c r="B105" s="0" t="n">
        <v>7293.18243757958</v>
      </c>
      <c r="C105" s="0" t="n">
        <v>13324877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L43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B20" activeCellId="1" sqref="B120:G146 B20"/>
    </sheetView>
  </sheetViews>
  <sheetFormatPr defaultColWidth="11.89453125" defaultRowHeight="12.8" zeroHeight="false" outlineLevelRow="0" outlineLevelCol="0"/>
  <cols>
    <col collapsed="false" customWidth="true" hidden="false" outlineLevel="0" max="2" min="2" style="0" width="11.45"/>
    <col collapsed="false" customWidth="true" hidden="false" outlineLevel="0" max="3" min="3" style="0" width="13.74"/>
    <col collapsed="false" customWidth="true" hidden="false" outlineLevel="0" max="5" min="5" style="0" width="14.94"/>
    <col collapsed="false" customWidth="true" hidden="false" outlineLevel="0" max="7" min="7" style="0" width="17.13"/>
  </cols>
  <sheetData>
    <row r="2" customFormat="false" ht="13.8" hidden="false" customHeight="false" outlineLevel="0" collapsed="false">
      <c r="A2" s="14"/>
      <c r="B2" s="15" t="s">
        <v>8</v>
      </c>
      <c r="C2" s="15"/>
      <c r="D2" s="15"/>
      <c r="E2" s="15"/>
      <c r="F2" s="15"/>
      <c r="G2" s="16"/>
    </row>
    <row r="3" customFormat="false" ht="39.45" hidden="false" customHeight="true" outlineLevel="0" collapsed="false">
      <c r="A3" s="17"/>
      <c r="B3" s="18" t="s">
        <v>11</v>
      </c>
      <c r="C3" s="19" t="s">
        <v>12</v>
      </c>
      <c r="D3" s="18" t="s">
        <v>13</v>
      </c>
      <c r="E3" s="19" t="s">
        <v>14</v>
      </c>
      <c r="F3" s="18" t="s">
        <v>15</v>
      </c>
      <c r="G3" s="19" t="s">
        <v>16</v>
      </c>
    </row>
    <row r="4" customFormat="false" ht="15.75" hidden="false" customHeight="true" outlineLevel="0" collapsed="false">
      <c r="A4" s="20" t="s">
        <v>17</v>
      </c>
      <c r="B4" s="21" t="n">
        <v>147.022810426494</v>
      </c>
      <c r="C4" s="21"/>
      <c r="D4" s="21" t="n">
        <v>34.2274371921194</v>
      </c>
      <c r="E4" s="22"/>
      <c r="F4" s="21" t="n">
        <v>22285.48</v>
      </c>
      <c r="G4" s="21"/>
      <c r="I4" s="20" t="s">
        <v>17</v>
      </c>
    </row>
    <row r="5" customFormat="false" ht="15.75" hidden="false" customHeight="true" outlineLevel="0" collapsed="false">
      <c r="A5" s="23" t="s">
        <v>18</v>
      </c>
      <c r="B5" s="24" t="n">
        <v>148.334254467829</v>
      </c>
      <c r="C5" s="25" t="n">
        <f aca="false">(B5/B4)^(1/3)-1</f>
        <v>0.00296453746396375</v>
      </c>
      <c r="D5" s="24" t="n">
        <v>36.0654421469069</v>
      </c>
      <c r="E5" s="25" t="n">
        <f aca="false">(D7/D6)^(1/3)-1</f>
        <v>0.0200745496556636</v>
      </c>
      <c r="F5" s="24" t="n">
        <v>23469.98</v>
      </c>
      <c r="G5" s="25" t="n">
        <f aca="false">(F7/F6)^(1/3)-1</f>
        <v>0.0152172626749443</v>
      </c>
      <c r="I5" s="23" t="s">
        <v>19</v>
      </c>
    </row>
    <row r="6" customFormat="false" ht="15.75" hidden="false" customHeight="true" outlineLevel="0" collapsed="false">
      <c r="A6" s="20" t="s">
        <v>20</v>
      </c>
      <c r="B6" s="21" t="n">
        <v>150.605730777182</v>
      </c>
      <c r="C6" s="22" t="n">
        <f aca="false">(B6/B5)^(1/3)-1</f>
        <v>0.00507857387214505</v>
      </c>
      <c r="D6" s="21" t="n">
        <v>37.9112181792913</v>
      </c>
      <c r="E6" s="22" t="n">
        <f aca="false">(D8/D7)^(1/3)-1</f>
        <v>0.0217205625419932</v>
      </c>
      <c r="F6" s="21" t="n">
        <v>25136.35</v>
      </c>
      <c r="G6" s="22" t="n">
        <f aca="false">(F6/F7)^(1/3)-1</f>
        <v>-0.0149891685596923</v>
      </c>
      <c r="I6" s="20" t="s">
        <v>21</v>
      </c>
      <c r="J6" s="18" t="s">
        <v>11</v>
      </c>
      <c r="K6" s="18" t="s">
        <v>22</v>
      </c>
      <c r="L6" s="18" t="s">
        <v>23</v>
      </c>
    </row>
    <row r="7" customFormat="false" ht="15.75" hidden="false" customHeight="true" outlineLevel="0" collapsed="false">
      <c r="A7" s="26" t="s">
        <v>24</v>
      </c>
      <c r="B7" s="24" t="n">
        <v>152.106162628585</v>
      </c>
      <c r="C7" s="25" t="n">
        <f aca="false">(B7/B6)^(1/3)-1</f>
        <v>0.00330991497337529</v>
      </c>
      <c r="D7" s="24" t="n">
        <v>40.2405100148553</v>
      </c>
      <c r="E7" s="25" t="n">
        <f aca="false">(D9/D8)^(1/3)-1</f>
        <v>0.0284809714113086</v>
      </c>
      <c r="F7" s="24" t="n">
        <v>26301.42</v>
      </c>
      <c r="G7" s="25" t="n">
        <f aca="false">(F7/F6)^(1/3)-1</f>
        <v>0.0152172626749443</v>
      </c>
      <c r="I7" s="26" t="s">
        <v>25</v>
      </c>
      <c r="J7" s="13" t="n">
        <f aca="false">B7*100/$B$16</f>
        <v>112.411648685373</v>
      </c>
      <c r="K7" s="13" t="n">
        <f aca="false">D7*100/$D$16</f>
        <v>40.842738458165</v>
      </c>
      <c r="L7" s="13" t="n">
        <f aca="false">100*F7*100/D7/($F$16*100/$D$16)</f>
        <v>113.229417908673</v>
      </c>
    </row>
    <row r="8" customFormat="false" ht="12.8" hidden="false" customHeight="false" outlineLevel="0" collapsed="false">
      <c r="A8" s="20" t="s">
        <v>26</v>
      </c>
      <c r="B8" s="21" t="n">
        <v>152.07569718742</v>
      </c>
      <c r="C8" s="22" t="n">
        <f aca="false">(B8/B7)^(1/3)-1</f>
        <v>-6.67680056389841E-005</v>
      </c>
      <c r="D8" s="21" t="n">
        <v>42.9200162644462</v>
      </c>
      <c r="E8" s="22" t="n">
        <f aca="false">(D10/D9)^(1/3)-1</f>
        <v>0.0449818647633</v>
      </c>
      <c r="F8" s="21" t="n">
        <v>28072.31</v>
      </c>
      <c r="G8" s="22" t="n">
        <f aca="false">(F8/F9)^(1/3)-1</f>
        <v>-0.017487672439857</v>
      </c>
      <c r="I8" s="20" t="s">
        <v>26</v>
      </c>
      <c r="J8" s="13" t="n">
        <f aca="false">B8*100/$B$16</f>
        <v>112.389133683942</v>
      </c>
      <c r="K8" s="13" t="n">
        <f aca="false">D8*100/$D$16</f>
        <v>43.562345463858</v>
      </c>
      <c r="L8" s="13" t="n">
        <f aca="false">100*F8*100/D8/($F$16*100/$D$16)</f>
        <v>113.308327170346</v>
      </c>
    </row>
    <row r="9" customFormat="false" ht="12.8" hidden="false" customHeight="false" outlineLevel="0" collapsed="false">
      <c r="A9" s="23" t="s">
        <v>18</v>
      </c>
      <c r="B9" s="24" t="n">
        <v>144.359085652409</v>
      </c>
      <c r="C9" s="25" t="n">
        <f aca="false">(B9/B8)^(1/3)-1</f>
        <v>-0.0172084008517438</v>
      </c>
      <c r="D9" s="24" t="n">
        <v>46.6926648443866</v>
      </c>
      <c r="E9" s="25" t="n">
        <f aca="false">(D9/D8)^(1/3)-1</f>
        <v>0.0284809714113086</v>
      </c>
      <c r="F9" s="24" t="n">
        <v>29598.12</v>
      </c>
      <c r="G9" s="25" t="n">
        <f aca="false">(F9/F8)^(1/3)-1</f>
        <v>0.0177989343739675</v>
      </c>
      <c r="I9" s="23" t="s">
        <v>27</v>
      </c>
      <c r="J9" s="13" t="n">
        <f aca="false">B9*100/$B$16</f>
        <v>106.686294233359</v>
      </c>
      <c r="K9" s="13" t="n">
        <f aca="false">D9*100/$D$16</f>
        <v>47.3914544683957</v>
      </c>
      <c r="L9" s="13" t="n">
        <f aca="false">100*F9*100/D9/($F$16*100/$D$16)</f>
        <v>109.814331102239</v>
      </c>
    </row>
    <row r="10" customFormat="false" ht="12.8" hidden="false" customHeight="false" outlineLevel="0" collapsed="false">
      <c r="A10" s="20" t="s">
        <v>20</v>
      </c>
      <c r="B10" s="21" t="n">
        <v>144.023249800827</v>
      </c>
      <c r="C10" s="22" t="n">
        <f aca="false">(B10/B9)^(1/3)-1</f>
        <v>-0.000776066191262248</v>
      </c>
      <c r="D10" s="21" t="n">
        <v>53.281313331461</v>
      </c>
      <c r="E10" s="22" t="n">
        <f aca="false">(D10/D9)^(1/3)-1</f>
        <v>0.0449818647633</v>
      </c>
      <c r="F10" s="21" t="n">
        <v>31523.56</v>
      </c>
      <c r="G10" s="22" t="n">
        <f aca="false">(F10/F9)^(1/3)-1</f>
        <v>0.0212303429645042</v>
      </c>
      <c r="I10" s="20" t="s">
        <v>28</v>
      </c>
      <c r="J10" s="13" t="n">
        <f aca="false">B10*100/$B$16</f>
        <v>106.438100070074</v>
      </c>
      <c r="K10" s="13" t="n">
        <f aca="false">D10*100/$D$16</f>
        <v>54.0787068628366</v>
      </c>
      <c r="L10" s="13" t="n">
        <f aca="false">100*F10*100/D10/($F$16*100/$D$16)</f>
        <v>102.495285733016</v>
      </c>
    </row>
    <row r="11" customFormat="false" ht="12.8" hidden="false" customHeight="false" outlineLevel="0" collapsed="false">
      <c r="A11" s="26" t="s">
        <v>24</v>
      </c>
      <c r="B11" s="24" t="n">
        <v>142.768095439087</v>
      </c>
      <c r="C11" s="25" t="n">
        <f aca="false">(B11/B10)^(1/3)-1</f>
        <v>-0.00291346089305788</v>
      </c>
      <c r="D11" s="24" t="n">
        <v>59.4133384581602</v>
      </c>
      <c r="E11" s="25" t="n">
        <f aca="false">(D11/D10)^(1/3)-1</f>
        <v>0.036978323830404</v>
      </c>
      <c r="F11" s="24" t="n">
        <v>34339.61</v>
      </c>
      <c r="G11" s="25" t="n">
        <f aca="false">(F11/F10)^(1/3)-1</f>
        <v>0.0289320625372378</v>
      </c>
      <c r="I11" s="26" t="s">
        <v>29</v>
      </c>
      <c r="J11" s="13" t="n">
        <f aca="false">B11*100/$B$16</f>
        <v>105.510498132588</v>
      </c>
      <c r="K11" s="13" t="n">
        <f aca="false">D11*100/$D$16</f>
        <v>60.3025021968474</v>
      </c>
      <c r="L11" s="13" t="n">
        <f aca="false">100*F11*100/D11/($F$16*100/$D$16)</f>
        <v>100.127865229095</v>
      </c>
    </row>
    <row r="12" customFormat="false" ht="12.8" hidden="false" customHeight="false" outlineLevel="0" collapsed="false">
      <c r="A12" s="20" t="s">
        <v>30</v>
      </c>
      <c r="B12" s="21" t="n">
        <v>142.951967548945</v>
      </c>
      <c r="C12" s="22" t="n">
        <f aca="false">(B12/B11)^(1/3)-1</f>
        <v>0.000429118352069713</v>
      </c>
      <c r="D12" s="21" t="n">
        <v>66.4111454665113</v>
      </c>
      <c r="E12" s="22" t="n">
        <f aca="false">(D12/D11)^(1/3)-1</f>
        <v>0.0378127572782889</v>
      </c>
      <c r="F12" s="21" t="n">
        <v>38884.43</v>
      </c>
      <c r="G12" s="22" t="n">
        <f aca="false">(F12/F11)^(1/3)-1</f>
        <v>0.0423017322187613</v>
      </c>
      <c r="I12" s="20" t="s">
        <v>30</v>
      </c>
      <c r="J12" s="13" t="n">
        <f aca="false">B12*100/$B$16</f>
        <v>105.6463859011</v>
      </c>
      <c r="K12" s="13" t="n">
        <f aca="false">D12*100/$D$16</f>
        <v>67.4050364668476</v>
      </c>
      <c r="L12" s="13" t="n">
        <f aca="false">100*F12*100/D12/($F$16*100/$D$16)</f>
        <v>101.432778172836</v>
      </c>
    </row>
    <row r="13" customFormat="false" ht="12.8" hidden="false" customHeight="false" outlineLevel="0" collapsed="false">
      <c r="A13" s="26" t="s">
        <v>18</v>
      </c>
      <c r="B13" s="24" t="n">
        <v>142.105307081573</v>
      </c>
      <c r="C13" s="25" t="n">
        <f aca="false">(B13/B12)^(1/3)-1</f>
        <v>-0.00197814111191963</v>
      </c>
      <c r="D13" s="24" t="n">
        <v>72.7247107047078</v>
      </c>
      <c r="E13" s="25" t="n">
        <f aca="false">(D13/D12)^(1/3)-1</f>
        <v>0.0307349693063796</v>
      </c>
      <c r="F13" s="24" t="n">
        <v>41584.2</v>
      </c>
      <c r="G13" s="25" t="n">
        <f aca="false">(F13/F12)^(1/3)-1</f>
        <v>0.0226276661381219</v>
      </c>
      <c r="I13" s="26" t="s">
        <v>31</v>
      </c>
      <c r="J13" s="13" t="n">
        <f aca="false">B13*100/$B$16</f>
        <v>105.020674901826</v>
      </c>
      <c r="K13" s="13" t="n">
        <f aca="false">D13*100/$D$16</f>
        <v>73.8130887919058</v>
      </c>
      <c r="L13" s="13" t="n">
        <f aca="false">100*F13*100/D13/($F$16*100/$D$16)</f>
        <v>99.0580793711657</v>
      </c>
    </row>
    <row r="14" customFormat="false" ht="12.8" hidden="false" customHeight="false" outlineLevel="0" collapsed="false">
      <c r="A14" s="20" t="s">
        <v>20</v>
      </c>
      <c r="B14" s="21" t="n">
        <v>143.433470022332</v>
      </c>
      <c r="C14" s="22" t="n">
        <f aca="false">(B14/B13)^(1/3)-1</f>
        <v>0.0031057870727611</v>
      </c>
      <c r="D14" s="21" t="n">
        <v>81.8091971509488</v>
      </c>
      <c r="E14" s="22" t="n">
        <f aca="false">(D14/D13)^(1/3)-1</f>
        <v>0.0400160528698503</v>
      </c>
      <c r="F14" s="21" t="n">
        <v>45485.23</v>
      </c>
      <c r="G14" s="22" t="n">
        <f aca="false">(F14/F13)^(1/3)-1</f>
        <v>0.0303402870757792</v>
      </c>
      <c r="I14" s="20" t="s">
        <v>32</v>
      </c>
      <c r="J14" s="13" t="n">
        <f aca="false">B14*100/$B$16</f>
        <v>106.002232672487</v>
      </c>
      <c r="K14" s="13" t="n">
        <f aca="false">D14*100/$D$16</f>
        <v>83.0335311723228</v>
      </c>
      <c r="L14" s="13" t="n">
        <f aca="false">100*F14*100/D14/($F$16*100/$D$16)</f>
        <v>96.3189676339795</v>
      </c>
    </row>
    <row r="15" customFormat="false" ht="12.8" hidden="false" customHeight="false" outlineLevel="0" collapsed="false">
      <c r="A15" s="26" t="s">
        <v>24</v>
      </c>
      <c r="B15" s="24" t="n">
        <v>142.120482241433</v>
      </c>
      <c r="C15" s="25" t="n">
        <f aca="false">(B15/B14)^(1/3)-1</f>
        <v>-0.00306068645634427</v>
      </c>
      <c r="D15" s="24" t="n">
        <v>91.396965668282</v>
      </c>
      <c r="E15" s="25" t="n">
        <f aca="false">(D15/D14)^(1/3)-1</f>
        <v>0.0376316630457982</v>
      </c>
      <c r="F15" s="24" t="n">
        <v>49574.33</v>
      </c>
      <c r="G15" s="25" t="n">
        <f aca="false">(F15/F14)^(1/3)-1</f>
        <v>0.0291108399052935</v>
      </c>
      <c r="I15" s="26" t="s">
        <v>33</v>
      </c>
      <c r="J15" s="13" t="n">
        <f aca="false">B15*100/$B$16</f>
        <v>105.031889863202</v>
      </c>
      <c r="K15" s="13" t="n">
        <f aca="false">D15*100/$D$16</f>
        <v>92.7647876053627</v>
      </c>
      <c r="L15" s="13" t="n">
        <f aca="false">100*F15*100/D15/($F$16*100/$D$16)</f>
        <v>93.9655435739438</v>
      </c>
    </row>
    <row r="16" customFormat="false" ht="12.8" hidden="false" customHeight="false" outlineLevel="0" collapsed="false">
      <c r="A16" s="20" t="s">
        <v>34</v>
      </c>
      <c r="B16" s="21" t="n">
        <v>135.311744296458</v>
      </c>
      <c r="C16" s="22" t="n">
        <f aca="false">(B16/B15)^(1/3)-1</f>
        <v>-0.0162314375409844</v>
      </c>
      <c r="D16" s="21" t="n">
        <v>98.5254944549653</v>
      </c>
      <c r="E16" s="22" t="n">
        <f aca="false">(D16/D15)^(1/3)-1</f>
        <v>0.0253503448429659</v>
      </c>
      <c r="F16" s="21" t="n">
        <v>56872.86</v>
      </c>
      <c r="G16" s="22" t="n">
        <f aca="false">(F16/F15)^(1/3)-1</f>
        <v>0.0468458563330718</v>
      </c>
      <c r="I16" s="20" t="s">
        <v>34</v>
      </c>
      <c r="J16" s="13" t="n">
        <f aca="false">B16*100/$B$16</f>
        <v>100</v>
      </c>
      <c r="K16" s="13" t="n">
        <f aca="false">D16*100/$D$16</f>
        <v>100</v>
      </c>
      <c r="L16" s="13" t="n">
        <f aca="false">100*F16*100/D16/($F$16*100/$D$16)</f>
        <v>100</v>
      </c>
    </row>
    <row r="17" customFormat="false" ht="12.8" hidden="false" customHeight="false" outlineLevel="0" collapsed="false">
      <c r="A17" s="27" t="s">
        <v>18</v>
      </c>
      <c r="B17" s="27" t="n">
        <v>113.471316086198</v>
      </c>
      <c r="C17" s="28" t="n">
        <f aca="false">(B17/B16)^(1/3)-1</f>
        <v>-0.0569887659692675</v>
      </c>
      <c r="D17" s="27" t="n">
        <v>103.820887302285</v>
      </c>
      <c r="E17" s="28" t="n">
        <f aca="false">(D17/D16)^(1/3)-1</f>
        <v>0.0176037632458057</v>
      </c>
      <c r="F17" s="27" t="n">
        <v>58361.93</v>
      </c>
      <c r="G17" s="28" t="n">
        <f aca="false">(F17/F16)^(1/3)-1</f>
        <v>0.00865239864645151</v>
      </c>
      <c r="I17" s="27" t="s">
        <v>35</v>
      </c>
      <c r="J17" s="13" t="n">
        <f aca="false">B17*100/$B$16</f>
        <v>83.8591776908816</v>
      </c>
      <c r="K17" s="13" t="n">
        <f aca="false">D17*100/$D$16</f>
        <v>105.374642245252</v>
      </c>
      <c r="L17" s="13" t="n">
        <f aca="false">100*F17*100/D17/($F$16*100/$D$16)</f>
        <v>97.3841916645558</v>
      </c>
    </row>
    <row r="18" customFormat="false" ht="12.8" hidden="false" customHeight="false" outlineLevel="0" collapsed="false">
      <c r="A18" s="29" t="s">
        <v>20</v>
      </c>
      <c r="B18" s="29" t="n">
        <v>125</v>
      </c>
      <c r="C18" s="30" t="n">
        <f aca="false">(B18/B17)^(1/3)-1</f>
        <v>0.0327803674769134</v>
      </c>
      <c r="D18" s="29" t="n">
        <v>112.055765768758</v>
      </c>
      <c r="E18" s="30" t="n">
        <f aca="false">(D18/D17)^(1/3)-1</f>
        <v>0.0257695995691065</v>
      </c>
      <c r="F18" s="29" t="n">
        <v>63996.7382329642</v>
      </c>
      <c r="G18" s="30" t="n">
        <f aca="false">(F18/F17)^(1/3)-1</f>
        <v>0.0311995893481887</v>
      </c>
      <c r="I18" s="29" t="s">
        <v>36</v>
      </c>
      <c r="J18" s="13" t="n">
        <f aca="false">B18*100/$B$16</f>
        <v>92.379268813603</v>
      </c>
      <c r="K18" s="13" t="n">
        <f aca="false">D18*100/$D$16</f>
        <v>113.732761645746</v>
      </c>
      <c r="L18" s="13" t="n">
        <f aca="false">100*F18*100/D18/($F$16*100/$D$16)</f>
        <v>98.9389247815913</v>
      </c>
    </row>
    <row r="19" customFormat="false" ht="12.8" hidden="false" customHeight="false" outlineLevel="0" collapsed="false">
      <c r="A19" s="27" t="s">
        <v>24</v>
      </c>
      <c r="B19" s="27" t="n">
        <v>127.784208057419</v>
      </c>
      <c r="C19" s="28" t="n">
        <f aca="false">(B19/B18)^(1/3)-1</f>
        <v>0.00737010295806151</v>
      </c>
      <c r="D19" s="27" t="n">
        <v>120.643994682132</v>
      </c>
      <c r="E19" s="28" t="n">
        <f aca="false">(D19/D18)^(1/3)-1</f>
        <v>0.0249212564872829</v>
      </c>
      <c r="F19" s="27" t="n">
        <v>69419.6603435854</v>
      </c>
      <c r="G19" s="28" t="n">
        <f aca="false">(F19/F18)^(1/3)-1</f>
        <v>0.0274835596285024</v>
      </c>
      <c r="I19" s="27" t="s">
        <v>37</v>
      </c>
      <c r="J19" s="13" t="n">
        <f aca="false">B19*100/$B$16</f>
        <v>94.4368936501574</v>
      </c>
      <c r="K19" s="13" t="n">
        <f aca="false">D19*100/$D$16</f>
        <v>122.449519639079</v>
      </c>
      <c r="L19" s="13" t="n">
        <f aca="false">100*F19*100/D19/($F$16*100/$D$16)</f>
        <v>99.6828233682139</v>
      </c>
    </row>
    <row r="20" customFormat="false" ht="12.8" hidden="false" customHeight="false" outlineLevel="0" collapsed="false">
      <c r="A20" s="29" t="s">
        <v>38</v>
      </c>
      <c r="B20" s="31" t="n">
        <v>131.252391967564</v>
      </c>
      <c r="C20" s="30" t="n">
        <f aca="false">(B20/B19)^(1/3)-1</f>
        <v>0.00896634537419172</v>
      </c>
      <c r="D20" s="29" t="n">
        <v>129.390684296587</v>
      </c>
      <c r="E20" s="30" t="n">
        <f aca="false">(D20/D19)^(1/3)-1</f>
        <v>0.0236050824969558</v>
      </c>
      <c r="F20" s="29" t="n">
        <v>75574.9677547748</v>
      </c>
      <c r="G20" s="30" t="n">
        <f aca="false">(F20/F19)^(1/3)-1</f>
        <v>0.0287231079094392</v>
      </c>
      <c r="I20" s="29" t="s">
        <v>38</v>
      </c>
      <c r="J20" s="13" t="n">
        <f aca="false">B20*100/$B$16</f>
        <v>96.9999999999998</v>
      </c>
      <c r="K20" s="13" t="n">
        <f aca="false">D20*100/$D$16</f>
        <v>131.327109812912</v>
      </c>
      <c r="L20" s="13" t="n">
        <f aca="false">100*F20*100/D20/($F$16*100/$D$16)</f>
        <v>101.185554390842</v>
      </c>
    </row>
    <row r="21" customFormat="false" ht="12.8" hidden="false" customHeight="false" outlineLevel="0" collapsed="false">
      <c r="A21" s="27" t="s">
        <v>18</v>
      </c>
      <c r="B21" s="27" t="n">
        <v>131.62672665999</v>
      </c>
      <c r="C21" s="28" t="n">
        <f aca="false">(B21/B20)^(1/3)-1</f>
        <v>0.000949771605092797</v>
      </c>
      <c r="D21" s="27" t="n">
        <v>138.137373911041</v>
      </c>
      <c r="E21" s="28" t="n">
        <f aca="false">(D21/D20)^(1/3)-1</f>
        <v>0.0220435346665886</v>
      </c>
      <c r="F21" s="27" t="n">
        <v>81900.0829533134</v>
      </c>
      <c r="G21" s="28" t="n">
        <f aca="false">(F21/F20)^(1/3)-1</f>
        <v>0.027153752339923</v>
      </c>
      <c r="H21" s="32" t="n">
        <f aca="false">(F16*100/D16)/(F14*100/D14)-1</f>
        <v>0.0382171077664446</v>
      </c>
      <c r="I21" s="27" t="s">
        <v>39</v>
      </c>
      <c r="J21" s="13" t="n">
        <f aca="false">B21*100/$B$16</f>
        <v>97.2766461214228</v>
      </c>
      <c r="K21" s="13" t="n">
        <f aca="false">D21*100/$D$16</f>
        <v>140.204699986745</v>
      </c>
      <c r="L21" s="13" t="n">
        <f aca="false">100*F21*100/D21/($F$16*100/$D$16)</f>
        <v>102.710939271479</v>
      </c>
    </row>
    <row r="22" customFormat="false" ht="12.8" hidden="false" customHeight="false" outlineLevel="0" collapsed="false">
      <c r="A22" s="29" t="s">
        <v>20</v>
      </c>
      <c r="B22" s="29" t="n">
        <v>132.5</v>
      </c>
      <c r="C22" s="30" t="n">
        <f aca="false">(B22/B21)^(1/3)-1</f>
        <v>0.00220661668090449</v>
      </c>
      <c r="D22" s="29" t="n">
        <v>146.884063525496</v>
      </c>
      <c r="E22" s="30" t="n">
        <f aca="false">(D22/D21)^(1/3)-1</f>
        <v>0.0206758231989932</v>
      </c>
      <c r="F22" s="29" t="n">
        <v>88398.7268350108</v>
      </c>
      <c r="G22" s="30" t="n">
        <f aca="false">(F22/F21)^(1/3)-1</f>
        <v>0.0257792023149868</v>
      </c>
      <c r="I22" s="29" t="s">
        <v>40</v>
      </c>
      <c r="J22" s="13" t="n">
        <f aca="false">B22*100/$B$16</f>
        <v>97.9220249424191</v>
      </c>
      <c r="K22" s="13" t="n">
        <f aca="false">D22*100/$D$16</f>
        <v>149.082290160578</v>
      </c>
      <c r="L22" s="13" t="n">
        <f aca="false">100*F22*100/D22/($F$16*100/$D$16)</f>
        <v>104.259319519863</v>
      </c>
    </row>
    <row r="23" customFormat="false" ht="12.8" hidden="false" customHeight="false" outlineLevel="0" collapsed="false">
      <c r="A23" s="27" t="s">
        <v>24</v>
      </c>
      <c r="B23" s="27" t="n">
        <v>133.774349576725</v>
      </c>
      <c r="C23" s="28" t="n">
        <f aca="false">(B23/B22)^(1/3)-1</f>
        <v>0.0031956875871213</v>
      </c>
      <c r="D23" s="27" t="n">
        <v>155.630753139951</v>
      </c>
      <c r="E23" s="28" t="n">
        <f aca="false">(D23/D22)^(1/3)-1</f>
        <v>0.0194679573813039</v>
      </c>
      <c r="F23" s="27" t="n">
        <v>95074.6938912011</v>
      </c>
      <c r="G23" s="28" t="n">
        <f aca="false">(F23/F22)^(1/3)-1</f>
        <v>0.0245652971682093</v>
      </c>
      <c r="H23" s="32" t="n">
        <f aca="false">(F18*100/D18)/(F16*100/D16)-1</f>
        <v>-0.0106107521840872</v>
      </c>
      <c r="I23" s="27" t="s">
        <v>41</v>
      </c>
      <c r="J23" s="13" t="n">
        <f aca="false">B23*100/$B$16</f>
        <v>98.8638127993054</v>
      </c>
      <c r="K23" s="13" t="n">
        <f aca="false">D23*100/$D$16</f>
        <v>157.959880334412</v>
      </c>
      <c r="L23" s="13" t="n">
        <f aca="false">100*F23*100/D23/($F$16*100/$D$16)</f>
        <v>105.83104179404</v>
      </c>
    </row>
    <row r="24" customFormat="false" ht="12.8" hidden="false" customHeight="false" outlineLevel="0" collapsed="false">
      <c r="A24" s="29" t="s">
        <v>42</v>
      </c>
      <c r="B24" s="29" t="n">
        <v>135.189963726591</v>
      </c>
      <c r="C24" s="30" t="n">
        <f aca="false">(B24/B23)^(1/3)-1</f>
        <v>0.00351499848417358</v>
      </c>
      <c r="D24" s="29" t="n">
        <v>164.968598328348</v>
      </c>
      <c r="E24" s="30" t="n">
        <f aca="false">(D24/D23)^(1/3)-1</f>
        <v>0.0196128224222163</v>
      </c>
      <c r="F24" s="29" t="n">
        <v>101536.910525324</v>
      </c>
      <c r="G24" s="30" t="n">
        <f aca="false">(F24/F23)^(1/3)-1</f>
        <v>0.0221618544782722</v>
      </c>
      <c r="I24" s="29" t="s">
        <v>42</v>
      </c>
      <c r="J24" s="13" t="n">
        <f aca="false">B24*100/$B$16</f>
        <v>99.9099999999999</v>
      </c>
      <c r="K24" s="13" t="n">
        <f aca="false">D24*100/$D$16</f>
        <v>167.437473154477</v>
      </c>
      <c r="L24" s="13" t="n">
        <f aca="false">100*F24*100/D24/($F$16*100/$D$16)</f>
        <v>106.626760593139</v>
      </c>
    </row>
    <row r="25" customFormat="false" ht="12.8" hidden="false" customHeight="false" outlineLevel="0" collapsed="false">
      <c r="A25" s="27" t="s">
        <v>18</v>
      </c>
      <c r="B25" s="27" t="n">
        <v>136.891795726389</v>
      </c>
      <c r="C25" s="28" t="n">
        <f aca="false">(B25/B24)^(1/3)-1</f>
        <v>0.00417866419967283</v>
      </c>
      <c r="D25" s="27" t="n">
        <v>174.306443516745</v>
      </c>
      <c r="E25" s="28" t="n">
        <f aca="false">(D25/D24)^(1/3)-1</f>
        <v>0.0185227152235476</v>
      </c>
      <c r="F25" s="27" t="n">
        <v>108090.928196974</v>
      </c>
      <c r="G25" s="28" t="n">
        <f aca="false">(F25/F24)^(1/3)-1</f>
        <v>0.0210690220116063</v>
      </c>
      <c r="I25" s="27" t="s">
        <v>43</v>
      </c>
      <c r="J25" s="13" t="n">
        <f aca="false">B25*100/$B$16</f>
        <v>101.167711966279</v>
      </c>
      <c r="K25" s="13" t="n">
        <f aca="false">D25*100/$D$16</f>
        <v>176.915065974541</v>
      </c>
      <c r="L25" s="13" t="n">
        <f aca="false">100*F25*100/D25/($F$16*100/$D$16)</f>
        <v>107.428462215392</v>
      </c>
    </row>
    <row r="26" customFormat="false" ht="12.8" hidden="false" customHeight="false" outlineLevel="0" collapsed="false">
      <c r="A26" s="29" t="s">
        <v>20</v>
      </c>
      <c r="B26" s="29" t="n">
        <v>139.125</v>
      </c>
      <c r="C26" s="30" t="n">
        <f aca="false">(B26/B25)^(1/3)-1</f>
        <v>0.00540857650767923</v>
      </c>
      <c r="D26" s="29" t="n">
        <v>183.644288705142</v>
      </c>
      <c r="E26" s="30" t="n">
        <f aca="false">(D26/D25)^(1/3)-1</f>
        <v>0.0175474295502847</v>
      </c>
      <c r="F26" s="29" t="n">
        <v>114737.762046148</v>
      </c>
      <c r="G26" s="30" t="n">
        <f aca="false">(F26/F25)^(1/3)-1</f>
        <v>0.0200912981241614</v>
      </c>
      <c r="I26" s="29" t="s">
        <v>44</v>
      </c>
      <c r="J26" s="13" t="n">
        <f aca="false">B26*100/$B$16</f>
        <v>102.81812618954</v>
      </c>
      <c r="K26" s="13" t="n">
        <f aca="false">D26*100/$D$16</f>
        <v>186.392658794606</v>
      </c>
      <c r="L26" s="13" t="n">
        <f aca="false">100*F26*100/D26/($F$16*100/$D$16)</f>
        <v>108.236191644244</v>
      </c>
    </row>
    <row r="27" customFormat="false" ht="12.8" hidden="false" customHeight="false" outlineLevel="0" collapsed="false">
      <c r="A27" s="27" t="s">
        <v>24</v>
      </c>
      <c r="B27" s="27" t="n">
        <v>141.758614820491</v>
      </c>
      <c r="C27" s="28" t="n">
        <f aca="false">(B27/B26)^(1/3)-1</f>
        <v>0.0062705467149029</v>
      </c>
      <c r="D27" s="27" t="n">
        <v>192.982133893539</v>
      </c>
      <c r="E27" s="28" t="n">
        <f aca="false">(D27/D26)^(1/3)-1</f>
        <v>0.0166697286292228</v>
      </c>
      <c r="F27" s="27" t="n">
        <v>121478.437288359</v>
      </c>
      <c r="G27" s="28" t="n">
        <f aca="false">(F27/F26)^(1/3)-1</f>
        <v>0.0192114029507942</v>
      </c>
      <c r="H27" s="32" t="n">
        <f aca="false">(F22*100/D22)/(F20*100/D20)-1</f>
        <v>0.0303775093937659</v>
      </c>
      <c r="I27" s="27" t="s">
        <v>45</v>
      </c>
      <c r="J27" s="13" t="n">
        <f aca="false">B27*100/$B$16</f>
        <v>104.764457481169</v>
      </c>
      <c r="K27" s="13" t="n">
        <f aca="false">D27*100/$D$16</f>
        <v>195.870251614671</v>
      </c>
      <c r="L27" s="13" t="n">
        <f aca="false">100*F27*100/D27/($F$16*100/$D$16)</f>
        <v>109.049994201359</v>
      </c>
    </row>
    <row r="28" customFormat="false" ht="12.8" hidden="false" customHeight="false" outlineLevel="0" collapsed="false">
      <c r="A28" s="29" t="s">
        <v>46</v>
      </c>
      <c r="B28" s="29" t="n">
        <v>141.949461912921</v>
      </c>
      <c r="C28" s="30" t="n">
        <f aca="false">(B28/B27)^(1/3)-1</f>
        <v>0.000448559480242583</v>
      </c>
      <c r="D28" s="29" t="n">
        <v>202.631240588216</v>
      </c>
      <c r="E28" s="30" t="n">
        <f aca="false">(D28/D27)^(1/3)-1</f>
        <v>0.0163963568148535</v>
      </c>
      <c r="F28" s="29" t="n">
        <v>128103.331841644</v>
      </c>
      <c r="G28" s="30" t="n">
        <f aca="false">(F28/F27)^(1/3)-1</f>
        <v>0.0178577233093207</v>
      </c>
      <c r="I28" s="29" t="s">
        <v>46</v>
      </c>
      <c r="J28" s="13" t="n">
        <f aca="false">B28*100/$B$16</f>
        <v>104.9055</v>
      </c>
      <c r="K28" s="13" t="n">
        <f aca="false">D28*100/$D$16</f>
        <v>205.663764195404</v>
      </c>
      <c r="L28" s="13" t="n">
        <f aca="false">100*F28*100/D28/($F$16*100/$D$16)</f>
        <v>109.521044434574</v>
      </c>
    </row>
    <row r="29" customFormat="false" ht="12.8" hidden="false" customHeight="false" outlineLevel="0" collapsed="false">
      <c r="A29" s="27" t="s">
        <v>18</v>
      </c>
      <c r="B29" s="27" t="n">
        <v>142.367467555445</v>
      </c>
      <c r="C29" s="28" t="n">
        <f aca="false">(B29/B28)^(1/3)-1</f>
        <v>0.000980621317605346</v>
      </c>
      <c r="D29" s="27" t="n">
        <v>212.280347282893</v>
      </c>
      <c r="E29" s="28" t="n">
        <f aca="false">(D29/D28)^(1/3)-1</f>
        <v>0.0156275241789432</v>
      </c>
      <c r="F29" s="27" t="n">
        <v>134780.699984345</v>
      </c>
      <c r="G29" s="28" t="n">
        <f aca="false">(F29/F28)^(1/3)-1</f>
        <v>0.0170815136404396</v>
      </c>
      <c r="I29" s="27" t="s">
        <v>47</v>
      </c>
      <c r="J29" s="13" t="n">
        <f aca="false">B29*100/$B$16</f>
        <v>105.214420444931</v>
      </c>
      <c r="K29" s="13" t="n">
        <f aca="false">D29*100/$D$16</f>
        <v>215.457276776138</v>
      </c>
      <c r="L29" s="13" t="n">
        <f aca="false">100*F29*100/D29/($F$16*100/$D$16)</f>
        <v>109.992094667789</v>
      </c>
    </row>
    <row r="30" customFormat="false" ht="12.8" hidden="false" customHeight="false" outlineLevel="0" collapsed="false">
      <c r="A30" s="29" t="s">
        <v>20</v>
      </c>
      <c r="B30" s="29" t="n">
        <v>143.29875</v>
      </c>
      <c r="C30" s="30" t="n">
        <f aca="false">(B30/B29)^(1/3)-1</f>
        <v>0.00217572918383868</v>
      </c>
      <c r="D30" s="29" t="n">
        <v>221.92945397757</v>
      </c>
      <c r="E30" s="30" t="n">
        <f aca="false">(D30/D29)^(1/3)-1</f>
        <v>0.0149275739061077</v>
      </c>
      <c r="F30" s="29" t="n">
        <v>141510.541716462</v>
      </c>
      <c r="G30" s="30" t="n">
        <f aca="false">(F30/F29)^(1/3)-1</f>
        <v>0.0163743476217462</v>
      </c>
      <c r="I30" s="29" t="s">
        <v>48</v>
      </c>
      <c r="J30" s="13" t="n">
        <f aca="false">B30*100/$B$16</f>
        <v>105.902669975226</v>
      </c>
      <c r="K30" s="13" t="n">
        <f aca="false">D30*100/$D$16</f>
        <v>225.250789356871</v>
      </c>
      <c r="L30" s="13" t="n">
        <f aca="false">100*F30*100/D30/($F$16*100/$D$16)</f>
        <v>110.463144901005</v>
      </c>
    </row>
    <row r="31" customFormat="false" ht="12.8" hidden="false" customHeight="false" outlineLevel="0" collapsed="false">
      <c r="A31" s="27" t="s">
        <v>24</v>
      </c>
      <c r="B31" s="27" t="n">
        <v>144.703482904677</v>
      </c>
      <c r="C31" s="28" t="n">
        <f aca="false">(B31/B30)^(1/3)-1</f>
        <v>0.00325698961618359</v>
      </c>
      <c r="D31" s="27" t="n">
        <v>231.578560672247</v>
      </c>
      <c r="E31" s="28" t="n">
        <f aca="false">(D31/D30)^(1/3)-1</f>
        <v>0.0142876446230169</v>
      </c>
      <c r="F31" s="27" t="n">
        <v>148292.857037994</v>
      </c>
      <c r="G31" s="28" t="n">
        <f aca="false">(F31/F30)^(1/3)-1</f>
        <v>0.01572734924144</v>
      </c>
      <c r="I31" s="27" t="s">
        <v>49</v>
      </c>
      <c r="J31" s="13" t="n">
        <f aca="false">B31*100/$B$16</f>
        <v>106.940815564126</v>
      </c>
      <c r="K31" s="13" t="n">
        <f aca="false">D31*100/$D$16</f>
        <v>235.044301937605</v>
      </c>
      <c r="L31" s="13" t="n">
        <f aca="false">100*F31*100/D31/($F$16*100/$D$16)</f>
        <v>110.934195134219</v>
      </c>
    </row>
    <row r="32" customFormat="false" ht="12.8" hidden="false" customHeight="false" outlineLevel="0" collapsed="false">
      <c r="A32" s="29" t="s">
        <v>50</v>
      </c>
      <c r="B32" s="29" t="n">
        <v>146.917693079873</v>
      </c>
      <c r="C32" s="30" t="n">
        <f aca="false">(B32/B31)^(1/3)-1</f>
        <v>0.00507477184541694</v>
      </c>
      <c r="D32" s="29" t="n">
        <v>240.262756697456</v>
      </c>
      <c r="E32" s="30" t="n">
        <f aca="false">(D32/D31)^(1/3)-1</f>
        <v>0.0123469260027282</v>
      </c>
      <c r="F32" s="29" t="n">
        <v>154507.135365147</v>
      </c>
      <c r="G32" s="30" t="n">
        <f aca="false">(F32/F31)^(1/3)-1</f>
        <v>0.0137777829300261</v>
      </c>
      <c r="I32" s="29" t="s">
        <v>50</v>
      </c>
      <c r="J32" s="13" t="n">
        <f aca="false">B32*100/$B$16</f>
        <v>108.5771925</v>
      </c>
      <c r="K32" s="13" t="n">
        <f aca="false">D32*100/$D$16</f>
        <v>243.858463260265</v>
      </c>
      <c r="L32" s="13" t="n">
        <f aca="false">100*F32*100/D32/($F$16*100/$D$16)</f>
        <v>111.405245367434</v>
      </c>
    </row>
    <row r="33" customFormat="false" ht="12.8" hidden="false" customHeight="false" outlineLevel="0" collapsed="false">
      <c r="A33" s="27" t="s">
        <v>18</v>
      </c>
      <c r="B33" s="27" t="n">
        <v>147.350328919885</v>
      </c>
      <c r="C33" s="28" t="n">
        <f aca="false">(B33/B32)^(1/3)-1</f>
        <v>0.000980621317604458</v>
      </c>
      <c r="D33" s="27" t="n">
        <v>248.946952722665</v>
      </c>
      <c r="E33" s="28" t="n">
        <f aca="false">(D33/D32)^(1/3)-1</f>
        <v>0.0119058802341558</v>
      </c>
      <c r="F33" s="27" t="n">
        <v>160768.639922774</v>
      </c>
      <c r="G33" s="28" t="n">
        <f aca="false">(F33/F32)^(1/3)-1</f>
        <v>0.0133300748822969</v>
      </c>
      <c r="I33" s="27" t="s">
        <v>51</v>
      </c>
      <c r="J33" s="13" t="n">
        <f aca="false">B33*100/$B$16</f>
        <v>108.896925160503</v>
      </c>
      <c r="K33" s="13" t="n">
        <f aca="false">D33*100/$D$16</f>
        <v>252.672624582925</v>
      </c>
      <c r="L33" s="13" t="n">
        <f aca="false">100*F33*100/D33/($F$16*100/$D$16)</f>
        <v>111.87629560065</v>
      </c>
    </row>
    <row r="34" customFormat="false" ht="12.8" hidden="false" customHeight="false" outlineLevel="0" collapsed="false">
      <c r="A34" s="29" t="s">
        <v>20</v>
      </c>
      <c r="B34" s="29" t="n">
        <v>148.31420625</v>
      </c>
      <c r="C34" s="30" t="n">
        <f aca="false">(B34/B33)^(1/3)-1</f>
        <v>0.00217572918384001</v>
      </c>
      <c r="D34" s="29" t="n">
        <v>257.631148747874</v>
      </c>
      <c r="E34" s="30" t="n">
        <f aca="false">(D34/D33)^(1/3)-1</f>
        <v>0.0114952596506281</v>
      </c>
      <c r="F34" s="29" t="n">
        <v>167077.370710875</v>
      </c>
      <c r="G34" s="30" t="n">
        <f aca="false">(F34/F33)^(1/3)-1</f>
        <v>0.012912890685177</v>
      </c>
      <c r="I34" s="29" t="s">
        <v>52</v>
      </c>
      <c r="J34" s="13" t="n">
        <f aca="false">B34*100/$B$16</f>
        <v>109.609263424359</v>
      </c>
      <c r="K34" s="13" t="n">
        <f aca="false">D34*100/$D$16</f>
        <v>261.486785905585</v>
      </c>
      <c r="L34" s="13" t="n">
        <f aca="false">100*F34*100/D34/($F$16*100/$D$16)</f>
        <v>112.347345833865</v>
      </c>
    </row>
    <row r="35" customFormat="false" ht="12.8" hidden="false" customHeight="false" outlineLevel="0" collapsed="false">
      <c r="A35" s="27" t="s">
        <v>24</v>
      </c>
      <c r="B35" s="27" t="n">
        <v>149.768104806341</v>
      </c>
      <c r="C35" s="28" t="n">
        <f aca="false">(B35/B34)^(1/3)-1</f>
        <v>0.00325698961618426</v>
      </c>
      <c r="D35" s="27" t="n">
        <v>266.315344773084</v>
      </c>
      <c r="E35" s="28" t="n">
        <f aca="false">(D35/D34)^(1/3)-1</f>
        <v>0.0111120206926332</v>
      </c>
      <c r="F35" s="27" t="n">
        <v>173433.327729451</v>
      </c>
      <c r="G35" s="28" t="n">
        <f aca="false">(F35/F34)^(1/3)-1</f>
        <v>0.0125231812920767</v>
      </c>
      <c r="I35" s="27" t="s">
        <v>53</v>
      </c>
      <c r="J35" s="13" t="n">
        <f aca="false">B35*100/$B$16</f>
        <v>110.683744108871</v>
      </c>
      <c r="K35" s="13" t="n">
        <f aca="false">D35*100/$D$16</f>
        <v>270.300947228246</v>
      </c>
      <c r="L35" s="13" t="n">
        <f aca="false">100*F35*100/D35/($F$16*100/$D$16)</f>
        <v>112.81839606708</v>
      </c>
    </row>
    <row r="37" customFormat="false" ht="34.2" hidden="false" customHeight="false" outlineLevel="0" collapsed="false">
      <c r="A37" s="33" t="s">
        <v>54</v>
      </c>
      <c r="B37" s="34" t="s">
        <v>55</v>
      </c>
      <c r="C37" s="34" t="s">
        <v>56</v>
      </c>
      <c r="D37" s="35" t="s">
        <v>57</v>
      </c>
    </row>
    <row r="38" customFormat="false" ht="12.8" hidden="false" customHeight="false" outlineLevel="0" collapsed="false">
      <c r="A38" s="36" t="n">
        <v>2019</v>
      </c>
      <c r="B38" s="37" t="n">
        <f aca="false">AVERAGE(B12:B15)</f>
        <v>142.652806723571</v>
      </c>
      <c r="C38" s="38"/>
      <c r="D38" s="38"/>
    </row>
    <row r="39" customFormat="false" ht="12.8" hidden="false" customHeight="false" outlineLevel="0" collapsed="false">
      <c r="A39" s="7" t="n">
        <v>2020</v>
      </c>
      <c r="B39" s="39" t="n">
        <f aca="false">AVERAGE(B16:B19)</f>
        <v>125.391817110019</v>
      </c>
      <c r="C39" s="40" t="n">
        <f aca="false">B39/B38-1</f>
        <v>-0.121</v>
      </c>
      <c r="D39" s="40" t="n">
        <f aca="false">B19/B15-1</f>
        <v>-0.100874089068032</v>
      </c>
    </row>
    <row r="40" customFormat="false" ht="12.8" hidden="false" customHeight="false" outlineLevel="0" collapsed="false">
      <c r="A40" s="36" t="n">
        <v>2021</v>
      </c>
      <c r="B40" s="37" t="n">
        <f aca="false">AVERAGE(B20:B23)</f>
        <v>132.28836705107</v>
      </c>
      <c r="C40" s="38" t="n">
        <f aca="false">B40/B39-1</f>
        <v>0.0549999999999999</v>
      </c>
      <c r="D40" s="38" t="n">
        <f aca="false">B23/B19-1</f>
        <v>0.0468770093767328</v>
      </c>
    </row>
    <row r="41" customFormat="false" ht="12.8" hidden="false" customHeight="false" outlineLevel="0" collapsed="false">
      <c r="A41" s="7" t="n">
        <v>2022</v>
      </c>
      <c r="B41" s="39" t="n">
        <f aca="false">AVERAGE(B24:B27)</f>
        <v>138.241343568368</v>
      </c>
      <c r="C41" s="40" t="n">
        <f aca="false">B41/B40-1</f>
        <v>0.0449999999999988</v>
      </c>
      <c r="D41" s="40" t="n">
        <f aca="false">B27/B23-1</f>
        <v>0.0596845753242605</v>
      </c>
    </row>
    <row r="42" customFormat="false" ht="12.8" hidden="false" customHeight="false" outlineLevel="0" collapsed="false">
      <c r="A42" s="36" t="n">
        <v>2023</v>
      </c>
      <c r="B42" s="37" t="n">
        <f aca="false">AVERAGE(B28:B31)</f>
        <v>143.079790593261</v>
      </c>
      <c r="C42" s="38" t="n">
        <f aca="false">B42/B41-1</f>
        <v>0.035000000000001</v>
      </c>
      <c r="D42" s="38" t="n">
        <f aca="false">B31/B27-1</f>
        <v>0.0207738209625925</v>
      </c>
    </row>
    <row r="43" customFormat="false" ht="12.8" hidden="false" customHeight="false" outlineLevel="0" collapsed="false">
      <c r="A43" s="7" t="n">
        <v>2024</v>
      </c>
      <c r="B43" s="39" t="n">
        <f aca="false">AVERAGE(B32:B35)</f>
        <v>148.087583264025</v>
      </c>
      <c r="C43" s="40" t="n">
        <f aca="false">B43/B42-1</f>
        <v>0.034999999999999</v>
      </c>
      <c r="D43" s="40" t="n">
        <f aca="false">B35/B31-1</f>
        <v>0.0350000000000021</v>
      </c>
    </row>
  </sheetData>
  <mergeCells count="1">
    <mergeCell ref="B2:F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05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1" sqref="B120:G146 A1"/>
    </sheetView>
  </sheetViews>
  <sheetFormatPr defaultColWidth="11.7421875" defaultRowHeight="12.8" zeroHeight="false" outlineLevelRow="0" outlineLevelCol="0"/>
  <sheetData>
    <row r="1" customFormat="false" ht="12.8" hidden="false" customHeight="false" outlineLevel="0" collapsed="false">
      <c r="A1" s="0" t="s">
        <v>225</v>
      </c>
      <c r="B1" s="0" t="s">
        <v>226</v>
      </c>
      <c r="C1" s="0" t="s">
        <v>227</v>
      </c>
      <c r="D1" s="0" t="s">
        <v>228</v>
      </c>
      <c r="E1" s="0" t="s">
        <v>229</v>
      </c>
      <c r="F1" s="0" t="s">
        <v>230</v>
      </c>
      <c r="G1" s="0" t="s">
        <v>231</v>
      </c>
      <c r="H1" s="0" t="s">
        <v>232</v>
      </c>
      <c r="I1" s="0" t="s">
        <v>233</v>
      </c>
      <c r="J1" s="0" t="s">
        <v>234</v>
      </c>
      <c r="K1" s="0" t="s">
        <v>235</v>
      </c>
      <c r="L1" s="0" t="s">
        <v>236</v>
      </c>
      <c r="M1" s="0" t="s">
        <v>237</v>
      </c>
      <c r="N1" s="0" t="s">
        <v>238</v>
      </c>
      <c r="O1" s="0" t="s">
        <v>239</v>
      </c>
      <c r="P1" s="0" t="s">
        <v>240</v>
      </c>
      <c r="Q1" s="0" t="s">
        <v>241</v>
      </c>
    </row>
    <row r="2" customFormat="false" ht="12.8" hidden="false" customHeight="false" outlineLevel="0" collapsed="false">
      <c r="A2" s="0" t="n">
        <v>49</v>
      </c>
      <c r="B2" s="0" t="n">
        <v>17715077.2738658</v>
      </c>
      <c r="C2" s="0" t="n">
        <v>17023138.2920745</v>
      </c>
      <c r="D2" s="0" t="n">
        <v>17764695.9792755</v>
      </c>
      <c r="E2" s="0" t="n">
        <v>17069779.8719965</v>
      </c>
      <c r="F2" s="0" t="n">
        <v>14752662.7530205</v>
      </c>
      <c r="G2" s="0" t="n">
        <v>2270475.53905399</v>
      </c>
      <c r="H2" s="0" t="n">
        <v>14799304.4887852</v>
      </c>
      <c r="I2" s="0" t="n">
        <v>2270475.38321131</v>
      </c>
      <c r="J2" s="0" t="n">
        <v>0</v>
      </c>
      <c r="K2" s="0" t="n">
        <v>0</v>
      </c>
      <c r="L2" s="0" t="n">
        <v>0</v>
      </c>
      <c r="M2" s="0" t="n">
        <v>0</v>
      </c>
      <c r="N2" s="0" t="n">
        <v>0</v>
      </c>
      <c r="O2" s="0" t="n">
        <v>0</v>
      </c>
      <c r="P2" s="0" t="n">
        <v>0</v>
      </c>
      <c r="Q2" s="0" t="n">
        <v>0</v>
      </c>
    </row>
    <row r="3" customFormat="false" ht="12.8" hidden="false" customHeight="false" outlineLevel="0" collapsed="false">
      <c r="A3" s="0" t="n">
        <v>50</v>
      </c>
      <c r="B3" s="0" t="n">
        <v>20422728.9322322</v>
      </c>
      <c r="C3" s="0" t="n">
        <v>19622753.497344</v>
      </c>
      <c r="D3" s="0" t="n">
        <v>20483158.4850755</v>
      </c>
      <c r="E3" s="0" t="n">
        <v>19679557.2729442</v>
      </c>
      <c r="F3" s="0" t="n">
        <v>16969923.6244265</v>
      </c>
      <c r="G3" s="0" t="n">
        <v>2652829.87291751</v>
      </c>
      <c r="H3" s="0" t="n">
        <v>17026727.6349372</v>
      </c>
      <c r="I3" s="0" t="n">
        <v>2652829.63800703</v>
      </c>
      <c r="J3" s="0" t="n">
        <v>0</v>
      </c>
      <c r="K3" s="0" t="n">
        <v>0</v>
      </c>
      <c r="L3" s="0" t="n">
        <v>3407163.97745478</v>
      </c>
      <c r="M3" s="0" t="n">
        <v>3216614.39350079</v>
      </c>
      <c r="N3" s="0" t="n">
        <v>3417235.56887325</v>
      </c>
      <c r="O3" s="0" t="n">
        <v>3226081.68873375</v>
      </c>
      <c r="P3" s="0" t="n">
        <v>0</v>
      </c>
      <c r="Q3" s="0" t="n">
        <v>0</v>
      </c>
    </row>
    <row r="4" customFormat="false" ht="12.8" hidden="false" customHeight="false" outlineLevel="0" collapsed="false">
      <c r="A4" s="0" t="n">
        <v>51</v>
      </c>
      <c r="B4" s="0" t="n">
        <v>19803719.1158042</v>
      </c>
      <c r="C4" s="0" t="n">
        <v>19026235.0008887</v>
      </c>
      <c r="D4" s="0" t="n">
        <v>19865407.0459477</v>
      </c>
      <c r="E4" s="0" t="n">
        <v>19084221.6498601</v>
      </c>
      <c r="F4" s="0" t="n">
        <v>16392319.2574884</v>
      </c>
      <c r="G4" s="0" t="n">
        <v>2633915.7434003</v>
      </c>
      <c r="H4" s="0" t="n">
        <v>16450306.3186322</v>
      </c>
      <c r="I4" s="0" t="n">
        <v>2633915.3312279</v>
      </c>
      <c r="J4" s="0" t="n">
        <v>0</v>
      </c>
      <c r="K4" s="0" t="n">
        <v>0</v>
      </c>
      <c r="L4" s="0" t="n">
        <v>0</v>
      </c>
      <c r="M4" s="0" t="n">
        <v>0</v>
      </c>
      <c r="N4" s="0" t="n">
        <v>0</v>
      </c>
      <c r="O4" s="0" t="n">
        <v>0</v>
      </c>
      <c r="P4" s="0" t="n">
        <v>0</v>
      </c>
      <c r="Q4" s="0" t="n">
        <v>0</v>
      </c>
    </row>
    <row r="5" customFormat="false" ht="12.8" hidden="false" customHeight="false" outlineLevel="0" collapsed="false">
      <c r="A5" s="0" t="n">
        <v>52</v>
      </c>
      <c r="B5" s="0" t="n">
        <v>21428379.1404231</v>
      </c>
      <c r="C5" s="0" t="n">
        <v>20585898.0912764</v>
      </c>
      <c r="D5" s="0" t="n">
        <v>21496797.3119431</v>
      </c>
      <c r="E5" s="0" t="n">
        <v>20650211.1656782</v>
      </c>
      <c r="F5" s="0" t="n">
        <v>17680801.3463609</v>
      </c>
      <c r="G5" s="0" t="n">
        <v>2905096.74491556</v>
      </c>
      <c r="H5" s="0" t="n">
        <v>17745114.9528857</v>
      </c>
      <c r="I5" s="0" t="n">
        <v>2905096.21279253</v>
      </c>
      <c r="J5" s="0" t="n">
        <v>0</v>
      </c>
      <c r="K5" s="0" t="n">
        <v>0</v>
      </c>
      <c r="L5" s="0" t="n">
        <v>3574736.3849111</v>
      </c>
      <c r="M5" s="0" t="n">
        <v>3375531.55095521</v>
      </c>
      <c r="N5" s="0" t="n">
        <v>3586139.41228729</v>
      </c>
      <c r="O5" s="0" t="n">
        <v>3386250.39553855</v>
      </c>
      <c r="P5" s="0" t="n">
        <v>0</v>
      </c>
      <c r="Q5" s="0" t="n">
        <v>0</v>
      </c>
    </row>
    <row r="6" customFormat="false" ht="12.8" hidden="false" customHeight="false" outlineLevel="0" collapsed="false">
      <c r="A6" s="0" t="n">
        <v>53</v>
      </c>
      <c r="B6" s="0" t="n">
        <v>18797742.1899396</v>
      </c>
      <c r="C6" s="0" t="n">
        <v>18060281.6286512</v>
      </c>
      <c r="D6" s="0" t="n">
        <v>18858938.5397895</v>
      </c>
      <c r="E6" s="0" t="n">
        <v>18117806.1833085</v>
      </c>
      <c r="F6" s="0" t="n">
        <v>15421030.2363448</v>
      </c>
      <c r="G6" s="0" t="n">
        <v>2639251.39230634</v>
      </c>
      <c r="H6" s="0" t="n">
        <v>15478555.6694094</v>
      </c>
      <c r="I6" s="0" t="n">
        <v>2639250.51389915</v>
      </c>
      <c r="J6" s="0" t="n">
        <v>0</v>
      </c>
      <c r="K6" s="0" t="n">
        <v>0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</row>
    <row r="7" customFormat="false" ht="12.8" hidden="false" customHeight="false" outlineLevel="0" collapsed="false">
      <c r="A7" s="0" t="n">
        <v>54</v>
      </c>
      <c r="B7" s="0" t="n">
        <v>19382687.5525317</v>
      </c>
      <c r="C7" s="0" t="n">
        <v>18620358.8446116</v>
      </c>
      <c r="D7" s="0" t="n">
        <v>19446149.3542851</v>
      </c>
      <c r="E7" s="0" t="n">
        <v>18680012.9219516</v>
      </c>
      <c r="F7" s="0" t="n">
        <v>15814084.2807096</v>
      </c>
      <c r="G7" s="0" t="n">
        <v>2806274.56390204</v>
      </c>
      <c r="H7" s="0" t="n">
        <v>15873739.5225746</v>
      </c>
      <c r="I7" s="0" t="n">
        <v>2806273.39937699</v>
      </c>
      <c r="J7" s="0" t="n">
        <v>0</v>
      </c>
      <c r="K7" s="0" t="n">
        <v>0</v>
      </c>
      <c r="L7" s="0" t="n">
        <v>3233501.56921593</v>
      </c>
      <c r="M7" s="0" t="n">
        <v>3054064.64965716</v>
      </c>
      <c r="N7" s="0" t="n">
        <v>3244078.5332833</v>
      </c>
      <c r="O7" s="0" t="n">
        <v>3064006.99388842</v>
      </c>
      <c r="P7" s="0" t="n">
        <v>0</v>
      </c>
      <c r="Q7" s="0" t="n">
        <v>0</v>
      </c>
    </row>
    <row r="8" customFormat="false" ht="12.8" hidden="false" customHeight="false" outlineLevel="0" collapsed="false">
      <c r="A8" s="0" t="n">
        <v>55</v>
      </c>
      <c r="B8" s="0" t="n">
        <v>18442646.5219568</v>
      </c>
      <c r="C8" s="0" t="n">
        <v>17716064.9270045</v>
      </c>
      <c r="D8" s="0" t="n">
        <v>18504208.7290936</v>
      </c>
      <c r="E8" s="0" t="n">
        <v>17773933.38569</v>
      </c>
      <c r="F8" s="0" t="n">
        <v>14992925.8929448</v>
      </c>
      <c r="G8" s="0" t="n">
        <v>2723139.03405973</v>
      </c>
      <c r="H8" s="0" t="n">
        <v>15050795.6235362</v>
      </c>
      <c r="I8" s="0" t="n">
        <v>2723137.76215387</v>
      </c>
      <c r="J8" s="0" t="n">
        <v>0</v>
      </c>
      <c r="K8" s="0" t="n">
        <v>0</v>
      </c>
      <c r="L8" s="0" t="n">
        <v>0</v>
      </c>
      <c r="M8" s="0" t="n">
        <v>0</v>
      </c>
      <c r="N8" s="0" t="n">
        <v>0</v>
      </c>
      <c r="O8" s="0" t="n">
        <v>0</v>
      </c>
      <c r="P8" s="0" t="n">
        <v>0</v>
      </c>
      <c r="Q8" s="0" t="n">
        <v>0</v>
      </c>
    </row>
    <row r="9" customFormat="false" ht="12.8" hidden="false" customHeight="false" outlineLevel="0" collapsed="false">
      <c r="A9" s="0" t="n">
        <v>56</v>
      </c>
      <c r="B9" s="0" t="n">
        <v>20186871.1371618</v>
      </c>
      <c r="C9" s="0" t="n">
        <v>19389279.066938</v>
      </c>
      <c r="D9" s="0" t="n">
        <v>20255680.4692357</v>
      </c>
      <c r="E9" s="0" t="n">
        <v>19453959.8223733</v>
      </c>
      <c r="F9" s="0" t="n">
        <v>16313964.4448173</v>
      </c>
      <c r="G9" s="0" t="n">
        <v>3075314.62212071</v>
      </c>
      <c r="H9" s="0" t="n">
        <v>16378646.4843681</v>
      </c>
      <c r="I9" s="0" t="n">
        <v>3075313.3380052</v>
      </c>
      <c r="J9" s="0" t="n">
        <v>37448.33092</v>
      </c>
      <c r="K9" s="0" t="n">
        <v>36324.8809924</v>
      </c>
      <c r="L9" s="0" t="n">
        <v>3367062.9983022</v>
      </c>
      <c r="M9" s="0" t="n">
        <v>3180768.59873019</v>
      </c>
      <c r="N9" s="0" t="n">
        <v>3378531.21735101</v>
      </c>
      <c r="O9" s="0" t="n">
        <v>3191548.72259913</v>
      </c>
      <c r="P9" s="0" t="n">
        <v>6241.38848666667</v>
      </c>
      <c r="Q9" s="0" t="n">
        <v>6054.14683206667</v>
      </c>
    </row>
    <row r="10" customFormat="false" ht="12.8" hidden="false" customHeight="false" outlineLevel="0" collapsed="false">
      <c r="A10" s="0" t="n">
        <v>57</v>
      </c>
      <c r="B10" s="0" t="n">
        <v>19311477.8338228</v>
      </c>
      <c r="C10" s="0" t="n">
        <v>18548362.9950064</v>
      </c>
      <c r="D10" s="0" t="n">
        <v>19378522.2419953</v>
      </c>
      <c r="E10" s="0" t="n">
        <v>18611384.7240471</v>
      </c>
      <c r="F10" s="0" t="n">
        <v>15547749.2542695</v>
      </c>
      <c r="G10" s="0" t="n">
        <v>3000613.74073687</v>
      </c>
      <c r="H10" s="0" t="n">
        <v>15610772.1118894</v>
      </c>
      <c r="I10" s="0" t="n">
        <v>3000612.61215776</v>
      </c>
      <c r="J10" s="0" t="n">
        <v>68744.540592</v>
      </c>
      <c r="K10" s="0" t="n">
        <v>66682.20437424</v>
      </c>
      <c r="L10" s="0" t="n">
        <v>0</v>
      </c>
      <c r="M10" s="0" t="n">
        <v>0</v>
      </c>
      <c r="N10" s="0" t="n">
        <v>0</v>
      </c>
      <c r="O10" s="0" t="n">
        <v>0</v>
      </c>
      <c r="P10" s="0" t="n">
        <v>0</v>
      </c>
      <c r="Q10" s="0" t="n">
        <v>0</v>
      </c>
    </row>
    <row r="11" customFormat="false" ht="12.8" hidden="false" customHeight="false" outlineLevel="0" collapsed="false">
      <c r="A11" s="0" t="n">
        <v>58</v>
      </c>
      <c r="B11" s="0" t="n">
        <v>20633380.4702263</v>
      </c>
      <c r="C11" s="0" t="n">
        <v>19816190.7984702</v>
      </c>
      <c r="D11" s="0" t="n">
        <v>20705686.4972351</v>
      </c>
      <c r="E11" s="0" t="n">
        <v>19884158.4484185</v>
      </c>
      <c r="F11" s="0" t="n">
        <v>16527025.6646568</v>
      </c>
      <c r="G11" s="0" t="n">
        <v>3289165.13381337</v>
      </c>
      <c r="H11" s="0" t="n">
        <v>16594994.4232311</v>
      </c>
      <c r="I11" s="0" t="n">
        <v>3289164.02518744</v>
      </c>
      <c r="J11" s="0" t="n">
        <v>105406.354872</v>
      </c>
      <c r="K11" s="0" t="n">
        <v>102244.16422584</v>
      </c>
      <c r="L11" s="0" t="n">
        <v>3441144.83158192</v>
      </c>
      <c r="M11" s="0" t="n">
        <v>3251514.99575026</v>
      </c>
      <c r="N11" s="0" t="n">
        <v>3453195.83334581</v>
      </c>
      <c r="O11" s="0" t="n">
        <v>3262842.93555063</v>
      </c>
      <c r="P11" s="0" t="n">
        <v>17567.725812</v>
      </c>
      <c r="Q11" s="0" t="n">
        <v>17040.69403764</v>
      </c>
    </row>
    <row r="12" customFormat="false" ht="12.8" hidden="false" customHeight="false" outlineLevel="0" collapsed="false">
      <c r="A12" s="0" t="n">
        <v>59</v>
      </c>
      <c r="B12" s="0" t="n">
        <v>19837109.2724429</v>
      </c>
      <c r="C12" s="0" t="n">
        <v>19050816.2848852</v>
      </c>
      <c r="D12" s="0" t="n">
        <v>19908872.5710685</v>
      </c>
      <c r="E12" s="0" t="n">
        <v>19118273.7708856</v>
      </c>
      <c r="F12" s="0" t="n">
        <v>15827856.7204382</v>
      </c>
      <c r="G12" s="0" t="n">
        <v>3222959.56444695</v>
      </c>
      <c r="H12" s="0" t="n">
        <v>15895315.2387887</v>
      </c>
      <c r="I12" s="0" t="n">
        <v>3222958.53209693</v>
      </c>
      <c r="J12" s="0" t="n">
        <v>149637.759648</v>
      </c>
      <c r="K12" s="0" t="n">
        <v>145148.62685856</v>
      </c>
      <c r="L12" s="0" t="n">
        <v>0</v>
      </c>
      <c r="M12" s="0" t="n">
        <v>0</v>
      </c>
      <c r="N12" s="0" t="n">
        <v>0</v>
      </c>
      <c r="O12" s="0" t="n">
        <v>0</v>
      </c>
      <c r="P12" s="0" t="n">
        <v>0</v>
      </c>
      <c r="Q12" s="0" t="n">
        <v>0</v>
      </c>
    </row>
    <row r="13" customFormat="false" ht="12.8" hidden="false" customHeight="false" outlineLevel="0" collapsed="false">
      <c r="A13" s="0" t="n">
        <v>60</v>
      </c>
      <c r="B13" s="0" t="n">
        <v>21578716.4348288</v>
      </c>
      <c r="C13" s="0" t="n">
        <v>20722121.9192228</v>
      </c>
      <c r="D13" s="0" t="n">
        <v>21656132.168024</v>
      </c>
      <c r="E13" s="0" t="n">
        <v>20794892.6934355</v>
      </c>
      <c r="F13" s="0" t="n">
        <v>17142566.4692787</v>
      </c>
      <c r="G13" s="0" t="n">
        <v>3579555.44994411</v>
      </c>
      <c r="H13" s="0" t="n">
        <v>17215338.3130264</v>
      </c>
      <c r="I13" s="0" t="n">
        <v>3579554.38040909</v>
      </c>
      <c r="J13" s="0" t="n">
        <v>192607.56152</v>
      </c>
      <c r="K13" s="0" t="n">
        <v>186829.3346744</v>
      </c>
      <c r="L13" s="0" t="n">
        <v>3598307.50434178</v>
      </c>
      <c r="M13" s="0" t="n">
        <v>3400899.20344715</v>
      </c>
      <c r="N13" s="0" t="n">
        <v>3611210.12388303</v>
      </c>
      <c r="O13" s="0" t="n">
        <v>3413027.66404549</v>
      </c>
      <c r="P13" s="0" t="n">
        <v>32101.2602533333</v>
      </c>
      <c r="Q13" s="0" t="n">
        <v>31138.2224457333</v>
      </c>
    </row>
    <row r="14" customFormat="false" ht="12.8" hidden="false" customHeight="false" outlineLevel="0" collapsed="false">
      <c r="A14" s="0" t="n">
        <v>61</v>
      </c>
      <c r="B14" s="0" t="n">
        <v>20064753.7228491</v>
      </c>
      <c r="C14" s="0" t="n">
        <v>19268521.9905038</v>
      </c>
      <c r="D14" s="0" t="n">
        <v>20136272.9711043</v>
      </c>
      <c r="E14" s="0" t="n">
        <v>19335750.0701767</v>
      </c>
      <c r="F14" s="0" t="n">
        <v>15878900.8101863</v>
      </c>
      <c r="G14" s="0" t="n">
        <v>3389621.18031749</v>
      </c>
      <c r="H14" s="0" t="n">
        <v>15946129.8349878</v>
      </c>
      <c r="I14" s="0" t="n">
        <v>3389620.2351889</v>
      </c>
      <c r="J14" s="0" t="n">
        <v>206676956</v>
      </c>
      <c r="K14" s="0" t="n">
        <v>200476.64732</v>
      </c>
      <c r="L14" s="0" t="n">
        <v>0</v>
      </c>
      <c r="M14" s="0" t="n">
        <v>0</v>
      </c>
      <c r="N14" s="0" t="n">
        <v>0</v>
      </c>
      <c r="O14" s="0" t="n">
        <v>0</v>
      </c>
      <c r="P14" s="0" t="n">
        <v>0</v>
      </c>
      <c r="Q14" s="0" t="n">
        <v>0</v>
      </c>
    </row>
    <row r="15" customFormat="false" ht="12.8" hidden="false" customHeight="false" outlineLevel="0" collapsed="false">
      <c r="A15" s="0" t="n">
        <v>62</v>
      </c>
      <c r="B15" s="0" t="n">
        <v>19904810.2337725</v>
      </c>
      <c r="C15" s="0" t="n">
        <v>19113901.6536907</v>
      </c>
      <c r="D15" s="0" t="n">
        <v>19977163.5028811</v>
      </c>
      <c r="E15" s="0" t="n">
        <v>19181913.7145776</v>
      </c>
      <c r="F15" s="0" t="n">
        <v>15701785.2944144</v>
      </c>
      <c r="G15" s="0" t="n">
        <v>3412116.35927626</v>
      </c>
      <c r="H15" s="0" t="n">
        <v>15769798.1683064</v>
      </c>
      <c r="I15" s="0" t="n">
        <v>3412115.54627116</v>
      </c>
      <c r="J15" s="0" t="n">
        <v>226116.875776</v>
      </c>
      <c r="K15" s="0" t="n">
        <v>219333.36950272</v>
      </c>
      <c r="L15" s="0" t="n">
        <v>3320161.85809307</v>
      </c>
      <c r="M15" s="0" t="n">
        <v>3138147.15186508</v>
      </c>
      <c r="N15" s="0" t="n">
        <v>3332220.73413685</v>
      </c>
      <c r="O15" s="0" t="n">
        <v>3149482.49398375</v>
      </c>
      <c r="P15" s="0" t="n">
        <v>37686.1459626667</v>
      </c>
      <c r="Q15" s="0" t="n">
        <v>36555.5615837867</v>
      </c>
    </row>
    <row r="16" customFormat="false" ht="12.8" hidden="false" customHeight="false" outlineLevel="0" collapsed="false">
      <c r="A16" s="0" t="n">
        <v>63</v>
      </c>
      <c r="B16" s="0" t="n">
        <v>18906914.9960232</v>
      </c>
      <c r="C16" s="0" t="n">
        <v>18156227.3782306</v>
      </c>
      <c r="D16" s="0" t="n">
        <v>18976423.7722141</v>
      </c>
      <c r="E16" s="0" t="n">
        <v>18221565.6170531</v>
      </c>
      <c r="F16" s="0" t="n">
        <v>14847657.2281773</v>
      </c>
      <c r="G16" s="0" t="n">
        <v>3308570.15005331</v>
      </c>
      <c r="H16" s="0" t="n">
        <v>14912996.1501358</v>
      </c>
      <c r="I16" s="0" t="n">
        <v>3308569.46691735</v>
      </c>
      <c r="J16" s="0" t="n">
        <v>241456.256</v>
      </c>
      <c r="K16" s="0" t="n">
        <v>234212.56832</v>
      </c>
      <c r="L16" s="0" t="n">
        <v>0</v>
      </c>
      <c r="M16" s="0" t="n">
        <v>0</v>
      </c>
      <c r="N16" s="0" t="n">
        <v>0</v>
      </c>
      <c r="O16" s="0" t="n">
        <v>0</v>
      </c>
      <c r="P16" s="0" t="n">
        <v>0</v>
      </c>
      <c r="Q16" s="0" t="n">
        <v>0</v>
      </c>
    </row>
    <row r="17" customFormat="false" ht="12.8" hidden="false" customHeight="false" outlineLevel="0" collapsed="false">
      <c r="A17" s="0" t="n">
        <v>64</v>
      </c>
      <c r="B17" s="0" t="n">
        <v>17365128.3282013</v>
      </c>
      <c r="C17" s="0" t="n">
        <v>16677590.729053</v>
      </c>
      <c r="D17" s="0" t="n">
        <v>17429023.8424382</v>
      </c>
      <c r="E17" s="0" t="n">
        <v>16737652.5033834</v>
      </c>
      <c r="F17" s="0" t="n">
        <v>13603317.3028176</v>
      </c>
      <c r="G17" s="0" t="n">
        <v>3074273.4262354</v>
      </c>
      <c r="H17" s="0" t="n">
        <v>13663379.6347297</v>
      </c>
      <c r="I17" s="0" t="n">
        <v>3074272.86865372</v>
      </c>
      <c r="J17" s="0" t="n">
        <v>243263.38608</v>
      </c>
      <c r="K17" s="0" t="n">
        <v>235965.4844976</v>
      </c>
      <c r="L17" s="0" t="n">
        <v>2897731.38227669</v>
      </c>
      <c r="M17" s="0" t="n">
        <v>2740161.54027568</v>
      </c>
      <c r="N17" s="0" t="n">
        <v>2908380.6330445</v>
      </c>
      <c r="O17" s="0" t="n">
        <v>2750171.83440605</v>
      </c>
      <c r="P17" s="0" t="n">
        <v>40543.89768</v>
      </c>
      <c r="Q17" s="0" t="n">
        <v>39327.5807496</v>
      </c>
    </row>
    <row r="18" customFormat="false" ht="12.8" hidden="false" customHeight="false" outlineLevel="0" collapsed="false">
      <c r="A18" s="0" t="n">
        <v>65</v>
      </c>
      <c r="B18" s="0" t="n">
        <v>17250312.5410154</v>
      </c>
      <c r="C18" s="0" t="n">
        <v>16566236.0419104</v>
      </c>
      <c r="D18" s="0" t="n">
        <v>17316619.1303179</v>
      </c>
      <c r="E18" s="0" t="n">
        <v>16628564.2268742</v>
      </c>
      <c r="F18" s="0" t="n">
        <v>13529157.2419431</v>
      </c>
      <c r="G18" s="0" t="n">
        <v>3037078.79996734</v>
      </c>
      <c r="H18" s="0" t="n">
        <v>13591485.9986757</v>
      </c>
      <c r="I18" s="0" t="n">
        <v>3037078.22819856</v>
      </c>
      <c r="J18" s="0" t="n">
        <v>197333.387804692</v>
      </c>
      <c r="K18" s="0" t="n">
        <v>191413.386170551</v>
      </c>
      <c r="L18" s="0" t="n">
        <v>0</v>
      </c>
      <c r="M18" s="0" t="n">
        <v>0</v>
      </c>
      <c r="N18" s="0" t="n">
        <v>0</v>
      </c>
      <c r="O18" s="0" t="n">
        <v>0</v>
      </c>
      <c r="P18" s="0" t="n">
        <v>0</v>
      </c>
      <c r="Q18" s="0" t="n">
        <v>0</v>
      </c>
    </row>
    <row r="19" customFormat="false" ht="12.8" hidden="false" customHeight="false" outlineLevel="0" collapsed="false">
      <c r="A19" s="0" t="n">
        <v>66</v>
      </c>
      <c r="B19" s="0" t="n">
        <v>17442924.2383518</v>
      </c>
      <c r="C19" s="0" t="n">
        <v>16749686.652335</v>
      </c>
      <c r="D19" s="0" t="n">
        <v>17512968.5409844</v>
      </c>
      <c r="E19" s="0" t="n">
        <v>16815528.2877301</v>
      </c>
      <c r="F19" s="0" t="n">
        <v>13677910.0792307</v>
      </c>
      <c r="G19" s="0" t="n">
        <v>3071776.57310437</v>
      </c>
      <c r="H19" s="0" t="n">
        <v>13743752.2896774</v>
      </c>
      <c r="I19" s="0" t="n">
        <v>3071775.9980527</v>
      </c>
      <c r="J19" s="0" t="n">
        <v>197040.835461422</v>
      </c>
      <c r="K19" s="0" t="n">
        <v>191129.61039758</v>
      </c>
      <c r="L19" s="0" t="n">
        <v>2910514.08543674</v>
      </c>
      <c r="M19" s="0" t="n">
        <v>2753145.60936511</v>
      </c>
      <c r="N19" s="0" t="n">
        <v>2922188.13426565</v>
      </c>
      <c r="O19" s="0" t="n">
        <v>2764119.21366876</v>
      </c>
      <c r="P19" s="0" t="n">
        <v>32840.1392435704</v>
      </c>
      <c r="Q19" s="0" t="n">
        <v>31854.9350662633</v>
      </c>
    </row>
    <row r="20" customFormat="false" ht="12.8" hidden="false" customHeight="false" outlineLevel="0" collapsed="false">
      <c r="A20" s="0" t="n">
        <v>67</v>
      </c>
      <c r="B20" s="0" t="n">
        <v>17820336.4861217</v>
      </c>
      <c r="C20" s="0" t="n">
        <v>17111064.9288588</v>
      </c>
      <c r="D20" s="0" t="n">
        <v>17893233.2050925</v>
      </c>
      <c r="E20" s="0" t="n">
        <v>17179587.8353809</v>
      </c>
      <c r="F20" s="0" t="n">
        <v>13951409.1422612</v>
      </c>
      <c r="G20" s="0" t="n">
        <v>3159655.78659756</v>
      </c>
      <c r="H20" s="0" t="n">
        <v>14019932.6435585</v>
      </c>
      <c r="I20" s="0" t="n">
        <v>3159655.19182241</v>
      </c>
      <c r="J20" s="0" t="n">
        <v>220076.30703952</v>
      </c>
      <c r="K20" s="0" t="n">
        <v>213474.017828334</v>
      </c>
      <c r="L20" s="0" t="n">
        <v>0</v>
      </c>
      <c r="M20" s="0" t="n">
        <v>0</v>
      </c>
      <c r="N20" s="0" t="n">
        <v>0</v>
      </c>
      <c r="O20" s="0" t="n">
        <v>0</v>
      </c>
      <c r="P20" s="0" t="n">
        <v>0</v>
      </c>
      <c r="Q20" s="0" t="n">
        <v>0</v>
      </c>
    </row>
    <row r="21" customFormat="false" ht="12.8" hidden="false" customHeight="false" outlineLevel="0" collapsed="false">
      <c r="A21" s="0" t="n">
        <v>68</v>
      </c>
      <c r="B21" s="0" t="n">
        <v>17603838.5591884</v>
      </c>
      <c r="C21" s="0" t="n">
        <v>16902565.0802647</v>
      </c>
      <c r="D21" s="0" t="n">
        <v>17678541.0427344</v>
      </c>
      <c r="E21" s="0" t="n">
        <v>16972785.4054402</v>
      </c>
      <c r="F21" s="0" t="n">
        <v>13770250.7012874</v>
      </c>
      <c r="G21" s="0" t="n">
        <v>3132314.37897736</v>
      </c>
      <c r="H21" s="0" t="n">
        <v>13840471.6174459</v>
      </c>
      <c r="I21" s="0" t="n">
        <v>3132313.78799435</v>
      </c>
      <c r="J21" s="0" t="n">
        <v>235773.572395275</v>
      </c>
      <c r="K21" s="0" t="n">
        <v>228700.365223416</v>
      </c>
      <c r="L21" s="0" t="n">
        <v>2937409.77526055</v>
      </c>
      <c r="M21" s="0" t="n">
        <v>2777144.45992519</v>
      </c>
      <c r="N21" s="0" t="n">
        <v>2949860.18752571</v>
      </c>
      <c r="O21" s="0" t="n">
        <v>2788847.84581113</v>
      </c>
      <c r="P21" s="0" t="n">
        <v>39295.5953992124</v>
      </c>
      <c r="Q21" s="0" t="n">
        <v>38116.7275372361</v>
      </c>
    </row>
    <row r="22" customFormat="false" ht="12.8" hidden="false" customHeight="false" outlineLevel="0" collapsed="false">
      <c r="A22" s="0" t="n">
        <v>69</v>
      </c>
      <c r="B22" s="0" t="n">
        <v>18031887.9492867</v>
      </c>
      <c r="C22" s="0" t="n">
        <v>17313285.5568132</v>
      </c>
      <c r="D22" s="0" t="n">
        <v>18109165.8986733</v>
      </c>
      <c r="E22" s="0" t="n">
        <v>17385926.8197954</v>
      </c>
      <c r="F22" s="0" t="n">
        <v>14100513.5998894</v>
      </c>
      <c r="G22" s="0" t="n">
        <v>3212771.95692381</v>
      </c>
      <c r="H22" s="0" t="n">
        <v>14173155.4432905</v>
      </c>
      <c r="I22" s="0" t="n">
        <v>3212771.37650495</v>
      </c>
      <c r="J22" s="0" t="n">
        <v>256131153</v>
      </c>
      <c r="K22" s="0" t="n">
        <v>248447.21841</v>
      </c>
      <c r="L22" s="0" t="n">
        <v>0</v>
      </c>
      <c r="M22" s="0" t="n">
        <v>0</v>
      </c>
      <c r="N22" s="0" t="n">
        <v>0</v>
      </c>
      <c r="O22" s="0" t="n">
        <v>0</v>
      </c>
      <c r="P22" s="0" t="n">
        <v>0</v>
      </c>
      <c r="Q22" s="0" t="n">
        <v>0</v>
      </c>
    </row>
    <row r="23" customFormat="false" ht="12.8" hidden="false" customHeight="false" outlineLevel="0" collapsed="false">
      <c r="A23" s="0" t="n">
        <v>70</v>
      </c>
      <c r="B23" s="0" t="n">
        <v>18667787.7684426</v>
      </c>
      <c r="C23" s="0" t="n">
        <v>17932718.2584096</v>
      </c>
      <c r="D23" s="0" t="n">
        <v>18714641.3341637</v>
      </c>
      <c r="E23" s="0" t="n">
        <v>17976124.0405653</v>
      </c>
      <c r="F23" s="0" t="n">
        <v>14458323.9502522</v>
      </c>
      <c r="G23" s="0" t="n">
        <v>3474394.30815741</v>
      </c>
      <c r="H23" s="0" t="n">
        <v>14528771.1440885</v>
      </c>
      <c r="I23" s="0" t="n">
        <v>3447352.89647674</v>
      </c>
      <c r="J23" s="0" t="n">
        <v>296363.212304</v>
      </c>
      <c r="K23" s="0" t="n">
        <v>287472.31593488</v>
      </c>
      <c r="L23" s="0" t="n">
        <v>3114738.71765975</v>
      </c>
      <c r="M23" s="0" t="n">
        <v>2940094.42229436</v>
      </c>
      <c r="N23" s="0" t="n">
        <v>3122453.70382245</v>
      </c>
      <c r="O23" s="0" t="n">
        <v>2947255.38604081</v>
      </c>
      <c r="P23" s="0" t="n">
        <v>49393.8687173333</v>
      </c>
      <c r="Q23" s="0" t="n">
        <v>47912.0526558133</v>
      </c>
    </row>
    <row r="24" customFormat="false" ht="12.8" hidden="false" customHeight="false" outlineLevel="0" collapsed="false">
      <c r="A24" s="0" t="n">
        <v>71</v>
      </c>
      <c r="B24" s="0" t="n">
        <v>18481855.1360477</v>
      </c>
      <c r="C24" s="0" t="n">
        <v>17753185.7887169</v>
      </c>
      <c r="D24" s="0" t="n">
        <v>18530073.9191256</v>
      </c>
      <c r="E24" s="0" t="n">
        <v>17797880.701801</v>
      </c>
      <c r="F24" s="0" t="n">
        <v>14236605.5659075</v>
      </c>
      <c r="G24" s="0" t="n">
        <v>3516580.22280947</v>
      </c>
      <c r="H24" s="0" t="n">
        <v>14308094.3840819</v>
      </c>
      <c r="I24" s="0" t="n">
        <v>3489786.31771911</v>
      </c>
      <c r="J24" s="0" t="n">
        <v>310929.870824</v>
      </c>
      <c r="K24" s="0" t="n">
        <v>301601.97469928</v>
      </c>
      <c r="L24" s="0" t="n">
        <v>0</v>
      </c>
      <c r="M24" s="0" t="n">
        <v>0</v>
      </c>
      <c r="N24" s="0" t="n">
        <v>0</v>
      </c>
      <c r="O24" s="0" t="n">
        <v>0</v>
      </c>
      <c r="P24" s="0" t="n">
        <v>0</v>
      </c>
      <c r="Q24" s="0" t="n">
        <v>0</v>
      </c>
    </row>
    <row r="25" customFormat="false" ht="12.8" hidden="false" customHeight="false" outlineLevel="0" collapsed="false">
      <c r="A25" s="0" t="n">
        <v>72</v>
      </c>
      <c r="B25" s="0" t="n">
        <v>18209330.4324535</v>
      </c>
      <c r="C25" s="0" t="n">
        <v>17489635.4076982</v>
      </c>
      <c r="D25" s="0" t="n">
        <v>18257982.1896213</v>
      </c>
      <c r="E25" s="0" t="n">
        <v>17534761.7359925</v>
      </c>
      <c r="F25" s="0" t="n">
        <v>13961730.2079224</v>
      </c>
      <c r="G25" s="0" t="n">
        <v>3527905.1997758</v>
      </c>
      <c r="H25" s="0" t="n">
        <v>14032744.0694299</v>
      </c>
      <c r="I25" s="0" t="n">
        <v>3502017.66656258</v>
      </c>
      <c r="J25" s="0" t="n">
        <v>342453.9024</v>
      </c>
      <c r="K25" s="0" t="n">
        <v>332180.285328</v>
      </c>
      <c r="L25" s="0" t="n">
        <v>3037664.41637151</v>
      </c>
      <c r="M25" s="0" t="n">
        <v>2866857.12866555</v>
      </c>
      <c r="N25" s="0" t="n">
        <v>3045683.93136962</v>
      </c>
      <c r="O25" s="0" t="n">
        <v>2874309.00388993</v>
      </c>
      <c r="P25" s="0" t="n">
        <v>57075.6504</v>
      </c>
      <c r="Q25" s="0" t="n">
        <v>55363.380888</v>
      </c>
    </row>
    <row r="26" customFormat="false" ht="12.8" hidden="false" customHeight="false" outlineLevel="0" collapsed="false">
      <c r="A26" s="0" t="n">
        <v>73</v>
      </c>
      <c r="B26" s="0" t="n">
        <v>17239218.1404674</v>
      </c>
      <c r="C26" s="0" t="n">
        <v>16554756.772935</v>
      </c>
      <c r="D26" s="0" t="n">
        <v>17290443.578444</v>
      </c>
      <c r="E26" s="0" t="n">
        <v>16602372.9435856</v>
      </c>
      <c r="F26" s="0" t="n">
        <v>13198181.1536307</v>
      </c>
      <c r="G26" s="0" t="n">
        <v>3356575.61930423</v>
      </c>
      <c r="H26" s="0" t="n">
        <v>13266336.0471831</v>
      </c>
      <c r="I26" s="0" t="n">
        <v>3336036.89640247</v>
      </c>
      <c r="J26" s="0" t="n">
        <v>347937.53072</v>
      </c>
      <c r="K26" s="0" t="n">
        <v>337499.4047984</v>
      </c>
      <c r="L26" s="0" t="n">
        <v>0</v>
      </c>
      <c r="M26" s="0" t="n">
        <v>0</v>
      </c>
      <c r="N26" s="0" t="n">
        <v>0</v>
      </c>
      <c r="O26" s="0" t="n">
        <v>0</v>
      </c>
      <c r="P26" s="0" t="n">
        <v>0</v>
      </c>
      <c r="Q26" s="0" t="n">
        <v>0</v>
      </c>
    </row>
    <row r="27" customFormat="false" ht="12.8" hidden="false" customHeight="false" outlineLevel="0" collapsed="false">
      <c r="A27" s="0" t="n">
        <v>74</v>
      </c>
      <c r="B27" s="0" t="n">
        <v>18655276.7068287</v>
      </c>
      <c r="C27" s="0" t="n">
        <v>17914034.9697362</v>
      </c>
      <c r="D27" s="0" t="n">
        <v>18714198.003981</v>
      </c>
      <c r="E27" s="0" t="n">
        <v>17968889.3611409</v>
      </c>
      <c r="F27" s="0" t="n">
        <v>14226635.5663661</v>
      </c>
      <c r="G27" s="0" t="n">
        <v>3687399.40337013</v>
      </c>
      <c r="H27" s="0" t="n">
        <v>14302165.2679139</v>
      </c>
      <c r="I27" s="0" t="n">
        <v>3666724.09322697</v>
      </c>
      <c r="J27" s="0" t="n">
        <v>386772.650328</v>
      </c>
      <c r="K27" s="0" t="n">
        <v>375169.47081816</v>
      </c>
      <c r="L27" s="0" t="n">
        <v>3111653.07256593</v>
      </c>
      <c r="M27" s="0" t="n">
        <v>2936102.28368649</v>
      </c>
      <c r="N27" s="0" t="n">
        <v>3121390.38894109</v>
      </c>
      <c r="O27" s="0" t="n">
        <v>2945174.91677949</v>
      </c>
      <c r="P27" s="0" t="n">
        <v>64462.108388</v>
      </c>
      <c r="Q27" s="0" t="n">
        <v>62528.24513636</v>
      </c>
    </row>
    <row r="28" customFormat="false" ht="12.8" hidden="false" customHeight="false" outlineLevel="0" collapsed="false">
      <c r="A28" s="0" t="n">
        <v>75</v>
      </c>
      <c r="B28" s="0" t="n">
        <v>17497467.3335153</v>
      </c>
      <c r="C28" s="0" t="n">
        <v>16800577.8311752</v>
      </c>
      <c r="D28" s="0" t="n">
        <v>17556469.4149411</v>
      </c>
      <c r="E28" s="0" t="n">
        <v>16855619.1507814</v>
      </c>
      <c r="F28" s="0" t="n">
        <v>13333616.00374</v>
      </c>
      <c r="G28" s="0" t="n">
        <v>3466961.82743521</v>
      </c>
      <c r="H28" s="0" t="n">
        <v>13405096.1952666</v>
      </c>
      <c r="I28" s="0" t="n">
        <v>3450522.95551479</v>
      </c>
      <c r="J28" s="0" t="n">
        <v>387297.279136</v>
      </c>
      <c r="K28" s="0" t="n">
        <v>375678.36076192</v>
      </c>
      <c r="L28" s="0" t="n">
        <v>0</v>
      </c>
      <c r="M28" s="0" t="n">
        <v>0</v>
      </c>
      <c r="N28" s="0" t="n">
        <v>0</v>
      </c>
      <c r="O28" s="0" t="n">
        <v>0</v>
      </c>
      <c r="P28" s="0" t="n">
        <v>0</v>
      </c>
      <c r="Q28" s="0" t="n">
        <v>0</v>
      </c>
    </row>
    <row r="29" customFormat="false" ht="12.8" hidden="false" customHeight="false" outlineLevel="0" collapsed="false">
      <c r="A29" s="0" t="n">
        <v>76</v>
      </c>
      <c r="B29" s="0" t="n">
        <v>20226693.3761464</v>
      </c>
      <c r="C29" s="0" t="n">
        <v>19421204.887522</v>
      </c>
      <c r="D29" s="0" t="n">
        <v>20297543.0980009</v>
      </c>
      <c r="E29" s="0" t="n">
        <v>19487333.7372357</v>
      </c>
      <c r="F29" s="0" t="n">
        <v>15369728.1127419</v>
      </c>
      <c r="G29" s="0" t="n">
        <v>4051476.77478016</v>
      </c>
      <c r="H29" s="0" t="n">
        <v>15453781.1329144</v>
      </c>
      <c r="I29" s="0" t="n">
        <v>4033552.60432132</v>
      </c>
      <c r="J29" s="0" t="n">
        <v>487683.052272</v>
      </c>
      <c r="K29" s="0" t="n">
        <v>473052.56070384</v>
      </c>
      <c r="L29" s="0" t="n">
        <v>3373183.69963177</v>
      </c>
      <c r="M29" s="0" t="n">
        <v>3182548.53953567</v>
      </c>
      <c r="N29" s="0" t="n">
        <v>3384915.68272909</v>
      </c>
      <c r="O29" s="0" t="n">
        <v>3193502.82981797</v>
      </c>
      <c r="P29" s="0" t="n">
        <v>81280.508712</v>
      </c>
      <c r="Q29" s="0" t="n">
        <v>78842.09345064</v>
      </c>
    </row>
    <row r="30" customFormat="false" ht="12.8" hidden="false" customHeight="false" outlineLevel="0" collapsed="false">
      <c r="A30" s="0" t="n">
        <v>77</v>
      </c>
      <c r="B30" s="0" t="n">
        <v>19139965.4375759</v>
      </c>
      <c r="C30" s="0" t="n">
        <v>18374620.4094593</v>
      </c>
      <c r="D30" s="0" t="n">
        <v>19208874.7728286</v>
      </c>
      <c r="E30" s="0" t="n">
        <v>18438953.5205458</v>
      </c>
      <c r="F30" s="0" t="n">
        <v>14520151.816152</v>
      </c>
      <c r="G30" s="0" t="n">
        <v>3854468.59330726</v>
      </c>
      <c r="H30" s="0" t="n">
        <v>14601333.0257859</v>
      </c>
      <c r="I30" s="0" t="n">
        <v>3837620.49475995</v>
      </c>
      <c r="J30" s="0" t="n">
        <v>460798.27624</v>
      </c>
      <c r="K30" s="0" t="n">
        <v>446974.3279528</v>
      </c>
      <c r="L30" s="0" t="n">
        <v>0</v>
      </c>
      <c r="M30" s="0" t="n">
        <v>0</v>
      </c>
      <c r="N30" s="0" t="n">
        <v>0</v>
      </c>
      <c r="O30" s="0" t="n">
        <v>0</v>
      </c>
      <c r="P30" s="0" t="n">
        <v>0</v>
      </c>
      <c r="Q30" s="0" t="n">
        <v>0</v>
      </c>
    </row>
    <row r="31" customFormat="false" ht="12.8" hidden="false" customHeight="false" outlineLevel="0" collapsed="false">
      <c r="A31" s="0" t="n">
        <v>78</v>
      </c>
      <c r="B31" s="0" t="n">
        <v>21071418.6544541</v>
      </c>
      <c r="C31" s="0" t="n">
        <v>20228303.728605</v>
      </c>
      <c r="D31" s="0" t="n">
        <v>21147284.2029802</v>
      </c>
      <c r="E31" s="0" t="n">
        <v>20299131.7700805</v>
      </c>
      <c r="F31" s="0" t="n">
        <v>15944541.4138719</v>
      </c>
      <c r="G31" s="0" t="n">
        <v>4283762.31473302</v>
      </c>
      <c r="H31" s="0" t="n">
        <v>16033892.5842564</v>
      </c>
      <c r="I31" s="0" t="n">
        <v>4265239.1858241</v>
      </c>
      <c r="J31" s="0" t="n">
        <v>532321.373184</v>
      </c>
      <c r="K31" s="0" t="n">
        <v>516351.73198848</v>
      </c>
      <c r="L31" s="0" t="n">
        <v>3515094.6716069</v>
      </c>
      <c r="M31" s="0" t="n">
        <v>3316055.07057743</v>
      </c>
      <c r="N31" s="0" t="n">
        <v>3527660.08037462</v>
      </c>
      <c r="O31" s="0" t="n">
        <v>3327790.32001124</v>
      </c>
      <c r="P31" s="0" t="n">
        <v>88720.228864</v>
      </c>
      <c r="Q31" s="0" t="n">
        <v>86058.62199808</v>
      </c>
    </row>
    <row r="32" customFormat="false" ht="12.8" hidden="false" customHeight="false" outlineLevel="0" collapsed="false">
      <c r="A32" s="0" t="n">
        <v>79</v>
      </c>
      <c r="B32" s="0" t="n">
        <v>20078842.6975032</v>
      </c>
      <c r="C32" s="0" t="n">
        <v>19271932.5612079</v>
      </c>
      <c r="D32" s="0" t="n">
        <v>20152909.9263095</v>
      </c>
      <c r="E32" s="0" t="n">
        <v>19341126.7207144</v>
      </c>
      <c r="F32" s="0" t="n">
        <v>15092782.1801664</v>
      </c>
      <c r="G32" s="0" t="n">
        <v>4179150.38104147</v>
      </c>
      <c r="H32" s="0" t="n">
        <v>15178318.9029811</v>
      </c>
      <c r="I32" s="0" t="n">
        <v>4162807.81773326</v>
      </c>
      <c r="J32" s="0" t="n">
        <v>522521.25816</v>
      </c>
      <c r="K32" s="0" t="n">
        <v>506845.6204152</v>
      </c>
      <c r="L32" s="0" t="n">
        <v>0</v>
      </c>
      <c r="M32" s="0" t="n">
        <v>0</v>
      </c>
      <c r="N32" s="0" t="n">
        <v>0</v>
      </c>
      <c r="O32" s="0" t="n">
        <v>0</v>
      </c>
      <c r="P32" s="0" t="n">
        <v>0</v>
      </c>
      <c r="Q32" s="0" t="n">
        <v>0</v>
      </c>
    </row>
    <row r="33" customFormat="false" ht="12.8" hidden="false" customHeight="false" outlineLevel="0" collapsed="false">
      <c r="A33" s="0" t="n">
        <v>80</v>
      </c>
      <c r="B33" s="0" t="n">
        <v>21552775.6190049</v>
      </c>
      <c r="C33" s="0" t="n">
        <v>20685907.5443906</v>
      </c>
      <c r="D33" s="0" t="n">
        <v>21633411.3192348</v>
      </c>
      <c r="E33" s="0" t="n">
        <v>20761244.8059519</v>
      </c>
      <c r="F33" s="0" t="n">
        <v>16148155.8757124</v>
      </c>
      <c r="G33" s="0" t="n">
        <v>4537751.66867828</v>
      </c>
      <c r="H33" s="0" t="n">
        <v>16240957.1256885</v>
      </c>
      <c r="I33" s="0" t="n">
        <v>4520287.6802634</v>
      </c>
      <c r="J33" s="0" t="n">
        <v>591148.19592</v>
      </c>
      <c r="K33" s="0" t="n">
        <v>573413.7500424</v>
      </c>
      <c r="L33" s="0" t="n">
        <v>3594875.98093535</v>
      </c>
      <c r="M33" s="0" t="n">
        <v>3390900.38424115</v>
      </c>
      <c r="N33" s="0" t="n">
        <v>3608235.14673615</v>
      </c>
      <c r="O33" s="0" t="n">
        <v>3403380.53869377</v>
      </c>
      <c r="P33" s="0" t="n">
        <v>98524.69932</v>
      </c>
      <c r="Q33" s="0" t="n">
        <v>95568.9583404</v>
      </c>
    </row>
    <row r="34" customFormat="false" ht="12.8" hidden="false" customHeight="false" outlineLevel="0" collapsed="false">
      <c r="A34" s="0" t="n">
        <v>81</v>
      </c>
      <c r="B34" s="0" t="n">
        <v>20616810.8136499</v>
      </c>
      <c r="C34" s="0" t="n">
        <v>19784635.7863148</v>
      </c>
      <c r="D34" s="0" t="n">
        <v>20695153.0051763</v>
      </c>
      <c r="E34" s="0" t="n">
        <v>19857840.2901838</v>
      </c>
      <c r="F34" s="0" t="n">
        <v>15387277.713955</v>
      </c>
      <c r="G34" s="0" t="n">
        <v>4397358.0723598</v>
      </c>
      <c r="H34" s="0" t="n">
        <v>15477068.2392103</v>
      </c>
      <c r="I34" s="0" t="n">
        <v>4380772.05097351</v>
      </c>
      <c r="J34" s="0" t="n">
        <v>567856.439136</v>
      </c>
      <c r="K34" s="0" t="n">
        <v>550820.74596192</v>
      </c>
      <c r="L34" s="0" t="n">
        <v>0</v>
      </c>
      <c r="M34" s="0" t="n">
        <v>0</v>
      </c>
      <c r="N34" s="0" t="n">
        <v>0</v>
      </c>
      <c r="O34" s="0" t="n">
        <v>0</v>
      </c>
      <c r="P34" s="0" t="n">
        <v>0</v>
      </c>
      <c r="Q34" s="0" t="n">
        <v>0</v>
      </c>
    </row>
    <row r="35" customFormat="false" ht="12.8" hidden="false" customHeight="false" outlineLevel="0" collapsed="false">
      <c r="A35" s="0" t="n">
        <v>82</v>
      </c>
      <c r="B35" s="0" t="n">
        <v>22627514.7053347</v>
      </c>
      <c r="C35" s="0" t="n">
        <v>21714182.1086247</v>
      </c>
      <c r="D35" s="0" t="n">
        <v>22710673.4151731</v>
      </c>
      <c r="E35" s="0" t="n">
        <v>21791837.8693089</v>
      </c>
      <c r="F35" s="0" t="n">
        <v>16834679.7897003</v>
      </c>
      <c r="G35" s="0" t="n">
        <v>4879502.31892436</v>
      </c>
      <c r="H35" s="0" t="n">
        <v>16931917.2579395</v>
      </c>
      <c r="I35" s="0" t="n">
        <v>4859920.61136942</v>
      </c>
      <c r="J35" s="0" t="n">
        <v>630611.996336</v>
      </c>
      <c r="K35" s="0" t="n">
        <v>611693.63644592</v>
      </c>
      <c r="L35" s="0" t="n">
        <v>3772935.95152853</v>
      </c>
      <c r="M35" s="0" t="n">
        <v>3558245.03812375</v>
      </c>
      <c r="N35" s="0" t="n">
        <v>3786712.35435608</v>
      </c>
      <c r="O35" s="0" t="n">
        <v>3571114.23907262</v>
      </c>
      <c r="P35" s="0" t="n">
        <v>105101.999389333</v>
      </c>
      <c r="Q35" s="0" t="n">
        <v>101948.939407653</v>
      </c>
    </row>
    <row r="36" customFormat="false" ht="12.8" hidden="false" customHeight="false" outlineLevel="0" collapsed="false">
      <c r="A36" s="0" t="n">
        <v>83</v>
      </c>
      <c r="B36" s="0" t="n">
        <v>21567166.820426</v>
      </c>
      <c r="C36" s="0" t="n">
        <v>20696114.5330506</v>
      </c>
      <c r="D36" s="0" t="n">
        <v>21649130.8495935</v>
      </c>
      <c r="E36" s="0" t="n">
        <v>20772735.0937147</v>
      </c>
      <c r="F36" s="0" t="n">
        <v>16002650.3043768</v>
      </c>
      <c r="G36" s="0" t="n">
        <v>4693464.22867379</v>
      </c>
      <c r="H36" s="0" t="n">
        <v>16095317.6152736</v>
      </c>
      <c r="I36" s="0" t="n">
        <v>4677417.47844101</v>
      </c>
      <c r="J36" s="0" t="n">
        <v>626517.778816</v>
      </c>
      <c r="K36" s="0" t="n">
        <v>607722.24545152</v>
      </c>
      <c r="L36" s="0" t="n">
        <v>0</v>
      </c>
      <c r="M36" s="0" t="n">
        <v>0</v>
      </c>
      <c r="N36" s="0" t="n">
        <v>0</v>
      </c>
      <c r="O36" s="0" t="n">
        <v>0</v>
      </c>
      <c r="P36" s="0" t="n">
        <v>0</v>
      </c>
      <c r="Q36" s="0" t="n">
        <v>0</v>
      </c>
    </row>
    <row r="37" customFormat="false" ht="12.8" hidden="false" customHeight="false" outlineLevel="0" collapsed="false">
      <c r="A37" s="0" t="n">
        <v>84</v>
      </c>
      <c r="B37" s="0" t="n">
        <v>23423548.5723152</v>
      </c>
      <c r="C37" s="0" t="n">
        <v>22475546.3876694</v>
      </c>
      <c r="D37" s="0" t="n">
        <v>23514645.3596141</v>
      </c>
      <c r="E37" s="0" t="n">
        <v>22560720.0963394</v>
      </c>
      <c r="F37" s="0" t="n">
        <v>17333037.5771562</v>
      </c>
      <c r="G37" s="0" t="n">
        <v>5142508.81051321</v>
      </c>
      <c r="H37" s="0" t="n">
        <v>17435473.2272007</v>
      </c>
      <c r="I37" s="0" t="n">
        <v>5125246.86913875</v>
      </c>
      <c r="J37" s="0" t="n">
        <v>684661.086144</v>
      </c>
      <c r="K37" s="0" t="n">
        <v>664121.25355968</v>
      </c>
      <c r="L37" s="0" t="n">
        <v>3905436.52199167</v>
      </c>
      <c r="M37" s="0" t="n">
        <v>3682620.80728182</v>
      </c>
      <c r="N37" s="0" t="n">
        <v>3920543.94404707</v>
      </c>
      <c r="O37" s="0" t="n">
        <v>3696748.94137592</v>
      </c>
      <c r="P37" s="0" t="n">
        <v>114110.181024</v>
      </c>
      <c r="Q37" s="0" t="n">
        <v>110686.87559328</v>
      </c>
    </row>
    <row r="38" customFormat="false" ht="12.8" hidden="false" customHeight="false" outlineLevel="0" collapsed="false">
      <c r="A38" s="0" t="n">
        <v>85</v>
      </c>
      <c r="B38" s="0" t="n">
        <v>22630904.3292285</v>
      </c>
      <c r="C38" s="0" t="n">
        <v>21713022.6401227</v>
      </c>
      <c r="D38" s="0" t="n">
        <v>22720220.7747613</v>
      </c>
      <c r="E38" s="0" t="n">
        <v>21796540.8607787</v>
      </c>
      <c r="F38" s="0" t="n">
        <v>16714608.2135272</v>
      </c>
      <c r="G38" s="0" t="n">
        <v>4998414.42659553</v>
      </c>
      <c r="H38" s="0" t="n">
        <v>16814707.6229272</v>
      </c>
      <c r="I38" s="0" t="n">
        <v>4981833.23785146</v>
      </c>
      <c r="J38" s="0" t="n">
        <v>684700.644896</v>
      </c>
      <c r="K38" s="0" t="n">
        <v>664159.62554912</v>
      </c>
      <c r="L38" s="0" t="n">
        <v>0</v>
      </c>
      <c r="M38" s="0" t="n">
        <v>0</v>
      </c>
      <c r="N38" s="0" t="n">
        <v>0</v>
      </c>
      <c r="O38" s="0" t="n">
        <v>0</v>
      </c>
      <c r="P38" s="0" t="n">
        <v>0</v>
      </c>
      <c r="Q38" s="0" t="n">
        <v>0</v>
      </c>
    </row>
    <row r="39" customFormat="false" ht="12.8" hidden="false" customHeight="false" outlineLevel="0" collapsed="false">
      <c r="A39" s="0" t="n">
        <v>86</v>
      </c>
      <c r="B39" s="0" t="n">
        <v>24423431.9237852</v>
      </c>
      <c r="C39" s="0" t="n">
        <v>23430961.2982869</v>
      </c>
      <c r="D39" s="0" t="n">
        <v>24520991.7917595</v>
      </c>
      <c r="E39" s="0" t="n">
        <v>23522271.151126</v>
      </c>
      <c r="F39" s="0" t="n">
        <v>17972811.356296</v>
      </c>
      <c r="G39" s="0" t="n">
        <v>5458149.9419909</v>
      </c>
      <c r="H39" s="0" t="n">
        <v>18079556.8945331</v>
      </c>
      <c r="I39" s="0" t="n">
        <v>5442714.25659284</v>
      </c>
      <c r="J39" s="0" t="n">
        <v>751134.959504</v>
      </c>
      <c r="K39" s="0" t="n">
        <v>728600.91071888</v>
      </c>
      <c r="L39" s="0" t="n">
        <v>4070431.97574496</v>
      </c>
      <c r="M39" s="0" t="n">
        <v>3837186.5065522</v>
      </c>
      <c r="N39" s="0" t="n">
        <v>4086627.55564476</v>
      </c>
      <c r="O39" s="0" t="n">
        <v>3852347.85237703</v>
      </c>
      <c r="P39" s="0" t="n">
        <v>125189.159917333</v>
      </c>
      <c r="Q39" s="0" t="n">
        <v>121433.485119813</v>
      </c>
    </row>
    <row r="40" customFormat="false" ht="12.8" hidden="false" customHeight="false" outlineLevel="0" collapsed="false">
      <c r="A40" s="0" t="n">
        <v>87</v>
      </c>
      <c r="B40" s="0" t="n">
        <v>23639258.9258808</v>
      </c>
      <c r="C40" s="0" t="n">
        <v>22676837.4442725</v>
      </c>
      <c r="D40" s="0" t="n">
        <v>23735135.6830273</v>
      </c>
      <c r="E40" s="0" t="n">
        <v>22766579.1640371</v>
      </c>
      <c r="F40" s="0" t="n">
        <v>17401160.4322014</v>
      </c>
      <c r="G40" s="0" t="n">
        <v>5275677.01207109</v>
      </c>
      <c r="H40" s="0" t="n">
        <v>17505793.0519576</v>
      </c>
      <c r="I40" s="0" t="n">
        <v>5260786.11207945</v>
      </c>
      <c r="J40" s="0" t="n">
        <v>746163.206592</v>
      </c>
      <c r="K40" s="0" t="n">
        <v>723778.31039424</v>
      </c>
      <c r="L40" s="0" t="n">
        <v>0</v>
      </c>
      <c r="M40" s="0" t="n">
        <v>0</v>
      </c>
      <c r="N40" s="0" t="n">
        <v>0</v>
      </c>
      <c r="O40" s="0" t="n">
        <v>0</v>
      </c>
      <c r="P40" s="0" t="n">
        <v>0</v>
      </c>
      <c r="Q40" s="0" t="n">
        <v>0</v>
      </c>
    </row>
    <row r="41" customFormat="false" ht="12.8" hidden="false" customHeight="false" outlineLevel="0" collapsed="false">
      <c r="A41" s="0" t="n">
        <v>88</v>
      </c>
      <c r="B41" s="0" t="n">
        <v>25258646.0561022</v>
      </c>
      <c r="C41" s="0" t="n">
        <v>24229781.5748072</v>
      </c>
      <c r="D41" s="0" t="n">
        <v>25362257.4878688</v>
      </c>
      <c r="E41" s="0" t="n">
        <v>24326768.7498327</v>
      </c>
      <c r="F41" s="0" t="n">
        <v>18559484.727394</v>
      </c>
      <c r="G41" s="0" t="n">
        <v>5670296.84741328</v>
      </c>
      <c r="H41" s="0" t="n">
        <v>18672341.641498</v>
      </c>
      <c r="I41" s="0" t="n">
        <v>5654427.10833468</v>
      </c>
      <c r="J41" s="0" t="n">
        <v>859373874</v>
      </c>
      <c r="K41" s="0" t="n">
        <v>833592.65778</v>
      </c>
      <c r="L41" s="0" t="n">
        <v>4210535.6962683</v>
      </c>
      <c r="M41" s="0" t="n">
        <v>3969520.38164857</v>
      </c>
      <c r="N41" s="0" t="n">
        <v>4227738.05920225</v>
      </c>
      <c r="O41" s="0" t="n">
        <v>3985627.47313828</v>
      </c>
      <c r="P41" s="0" t="n">
        <v>143228.979</v>
      </c>
      <c r="Q41" s="0" t="n">
        <v>138932.10963</v>
      </c>
    </row>
    <row r="42" customFormat="false" ht="12.8" hidden="false" customHeight="false" outlineLevel="0" collapsed="false">
      <c r="A42" s="0" t="n">
        <v>89</v>
      </c>
      <c r="B42" s="0" t="n">
        <v>24646721.1882167</v>
      </c>
      <c r="C42" s="0" t="n">
        <v>23641224.3299597</v>
      </c>
      <c r="D42" s="0" t="n">
        <v>24746709.8173369</v>
      </c>
      <c r="E42" s="0" t="n">
        <v>23734817.2394952</v>
      </c>
      <c r="F42" s="0" t="n">
        <v>18050300.6800752</v>
      </c>
      <c r="G42" s="0" t="n">
        <v>5590923.64988457</v>
      </c>
      <c r="H42" s="0" t="n">
        <v>18159327.2501434</v>
      </c>
      <c r="I42" s="0" t="n">
        <v>5575489.98935185</v>
      </c>
      <c r="J42" s="0" t="n">
        <v>912453.68676</v>
      </c>
      <c r="K42" s="0" t="n">
        <v>885080.0761572</v>
      </c>
      <c r="L42" s="0" t="n">
        <v>0</v>
      </c>
      <c r="M42" s="0" t="n">
        <v>0</v>
      </c>
      <c r="N42" s="0" t="n">
        <v>0</v>
      </c>
      <c r="O42" s="0" t="n">
        <v>0</v>
      </c>
      <c r="P42" s="0" t="n">
        <v>0</v>
      </c>
      <c r="Q42" s="0" t="n">
        <v>0</v>
      </c>
    </row>
    <row r="43" customFormat="false" ht="12.8" hidden="false" customHeight="false" outlineLevel="0" collapsed="false">
      <c r="A43" s="0" t="n">
        <v>90</v>
      </c>
      <c r="B43" s="0" t="n">
        <v>26444992.8356993</v>
      </c>
      <c r="C43" s="0" t="n">
        <v>25363981.4224944</v>
      </c>
      <c r="D43" s="0" t="n">
        <v>26553229.646868</v>
      </c>
      <c r="E43" s="0" t="n">
        <v>25465301.5293272</v>
      </c>
      <c r="F43" s="0" t="n">
        <v>19300374.5514132</v>
      </c>
      <c r="G43" s="0" t="n">
        <v>6063606.87108116</v>
      </c>
      <c r="H43" s="0" t="n">
        <v>19418144.2719445</v>
      </c>
      <c r="I43" s="0" t="n">
        <v>6047157.25738273</v>
      </c>
      <c r="J43" s="0" t="n">
        <v>1076599.968336</v>
      </c>
      <c r="K43" s="0" t="n">
        <v>1044301.96928592</v>
      </c>
      <c r="L43" s="0" t="n">
        <v>4409242.53280671</v>
      </c>
      <c r="M43" s="0" t="n">
        <v>4157681.13623375</v>
      </c>
      <c r="N43" s="0" t="n">
        <v>4427213.36501292</v>
      </c>
      <c r="O43" s="0" t="n">
        <v>4174508.30474657</v>
      </c>
      <c r="P43" s="0" t="n">
        <v>179433.328056</v>
      </c>
      <c r="Q43" s="0" t="n">
        <v>174050.32821432</v>
      </c>
    </row>
    <row r="44" customFormat="false" ht="12.8" hidden="false" customHeight="false" outlineLevel="0" collapsed="false">
      <c r="A44" s="0" t="n">
        <v>91</v>
      </c>
      <c r="B44" s="0" t="n">
        <v>25907858.2321342</v>
      </c>
      <c r="C44" s="0" t="n">
        <v>24847640.9959271</v>
      </c>
      <c r="D44" s="0" t="n">
        <v>26013122.5248866</v>
      </c>
      <c r="E44" s="0" t="n">
        <v>24946185.8723249</v>
      </c>
      <c r="F44" s="0" t="n">
        <v>18891621.1492801</v>
      </c>
      <c r="G44" s="0" t="n">
        <v>5956019.84664696</v>
      </c>
      <c r="H44" s="0" t="n">
        <v>19005931.6423065</v>
      </c>
      <c r="I44" s="0" t="n">
        <v>5940254.23001847</v>
      </c>
      <c r="J44" s="0" t="n">
        <v>1156065.972272</v>
      </c>
      <c r="K44" s="0" t="n">
        <v>1121383.99310384</v>
      </c>
      <c r="L44" s="0" t="n">
        <v>0</v>
      </c>
      <c r="M44" s="0" t="n">
        <v>0</v>
      </c>
      <c r="N44" s="0" t="n">
        <v>0</v>
      </c>
      <c r="O44" s="0" t="n">
        <v>0</v>
      </c>
      <c r="P44" s="0" t="n">
        <v>0</v>
      </c>
      <c r="Q44" s="0" t="n">
        <v>0</v>
      </c>
    </row>
    <row r="45" customFormat="false" ht="12.8" hidden="false" customHeight="false" outlineLevel="0" collapsed="false">
      <c r="A45" s="0" t="n">
        <v>92</v>
      </c>
      <c r="B45" s="0" t="n">
        <v>27334146.3143715</v>
      </c>
      <c r="C45" s="0" t="n">
        <v>26214727.3987673</v>
      </c>
      <c r="D45" s="0" t="n">
        <v>27446328.2338036</v>
      </c>
      <c r="E45" s="0" t="n">
        <v>26319767.3283017</v>
      </c>
      <c r="F45" s="0" t="n">
        <v>19939218.6263223</v>
      </c>
      <c r="G45" s="0" t="n">
        <v>6275508.772445</v>
      </c>
      <c r="H45" s="0" t="n">
        <v>20060408.5858963</v>
      </c>
      <c r="I45" s="0" t="n">
        <v>6259358.74240542</v>
      </c>
      <c r="J45" s="0" t="n">
        <v>1308068.313504</v>
      </c>
      <c r="K45" s="0" t="n">
        <v>1268826.26409888</v>
      </c>
      <c r="L45" s="0" t="n">
        <v>4556564.41032285</v>
      </c>
      <c r="M45" s="0" t="n">
        <v>4296865.14676518</v>
      </c>
      <c r="N45" s="0" t="n">
        <v>4575194.91990987</v>
      </c>
      <c r="O45" s="0" t="n">
        <v>4314314.47843628</v>
      </c>
      <c r="P45" s="0" t="n">
        <v>218011.385584</v>
      </c>
      <c r="Q45" s="0" t="n">
        <v>211471.04401648</v>
      </c>
    </row>
    <row r="46" customFormat="false" ht="12.8" hidden="false" customHeight="false" outlineLevel="0" collapsed="false">
      <c r="A46" s="0" t="n">
        <v>93</v>
      </c>
      <c r="B46" s="0" t="n">
        <v>27051327.7836557</v>
      </c>
      <c r="C46" s="0" t="n">
        <v>25942932.6958416</v>
      </c>
      <c r="D46" s="0" t="n">
        <v>27163442.5763596</v>
      </c>
      <c r="E46" s="0" t="n">
        <v>26047919.5298882</v>
      </c>
      <c r="F46" s="0" t="n">
        <v>19693475.7041858</v>
      </c>
      <c r="G46" s="0" t="n">
        <v>6249456.99165578</v>
      </c>
      <c r="H46" s="0" t="n">
        <v>19814248.2312646</v>
      </c>
      <c r="I46" s="0" t="n">
        <v>6233671.29862354</v>
      </c>
      <c r="J46" s="0" t="n">
        <v>1400737.891944</v>
      </c>
      <c r="K46" s="0" t="n">
        <v>1358715.75518568</v>
      </c>
      <c r="L46" s="0" t="n">
        <v>0</v>
      </c>
      <c r="M46" s="0" t="n">
        <v>0</v>
      </c>
      <c r="N46" s="0" t="n">
        <v>0</v>
      </c>
      <c r="O46" s="0" t="n">
        <v>0</v>
      </c>
      <c r="P46" s="0" t="n">
        <v>0</v>
      </c>
      <c r="Q46" s="0" t="n">
        <v>0</v>
      </c>
    </row>
    <row r="47" customFormat="false" ht="12.8" hidden="false" customHeight="false" outlineLevel="0" collapsed="false">
      <c r="A47" s="0" t="n">
        <v>94</v>
      </c>
      <c r="B47" s="0" t="n">
        <v>28480468.6863182</v>
      </c>
      <c r="C47" s="0" t="n">
        <v>27311971.7506861</v>
      </c>
      <c r="D47" s="0" t="n">
        <v>28600476.630116</v>
      </c>
      <c r="E47" s="0" t="n">
        <v>27424440.5675399</v>
      </c>
      <c r="F47" s="0" t="n">
        <v>20675212.3697519</v>
      </c>
      <c r="G47" s="0" t="n">
        <v>6636759.38093421</v>
      </c>
      <c r="H47" s="0" t="n">
        <v>20801555.6455837</v>
      </c>
      <c r="I47" s="0" t="n">
        <v>6622884.92195617</v>
      </c>
      <c r="J47" s="0" t="n">
        <v>1568876.612328</v>
      </c>
      <c r="K47" s="0" t="n">
        <v>1521810.31395816</v>
      </c>
      <c r="L47" s="0" t="n">
        <v>4746893.13131549</v>
      </c>
      <c r="M47" s="0" t="n">
        <v>4477070.41097066</v>
      </c>
      <c r="N47" s="0" t="n">
        <v>4766841.03016875</v>
      </c>
      <c r="O47" s="0" t="n">
        <v>4495770.96298338</v>
      </c>
      <c r="P47" s="0" t="n">
        <v>261479.435388</v>
      </c>
      <c r="Q47" s="0" t="n">
        <v>253635.05232636</v>
      </c>
    </row>
    <row r="48" customFormat="false" ht="12.8" hidden="false" customHeight="false" outlineLevel="0" collapsed="false">
      <c r="A48" s="0" t="n">
        <v>95</v>
      </c>
      <c r="B48" s="0" t="n">
        <v>28126482.06222</v>
      </c>
      <c r="C48" s="0" t="n">
        <v>26971426.2435688</v>
      </c>
      <c r="D48" s="0" t="n">
        <v>28242939.7044892</v>
      </c>
      <c r="E48" s="0" t="n">
        <v>27080590.1955178</v>
      </c>
      <c r="F48" s="0" t="n">
        <v>20347854.4754749</v>
      </c>
      <c r="G48" s="0" t="n">
        <v>6623571.76809393</v>
      </c>
      <c r="H48" s="0" t="n">
        <v>20469808.8679754</v>
      </c>
      <c r="I48" s="0" t="n">
        <v>6610781.32754245</v>
      </c>
      <c r="J48" s="0" t="n">
        <v>1608472.50328</v>
      </c>
      <c r="K48" s="0" t="n">
        <v>1560218.3281816</v>
      </c>
      <c r="L48" s="0" t="n">
        <v>0</v>
      </c>
      <c r="M48" s="0" t="n">
        <v>0</v>
      </c>
      <c r="N48" s="0" t="n">
        <v>0</v>
      </c>
      <c r="O48" s="0" t="n">
        <v>0</v>
      </c>
      <c r="P48" s="0" t="n">
        <v>0</v>
      </c>
      <c r="Q48" s="0" t="n">
        <v>0</v>
      </c>
    </row>
    <row r="49" customFormat="false" ht="12.8" hidden="false" customHeight="false" outlineLevel="0" collapsed="false">
      <c r="A49" s="0" t="n">
        <v>96</v>
      </c>
      <c r="B49" s="0" t="n">
        <v>29126905.6707969</v>
      </c>
      <c r="C49" s="0" t="n">
        <v>27930283.6988782</v>
      </c>
      <c r="D49" s="0" t="n">
        <v>29247383.2397859</v>
      </c>
      <c r="E49" s="0" t="n">
        <v>28043217.0318012</v>
      </c>
      <c r="F49" s="0" t="n">
        <v>21013689.4285692</v>
      </c>
      <c r="G49" s="0" t="n">
        <v>6916594.27030908</v>
      </c>
      <c r="H49" s="0" t="n">
        <v>21139803.6963914</v>
      </c>
      <c r="I49" s="0" t="n">
        <v>6903413.33540978</v>
      </c>
      <c r="J49" s="0" t="n">
        <v>1710556.916416</v>
      </c>
      <c r="K49" s="0" t="n">
        <v>1659240.20892352</v>
      </c>
      <c r="L49" s="0" t="n">
        <v>4852067.25287604</v>
      </c>
      <c r="M49" s="0" t="n">
        <v>4576187.57722465</v>
      </c>
      <c r="N49" s="0" t="n">
        <v>4872097.63131968</v>
      </c>
      <c r="O49" s="0" t="n">
        <v>4594972.11864</v>
      </c>
      <c r="P49" s="0" t="n">
        <v>285092.819402667</v>
      </c>
      <c r="Q49" s="0" t="n">
        <v>276540.034820587</v>
      </c>
    </row>
    <row r="50" customFormat="false" ht="12.8" hidden="false" customHeight="false" outlineLevel="0" collapsed="false">
      <c r="A50" s="0" t="n">
        <v>97</v>
      </c>
      <c r="B50" s="0" t="n">
        <v>28854745.6638969</v>
      </c>
      <c r="C50" s="0" t="n">
        <v>27669114.2128511</v>
      </c>
      <c r="D50" s="0" t="n">
        <v>28972717.3017823</v>
      </c>
      <c r="E50" s="0" t="n">
        <v>27779695.8683228</v>
      </c>
      <c r="F50" s="0" t="n">
        <v>20722286.2190073</v>
      </c>
      <c r="G50" s="0" t="n">
        <v>6946827.99384384</v>
      </c>
      <c r="H50" s="0" t="n">
        <v>20845886.0169528</v>
      </c>
      <c r="I50" s="0" t="n">
        <v>6933809.85136999</v>
      </c>
      <c r="J50" s="0" t="n">
        <v>1793915.98452</v>
      </c>
      <c r="K50" s="0" t="n">
        <v>1740098.5049844</v>
      </c>
      <c r="L50" s="0" t="n">
        <v>0</v>
      </c>
      <c r="M50" s="0" t="n">
        <v>0</v>
      </c>
      <c r="N50" s="0" t="n">
        <v>0</v>
      </c>
      <c r="O50" s="0" t="n">
        <v>0</v>
      </c>
      <c r="P50" s="0" t="n">
        <v>0</v>
      </c>
      <c r="Q50" s="0" t="n">
        <v>0</v>
      </c>
    </row>
    <row r="51" customFormat="false" ht="12.8" hidden="false" customHeight="false" outlineLevel="0" collapsed="false">
      <c r="A51" s="0" t="n">
        <v>98</v>
      </c>
      <c r="B51" s="0" t="n">
        <v>29576082.5045389</v>
      </c>
      <c r="C51" s="0" t="n">
        <v>28360428.3789321</v>
      </c>
      <c r="D51" s="0" t="n">
        <v>29697528.7577215</v>
      </c>
      <c r="E51" s="0" t="n">
        <v>28474269.1030828</v>
      </c>
      <c r="F51" s="0" t="n">
        <v>21197965.3055654</v>
      </c>
      <c r="G51" s="0" t="n">
        <v>7162463.07336673</v>
      </c>
      <c r="H51" s="0" t="n">
        <v>21325095.7449572</v>
      </c>
      <c r="I51" s="0" t="n">
        <v>7149173.35812553</v>
      </c>
      <c r="J51" s="0" t="n">
        <v>1920545.877888</v>
      </c>
      <c r="K51" s="0" t="n">
        <v>1862929.50155136</v>
      </c>
      <c r="L51" s="0" t="n">
        <v>4928299.60507859</v>
      </c>
      <c r="M51" s="0" t="n">
        <v>4649133.72247704</v>
      </c>
      <c r="N51" s="0" t="n">
        <v>4948490.92410147</v>
      </c>
      <c r="O51" s="0" t="n">
        <v>4668069.18479577</v>
      </c>
      <c r="P51" s="0" t="n">
        <v>320090.979648</v>
      </c>
      <c r="Q51" s="0" t="n">
        <v>310488.25025856</v>
      </c>
    </row>
    <row r="52" customFormat="false" ht="12.8" hidden="false" customHeight="false" outlineLevel="0" collapsed="false">
      <c r="A52" s="0" t="n">
        <v>99</v>
      </c>
      <c r="B52" s="0" t="n">
        <v>29305153.6409864</v>
      </c>
      <c r="C52" s="0" t="n">
        <v>28099300.5524851</v>
      </c>
      <c r="D52" s="0" t="n">
        <v>29425035.0411943</v>
      </c>
      <c r="E52" s="0" t="n">
        <v>28211674.6610838</v>
      </c>
      <c r="F52" s="0" t="n">
        <v>20973123.8586529</v>
      </c>
      <c r="G52" s="0" t="n">
        <v>7126176.69383226</v>
      </c>
      <c r="H52" s="0" t="n">
        <v>21098624.9308474</v>
      </c>
      <c r="I52" s="0" t="n">
        <v>7113049.73023636</v>
      </c>
      <c r="J52" s="0" t="n">
        <v>1990037.217168</v>
      </c>
      <c r="K52" s="0" t="n">
        <v>1930336.10065296</v>
      </c>
      <c r="L52" s="0" t="n">
        <v>0</v>
      </c>
      <c r="M52" s="0" t="n">
        <v>0</v>
      </c>
      <c r="N52" s="0" t="n">
        <v>0</v>
      </c>
      <c r="O52" s="0" t="n">
        <v>0</v>
      </c>
      <c r="P52" s="0" t="n">
        <v>0</v>
      </c>
      <c r="Q52" s="0" t="n">
        <v>0</v>
      </c>
    </row>
    <row r="53" customFormat="false" ht="12.8" hidden="false" customHeight="false" outlineLevel="0" collapsed="false">
      <c r="A53" s="0" t="n">
        <v>100</v>
      </c>
      <c r="B53" s="0" t="n">
        <v>30048837.2598053</v>
      </c>
      <c r="C53" s="0" t="n">
        <v>28811475.8834481</v>
      </c>
      <c r="D53" s="0" t="n">
        <v>30169526.3422444</v>
      </c>
      <c r="E53" s="0" t="n">
        <v>28924604.1487571</v>
      </c>
      <c r="F53" s="0" t="n">
        <v>21471413.5366794</v>
      </c>
      <c r="G53" s="0" t="n">
        <v>7340062.34676877</v>
      </c>
      <c r="H53" s="0" t="n">
        <v>21597907.2586652</v>
      </c>
      <c r="I53" s="0" t="n">
        <v>7326696.8900919</v>
      </c>
      <c r="J53" s="0" t="n">
        <v>2137098.808512</v>
      </c>
      <c r="K53" s="0" t="n">
        <v>2072985.84425664</v>
      </c>
      <c r="L53" s="0" t="n">
        <v>5007731.94794557</v>
      </c>
      <c r="M53" s="0" t="n">
        <v>4724808.03932815</v>
      </c>
      <c r="N53" s="0" t="n">
        <v>5027796.98327741</v>
      </c>
      <c r="O53" s="0" t="n">
        <v>4743624.23053821</v>
      </c>
      <c r="P53" s="0" t="n">
        <v>356183.134752</v>
      </c>
      <c r="Q53" s="0" t="n">
        <v>345497.64070944</v>
      </c>
    </row>
    <row r="54" customFormat="false" ht="12.8" hidden="false" customHeight="false" outlineLevel="0" collapsed="false">
      <c r="A54" s="0" t="n">
        <v>101</v>
      </c>
      <c r="B54" s="0" t="n">
        <v>29804843.6866359</v>
      </c>
      <c r="C54" s="0" t="n">
        <v>28577288.6373615</v>
      </c>
      <c r="D54" s="0" t="n">
        <v>29927230.6394961</v>
      </c>
      <c r="E54" s="0" t="n">
        <v>28692091.6044025</v>
      </c>
      <c r="F54" s="0" t="n">
        <v>21261845.1242157</v>
      </c>
      <c r="G54" s="0" t="n">
        <v>7315443.51314582</v>
      </c>
      <c r="H54" s="0" t="n">
        <v>21387384.7081339</v>
      </c>
      <c r="I54" s="0" t="n">
        <v>7304706.89626861</v>
      </c>
      <c r="J54" s="0" t="n">
        <v>2218778.285856</v>
      </c>
      <c r="K54" s="0" t="n">
        <v>2152214.93728032</v>
      </c>
      <c r="L54" s="0" t="n">
        <v>0</v>
      </c>
      <c r="M54" s="0" t="n">
        <v>0</v>
      </c>
      <c r="N54" s="0" t="n">
        <v>0</v>
      </c>
      <c r="O54" s="0" t="n">
        <v>0</v>
      </c>
      <c r="P54" s="0" t="n">
        <v>0</v>
      </c>
      <c r="Q54" s="0" t="n">
        <v>0</v>
      </c>
    </row>
    <row r="55" customFormat="false" ht="12.8" hidden="false" customHeight="false" outlineLevel="0" collapsed="false">
      <c r="A55" s="0" t="n">
        <v>102</v>
      </c>
      <c r="B55" s="0" t="n">
        <v>30541013.7785827</v>
      </c>
      <c r="C55" s="0" t="n">
        <v>29281563.247251</v>
      </c>
      <c r="D55" s="0" t="n">
        <v>30666492.876752</v>
      </c>
      <c r="E55" s="0" t="n">
        <v>29399268.390419</v>
      </c>
      <c r="F55" s="0" t="n">
        <v>21768767.2796211</v>
      </c>
      <c r="G55" s="0" t="n">
        <v>7512795.96762985</v>
      </c>
      <c r="H55" s="0" t="n">
        <v>21897424.9681934</v>
      </c>
      <c r="I55" s="0" t="n">
        <v>7501843.4222256</v>
      </c>
      <c r="J55" s="0" t="n">
        <v>2356742.7282</v>
      </c>
      <c r="K55" s="0" t="n">
        <v>2286040.446354</v>
      </c>
      <c r="L55" s="0" t="n">
        <v>5088444.69103088</v>
      </c>
      <c r="M55" s="0" t="n">
        <v>4801261.45116638</v>
      </c>
      <c r="N55" s="0" t="n">
        <v>5109321.28085412</v>
      </c>
      <c r="O55" s="0" t="n">
        <v>4820853.60151649</v>
      </c>
      <c r="P55" s="0" t="n">
        <v>392790.4547</v>
      </c>
      <c r="Q55" s="0" t="n">
        <v>381006.741059</v>
      </c>
    </row>
    <row r="56" customFormat="false" ht="12.8" hidden="false" customHeight="false" outlineLevel="0" collapsed="false">
      <c r="A56" s="0" t="n">
        <v>103</v>
      </c>
      <c r="B56" s="0" t="n">
        <v>30334314.8174822</v>
      </c>
      <c r="C56" s="0" t="n">
        <v>29083037.0459343</v>
      </c>
      <c r="D56" s="0" t="n">
        <v>30460558.0479496</v>
      </c>
      <c r="E56" s="0" t="n">
        <v>29201543.2335453</v>
      </c>
      <c r="F56" s="0" t="n">
        <v>21603319.6034625</v>
      </c>
      <c r="G56" s="0" t="n">
        <v>7479717.44247179</v>
      </c>
      <c r="H56" s="0" t="n">
        <v>21730065.394961</v>
      </c>
      <c r="I56" s="0" t="n">
        <v>7471477.8385843</v>
      </c>
      <c r="J56" s="0" t="n">
        <v>2446545.62984</v>
      </c>
      <c r="K56" s="0" t="n">
        <v>2373149.2609448</v>
      </c>
      <c r="L56" s="0" t="n">
        <v>0</v>
      </c>
      <c r="M56" s="0" t="n">
        <v>0</v>
      </c>
      <c r="N56" s="0" t="n">
        <v>0</v>
      </c>
      <c r="O56" s="0" t="n">
        <v>0</v>
      </c>
      <c r="P56" s="0" t="n">
        <v>0</v>
      </c>
      <c r="Q56" s="0" t="n">
        <v>0</v>
      </c>
    </row>
    <row r="57" customFormat="false" ht="12.8" hidden="false" customHeight="false" outlineLevel="0" collapsed="false">
      <c r="A57" s="0" t="n">
        <v>104</v>
      </c>
      <c r="B57" s="0" t="n">
        <v>31073031.0983992</v>
      </c>
      <c r="C57" s="0" t="n">
        <v>29790258.8111604</v>
      </c>
      <c r="D57" s="0" t="n">
        <v>31201794.8013781</v>
      </c>
      <c r="E57" s="0" t="n">
        <v>29911130.8471007</v>
      </c>
      <c r="F57" s="0" t="n">
        <v>22125798.2531517</v>
      </c>
      <c r="G57" s="0" t="n">
        <v>7664460.5580087</v>
      </c>
      <c r="H57" s="0" t="n">
        <v>22255082.129714</v>
      </c>
      <c r="I57" s="0" t="n">
        <v>7656048.71738664</v>
      </c>
      <c r="J57" s="0" t="n">
        <v>2619257.862096</v>
      </c>
      <c r="K57" s="0" t="n">
        <v>2540680.12623312</v>
      </c>
      <c r="L57" s="0" t="n">
        <v>5177789.47064239</v>
      </c>
      <c r="M57" s="0" t="n">
        <v>4886463.20357641</v>
      </c>
      <c r="N57" s="0" t="n">
        <v>5199227.62412236</v>
      </c>
      <c r="O57" s="0" t="n">
        <v>4906596.9794288</v>
      </c>
      <c r="P57" s="0" t="n">
        <v>436542.977016</v>
      </c>
      <c r="Q57" s="0" t="n">
        <v>423446.68770552</v>
      </c>
    </row>
    <row r="58" customFormat="false" ht="12.8" hidden="false" customHeight="false" outlineLevel="0" collapsed="false">
      <c r="A58" s="0" t="n">
        <v>105</v>
      </c>
      <c r="B58" s="0" t="n">
        <v>30756910.6019444</v>
      </c>
      <c r="C58" s="0" t="n">
        <v>29487201.5247779</v>
      </c>
      <c r="D58" s="0" t="n">
        <v>30884461.7047693</v>
      </c>
      <c r="E58" s="0" t="n">
        <v>29606965.4097324</v>
      </c>
      <c r="F58" s="0" t="n">
        <v>21858981.8026503</v>
      </c>
      <c r="G58" s="0" t="n">
        <v>7628219.72212758</v>
      </c>
      <c r="H58" s="0" t="n">
        <v>21986095.1215522</v>
      </c>
      <c r="I58" s="0" t="n">
        <v>7620870.28818019</v>
      </c>
      <c r="J58" s="0" t="n">
        <v>2677431.793664</v>
      </c>
      <c r="K58" s="0" t="n">
        <v>2597108.83985408</v>
      </c>
      <c r="L58" s="0" t="n">
        <v>0</v>
      </c>
      <c r="M58" s="0" t="n">
        <v>0</v>
      </c>
      <c r="N58" s="0" t="n">
        <v>0</v>
      </c>
      <c r="O58" s="0" t="n">
        <v>0</v>
      </c>
      <c r="P58" s="0" t="n">
        <v>0</v>
      </c>
      <c r="Q58" s="0" t="n">
        <v>0</v>
      </c>
    </row>
    <row r="59" customFormat="false" ht="12.8" hidden="false" customHeight="false" outlineLevel="0" collapsed="false">
      <c r="A59" s="0" t="n">
        <v>106</v>
      </c>
      <c r="B59" s="0" t="n">
        <v>31584188.2036674</v>
      </c>
      <c r="C59" s="0" t="n">
        <v>30279476.7542764</v>
      </c>
      <c r="D59" s="0" t="n">
        <v>31716140.6139723</v>
      </c>
      <c r="E59" s="0" t="n">
        <v>30403379.7513943</v>
      </c>
      <c r="F59" s="0" t="n">
        <v>22405961.5141307</v>
      </c>
      <c r="G59" s="0" t="n">
        <v>7873515.24014577</v>
      </c>
      <c r="H59" s="0" t="n">
        <v>22537236.0203758</v>
      </c>
      <c r="I59" s="0" t="n">
        <v>7866143.73101847</v>
      </c>
      <c r="J59" s="0" t="n">
        <v>2775994.76228</v>
      </c>
      <c r="K59" s="0" t="n">
        <v>2692714.9194116</v>
      </c>
      <c r="L59" s="0" t="n">
        <v>5258191.84978633</v>
      </c>
      <c r="M59" s="0" t="n">
        <v>4961587.57768498</v>
      </c>
      <c r="N59" s="0" t="n">
        <v>5280167.47952585</v>
      </c>
      <c r="O59" s="0" t="n">
        <v>4982232.39062351</v>
      </c>
      <c r="P59" s="0" t="n">
        <v>462665.793713333</v>
      </c>
      <c r="Q59" s="0" t="n">
        <v>448785.819901933</v>
      </c>
    </row>
    <row r="60" customFormat="false" ht="12.8" hidden="false" customHeight="false" outlineLevel="0" collapsed="false">
      <c r="A60" s="0" t="n">
        <v>107</v>
      </c>
      <c r="B60" s="0" t="n">
        <v>31329041.5247012</v>
      </c>
      <c r="C60" s="0" t="n">
        <v>30034103.1566108</v>
      </c>
      <c r="D60" s="0" t="n">
        <v>31458279.8595391</v>
      </c>
      <c r="E60" s="0" t="n">
        <v>30155456.5425267</v>
      </c>
      <c r="F60" s="0" t="n">
        <v>22233250.7720164</v>
      </c>
      <c r="G60" s="0" t="n">
        <v>7800852.38459446</v>
      </c>
      <c r="H60" s="0" t="n">
        <v>22361885.4146161</v>
      </c>
      <c r="I60" s="0" t="n">
        <v>7793571.12791063</v>
      </c>
      <c r="J60" s="0" t="n">
        <v>2787894.078816</v>
      </c>
      <c r="K60" s="0" t="n">
        <v>2704257.25645152</v>
      </c>
      <c r="L60" s="0" t="n">
        <v>0</v>
      </c>
      <c r="M60" s="0" t="n">
        <v>0</v>
      </c>
      <c r="N60" s="0" t="n">
        <v>0</v>
      </c>
      <c r="O60" s="0" t="n">
        <v>0</v>
      </c>
      <c r="P60" s="0" t="n">
        <v>0</v>
      </c>
      <c r="Q60" s="0" t="n">
        <v>0</v>
      </c>
    </row>
    <row r="61" customFormat="false" ht="12.8" hidden="false" customHeight="false" outlineLevel="0" collapsed="false">
      <c r="A61" s="0" t="n">
        <v>108</v>
      </c>
      <c r="B61" s="0" t="n">
        <v>32093299.2450008</v>
      </c>
      <c r="C61" s="0" t="n">
        <v>30766468.9806715</v>
      </c>
      <c r="D61" s="0" t="n">
        <v>32225336.740515</v>
      </c>
      <c r="E61" s="0" t="n">
        <v>30890456.946782</v>
      </c>
      <c r="F61" s="0" t="n">
        <v>22724289.6197671</v>
      </c>
      <c r="G61" s="0" t="n">
        <v>8042179.36090435</v>
      </c>
      <c r="H61" s="0" t="n">
        <v>22855511.6588051</v>
      </c>
      <c r="I61" s="0" t="n">
        <v>8034945.28797693</v>
      </c>
      <c r="J61" s="0" t="n">
        <v>2947070.27664</v>
      </c>
      <c r="K61" s="0" t="n">
        <v>2858658.1683408</v>
      </c>
      <c r="L61" s="0" t="n">
        <v>5341935.50760404</v>
      </c>
      <c r="M61" s="0" t="n">
        <v>5040710.38637905</v>
      </c>
      <c r="N61" s="0" t="n">
        <v>5363926.27912959</v>
      </c>
      <c r="O61" s="0" t="n">
        <v>5061371.20872651</v>
      </c>
      <c r="P61" s="0" t="n">
        <v>491178.37944</v>
      </c>
      <c r="Q61" s="0" t="n">
        <v>476443.0280568</v>
      </c>
    </row>
    <row r="62" customFormat="false" ht="12.8" hidden="false" customHeight="false" outlineLevel="0" collapsed="false">
      <c r="A62" s="0" t="n">
        <v>109</v>
      </c>
      <c r="B62" s="0" t="n">
        <v>31743577.2120708</v>
      </c>
      <c r="C62" s="0" t="n">
        <v>30431069.1031061</v>
      </c>
      <c r="D62" s="0" t="n">
        <v>31874704.1779782</v>
      </c>
      <c r="E62" s="0" t="n">
        <v>30554202.8755494</v>
      </c>
      <c r="F62" s="0" t="n">
        <v>22374975.1759058</v>
      </c>
      <c r="G62" s="0" t="n">
        <v>8056093.9272003</v>
      </c>
      <c r="H62" s="0" t="n">
        <v>22505253.6742676</v>
      </c>
      <c r="I62" s="0" t="n">
        <v>8048949.2012818</v>
      </c>
      <c r="J62" s="0" t="n">
        <v>3025995.20176</v>
      </c>
      <c r="K62" s="0" t="n">
        <v>2935215.3457072</v>
      </c>
      <c r="L62" s="0" t="n">
        <v>0</v>
      </c>
      <c r="M62" s="0" t="n">
        <v>0</v>
      </c>
      <c r="N62" s="0" t="n">
        <v>0</v>
      </c>
      <c r="O62" s="0" t="n">
        <v>0</v>
      </c>
      <c r="P62" s="0" t="n">
        <v>0</v>
      </c>
      <c r="Q62" s="0" t="n">
        <v>0</v>
      </c>
    </row>
    <row r="63" customFormat="false" ht="12.8" hidden="false" customHeight="false" outlineLevel="0" collapsed="false">
      <c r="A63" s="0" t="n">
        <v>110</v>
      </c>
      <c r="B63" s="0" t="n">
        <v>32573189.1431258</v>
      </c>
      <c r="C63" s="0" t="n">
        <v>31225185.38426</v>
      </c>
      <c r="D63" s="0" t="n">
        <v>32706708.1215436</v>
      </c>
      <c r="E63" s="0" t="n">
        <v>31350571.5219145</v>
      </c>
      <c r="F63" s="0" t="n">
        <v>22964703.3415702</v>
      </c>
      <c r="G63" s="0" t="n">
        <v>8260482.04268986</v>
      </c>
      <c r="H63" s="0" t="n">
        <v>23097141.6132005</v>
      </c>
      <c r="I63" s="0" t="n">
        <v>8253429.90871403</v>
      </c>
      <c r="J63" s="0" t="n">
        <v>3162773.315136</v>
      </c>
      <c r="K63" s="0" t="n">
        <v>3067890.11568192</v>
      </c>
      <c r="L63" s="0" t="n">
        <v>5420833.77851146</v>
      </c>
      <c r="M63" s="0" t="n">
        <v>5115673.60536357</v>
      </c>
      <c r="N63" s="0" t="n">
        <v>5443072.49689303</v>
      </c>
      <c r="O63" s="0" t="n">
        <v>5136568.89257294</v>
      </c>
      <c r="P63" s="0" t="n">
        <v>527128.885856</v>
      </c>
      <c r="Q63" s="0" t="n">
        <v>511315.01928032</v>
      </c>
    </row>
    <row r="64" customFormat="false" ht="12.8" hidden="false" customHeight="false" outlineLevel="0" collapsed="false">
      <c r="A64" s="0" t="n">
        <v>111</v>
      </c>
      <c r="B64" s="0" t="n">
        <v>32157451.4681941</v>
      </c>
      <c r="C64" s="0" t="n">
        <v>30826854.1418503</v>
      </c>
      <c r="D64" s="0" t="n">
        <v>32291866.2649527</v>
      </c>
      <c r="E64" s="0" t="n">
        <v>30953156.2390326</v>
      </c>
      <c r="F64" s="0" t="n">
        <v>22683152.9263996</v>
      </c>
      <c r="G64" s="0" t="n">
        <v>8143701.21545069</v>
      </c>
      <c r="H64" s="0" t="n">
        <v>22814079.8868897</v>
      </c>
      <c r="I64" s="0" t="n">
        <v>8139076.35214294</v>
      </c>
      <c r="J64" s="0" t="n">
        <v>3153590.765696</v>
      </c>
      <c r="K64" s="0" t="n">
        <v>3058983.04272512</v>
      </c>
      <c r="L64" s="0" t="n">
        <v>0</v>
      </c>
      <c r="M64" s="0" t="n">
        <v>0</v>
      </c>
      <c r="N64" s="0" t="n">
        <v>0</v>
      </c>
      <c r="O64" s="0" t="n">
        <v>0</v>
      </c>
      <c r="P64" s="0" t="n">
        <v>0</v>
      </c>
      <c r="Q64" s="0" t="n">
        <v>0</v>
      </c>
    </row>
    <row r="65" customFormat="false" ht="12.8" hidden="false" customHeight="false" outlineLevel="0" collapsed="false">
      <c r="A65" s="0" t="n">
        <v>112</v>
      </c>
      <c r="B65" s="0" t="n">
        <v>32816451.8212592</v>
      </c>
      <c r="C65" s="0" t="n">
        <v>31458292.9204001</v>
      </c>
      <c r="D65" s="0" t="n">
        <v>32952485.9135019</v>
      </c>
      <c r="E65" s="0" t="n">
        <v>31586116.5014521</v>
      </c>
      <c r="F65" s="0" t="n">
        <v>23129314.5792756</v>
      </c>
      <c r="G65" s="0" t="n">
        <v>8328978.34112453</v>
      </c>
      <c r="H65" s="0" t="n">
        <v>23261852.8746609</v>
      </c>
      <c r="I65" s="0" t="n">
        <v>8324263.62679128</v>
      </c>
      <c r="J65" s="0" t="n">
        <v>3248795.058904</v>
      </c>
      <c r="K65" s="0" t="n">
        <v>3151331.20713688</v>
      </c>
      <c r="L65" s="0" t="n">
        <v>5468942.36125227</v>
      </c>
      <c r="M65" s="0" t="n">
        <v>5163702.19634743</v>
      </c>
      <c r="N65" s="0" t="n">
        <v>5491613.30000677</v>
      </c>
      <c r="O65" s="0" t="n">
        <v>5185016.40105258</v>
      </c>
      <c r="P65" s="0" t="n">
        <v>541465.843150667</v>
      </c>
      <c r="Q65" s="0" t="n">
        <v>525221.867856147</v>
      </c>
    </row>
    <row r="66" customFormat="false" ht="12.8" hidden="false" customHeight="false" outlineLevel="0" collapsed="false">
      <c r="A66" s="0" t="n">
        <v>113</v>
      </c>
      <c r="B66" s="0" t="n">
        <v>32559348.5216202</v>
      </c>
      <c r="C66" s="0" t="n">
        <v>31209601.0789819</v>
      </c>
      <c r="D66" s="0" t="n">
        <v>32693746.4998514</v>
      </c>
      <c r="E66" s="0" t="n">
        <v>31335886.9667065</v>
      </c>
      <c r="F66" s="0" t="n">
        <v>22922002.3137964</v>
      </c>
      <c r="G66" s="0" t="n">
        <v>8287598.76518544</v>
      </c>
      <c r="H66" s="0" t="n">
        <v>23052944.6854657</v>
      </c>
      <c r="I66" s="0" t="n">
        <v>8282942.28124086</v>
      </c>
      <c r="J66" s="0" t="n">
        <v>3307486.387712</v>
      </c>
      <c r="K66" s="0" t="n">
        <v>3208261.79608064</v>
      </c>
      <c r="L66" s="0" t="n">
        <v>0</v>
      </c>
      <c r="M66" s="0" t="n">
        <v>0</v>
      </c>
      <c r="N66" s="0" t="n">
        <v>0</v>
      </c>
      <c r="O66" s="0" t="n">
        <v>0</v>
      </c>
      <c r="P66" s="0" t="n">
        <v>0</v>
      </c>
      <c r="Q66" s="0" t="n">
        <v>0</v>
      </c>
    </row>
    <row r="67" customFormat="false" ht="12.8" hidden="false" customHeight="false" outlineLevel="0" collapsed="false">
      <c r="A67" s="0" t="n">
        <v>114</v>
      </c>
      <c r="B67" s="0" t="n">
        <v>33247874.3957976</v>
      </c>
      <c r="C67" s="0" t="n">
        <v>31869750.5269323</v>
      </c>
      <c r="D67" s="0" t="n">
        <v>33385018.5012679</v>
      </c>
      <c r="E67" s="0" t="n">
        <v>31998616.842126</v>
      </c>
      <c r="F67" s="0" t="n">
        <v>23405076.7214541</v>
      </c>
      <c r="G67" s="0" t="n">
        <v>8464673.80547826</v>
      </c>
      <c r="H67" s="0" t="n">
        <v>23538689.861578</v>
      </c>
      <c r="I67" s="0" t="n">
        <v>8459926.98054799</v>
      </c>
      <c r="J67" s="0" t="n">
        <v>3460762.819808</v>
      </c>
      <c r="K67" s="0" t="n">
        <v>3356939.93521376</v>
      </c>
      <c r="L67" s="0" t="n">
        <v>5532956.80532308</v>
      </c>
      <c r="M67" s="0" t="n">
        <v>5222516.35237545</v>
      </c>
      <c r="N67" s="0" t="n">
        <v>5555812.67499675</v>
      </c>
      <c r="O67" s="0" t="n">
        <v>5244004.41692225</v>
      </c>
      <c r="P67" s="0" t="n">
        <v>576793.803301333</v>
      </c>
      <c r="Q67" s="0" t="n">
        <v>559489.989202293</v>
      </c>
    </row>
    <row r="68" customFormat="false" ht="12.8" hidden="false" customHeight="false" outlineLevel="0" collapsed="false">
      <c r="A68" s="0" t="n">
        <v>115</v>
      </c>
      <c r="B68" s="0" t="n">
        <v>32983459.0883053</v>
      </c>
      <c r="C68" s="0" t="n">
        <v>31615136.8704475</v>
      </c>
      <c r="D68" s="0" t="n">
        <v>33120128.1622323</v>
      </c>
      <c r="E68" s="0" t="n">
        <v>31743557.2574552</v>
      </c>
      <c r="F68" s="0" t="n">
        <v>23219055.586893</v>
      </c>
      <c r="G68" s="0" t="n">
        <v>8396081.28355455</v>
      </c>
      <c r="H68" s="0" t="n">
        <v>23352164.681113</v>
      </c>
      <c r="I68" s="0" t="n">
        <v>8391392.57634222</v>
      </c>
      <c r="J68" s="0" t="n">
        <v>3514888.285328</v>
      </c>
      <c r="K68" s="0" t="n">
        <v>3409441.63676816</v>
      </c>
      <c r="L68" s="0" t="n">
        <v>0</v>
      </c>
      <c r="M68" s="0" t="n">
        <v>0</v>
      </c>
      <c r="N68" s="0" t="n">
        <v>0</v>
      </c>
      <c r="O68" s="0" t="n">
        <v>0</v>
      </c>
      <c r="P68" s="0" t="n">
        <v>0</v>
      </c>
      <c r="Q68" s="0" t="n">
        <v>0</v>
      </c>
    </row>
    <row r="69" customFormat="false" ht="12.8" hidden="false" customHeight="false" outlineLevel="0" collapsed="false">
      <c r="A69" s="0" t="n">
        <v>116</v>
      </c>
      <c r="B69" s="0" t="n">
        <v>33691167.1430719</v>
      </c>
      <c r="C69" s="0" t="n">
        <v>32294392.7509576</v>
      </c>
      <c r="D69" s="0" t="n">
        <v>33834326.7083377</v>
      </c>
      <c r="E69" s="0" t="n">
        <v>32428946.6542589</v>
      </c>
      <c r="F69" s="0" t="n">
        <v>23719273.9881336</v>
      </c>
      <c r="G69" s="0" t="n">
        <v>8575118.76282397</v>
      </c>
      <c r="H69" s="0" t="n">
        <v>23854334.7608935</v>
      </c>
      <c r="I69" s="0" t="n">
        <v>8574611.89336543</v>
      </c>
      <c r="J69" s="0" t="n">
        <v>3703254.26328</v>
      </c>
      <c r="K69" s="0" t="n">
        <v>3592156.6353816</v>
      </c>
      <c r="L69" s="0" t="n">
        <v>5608624.07152334</v>
      </c>
      <c r="M69" s="0" t="n">
        <v>5295171.88123662</v>
      </c>
      <c r="N69" s="0" t="n">
        <v>5632481.14657676</v>
      </c>
      <c r="O69" s="0" t="n">
        <v>5317600.15195502</v>
      </c>
      <c r="P69" s="0" t="n">
        <v>617209.04388</v>
      </c>
      <c r="Q69" s="0" t="n">
        <v>598692.7725636</v>
      </c>
    </row>
    <row r="70" customFormat="false" ht="12.8" hidden="false" customHeight="false" outlineLevel="0" collapsed="false">
      <c r="A70" s="0" t="n">
        <v>117</v>
      </c>
      <c r="B70" s="0" t="n">
        <v>33304855.6324662</v>
      </c>
      <c r="C70" s="0" t="n">
        <v>31924677.0665166</v>
      </c>
      <c r="D70" s="0" t="n">
        <v>33445471.2955084</v>
      </c>
      <c r="E70" s="0" t="n">
        <v>32056839.0814339</v>
      </c>
      <c r="F70" s="0" t="n">
        <v>23454838.1993377</v>
      </c>
      <c r="G70" s="0" t="n">
        <v>8469838.86717893</v>
      </c>
      <c r="H70" s="0" t="n">
        <v>23587500.8620039</v>
      </c>
      <c r="I70" s="0" t="n">
        <v>8469338.21942997</v>
      </c>
      <c r="J70" s="0" t="n">
        <v>3770323.509152</v>
      </c>
      <c r="K70" s="0" t="n">
        <v>3657213.80387744</v>
      </c>
      <c r="L70" s="0" t="n">
        <v>0</v>
      </c>
      <c r="M70" s="0" t="n">
        <v>0</v>
      </c>
      <c r="N70" s="0" t="n">
        <v>0</v>
      </c>
      <c r="O70" s="0" t="n">
        <v>0</v>
      </c>
      <c r="P70" s="0" t="n">
        <v>0</v>
      </c>
      <c r="Q70" s="0" t="n">
        <v>0</v>
      </c>
    </row>
    <row r="71" customFormat="false" ht="12.8" hidden="false" customHeight="false" outlineLevel="0" collapsed="false">
      <c r="A71" s="0" t="n">
        <v>118</v>
      </c>
      <c r="B71" s="0" t="n">
        <v>34051133.9462144</v>
      </c>
      <c r="C71" s="0" t="n">
        <v>32638850.5470473</v>
      </c>
      <c r="D71" s="0" t="n">
        <v>34193293.3981504</v>
      </c>
      <c r="E71" s="0" t="n">
        <v>32772463.8669784</v>
      </c>
      <c r="F71" s="0" t="n">
        <v>23939588.8567022</v>
      </c>
      <c r="G71" s="0" t="n">
        <v>8699261.69034513</v>
      </c>
      <c r="H71" s="0" t="n">
        <v>24073713.6498234</v>
      </c>
      <c r="I71" s="0" t="n">
        <v>8698750.21715498</v>
      </c>
      <c r="J71" s="0" t="n">
        <v>3962976.1136</v>
      </c>
      <c r="K71" s="0" t="n">
        <v>3844086.830192</v>
      </c>
      <c r="L71" s="0" t="n">
        <v>5674087.17173974</v>
      </c>
      <c r="M71" s="0" t="n">
        <v>5359377.45659263</v>
      </c>
      <c r="N71" s="0" t="n">
        <v>5697777.47669207</v>
      </c>
      <c r="O71" s="0" t="n">
        <v>5381649.14420922</v>
      </c>
      <c r="P71" s="0" t="n">
        <v>660496.018933333</v>
      </c>
      <c r="Q71" s="0" t="n">
        <v>640681.138365333</v>
      </c>
    </row>
    <row r="72" customFormat="false" ht="12.8" hidden="false" customHeight="false" outlineLevel="0" collapsed="false">
      <c r="A72" s="0" t="n">
        <v>119</v>
      </c>
      <c r="B72" s="0" t="n">
        <v>33842532.01108</v>
      </c>
      <c r="C72" s="0" t="n">
        <v>32437934.6092893</v>
      </c>
      <c r="D72" s="0" t="n">
        <v>33983358.6878697</v>
      </c>
      <c r="E72" s="0" t="n">
        <v>32570295.9510793</v>
      </c>
      <c r="F72" s="0" t="n">
        <v>23812139.2489559</v>
      </c>
      <c r="G72" s="0" t="n">
        <v>8625795.36033339</v>
      </c>
      <c r="H72" s="0" t="n">
        <v>23945005.8017154</v>
      </c>
      <c r="I72" s="0" t="n">
        <v>8625290.14936384</v>
      </c>
      <c r="J72" s="0" t="n">
        <v>4023151.314504</v>
      </c>
      <c r="K72" s="0" t="n">
        <v>3902456.77506888</v>
      </c>
      <c r="L72" s="0" t="n">
        <v>0</v>
      </c>
      <c r="M72" s="0" t="n">
        <v>0</v>
      </c>
      <c r="N72" s="0" t="n">
        <v>0</v>
      </c>
      <c r="O72" s="0" t="n">
        <v>0</v>
      </c>
      <c r="P72" s="0" t="n">
        <v>0</v>
      </c>
      <c r="Q72" s="0" t="n">
        <v>0</v>
      </c>
    </row>
    <row r="73" customFormat="false" ht="12.8" hidden="false" customHeight="false" outlineLevel="0" collapsed="false">
      <c r="A73" s="0" t="n">
        <v>120</v>
      </c>
      <c r="B73" s="0" t="n">
        <v>34434857.6364779</v>
      </c>
      <c r="C73" s="0" t="n">
        <v>33006231.2568244</v>
      </c>
      <c r="D73" s="0" t="n">
        <v>34576346.1805709</v>
      </c>
      <c r="E73" s="0" t="n">
        <v>33139228.8746129</v>
      </c>
      <c r="F73" s="0" t="n">
        <v>24237981.8853224</v>
      </c>
      <c r="G73" s="0" t="n">
        <v>8768249.37150195</v>
      </c>
      <c r="H73" s="0" t="n">
        <v>24370980.1084142</v>
      </c>
      <c r="I73" s="0" t="n">
        <v>8768248.76619869</v>
      </c>
      <c r="J73" s="0" t="n">
        <v>4168736.75008</v>
      </c>
      <c r="K73" s="0" t="n">
        <v>4043674.6475776</v>
      </c>
      <c r="L73" s="0" t="n">
        <v>5728931.7223523</v>
      </c>
      <c r="M73" s="0" t="n">
        <v>5409298.58049482</v>
      </c>
      <c r="N73" s="0" t="n">
        <v>5752512.86025806</v>
      </c>
      <c r="O73" s="0" t="n">
        <v>5431470.47045867</v>
      </c>
      <c r="P73" s="0" t="n">
        <v>694789.458346667</v>
      </c>
      <c r="Q73" s="0" t="n">
        <v>673945.774596267</v>
      </c>
    </row>
    <row r="74" customFormat="false" ht="12.8" hidden="false" customHeight="false" outlineLevel="0" collapsed="false">
      <c r="A74" s="0" t="n">
        <v>121</v>
      </c>
      <c r="B74" s="0" t="n">
        <v>33942404.3652636</v>
      </c>
      <c r="C74" s="0" t="n">
        <v>32535009.5586665</v>
      </c>
      <c r="D74" s="0" t="n">
        <v>34082140.6301948</v>
      </c>
      <c r="E74" s="0" t="n">
        <v>32666360.5697229</v>
      </c>
      <c r="F74" s="0" t="n">
        <v>23896227.984893</v>
      </c>
      <c r="G74" s="0" t="n">
        <v>8638781.57377345</v>
      </c>
      <c r="H74" s="0" t="n">
        <v>24027579.5937768</v>
      </c>
      <c r="I74" s="0" t="n">
        <v>8638780.97594604</v>
      </c>
      <c r="J74" s="0" t="n">
        <v>4229519.380816</v>
      </c>
      <c r="K74" s="0" t="n">
        <v>4102633.79939152</v>
      </c>
      <c r="L74" s="0" t="n">
        <v>0</v>
      </c>
      <c r="M74" s="0" t="n">
        <v>0</v>
      </c>
      <c r="N74" s="0" t="n">
        <v>0</v>
      </c>
      <c r="O74" s="0" t="n">
        <v>0</v>
      </c>
      <c r="P74" s="0" t="n">
        <v>0</v>
      </c>
      <c r="Q74" s="0" t="n">
        <v>0</v>
      </c>
    </row>
    <row r="75" customFormat="false" ht="12.8" hidden="false" customHeight="false" outlineLevel="0" collapsed="false">
      <c r="A75" s="0" t="n">
        <v>122</v>
      </c>
      <c r="B75" s="0" t="n">
        <v>34533849.8152367</v>
      </c>
      <c r="C75" s="0" t="n">
        <v>33103038.4404605</v>
      </c>
      <c r="D75" s="0" t="n">
        <v>34675109.4778958</v>
      </c>
      <c r="E75" s="0" t="n">
        <v>33235822.6530137</v>
      </c>
      <c r="F75" s="0" t="n">
        <v>24298853.1112388</v>
      </c>
      <c r="G75" s="0" t="n">
        <v>8804185.32922173</v>
      </c>
      <c r="H75" s="0" t="n">
        <v>24431637.8671171</v>
      </c>
      <c r="I75" s="0" t="n">
        <v>8804184.78589663</v>
      </c>
      <c r="J75" s="0" t="n">
        <v>4373333.39604</v>
      </c>
      <c r="K75" s="0" t="n">
        <v>4242133.3941588</v>
      </c>
      <c r="L75" s="0" t="n">
        <v>5752076.21023626</v>
      </c>
      <c r="M75" s="0" t="n">
        <v>5433650.78771281</v>
      </c>
      <c r="N75" s="0" t="n">
        <v>5775619.51033435</v>
      </c>
      <c r="O75" s="0" t="n">
        <v>5455787.12315296</v>
      </c>
      <c r="P75" s="0" t="n">
        <v>728888.89934</v>
      </c>
      <c r="Q75" s="0" t="n">
        <v>707022.2323598</v>
      </c>
    </row>
    <row r="76" customFormat="false" ht="12.8" hidden="false" customHeight="false" outlineLevel="0" collapsed="false">
      <c r="A76" s="0" t="n">
        <v>123</v>
      </c>
      <c r="B76" s="0" t="n">
        <v>34130292.8363592</v>
      </c>
      <c r="C76" s="0" t="n">
        <v>32716890.3150151</v>
      </c>
      <c r="D76" s="0" t="n">
        <v>34268642.5406002</v>
      </c>
      <c r="E76" s="0" t="n">
        <v>32846938.7865313</v>
      </c>
      <c r="F76" s="0" t="n">
        <v>23994525.9159038</v>
      </c>
      <c r="G76" s="0" t="n">
        <v>8722364.39911125</v>
      </c>
      <c r="H76" s="0" t="n">
        <v>24124574.9240922</v>
      </c>
      <c r="I76" s="0" t="n">
        <v>8722363.8624391</v>
      </c>
      <c r="J76" s="0" t="n">
        <v>4374299.819296</v>
      </c>
      <c r="K76" s="0" t="n">
        <v>4243070.82471712</v>
      </c>
      <c r="L76" s="0" t="n">
        <v>0</v>
      </c>
      <c r="M76" s="0" t="n">
        <v>0</v>
      </c>
      <c r="N76" s="0" t="n">
        <v>0</v>
      </c>
      <c r="O76" s="0" t="n">
        <v>0</v>
      </c>
      <c r="P76" s="0" t="n">
        <v>0</v>
      </c>
      <c r="Q76" s="0" t="n">
        <v>0</v>
      </c>
    </row>
    <row r="77" customFormat="false" ht="12.8" hidden="false" customHeight="false" outlineLevel="0" collapsed="false">
      <c r="A77" s="0" t="n">
        <v>124</v>
      </c>
      <c r="B77" s="0" t="n">
        <v>34824986.8358906</v>
      </c>
      <c r="C77" s="0" t="n">
        <v>33382360.9891299</v>
      </c>
      <c r="D77" s="0" t="n">
        <v>34966121.8168327</v>
      </c>
      <c r="E77" s="0" t="n">
        <v>33515027.8212362</v>
      </c>
      <c r="F77" s="0" t="n">
        <v>24443615.7010212</v>
      </c>
      <c r="G77" s="0" t="n">
        <v>8938745.28810876</v>
      </c>
      <c r="H77" s="0" t="n">
        <v>24576283.0790352</v>
      </c>
      <c r="I77" s="0" t="n">
        <v>8938744.74220102</v>
      </c>
      <c r="J77" s="0" t="n">
        <v>4540147.69168</v>
      </c>
      <c r="K77" s="0" t="n">
        <v>4403943.2609296</v>
      </c>
      <c r="L77" s="0" t="n">
        <v>5796193.96329948</v>
      </c>
      <c r="M77" s="0" t="n">
        <v>5474849.96965996</v>
      </c>
      <c r="N77" s="0" t="n">
        <v>5819716.45126158</v>
      </c>
      <c r="O77" s="0" t="n">
        <v>5496966.76846929</v>
      </c>
      <c r="P77" s="0" t="n">
        <v>756691.281946667</v>
      </c>
      <c r="Q77" s="0" t="n">
        <v>733990.543488267</v>
      </c>
    </row>
    <row r="78" customFormat="false" ht="12.8" hidden="false" customHeight="false" outlineLevel="0" collapsed="false">
      <c r="A78" s="0" t="n">
        <v>125</v>
      </c>
      <c r="B78" s="0" t="n">
        <v>34507049.3713559</v>
      </c>
      <c r="C78" s="0" t="n">
        <v>33078073.86233</v>
      </c>
      <c r="D78" s="0" t="n">
        <v>34645938.1512671</v>
      </c>
      <c r="E78" s="0" t="n">
        <v>33208629.6135673</v>
      </c>
      <c r="F78" s="0" t="n">
        <v>24200711.1881218</v>
      </c>
      <c r="G78" s="0" t="n">
        <v>8877362.6742082</v>
      </c>
      <c r="H78" s="0" t="n">
        <v>24331267.4785245</v>
      </c>
      <c r="I78" s="0" t="n">
        <v>8877362.13504275</v>
      </c>
      <c r="J78" s="0" t="n">
        <v>4544153.470584</v>
      </c>
      <c r="K78" s="0" t="n">
        <v>4407828.86646648</v>
      </c>
      <c r="L78" s="0" t="n">
        <v>0</v>
      </c>
      <c r="M78" s="0" t="n">
        <v>0</v>
      </c>
      <c r="N78" s="0" t="n">
        <v>0</v>
      </c>
      <c r="O78" s="0" t="n">
        <v>0</v>
      </c>
      <c r="P78" s="0" t="n">
        <v>0</v>
      </c>
      <c r="Q78" s="0" t="n">
        <v>0</v>
      </c>
    </row>
    <row r="79" customFormat="false" ht="12.8" hidden="false" customHeight="false" outlineLevel="0" collapsed="false">
      <c r="A79" s="0" t="n">
        <v>126</v>
      </c>
      <c r="B79" s="0" t="n">
        <v>35235306.0264154</v>
      </c>
      <c r="C79" s="0" t="n">
        <v>33776637.3855046</v>
      </c>
      <c r="D79" s="0" t="n">
        <v>35376068.9871409</v>
      </c>
      <c r="E79" s="0" t="n">
        <v>33908955.6342419</v>
      </c>
      <c r="F79" s="0" t="n">
        <v>24691046.1007788</v>
      </c>
      <c r="G79" s="0" t="n">
        <v>9085591.28472574</v>
      </c>
      <c r="H79" s="0" t="n">
        <v>24823364.8984701</v>
      </c>
      <c r="I79" s="0" t="n">
        <v>9085590.73577177</v>
      </c>
      <c r="J79" s="0" t="n">
        <v>4694480.683136</v>
      </c>
      <c r="K79" s="0" t="n">
        <v>4553646.26264192</v>
      </c>
      <c r="L79" s="0" t="n">
        <v>5861569.84008214</v>
      </c>
      <c r="M79" s="0" t="n">
        <v>5536464.00661911</v>
      </c>
      <c r="N79" s="0" t="n">
        <v>5885030.52248237</v>
      </c>
      <c r="O79" s="0" t="n">
        <v>5558522.73978443</v>
      </c>
      <c r="P79" s="0" t="n">
        <v>782413.447189333</v>
      </c>
      <c r="Q79" s="0" t="n">
        <v>758941.043773653</v>
      </c>
    </row>
    <row r="80" customFormat="false" ht="12.8" hidden="false" customHeight="false" outlineLevel="0" collapsed="false">
      <c r="A80" s="0" t="n">
        <v>127</v>
      </c>
      <c r="B80" s="0" t="n">
        <v>34822861.8399748</v>
      </c>
      <c r="C80" s="0" t="n">
        <v>33383037.8501058</v>
      </c>
      <c r="D80" s="0" t="n">
        <v>34960453.7934676</v>
      </c>
      <c r="E80" s="0" t="n">
        <v>33512375.3390011</v>
      </c>
      <c r="F80" s="0" t="n">
        <v>24434598.4273554</v>
      </c>
      <c r="G80" s="0" t="n">
        <v>8948439.42275039</v>
      </c>
      <c r="H80" s="0" t="n">
        <v>24563936.4381442</v>
      </c>
      <c r="I80" s="0" t="n">
        <v>8948438.90085697</v>
      </c>
      <c r="J80" s="0" t="n">
        <v>4713601.230016</v>
      </c>
      <c r="K80" s="0" t="n">
        <v>4572193.19311552</v>
      </c>
      <c r="L80" s="0" t="n">
        <v>0</v>
      </c>
      <c r="M80" s="0" t="n">
        <v>0</v>
      </c>
      <c r="N80" s="0" t="n">
        <v>0</v>
      </c>
      <c r="O80" s="0" t="n">
        <v>0</v>
      </c>
      <c r="P80" s="0" t="n">
        <v>0</v>
      </c>
      <c r="Q80" s="0" t="n">
        <v>0</v>
      </c>
    </row>
    <row r="81" customFormat="false" ht="12.8" hidden="false" customHeight="false" outlineLevel="0" collapsed="false">
      <c r="A81" s="0" t="n">
        <v>128</v>
      </c>
      <c r="B81" s="0" t="n">
        <v>35528209.9936862</v>
      </c>
      <c r="C81" s="0" t="n">
        <v>34060016.4616264</v>
      </c>
      <c r="D81" s="0" t="n">
        <v>35667772.1741812</v>
      </c>
      <c r="E81" s="0" t="n">
        <v>34191204.5308079</v>
      </c>
      <c r="F81" s="0" t="n">
        <v>24995980.8865665</v>
      </c>
      <c r="G81" s="0" t="n">
        <v>9064035.57505987</v>
      </c>
      <c r="H81" s="0" t="n">
        <v>25127169.4870143</v>
      </c>
      <c r="I81" s="0" t="n">
        <v>9064035.04379356</v>
      </c>
      <c r="J81" s="0" t="n">
        <v>4875921.481296</v>
      </c>
      <c r="K81" s="0" t="n">
        <v>4729643.83685712</v>
      </c>
      <c r="L81" s="0" t="n">
        <v>5918130.3666166</v>
      </c>
      <c r="M81" s="0" t="n">
        <v>5592815.24521709</v>
      </c>
      <c r="N81" s="0" t="n">
        <v>5941390.66257078</v>
      </c>
      <c r="O81" s="0" t="n">
        <v>5614686.17617011</v>
      </c>
      <c r="P81" s="0" t="n">
        <v>812653.580216</v>
      </c>
      <c r="Q81" s="0" t="n">
        <v>788273.97280952</v>
      </c>
    </row>
    <row r="82" customFormat="false" ht="12.8" hidden="false" customHeight="false" outlineLevel="0" collapsed="false">
      <c r="A82" s="0" t="n">
        <v>129</v>
      </c>
      <c r="B82" s="0" t="n">
        <v>35273265.1610569</v>
      </c>
      <c r="C82" s="0" t="n">
        <v>33817569.620617</v>
      </c>
      <c r="D82" s="0" t="n">
        <v>35409701.5073122</v>
      </c>
      <c r="E82" s="0" t="n">
        <v>33945818.081018</v>
      </c>
      <c r="F82" s="0" t="n">
        <v>24824145.7025693</v>
      </c>
      <c r="G82" s="0" t="n">
        <v>8993423.91804765</v>
      </c>
      <c r="H82" s="0" t="n">
        <v>24952394.6879015</v>
      </c>
      <c r="I82" s="0" t="n">
        <v>8993423.3931165</v>
      </c>
      <c r="J82" s="0" t="n">
        <v>4929021.16184</v>
      </c>
      <c r="K82" s="0" t="n">
        <v>4781150.5269848</v>
      </c>
      <c r="L82" s="0" t="n">
        <v>0</v>
      </c>
      <c r="M82" s="0" t="n">
        <v>0</v>
      </c>
      <c r="N82" s="0" t="n">
        <v>0</v>
      </c>
      <c r="O82" s="0" t="n">
        <v>0</v>
      </c>
      <c r="P82" s="0" t="n">
        <v>0</v>
      </c>
      <c r="Q82" s="0" t="n">
        <v>0</v>
      </c>
    </row>
    <row r="83" customFormat="false" ht="12.8" hidden="false" customHeight="false" outlineLevel="0" collapsed="false">
      <c r="A83" s="0" t="n">
        <v>130</v>
      </c>
      <c r="B83" s="0" t="n">
        <v>35985837.9418722</v>
      </c>
      <c r="C83" s="0" t="n">
        <v>34500989.4745414</v>
      </c>
      <c r="D83" s="0" t="n">
        <v>36124087.9246811</v>
      </c>
      <c r="E83" s="0" t="n">
        <v>34630944.1010472</v>
      </c>
      <c r="F83" s="0" t="n">
        <v>25318270.1283321</v>
      </c>
      <c r="G83" s="0" t="n">
        <v>9182719.3462093</v>
      </c>
      <c r="H83" s="0" t="n">
        <v>25448225.2883034</v>
      </c>
      <c r="I83" s="0" t="n">
        <v>9182718.81274381</v>
      </c>
      <c r="J83" s="0" t="n">
        <v>5097894.68204</v>
      </c>
      <c r="K83" s="0" t="n">
        <v>4944957.8415788</v>
      </c>
      <c r="L83" s="0" t="n">
        <v>5991614.42772094</v>
      </c>
      <c r="M83" s="0" t="n">
        <v>5662038.60184761</v>
      </c>
      <c r="N83" s="0" t="n">
        <v>6014656.02816524</v>
      </c>
      <c r="O83" s="0" t="n">
        <v>5683703.98219809</v>
      </c>
      <c r="P83" s="0" t="n">
        <v>849649.113673333</v>
      </c>
      <c r="Q83" s="0" t="n">
        <v>824159.640263133</v>
      </c>
    </row>
    <row r="84" customFormat="false" ht="12.8" hidden="false" customHeight="false" outlineLevel="0" collapsed="false">
      <c r="A84" s="0" t="n">
        <v>131</v>
      </c>
      <c r="B84" s="0" t="n">
        <v>35635697.8430604</v>
      </c>
      <c r="C84" s="0" t="n">
        <v>34165651.2784337</v>
      </c>
      <c r="D84" s="0" t="n">
        <v>35772275.6447614</v>
      </c>
      <c r="E84" s="0" t="n">
        <v>34294034.2497005</v>
      </c>
      <c r="F84" s="0" t="n">
        <v>25059902.5320593</v>
      </c>
      <c r="G84" s="0" t="n">
        <v>9105748.74637443</v>
      </c>
      <c r="H84" s="0" t="n">
        <v>25188286.037536</v>
      </c>
      <c r="I84" s="0" t="n">
        <v>9105748.21216443</v>
      </c>
      <c r="J84" s="0" t="n">
        <v>5099005.410176</v>
      </c>
      <c r="K84" s="0" t="n">
        <v>4946035.24787072</v>
      </c>
      <c r="L84" s="0" t="n">
        <v>0</v>
      </c>
      <c r="M84" s="0" t="n">
        <v>0</v>
      </c>
      <c r="N84" s="0" t="n">
        <v>0</v>
      </c>
      <c r="O84" s="0" t="n">
        <v>0</v>
      </c>
      <c r="P84" s="0" t="n">
        <v>0</v>
      </c>
      <c r="Q84" s="0" t="n">
        <v>0</v>
      </c>
    </row>
    <row r="85" customFormat="false" ht="12.8" hidden="false" customHeight="false" outlineLevel="0" collapsed="false">
      <c r="A85" s="0" t="n">
        <v>132</v>
      </c>
      <c r="B85" s="0" t="n">
        <v>36343692.690885</v>
      </c>
      <c r="C85" s="0" t="n">
        <v>34844991.8976694</v>
      </c>
      <c r="D85" s="0" t="n">
        <v>36481782.6522387</v>
      </c>
      <c r="E85" s="0" t="n">
        <v>34974795.59362</v>
      </c>
      <c r="F85" s="0" t="n">
        <v>25505714.699442</v>
      </c>
      <c r="G85" s="0" t="n">
        <v>9339277.19822735</v>
      </c>
      <c r="H85" s="0" t="n">
        <v>25635518.9386479</v>
      </c>
      <c r="I85" s="0" t="n">
        <v>9339276.65497204</v>
      </c>
      <c r="J85" s="0" t="n">
        <v>5231338.241808</v>
      </c>
      <c r="K85" s="0" t="n">
        <v>5074398.09455376</v>
      </c>
      <c r="L85" s="0" t="n">
        <v>6047553.2982174</v>
      </c>
      <c r="M85" s="0" t="n">
        <v>5714542.84139748</v>
      </c>
      <c r="N85" s="0" t="n">
        <v>6070568.13792495</v>
      </c>
      <c r="O85" s="0" t="n">
        <v>5736183.12662665</v>
      </c>
      <c r="P85" s="0" t="n">
        <v>871889.706968</v>
      </c>
      <c r="Q85" s="0" t="n">
        <v>845733.01575896</v>
      </c>
    </row>
    <row r="86" customFormat="false" ht="12.8" hidden="false" customHeight="false" outlineLevel="0" collapsed="false">
      <c r="A86" s="0" t="n">
        <v>133</v>
      </c>
      <c r="B86" s="0" t="n">
        <v>35943884.9882608</v>
      </c>
      <c r="C86" s="0" t="n">
        <v>34462751.5629693</v>
      </c>
      <c r="D86" s="0" t="n">
        <v>36079558.6709932</v>
      </c>
      <c r="E86" s="0" t="n">
        <v>34590285.6539997</v>
      </c>
      <c r="F86" s="0" t="n">
        <v>25213289.1613424</v>
      </c>
      <c r="G86" s="0" t="n">
        <v>9249462.40162693</v>
      </c>
      <c r="H86" s="0" t="n">
        <v>25340823.7889186</v>
      </c>
      <c r="I86" s="0" t="n">
        <v>9249461.86508115</v>
      </c>
      <c r="J86" s="0" t="n">
        <v>5227891.639392</v>
      </c>
      <c r="K86" s="0" t="n">
        <v>5071054.89021024</v>
      </c>
      <c r="L86" s="0" t="n">
        <v>0</v>
      </c>
      <c r="M86" s="0" t="n">
        <v>0</v>
      </c>
      <c r="N86" s="0" t="n">
        <v>0</v>
      </c>
      <c r="O86" s="0" t="n">
        <v>0</v>
      </c>
      <c r="P86" s="0" t="n">
        <v>0</v>
      </c>
      <c r="Q86" s="0" t="n">
        <v>0</v>
      </c>
    </row>
    <row r="87" customFormat="false" ht="12.8" hidden="false" customHeight="false" outlineLevel="0" collapsed="false">
      <c r="A87" s="0" t="n">
        <v>134</v>
      </c>
      <c r="B87" s="0" t="n">
        <v>36634250.1606174</v>
      </c>
      <c r="C87" s="0" t="n">
        <v>35126051.7201327</v>
      </c>
      <c r="D87" s="0" t="n">
        <v>36771564.5747586</v>
      </c>
      <c r="E87" s="0" t="n">
        <v>35255131.2352693</v>
      </c>
      <c r="F87" s="0" t="n">
        <v>25757815.7958696</v>
      </c>
      <c r="G87" s="0" t="n">
        <v>9368235.9242631</v>
      </c>
      <c r="H87" s="0" t="n">
        <v>25886895.8573195</v>
      </c>
      <c r="I87" s="0" t="n">
        <v>9368235.37794986</v>
      </c>
      <c r="J87" s="0" t="n">
        <v>5470832.37504</v>
      </c>
      <c r="K87" s="0" t="n">
        <v>5306707.4037888</v>
      </c>
      <c r="L87" s="0" t="n">
        <v>6098359.21153692</v>
      </c>
      <c r="M87" s="0" t="n">
        <v>5764172.73719147</v>
      </c>
      <c r="N87" s="0" t="n">
        <v>6121245.65039094</v>
      </c>
      <c r="O87" s="0" t="n">
        <v>5785692.36128259</v>
      </c>
      <c r="P87" s="0" t="n">
        <v>911805.39584</v>
      </c>
      <c r="Q87" s="0" t="n">
        <v>884451.2339648</v>
      </c>
    </row>
    <row r="88" customFormat="false" ht="12.8" hidden="false" customHeight="false" outlineLevel="0" collapsed="false">
      <c r="A88" s="0" t="n">
        <v>135</v>
      </c>
      <c r="B88" s="0" t="n">
        <v>36316790.2817561</v>
      </c>
      <c r="C88" s="0" t="n">
        <v>34823404.1762971</v>
      </c>
      <c r="D88" s="0" t="n">
        <v>36452094.5004343</v>
      </c>
      <c r="E88" s="0" t="n">
        <v>34950594.059386</v>
      </c>
      <c r="F88" s="0" t="n">
        <v>25578994.1856088</v>
      </c>
      <c r="G88" s="0" t="n">
        <v>9244409.99068832</v>
      </c>
      <c r="H88" s="0" t="n">
        <v>25706184.5661098</v>
      </c>
      <c r="I88" s="0" t="n">
        <v>9244409.49327625</v>
      </c>
      <c r="J88" s="0" t="n">
        <v>5472137.74812</v>
      </c>
      <c r="K88" s="0" t="n">
        <v>5307973.6156764</v>
      </c>
      <c r="L88" s="0" t="n">
        <v>0</v>
      </c>
      <c r="M88" s="0" t="n">
        <v>0</v>
      </c>
      <c r="N88" s="0" t="n">
        <v>0</v>
      </c>
      <c r="O88" s="0" t="n">
        <v>0</v>
      </c>
      <c r="P88" s="0" t="n">
        <v>0</v>
      </c>
      <c r="Q88" s="0" t="n">
        <v>0</v>
      </c>
    </row>
    <row r="89" customFormat="false" ht="12.8" hidden="false" customHeight="false" outlineLevel="0" collapsed="false">
      <c r="A89" s="0" t="n">
        <v>136</v>
      </c>
      <c r="B89" s="0" t="n">
        <v>37059335.6540504</v>
      </c>
      <c r="C89" s="0" t="n">
        <v>35535410.4009055</v>
      </c>
      <c r="D89" s="0" t="n">
        <v>37196155.5940502</v>
      </c>
      <c r="E89" s="0" t="n">
        <v>35664025.396743</v>
      </c>
      <c r="F89" s="0" t="n">
        <v>26064060.6479212</v>
      </c>
      <c r="G89" s="0" t="n">
        <v>9471349.75298429</v>
      </c>
      <c r="H89" s="0" t="n">
        <v>26192676.1616049</v>
      </c>
      <c r="I89" s="0" t="n">
        <v>9471349.23513811</v>
      </c>
      <c r="J89" s="0" t="n">
        <v>5591164.4712</v>
      </c>
      <c r="K89" s="0" t="n">
        <v>5423429.537064</v>
      </c>
      <c r="L89" s="0" t="n">
        <v>6170241.32378115</v>
      </c>
      <c r="M89" s="0" t="n">
        <v>5832421.89436943</v>
      </c>
      <c r="N89" s="0" t="n">
        <v>6193045.4010573</v>
      </c>
      <c r="O89" s="0" t="n">
        <v>5853863.1857109</v>
      </c>
      <c r="P89" s="0" t="n">
        <v>931860.7452</v>
      </c>
      <c r="Q89" s="0" t="n">
        <v>903904.922844</v>
      </c>
    </row>
    <row r="90" customFormat="false" ht="12.8" hidden="false" customHeight="false" outlineLevel="0" collapsed="false">
      <c r="A90" s="0" t="n">
        <v>137</v>
      </c>
      <c r="B90" s="0" t="n">
        <v>36758052.5083281</v>
      </c>
      <c r="C90" s="0" t="n">
        <v>35245624.0740283</v>
      </c>
      <c r="D90" s="0" t="n">
        <v>36892497.4378236</v>
      </c>
      <c r="E90" s="0" t="n">
        <v>35372005.9555189</v>
      </c>
      <c r="F90" s="0" t="n">
        <v>25820106.6468594</v>
      </c>
      <c r="G90" s="0" t="n">
        <v>9425517.42716886</v>
      </c>
      <c r="H90" s="0" t="n">
        <v>25946489.0398005</v>
      </c>
      <c r="I90" s="0" t="n">
        <v>9425516.91571839</v>
      </c>
      <c r="J90" s="0" t="n">
        <v>5593476.9828</v>
      </c>
      <c r="K90" s="0" t="n">
        <v>5425672.673316</v>
      </c>
      <c r="L90" s="0" t="n">
        <v>0</v>
      </c>
      <c r="M90" s="0" t="n">
        <v>0</v>
      </c>
      <c r="N90" s="0" t="n">
        <v>0</v>
      </c>
      <c r="O90" s="0" t="n">
        <v>0</v>
      </c>
      <c r="P90" s="0" t="n">
        <v>0</v>
      </c>
      <c r="Q90" s="0" t="n">
        <v>0</v>
      </c>
    </row>
    <row r="91" customFormat="false" ht="12.8" hidden="false" customHeight="false" outlineLevel="0" collapsed="false">
      <c r="A91" s="0" t="n">
        <v>138</v>
      </c>
      <c r="B91" s="0" t="n">
        <v>37619030.5680732</v>
      </c>
      <c r="C91" s="0" t="n">
        <v>36070034.4562653</v>
      </c>
      <c r="D91" s="0" t="n">
        <v>37755518.0631784</v>
      </c>
      <c r="E91" s="0" t="n">
        <v>36198334.4970397</v>
      </c>
      <c r="F91" s="0" t="n">
        <v>26435862.9852391</v>
      </c>
      <c r="G91" s="0" t="n">
        <v>9634171.47102626</v>
      </c>
      <c r="H91" s="0" t="n">
        <v>26564163.5453302</v>
      </c>
      <c r="I91" s="0" t="n">
        <v>9634170.95170951</v>
      </c>
      <c r="J91" s="0" t="n">
        <v>5815956.66356</v>
      </c>
      <c r="K91" s="0" t="n">
        <v>5641477.9636532</v>
      </c>
      <c r="L91" s="0" t="n">
        <v>6256198.08875549</v>
      </c>
      <c r="M91" s="0" t="n">
        <v>5912349.72492315</v>
      </c>
      <c r="N91" s="0" t="n">
        <v>6278946.32293534</v>
      </c>
      <c r="O91" s="0" t="n">
        <v>5933739.88458341</v>
      </c>
      <c r="P91" s="0" t="n">
        <v>969326.110593333</v>
      </c>
      <c r="Q91" s="0" t="n">
        <v>940246.327275533</v>
      </c>
    </row>
    <row r="92" customFormat="false" ht="12.8" hidden="false" customHeight="false" outlineLevel="0" collapsed="false">
      <c r="A92" s="0" t="n">
        <v>139</v>
      </c>
      <c r="B92" s="0" t="n">
        <v>37312974.9373703</v>
      </c>
      <c r="C92" s="0" t="n">
        <v>35776672.2244863</v>
      </c>
      <c r="D92" s="0" t="n">
        <v>37446523.3008318</v>
      </c>
      <c r="E92" s="0" t="n">
        <v>35902211.2942235</v>
      </c>
      <c r="F92" s="0" t="n">
        <v>26243382.1841766</v>
      </c>
      <c r="G92" s="0" t="n">
        <v>9533290.04030963</v>
      </c>
      <c r="H92" s="0" t="n">
        <v>26368921.7668716</v>
      </c>
      <c r="I92" s="0" t="n">
        <v>9533289.52735185</v>
      </c>
      <c r="J92" s="0" t="n">
        <v>5871422.357888</v>
      </c>
      <c r="K92" s="0" t="n">
        <v>5695279.68715136</v>
      </c>
      <c r="L92" s="0" t="n">
        <v>0</v>
      </c>
      <c r="M92" s="0" t="n">
        <v>0</v>
      </c>
      <c r="N92" s="0" t="n">
        <v>0</v>
      </c>
      <c r="O92" s="0" t="n">
        <v>0</v>
      </c>
      <c r="P92" s="0" t="n">
        <v>0</v>
      </c>
      <c r="Q92" s="0" t="n">
        <v>0</v>
      </c>
    </row>
    <row r="93" customFormat="false" ht="12.8" hidden="false" customHeight="false" outlineLevel="0" collapsed="false">
      <c r="A93" s="0" t="n">
        <v>140</v>
      </c>
      <c r="B93" s="0" t="n">
        <v>37971685.0105586</v>
      </c>
      <c r="C93" s="0" t="n">
        <v>36409516.8769786</v>
      </c>
      <c r="D93" s="0" t="n">
        <v>38104899.7836507</v>
      </c>
      <c r="E93" s="0" t="n">
        <v>36534742.2737235</v>
      </c>
      <c r="F93" s="0" t="n">
        <v>26724924.8046622</v>
      </c>
      <c r="G93" s="0" t="n">
        <v>9684592.07231639</v>
      </c>
      <c r="H93" s="0" t="n">
        <v>26850150.7145144</v>
      </c>
      <c r="I93" s="0" t="n">
        <v>9684591.55920911</v>
      </c>
      <c r="J93" s="0" t="n">
        <v>6102651.222848</v>
      </c>
      <c r="K93" s="0" t="n">
        <v>5919571.68616256</v>
      </c>
      <c r="L93" s="0" t="n">
        <v>6314850.813569</v>
      </c>
      <c r="M93" s="0" t="n">
        <v>5968680.93661821</v>
      </c>
      <c r="N93" s="0" t="n">
        <v>6337053.89809824</v>
      </c>
      <c r="O93" s="0" t="n">
        <v>5989558.69977439</v>
      </c>
      <c r="P93" s="0" t="n">
        <v>1017108.53714133</v>
      </c>
      <c r="Q93" s="0" t="n">
        <v>986595.281027093</v>
      </c>
    </row>
    <row r="94" customFormat="false" ht="12.8" hidden="false" customHeight="false" outlineLevel="0" collapsed="false">
      <c r="A94" s="0" t="n">
        <v>141</v>
      </c>
      <c r="B94" s="0" t="n">
        <v>37556999.9017206</v>
      </c>
      <c r="C94" s="0" t="n">
        <v>36011984.6816119</v>
      </c>
      <c r="D94" s="0" t="n">
        <v>37685812.3725061</v>
      </c>
      <c r="E94" s="0" t="n">
        <v>36133071.8973364</v>
      </c>
      <c r="F94" s="0" t="n">
        <v>26436406.4228775</v>
      </c>
      <c r="G94" s="0" t="n">
        <v>9575578.25873443</v>
      </c>
      <c r="H94" s="0" t="n">
        <v>26557494.145372</v>
      </c>
      <c r="I94" s="0" t="n">
        <v>9575577.75196433</v>
      </c>
      <c r="J94" s="0" t="n">
        <v>5984735.02128</v>
      </c>
      <c r="K94" s="0" t="n">
        <v>5805192.9706416</v>
      </c>
      <c r="L94" s="0" t="n">
        <v>0</v>
      </c>
      <c r="M94" s="0" t="n">
        <v>0</v>
      </c>
      <c r="N94" s="0" t="n">
        <v>0</v>
      </c>
      <c r="O94" s="0" t="n">
        <v>0</v>
      </c>
      <c r="P94" s="0" t="n">
        <v>0</v>
      </c>
      <c r="Q94" s="0" t="n">
        <v>0</v>
      </c>
    </row>
    <row r="95" customFormat="false" ht="12.8" hidden="false" customHeight="false" outlineLevel="0" collapsed="false">
      <c r="A95" s="0" t="n">
        <v>142</v>
      </c>
      <c r="B95" s="0" t="n">
        <v>38104172.2726104</v>
      </c>
      <c r="C95" s="0" t="n">
        <v>36538665.4267309</v>
      </c>
      <c r="D95" s="0" t="n">
        <v>38234130.3920669</v>
      </c>
      <c r="E95" s="0" t="n">
        <v>36660831.8696068</v>
      </c>
      <c r="F95" s="0" t="n">
        <v>26808771.8399224</v>
      </c>
      <c r="G95" s="0" t="n">
        <v>9729893.58680852</v>
      </c>
      <c r="H95" s="0" t="n">
        <v>26930938.8033676</v>
      </c>
      <c r="I95" s="0" t="n">
        <v>9729893.06623913</v>
      </c>
      <c r="J95" s="0" t="n">
        <v>6169212.874616</v>
      </c>
      <c r="K95" s="0" t="n">
        <v>5984136.48837752</v>
      </c>
      <c r="L95" s="0" t="n">
        <v>6344780.73250232</v>
      </c>
      <c r="M95" s="0" t="n">
        <v>5999751.31948268</v>
      </c>
      <c r="N95" s="0" t="n">
        <v>6366441.44932429</v>
      </c>
      <c r="O95" s="0" t="n">
        <v>6020119.25973463</v>
      </c>
      <c r="P95" s="0" t="n">
        <v>1028202.14576933</v>
      </c>
      <c r="Q95" s="0" t="n">
        <v>997356.081396254</v>
      </c>
    </row>
    <row r="96" customFormat="false" ht="12.8" hidden="false" customHeight="false" outlineLevel="0" collapsed="false">
      <c r="A96" s="0" t="n">
        <v>143</v>
      </c>
      <c r="B96" s="0" t="n">
        <v>37780112.9815277</v>
      </c>
      <c r="C96" s="0" t="n">
        <v>36228624.6189837</v>
      </c>
      <c r="D96" s="0" t="n">
        <v>37907227.5318065</v>
      </c>
      <c r="E96" s="0" t="n">
        <v>36348116.7244602</v>
      </c>
      <c r="F96" s="0" t="n">
        <v>26570989.85853</v>
      </c>
      <c r="G96" s="0" t="n">
        <v>9657634.76045367</v>
      </c>
      <c r="H96" s="0" t="n">
        <v>26690482.4782016</v>
      </c>
      <c r="I96" s="0" t="n">
        <v>9657634.24625859</v>
      </c>
      <c r="J96" s="0" t="n">
        <v>6156437.185416</v>
      </c>
      <c r="K96" s="0" t="n">
        <v>5971744.06985352</v>
      </c>
      <c r="L96" s="0" t="n">
        <v>0</v>
      </c>
      <c r="M96" s="0" t="n">
        <v>0</v>
      </c>
      <c r="N96" s="0" t="n">
        <v>0</v>
      </c>
      <c r="O96" s="0" t="n">
        <v>0</v>
      </c>
      <c r="P96" s="0" t="n">
        <v>0</v>
      </c>
      <c r="Q96" s="0" t="n">
        <v>0</v>
      </c>
    </row>
    <row r="97" customFormat="false" ht="12.8" hidden="false" customHeight="false" outlineLevel="0" collapsed="false">
      <c r="A97" s="0" t="n">
        <v>144</v>
      </c>
      <c r="B97" s="0" t="n">
        <v>38550457.5001803</v>
      </c>
      <c r="C97" s="0" t="n">
        <v>36967829.4287993</v>
      </c>
      <c r="D97" s="0" t="n">
        <v>38679187.6544989</v>
      </c>
      <c r="E97" s="0" t="n">
        <v>37088841.3082735</v>
      </c>
      <c r="F97" s="0" t="n">
        <v>27095768.0041877</v>
      </c>
      <c r="G97" s="0" t="n">
        <v>9872061.42461158</v>
      </c>
      <c r="H97" s="0" t="n">
        <v>27216780.4060057</v>
      </c>
      <c r="I97" s="0" t="n">
        <v>9872060.90226777</v>
      </c>
      <c r="J97" s="0" t="n">
        <v>6330084.411048</v>
      </c>
      <c r="K97" s="0" t="n">
        <v>6140181.87871656</v>
      </c>
      <c r="L97" s="0" t="n">
        <v>6412314.93339506</v>
      </c>
      <c r="M97" s="0" t="n">
        <v>6062301.21187658</v>
      </c>
      <c r="N97" s="0" t="n">
        <v>6433770.94039403</v>
      </c>
      <c r="O97" s="0" t="n">
        <v>6082477.32895636</v>
      </c>
      <c r="P97" s="0" t="n">
        <v>1055014.068508</v>
      </c>
      <c r="Q97" s="0" t="n">
        <v>1023363.64645276</v>
      </c>
    </row>
    <row r="98" customFormat="false" ht="12.8" hidden="false" customHeight="false" outlineLevel="0" collapsed="false">
      <c r="A98" s="0" t="n">
        <v>145</v>
      </c>
      <c r="B98" s="0" t="n">
        <v>38292479.4497953</v>
      </c>
      <c r="C98" s="0" t="n">
        <v>36720252.349575</v>
      </c>
      <c r="D98" s="0" t="n">
        <v>38416956.3074895</v>
      </c>
      <c r="E98" s="0" t="n">
        <v>36837265.6136108</v>
      </c>
      <c r="F98" s="0" t="n">
        <v>26900524.9260568</v>
      </c>
      <c r="G98" s="0" t="n">
        <v>9819727.42351823</v>
      </c>
      <c r="H98" s="0" t="n">
        <v>27017538.7059851</v>
      </c>
      <c r="I98" s="0" t="n">
        <v>9819726.90762568</v>
      </c>
      <c r="J98" s="0" t="n">
        <v>6376160.521632</v>
      </c>
      <c r="K98" s="0" t="n">
        <v>6184875.70598304</v>
      </c>
      <c r="L98" s="0" t="n">
        <v>0</v>
      </c>
      <c r="M98" s="0" t="n">
        <v>0</v>
      </c>
      <c r="N98" s="0" t="n">
        <v>0</v>
      </c>
      <c r="O98" s="0" t="n">
        <v>0</v>
      </c>
      <c r="P98" s="0" t="n">
        <v>0</v>
      </c>
      <c r="Q98" s="0" t="n">
        <v>0</v>
      </c>
    </row>
    <row r="99" customFormat="false" ht="12.8" hidden="false" customHeight="false" outlineLevel="0" collapsed="false">
      <c r="A99" s="0" t="n">
        <v>146</v>
      </c>
      <c r="B99" s="0" t="n">
        <v>39220413.9376</v>
      </c>
      <c r="C99" s="0" t="n">
        <v>37610949.7637016</v>
      </c>
      <c r="D99" s="0" t="n">
        <v>39346380.561327</v>
      </c>
      <c r="E99" s="0" t="n">
        <v>37729363.4932082</v>
      </c>
      <c r="F99" s="0" t="n">
        <v>27588231.0845148</v>
      </c>
      <c r="G99" s="0" t="n">
        <v>10022718.6791868</v>
      </c>
      <c r="H99" s="0" t="n">
        <v>27706645.3386603</v>
      </c>
      <c r="I99" s="0" t="n">
        <v>10022718.1545479</v>
      </c>
      <c r="J99" s="0" t="n">
        <v>6674386.980616</v>
      </c>
      <c r="K99" s="0" t="n">
        <v>6474155.37119752</v>
      </c>
      <c r="L99" s="0" t="n">
        <v>6523922.56474117</v>
      </c>
      <c r="M99" s="0" t="n">
        <v>6168701.96152378</v>
      </c>
      <c r="N99" s="0" t="n">
        <v>6544917.90685226</v>
      </c>
      <c r="O99" s="0" t="n">
        <v>6188444.35358619</v>
      </c>
      <c r="P99" s="0" t="n">
        <v>1112397.83010267</v>
      </c>
      <c r="Q99" s="0" t="n">
        <v>1079025.89519959</v>
      </c>
    </row>
    <row r="100" customFormat="false" ht="12.8" hidden="false" customHeight="false" outlineLevel="0" collapsed="false">
      <c r="A100" s="0" t="n">
        <v>147</v>
      </c>
      <c r="B100" s="0" t="n">
        <v>38632727.5468489</v>
      </c>
      <c r="C100" s="0" t="n">
        <v>37049832.412043</v>
      </c>
      <c r="D100" s="0" t="n">
        <v>38755318.8524974</v>
      </c>
      <c r="E100" s="0" t="n">
        <v>37165072.862494</v>
      </c>
      <c r="F100" s="0" t="n">
        <v>27217190.4458057</v>
      </c>
      <c r="G100" s="0" t="n">
        <v>9832641.96623731</v>
      </c>
      <c r="H100" s="0" t="n">
        <v>27332431.4144715</v>
      </c>
      <c r="I100" s="0" t="n">
        <v>9832641.44802251</v>
      </c>
      <c r="J100" s="0" t="n">
        <v>6649948.706416</v>
      </c>
      <c r="K100" s="0" t="n">
        <v>6450450.24522352</v>
      </c>
      <c r="L100" s="0" t="n">
        <v>0</v>
      </c>
      <c r="M100" s="0" t="n">
        <v>0</v>
      </c>
      <c r="N100" s="0" t="n">
        <v>0</v>
      </c>
      <c r="O100" s="0" t="n">
        <v>0</v>
      </c>
      <c r="P100" s="0" t="n">
        <v>0</v>
      </c>
      <c r="Q100" s="0" t="n">
        <v>0</v>
      </c>
    </row>
    <row r="101" customFormat="false" ht="12.8" hidden="false" customHeight="false" outlineLevel="0" collapsed="false">
      <c r="A101" s="0" t="n">
        <v>148</v>
      </c>
      <c r="B101" s="0" t="n">
        <v>39274502.1858703</v>
      </c>
      <c r="C101" s="0" t="n">
        <v>37668473.4171054</v>
      </c>
      <c r="D101" s="0" t="n">
        <v>39398179.7933183</v>
      </c>
      <c r="E101" s="0" t="n">
        <v>37784734.7672796</v>
      </c>
      <c r="F101" s="0" t="n">
        <v>27753268.8090957</v>
      </c>
      <c r="G101" s="0" t="n">
        <v>9915204.6080098</v>
      </c>
      <c r="H101" s="0" t="n">
        <v>27869530.6892405</v>
      </c>
      <c r="I101" s="0" t="n">
        <v>9915204.07803917</v>
      </c>
      <c r="J101" s="0" t="n">
        <v>6801607.459992</v>
      </c>
      <c r="K101" s="0" t="n">
        <v>6597559.23619224</v>
      </c>
      <c r="L101" s="0" t="n">
        <v>6540194.00283182</v>
      </c>
      <c r="M101" s="0" t="n">
        <v>6186728.82264433</v>
      </c>
      <c r="N101" s="0" t="n">
        <v>6560807.71740171</v>
      </c>
      <c r="O101" s="0" t="n">
        <v>6206115.20012008</v>
      </c>
      <c r="P101" s="0" t="n">
        <v>1133601.243332</v>
      </c>
      <c r="Q101" s="0" t="n">
        <v>1099593.20603204</v>
      </c>
    </row>
    <row r="102" customFormat="false" ht="12.8" hidden="false" customHeight="false" outlineLevel="0" collapsed="false">
      <c r="A102" s="0" t="n">
        <v>149</v>
      </c>
      <c r="B102" s="0" t="n">
        <v>38998259.367875</v>
      </c>
      <c r="C102" s="0" t="n">
        <v>37403499.1961116</v>
      </c>
      <c r="D102" s="0" t="n">
        <v>39119786.481032</v>
      </c>
      <c r="E102" s="0" t="n">
        <v>37517738.9119034</v>
      </c>
      <c r="F102" s="0" t="n">
        <v>27539870.9442538</v>
      </c>
      <c r="G102" s="0" t="n">
        <v>9863628.25185776</v>
      </c>
      <c r="H102" s="0" t="n">
        <v>27654111.1834709</v>
      </c>
      <c r="I102" s="0" t="n">
        <v>9863627.72843259</v>
      </c>
      <c r="J102" s="0" t="n">
        <v>6726399.247656</v>
      </c>
      <c r="K102" s="0" t="n">
        <v>6524607.27022632</v>
      </c>
      <c r="L102" s="0" t="n">
        <v>0</v>
      </c>
      <c r="M102" s="0" t="n">
        <v>0</v>
      </c>
      <c r="N102" s="0" t="n">
        <v>0</v>
      </c>
      <c r="O102" s="0" t="n">
        <v>0</v>
      </c>
      <c r="P102" s="0" t="n">
        <v>0</v>
      </c>
      <c r="Q102" s="0" t="n">
        <v>0</v>
      </c>
    </row>
    <row r="103" customFormat="false" ht="12.8" hidden="false" customHeight="false" outlineLevel="0" collapsed="false">
      <c r="A103" s="0" t="n">
        <v>150</v>
      </c>
      <c r="B103" s="0" t="n">
        <v>39649446.8730455</v>
      </c>
      <c r="C103" s="0" t="n">
        <v>38028026.5724559</v>
      </c>
      <c r="D103" s="0" t="n">
        <v>39771981.8705582</v>
      </c>
      <c r="E103" s="0" t="n">
        <v>38143213.6087387</v>
      </c>
      <c r="F103" s="0" t="n">
        <v>28007959.5232124</v>
      </c>
      <c r="G103" s="0" t="n">
        <v>10020067.0492435</v>
      </c>
      <c r="H103" s="0" t="n">
        <v>28123147.0910067</v>
      </c>
      <c r="I103" s="0" t="n">
        <v>10020066.517732</v>
      </c>
      <c r="J103" s="0" t="n">
        <v>6867711.42048</v>
      </c>
      <c r="K103" s="0" t="n">
        <v>6661680.0778656</v>
      </c>
      <c r="L103" s="0" t="n">
        <v>6602800.11441148</v>
      </c>
      <c r="M103" s="0" t="n">
        <v>6246279.36781813</v>
      </c>
      <c r="N103" s="0" t="n">
        <v>6623223.34779497</v>
      </c>
      <c r="O103" s="0" t="n">
        <v>6265486.69650212</v>
      </c>
      <c r="P103" s="0" t="n">
        <v>1144618.57008</v>
      </c>
      <c r="Q103" s="0" t="n">
        <v>1110280.0129776</v>
      </c>
    </row>
    <row r="104" customFormat="false" ht="12.8" hidden="false" customHeight="false" outlineLevel="0" collapsed="false">
      <c r="A104" s="0" t="n">
        <v>151</v>
      </c>
      <c r="B104" s="0" t="n">
        <v>39323647.75149</v>
      </c>
      <c r="C104" s="0" t="n">
        <v>37715421.3662717</v>
      </c>
      <c r="D104" s="0" t="n">
        <v>39443861.3294651</v>
      </c>
      <c r="E104" s="0" t="n">
        <v>37828426.1914582</v>
      </c>
      <c r="F104" s="0" t="n">
        <v>27770182.9612585</v>
      </c>
      <c r="G104" s="0" t="n">
        <v>9945238.40501326</v>
      </c>
      <c r="H104" s="0" t="n">
        <v>27883188.3114481</v>
      </c>
      <c r="I104" s="0" t="n">
        <v>9945237.88001005</v>
      </c>
      <c r="J104" s="0" t="n">
        <v>6909417.646992</v>
      </c>
      <c r="K104" s="0" t="n">
        <v>6702135.11758224</v>
      </c>
      <c r="L104" s="0" t="n">
        <v>0</v>
      </c>
      <c r="M104" s="0" t="n">
        <v>0</v>
      </c>
      <c r="N104" s="0" t="n">
        <v>0</v>
      </c>
      <c r="O104" s="0" t="n">
        <v>0</v>
      </c>
      <c r="P104" s="0" t="n">
        <v>0</v>
      </c>
      <c r="Q104" s="0" t="n">
        <v>0</v>
      </c>
    </row>
    <row r="105" customFormat="false" ht="12.8" hidden="false" customHeight="false" outlineLevel="0" collapsed="false">
      <c r="A105" s="0" t="n">
        <v>152</v>
      </c>
      <c r="B105" s="0" t="n">
        <v>40264277.5866817</v>
      </c>
      <c r="C105" s="0" t="n">
        <v>38618513.1205381</v>
      </c>
      <c r="D105" s="0" t="n">
        <v>40384696.5512238</v>
      </c>
      <c r="E105" s="0" t="n">
        <v>38731710.0286809</v>
      </c>
      <c r="F105" s="0" t="n">
        <v>28540200.3858918</v>
      </c>
      <c r="G105" s="0" t="n">
        <v>10078312.7346462</v>
      </c>
      <c r="H105" s="0" t="n">
        <v>28653397.8283706</v>
      </c>
      <c r="I105" s="0" t="n">
        <v>10078312.2003103</v>
      </c>
      <c r="J105" s="0" t="n">
        <v>7144063.308096</v>
      </c>
      <c r="K105" s="0" t="n">
        <v>6929741.40885312</v>
      </c>
      <c r="L105" s="0" t="n">
        <v>6700191.96212767</v>
      </c>
      <c r="M105" s="0" t="n">
        <v>6337463.11450665</v>
      </c>
      <c r="N105" s="0" t="n">
        <v>6720262.33591186</v>
      </c>
      <c r="O105" s="0" t="n">
        <v>6356338.80559433</v>
      </c>
      <c r="P105" s="0" t="n">
        <v>1190677.218016</v>
      </c>
      <c r="Q105" s="0" t="n">
        <v>1154956.90147552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05"/>
  <sheetViews>
    <sheetView showFormulas="false" showGridLines="true" showRowColHeaders="true" showZeros="true" rightToLeft="false" tabSelected="false" showOutlineSymbols="true" defaultGridColor="true" view="normal" topLeftCell="A84" colorId="64" zoomScale="85" zoomScaleNormal="85" zoomScalePageLayoutView="100" workbookViewId="0">
      <selection pane="topLeft" activeCell="B105" activeCellId="1" sqref="B120:G146 B105"/>
    </sheetView>
  </sheetViews>
  <sheetFormatPr defaultColWidth="11.7421875" defaultRowHeight="12.8" zeroHeight="false" outlineLevelRow="0" outlineLevelCol="0"/>
  <sheetData>
    <row r="1" customFormat="false" ht="12.8" hidden="false" customHeight="false" outlineLevel="0" collapsed="false">
      <c r="A1" s="0" t="s">
        <v>225</v>
      </c>
      <c r="B1" s="0" t="s">
        <v>226</v>
      </c>
      <c r="C1" s="0" t="s">
        <v>227</v>
      </c>
      <c r="D1" s="0" t="s">
        <v>228</v>
      </c>
      <c r="E1" s="0" t="s">
        <v>229</v>
      </c>
      <c r="F1" s="0" t="s">
        <v>230</v>
      </c>
      <c r="G1" s="0" t="s">
        <v>231</v>
      </c>
      <c r="H1" s="0" t="s">
        <v>232</v>
      </c>
      <c r="I1" s="0" t="s">
        <v>233</v>
      </c>
      <c r="J1" s="0" t="s">
        <v>234</v>
      </c>
      <c r="K1" s="0" t="s">
        <v>235</v>
      </c>
      <c r="L1" s="0" t="s">
        <v>236</v>
      </c>
      <c r="M1" s="0" t="s">
        <v>237</v>
      </c>
      <c r="N1" s="0" t="s">
        <v>238</v>
      </c>
      <c r="O1" s="0" t="s">
        <v>239</v>
      </c>
      <c r="P1" s="0" t="s">
        <v>240</v>
      </c>
      <c r="Q1" s="0" t="s">
        <v>241</v>
      </c>
    </row>
    <row r="2" customFormat="false" ht="12.8" hidden="false" customHeight="false" outlineLevel="0" collapsed="false">
      <c r="A2" s="0" t="n">
        <v>49</v>
      </c>
      <c r="B2" s="0" t="n">
        <v>17715091.2971215</v>
      </c>
      <c r="C2" s="0" t="n">
        <v>17023151.8533019</v>
      </c>
      <c r="D2" s="0" t="n">
        <v>17764710.0025356</v>
      </c>
      <c r="E2" s="0" t="n">
        <v>17069793.4332281</v>
      </c>
      <c r="F2" s="0" t="n">
        <v>14752676.2681749</v>
      </c>
      <c r="G2" s="0" t="n">
        <v>2270475.58512698</v>
      </c>
      <c r="H2" s="0" t="n">
        <v>14799318.0039438</v>
      </c>
      <c r="I2" s="0" t="n">
        <v>2270475.42928429</v>
      </c>
      <c r="J2" s="0" t="n">
        <v>0</v>
      </c>
      <c r="K2" s="0" t="n">
        <v>0</v>
      </c>
      <c r="L2" s="0" t="n">
        <v>0</v>
      </c>
      <c r="M2" s="0" t="n">
        <v>0</v>
      </c>
      <c r="N2" s="0" t="n">
        <v>0</v>
      </c>
      <c r="O2" s="0" t="n">
        <v>0</v>
      </c>
      <c r="P2" s="0" t="n">
        <v>0</v>
      </c>
      <c r="Q2" s="0" t="n">
        <v>0</v>
      </c>
    </row>
    <row r="3" customFormat="false" ht="12.8" hidden="false" customHeight="false" outlineLevel="0" collapsed="false">
      <c r="A3" s="0" t="n">
        <v>50</v>
      </c>
      <c r="B3" s="0" t="n">
        <v>20422747.1350974</v>
      </c>
      <c r="C3" s="0" t="n">
        <v>19622770.7038608</v>
      </c>
      <c r="D3" s="0" t="n">
        <v>20483176.6879652</v>
      </c>
      <c r="E3" s="0" t="n">
        <v>19679574.4794841</v>
      </c>
      <c r="F3" s="0" t="n">
        <v>16969939.8021514</v>
      </c>
      <c r="G3" s="0" t="n">
        <v>2652830.90170944</v>
      </c>
      <c r="H3" s="0" t="n">
        <v>17026743.8126851</v>
      </c>
      <c r="I3" s="0" t="n">
        <v>2652830.66679896</v>
      </c>
      <c r="J3" s="0" t="n">
        <v>0</v>
      </c>
      <c r="K3" s="0" t="n">
        <v>0</v>
      </c>
      <c r="L3" s="0" t="n">
        <v>3407167.04251075</v>
      </c>
      <c r="M3" s="0" t="n">
        <v>3216617.27416459</v>
      </c>
      <c r="N3" s="0" t="n">
        <v>3417238.63393332</v>
      </c>
      <c r="O3" s="0" t="n">
        <v>3226084.56940139</v>
      </c>
      <c r="P3" s="0" t="n">
        <v>0</v>
      </c>
      <c r="Q3" s="0" t="n">
        <v>0</v>
      </c>
    </row>
    <row r="4" customFormat="false" ht="12.8" hidden="false" customHeight="false" outlineLevel="0" collapsed="false">
      <c r="A4" s="0" t="n">
        <v>51</v>
      </c>
      <c r="B4" s="0" t="n">
        <v>19803746.8364793</v>
      </c>
      <c r="C4" s="0" t="n">
        <v>19026261.3047872</v>
      </c>
      <c r="D4" s="0" t="n">
        <v>19865434.7668041</v>
      </c>
      <c r="E4" s="0" t="n">
        <v>19084247.9539289</v>
      </c>
      <c r="F4" s="0" t="n">
        <v>16392343.7473881</v>
      </c>
      <c r="G4" s="0" t="n">
        <v>2633917.5573991</v>
      </c>
      <c r="H4" s="0" t="n">
        <v>16450330.8087022</v>
      </c>
      <c r="I4" s="0" t="n">
        <v>2633917.1452267</v>
      </c>
      <c r="J4" s="0" t="n">
        <v>0</v>
      </c>
      <c r="K4" s="0" t="n">
        <v>0</v>
      </c>
      <c r="L4" s="0" t="n">
        <v>0</v>
      </c>
      <c r="M4" s="0" t="n">
        <v>0</v>
      </c>
      <c r="N4" s="0" t="n">
        <v>0</v>
      </c>
      <c r="O4" s="0" t="n">
        <v>0</v>
      </c>
      <c r="P4" s="0" t="n">
        <v>0</v>
      </c>
      <c r="Q4" s="0" t="n">
        <v>0</v>
      </c>
    </row>
    <row r="5" customFormat="false" ht="12.8" hidden="false" customHeight="false" outlineLevel="0" collapsed="false">
      <c r="A5" s="0" t="n">
        <v>52</v>
      </c>
      <c r="B5" s="0" t="n">
        <v>21428421.3166265</v>
      </c>
      <c r="C5" s="0" t="n">
        <v>20585938.1941831</v>
      </c>
      <c r="D5" s="0" t="n">
        <v>21496839.4881266</v>
      </c>
      <c r="E5" s="0" t="n">
        <v>20650251.2685661</v>
      </c>
      <c r="F5" s="0" t="n">
        <v>17680837.5804161</v>
      </c>
      <c r="G5" s="0" t="n">
        <v>2905100.61376698</v>
      </c>
      <c r="H5" s="0" t="n">
        <v>17745151.1869221</v>
      </c>
      <c r="I5" s="0" t="n">
        <v>2905100.08164395</v>
      </c>
      <c r="J5" s="0" t="n">
        <v>0</v>
      </c>
      <c r="K5" s="0" t="n">
        <v>0</v>
      </c>
      <c r="L5" s="0" t="n">
        <v>3574743.40309346</v>
      </c>
      <c r="M5" s="0" t="n">
        <v>3375538.16321028</v>
      </c>
      <c r="N5" s="0" t="n">
        <v>3586146.43046633</v>
      </c>
      <c r="O5" s="0" t="n">
        <v>3386257.00779049</v>
      </c>
      <c r="P5" s="0" t="n">
        <v>0</v>
      </c>
      <c r="Q5" s="0" t="n">
        <v>0</v>
      </c>
    </row>
    <row r="6" customFormat="false" ht="12.8" hidden="false" customHeight="false" outlineLevel="0" collapsed="false">
      <c r="A6" s="0" t="n">
        <v>53</v>
      </c>
      <c r="B6" s="0" t="n">
        <v>18797781.9121755</v>
      </c>
      <c r="C6" s="0" t="n">
        <v>18060319.1604489</v>
      </c>
      <c r="D6" s="0" t="n">
        <v>18858978.2622321</v>
      </c>
      <c r="E6" s="0" t="n">
        <v>18117843.7153006</v>
      </c>
      <c r="F6" s="0" t="n">
        <v>15421057.5930694</v>
      </c>
      <c r="G6" s="0" t="n">
        <v>2639261.56737951</v>
      </c>
      <c r="H6" s="0" t="n">
        <v>15478583.0263282</v>
      </c>
      <c r="I6" s="0" t="n">
        <v>2639260.68897232</v>
      </c>
      <c r="J6" s="0" t="n">
        <v>0</v>
      </c>
      <c r="K6" s="0" t="n">
        <v>0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</row>
    <row r="7" customFormat="false" ht="12.8" hidden="false" customHeight="false" outlineLevel="0" collapsed="false">
      <c r="A7" s="0" t="n">
        <v>54</v>
      </c>
      <c r="B7" s="0" t="n">
        <v>19382726.6633888</v>
      </c>
      <c r="C7" s="0" t="n">
        <v>18620395.5505171</v>
      </c>
      <c r="D7" s="0" t="n">
        <v>19446188.4654121</v>
      </c>
      <c r="E7" s="0" t="n">
        <v>18680049.6281107</v>
      </c>
      <c r="F7" s="0" t="n">
        <v>15814107.5074564</v>
      </c>
      <c r="G7" s="0" t="n">
        <v>2806288.04306065</v>
      </c>
      <c r="H7" s="0" t="n">
        <v>15873762.7495751</v>
      </c>
      <c r="I7" s="0" t="n">
        <v>2806286.8785356</v>
      </c>
      <c r="J7" s="0" t="n">
        <v>0</v>
      </c>
      <c r="K7" s="0" t="n">
        <v>0</v>
      </c>
      <c r="L7" s="0" t="n">
        <v>3233508.17126932</v>
      </c>
      <c r="M7" s="0" t="n">
        <v>3054070.86776431</v>
      </c>
      <c r="N7" s="0" t="n">
        <v>3244085.13538167</v>
      </c>
      <c r="O7" s="0" t="n">
        <v>3064013.21203786</v>
      </c>
      <c r="P7" s="0" t="n">
        <v>0</v>
      </c>
      <c r="Q7" s="0" t="n">
        <v>0</v>
      </c>
    </row>
    <row r="8" customFormat="false" ht="12.8" hidden="false" customHeight="false" outlineLevel="0" collapsed="false">
      <c r="A8" s="0" t="n">
        <v>55</v>
      </c>
      <c r="B8" s="0" t="n">
        <v>18442736.6628064</v>
      </c>
      <c r="C8" s="0" t="n">
        <v>17716150.3316802</v>
      </c>
      <c r="D8" s="0" t="n">
        <v>18504303.1925063</v>
      </c>
      <c r="E8" s="0" t="n">
        <v>17774022.853575</v>
      </c>
      <c r="F8" s="0" t="n">
        <v>14992994.5543717</v>
      </c>
      <c r="G8" s="0" t="n">
        <v>2723155.7773085</v>
      </c>
      <c r="H8" s="0" t="n">
        <v>15050868.3481723</v>
      </c>
      <c r="I8" s="0" t="n">
        <v>2723154.50540263</v>
      </c>
      <c r="J8" s="0" t="n">
        <v>0</v>
      </c>
      <c r="K8" s="0" t="n">
        <v>0</v>
      </c>
      <c r="L8" s="0" t="n">
        <v>0</v>
      </c>
      <c r="M8" s="0" t="n">
        <v>0</v>
      </c>
      <c r="N8" s="0" t="n">
        <v>0</v>
      </c>
      <c r="O8" s="0" t="n">
        <v>0</v>
      </c>
      <c r="P8" s="0" t="n">
        <v>0</v>
      </c>
      <c r="Q8" s="0" t="n">
        <v>0</v>
      </c>
    </row>
    <row r="9" customFormat="false" ht="12.8" hidden="false" customHeight="false" outlineLevel="0" collapsed="false">
      <c r="A9" s="0" t="n">
        <v>56</v>
      </c>
      <c r="B9" s="0" t="n">
        <v>20186956.482787</v>
      </c>
      <c r="C9" s="0" t="n">
        <v>19389359.4917477</v>
      </c>
      <c r="D9" s="0" t="n">
        <v>20255770.5244998</v>
      </c>
      <c r="E9" s="0" t="n">
        <v>19454044.6742436</v>
      </c>
      <c r="F9" s="0" t="n">
        <v>16314021.8829531</v>
      </c>
      <c r="G9" s="0" t="n">
        <v>3075337.60879458</v>
      </c>
      <c r="H9" s="0" t="n">
        <v>16378708.3495645</v>
      </c>
      <c r="I9" s="0" t="n">
        <v>3075336.32467907</v>
      </c>
      <c r="J9" s="0" t="n">
        <v>37448.2927964077</v>
      </c>
      <c r="K9" s="0" t="n">
        <v>36324.8440125154</v>
      </c>
      <c r="L9" s="0" t="n">
        <v>3367077.32910733</v>
      </c>
      <c r="M9" s="0" t="n">
        <v>3180782.09196695</v>
      </c>
      <c r="N9" s="0" t="n">
        <v>3378546.33309597</v>
      </c>
      <c r="O9" s="0" t="n">
        <v>3191562.95367933</v>
      </c>
      <c r="P9" s="0" t="n">
        <v>6241.38213273461</v>
      </c>
      <c r="Q9" s="0" t="n">
        <v>6054.14066875257</v>
      </c>
    </row>
    <row r="10" customFormat="false" ht="12.8" hidden="false" customHeight="false" outlineLevel="0" collapsed="false">
      <c r="A10" s="0" t="n">
        <v>57</v>
      </c>
      <c r="B10" s="0" t="n">
        <v>19311651.973657</v>
      </c>
      <c r="C10" s="0" t="n">
        <v>18548526.8569568</v>
      </c>
      <c r="D10" s="0" t="n">
        <v>19378703.2560285</v>
      </c>
      <c r="E10" s="0" t="n">
        <v>18611555.0477446</v>
      </c>
      <c r="F10" s="0" t="n">
        <v>15547890.3481622</v>
      </c>
      <c r="G10" s="0" t="n">
        <v>3000636.50879452</v>
      </c>
      <c r="H10" s="0" t="n">
        <v>15610919.6675292</v>
      </c>
      <c r="I10" s="0" t="n">
        <v>3000635.38021541</v>
      </c>
      <c r="J10" s="0" t="n">
        <v>68744.4841315014</v>
      </c>
      <c r="K10" s="0" t="n">
        <v>66682.1496075563</v>
      </c>
      <c r="L10" s="0" t="n">
        <v>0</v>
      </c>
      <c r="M10" s="0" t="n">
        <v>0</v>
      </c>
      <c r="N10" s="0" t="n">
        <v>0</v>
      </c>
      <c r="O10" s="0" t="n">
        <v>0</v>
      </c>
      <c r="P10" s="0" t="n">
        <v>0</v>
      </c>
      <c r="Q10" s="0" t="n">
        <v>0</v>
      </c>
    </row>
    <row r="11" customFormat="false" ht="12.8" hidden="false" customHeight="false" outlineLevel="0" collapsed="false">
      <c r="A11" s="0" t="n">
        <v>58</v>
      </c>
      <c r="B11" s="0" t="n">
        <v>20639055.8934726</v>
      </c>
      <c r="C11" s="0" t="n">
        <v>19821653.0060434</v>
      </c>
      <c r="D11" s="0" t="n">
        <v>20711369.2321363</v>
      </c>
      <c r="E11" s="0" t="n">
        <v>19889627.5289474</v>
      </c>
      <c r="F11" s="0" t="n">
        <v>16527188.2125958</v>
      </c>
      <c r="G11" s="0" t="n">
        <v>3294464.79344759</v>
      </c>
      <c r="H11" s="0" t="n">
        <v>16595163.8441257</v>
      </c>
      <c r="I11" s="0" t="n">
        <v>3294463.68482164</v>
      </c>
      <c r="J11" s="0" t="n">
        <v>105406.410376622</v>
      </c>
      <c r="K11" s="0" t="n">
        <v>102244.218065323</v>
      </c>
      <c r="L11" s="0" t="n">
        <v>3442089.47689498</v>
      </c>
      <c r="M11" s="0" t="n">
        <v>3252401.91271163</v>
      </c>
      <c r="N11" s="0" t="n">
        <v>3454141.69726802</v>
      </c>
      <c r="O11" s="0" t="n">
        <v>3263730.99800461</v>
      </c>
      <c r="P11" s="0" t="n">
        <v>17567.7350627704</v>
      </c>
      <c r="Q11" s="0" t="n">
        <v>17040.7030108873</v>
      </c>
    </row>
    <row r="12" customFormat="false" ht="12.8" hidden="false" customHeight="false" outlineLevel="0" collapsed="false">
      <c r="A12" s="0" t="n">
        <v>59</v>
      </c>
      <c r="B12" s="0" t="n">
        <v>19826927.310304</v>
      </c>
      <c r="C12" s="0" t="n">
        <v>19041077.4428234</v>
      </c>
      <c r="D12" s="0" t="n">
        <v>19898364.4949312</v>
      </c>
      <c r="E12" s="0" t="n">
        <v>19108228.3816653</v>
      </c>
      <c r="F12" s="0" t="n">
        <v>15820742.7276145</v>
      </c>
      <c r="G12" s="0" t="n">
        <v>3220334.71520889</v>
      </c>
      <c r="H12" s="0" t="n">
        <v>15887894.6988065</v>
      </c>
      <c r="I12" s="0" t="n">
        <v>3220333.68285884</v>
      </c>
      <c r="J12" s="0" t="n">
        <v>153068.271140567</v>
      </c>
      <c r="K12" s="0" t="n">
        <v>148476.22300635</v>
      </c>
      <c r="L12" s="0" t="n">
        <v>0</v>
      </c>
      <c r="M12" s="0" t="n">
        <v>0</v>
      </c>
      <c r="N12" s="0" t="n">
        <v>0</v>
      </c>
      <c r="O12" s="0" t="n">
        <v>0</v>
      </c>
      <c r="P12" s="0" t="n">
        <v>0</v>
      </c>
      <c r="Q12" s="0" t="n">
        <v>0</v>
      </c>
    </row>
    <row r="13" customFormat="false" ht="12.8" hidden="false" customHeight="false" outlineLevel="0" collapsed="false">
      <c r="A13" s="0" t="n">
        <v>60</v>
      </c>
      <c r="B13" s="0" t="n">
        <v>21580664.5439292</v>
      </c>
      <c r="C13" s="0" t="n">
        <v>20723000.4630098</v>
      </c>
      <c r="D13" s="0" t="n">
        <v>21659293.0983671</v>
      </c>
      <c r="E13" s="0" t="n">
        <v>20796911.2885286</v>
      </c>
      <c r="F13" s="0" t="n">
        <v>17147799.3096498</v>
      </c>
      <c r="G13" s="0" t="n">
        <v>3575201.15335995</v>
      </c>
      <c r="H13" s="0" t="n">
        <v>17221711.211281</v>
      </c>
      <c r="I13" s="0" t="n">
        <v>3575200.07724756</v>
      </c>
      <c r="J13" s="0" t="n">
        <v>195716.984291222</v>
      </c>
      <c r="K13" s="0" t="n">
        <v>189845.474762486</v>
      </c>
      <c r="L13" s="0" t="n">
        <v>3598551.22786002</v>
      </c>
      <c r="M13" s="0" t="n">
        <v>3401144.373651</v>
      </c>
      <c r="N13" s="0" t="n">
        <v>3611655.98415767</v>
      </c>
      <c r="O13" s="0" t="n">
        <v>3413462.84270597</v>
      </c>
      <c r="P13" s="0" t="n">
        <v>32619.4973818704</v>
      </c>
      <c r="Q13" s="0" t="n">
        <v>31640.9124604143</v>
      </c>
    </row>
    <row r="14" customFormat="false" ht="12.8" hidden="false" customHeight="false" outlineLevel="0" collapsed="false">
      <c r="A14" s="0" t="n">
        <v>61</v>
      </c>
      <c r="B14" s="0" t="n">
        <v>20100422.5168749</v>
      </c>
      <c r="C14" s="0" t="n">
        <v>19301582.1617763</v>
      </c>
      <c r="D14" s="0" t="n">
        <v>20174391.2627902</v>
      </c>
      <c r="E14" s="0" t="n">
        <v>19371112.7687216</v>
      </c>
      <c r="F14" s="0" t="n">
        <v>15860389.7673762</v>
      </c>
      <c r="G14" s="0" t="n">
        <v>3441192.39440007</v>
      </c>
      <c r="H14" s="0" t="n">
        <v>15929921.3075419</v>
      </c>
      <c r="I14" s="0" t="n">
        <v>3441191.46117969</v>
      </c>
      <c r="J14" s="0" t="n">
        <v>199621.10106806</v>
      </c>
      <c r="K14" s="0" t="n">
        <v>193632.468036018</v>
      </c>
      <c r="L14" s="0" t="n">
        <v>0</v>
      </c>
      <c r="M14" s="0" t="n">
        <v>0</v>
      </c>
      <c r="N14" s="0" t="n">
        <v>0</v>
      </c>
      <c r="O14" s="0" t="n">
        <v>0</v>
      </c>
      <c r="P14" s="0" t="n">
        <v>0</v>
      </c>
      <c r="Q14" s="0" t="n">
        <v>0</v>
      </c>
    </row>
    <row r="15" customFormat="false" ht="12.8" hidden="false" customHeight="false" outlineLevel="0" collapsed="false">
      <c r="A15" s="0" t="n">
        <v>62</v>
      </c>
      <c r="B15" s="0" t="n">
        <v>19939314.3266968</v>
      </c>
      <c r="C15" s="0" t="n">
        <v>19146318.3214615</v>
      </c>
      <c r="D15" s="0" t="n">
        <v>20014710.2499968</v>
      </c>
      <c r="E15" s="0" t="n">
        <v>19217190.4754935</v>
      </c>
      <c r="F15" s="0" t="n">
        <v>15686021.7191178</v>
      </c>
      <c r="G15" s="0" t="n">
        <v>3460296.60234364</v>
      </c>
      <c r="H15" s="0" t="n">
        <v>15756894.7782771</v>
      </c>
      <c r="I15" s="0" t="n">
        <v>3460295.69721639</v>
      </c>
      <c r="J15" s="0" t="n">
        <v>217761.898580891</v>
      </c>
      <c r="K15" s="0" t="n">
        <v>211229.041623464</v>
      </c>
      <c r="L15" s="0" t="n">
        <v>3325892.97828787</v>
      </c>
      <c r="M15" s="0" t="n">
        <v>3143444.18791117</v>
      </c>
      <c r="N15" s="0" t="n">
        <v>3338458.96304533</v>
      </c>
      <c r="O15" s="0" t="n">
        <v>3155256.21192975</v>
      </c>
      <c r="P15" s="0" t="n">
        <v>36293.6497634819</v>
      </c>
      <c r="Q15" s="0" t="n">
        <v>35204.8402705774</v>
      </c>
    </row>
    <row r="16" customFormat="false" ht="12.8" hidden="false" customHeight="false" outlineLevel="0" collapsed="false">
      <c r="A16" s="0" t="n">
        <v>63</v>
      </c>
      <c r="B16" s="0" t="n">
        <v>18978789.1256259</v>
      </c>
      <c r="C16" s="0" t="n">
        <v>18225099.8398871</v>
      </c>
      <c r="D16" s="0" t="n">
        <v>19050994.9160723</v>
      </c>
      <c r="E16" s="0" t="n">
        <v>18292973.2702278</v>
      </c>
      <c r="F16" s="0" t="n">
        <v>14886773.5756235</v>
      </c>
      <c r="G16" s="0" t="n">
        <v>3338326.2642636</v>
      </c>
      <c r="H16" s="0" t="n">
        <v>14954647.8147453</v>
      </c>
      <c r="I16" s="0" t="n">
        <v>3338325.4554825</v>
      </c>
      <c r="J16" s="0" t="n">
        <v>235047.123224172</v>
      </c>
      <c r="K16" s="0" t="n">
        <v>227995.709527446</v>
      </c>
      <c r="L16" s="0" t="n">
        <v>0</v>
      </c>
      <c r="M16" s="0" t="n">
        <v>0</v>
      </c>
      <c r="N16" s="0" t="n">
        <v>0</v>
      </c>
      <c r="O16" s="0" t="n">
        <v>0</v>
      </c>
      <c r="P16" s="0" t="n">
        <v>0</v>
      </c>
      <c r="Q16" s="0" t="n">
        <v>0</v>
      </c>
    </row>
    <row r="17" customFormat="false" ht="12.8" hidden="false" customHeight="false" outlineLevel="0" collapsed="false">
      <c r="A17" s="0" t="n">
        <v>64</v>
      </c>
      <c r="B17" s="0" t="n">
        <v>17424739.6683314</v>
      </c>
      <c r="C17" s="0" t="n">
        <v>16734619.5702959</v>
      </c>
      <c r="D17" s="0" t="n">
        <v>17490439.3900688</v>
      </c>
      <c r="E17" s="0" t="n">
        <v>16796377.2975099</v>
      </c>
      <c r="F17" s="0" t="n">
        <v>13624338.8889128</v>
      </c>
      <c r="G17" s="0" t="n">
        <v>3110280.68138309</v>
      </c>
      <c r="H17" s="0" t="n">
        <v>13686097.3083655</v>
      </c>
      <c r="I17" s="0" t="n">
        <v>3110279.98914434</v>
      </c>
      <c r="J17" s="0" t="n">
        <v>240391.322037069</v>
      </c>
      <c r="K17" s="0" t="n">
        <v>233179.582375956</v>
      </c>
      <c r="L17" s="0" t="n">
        <v>2907687.74315969</v>
      </c>
      <c r="M17" s="0" t="n">
        <v>2749598.6767832</v>
      </c>
      <c r="N17" s="0" t="n">
        <v>2918637.69479337</v>
      </c>
      <c r="O17" s="0" t="n">
        <v>2759891.6293436</v>
      </c>
      <c r="P17" s="0" t="n">
        <v>40065.2203395114</v>
      </c>
      <c r="Q17" s="0" t="n">
        <v>38863.2637293261</v>
      </c>
    </row>
    <row r="18" customFormat="false" ht="12.8" hidden="false" customHeight="false" outlineLevel="0" collapsed="false">
      <c r="A18" s="0" t="n">
        <v>65</v>
      </c>
      <c r="B18" s="0" t="n">
        <v>17281706.7779877</v>
      </c>
      <c r="C18" s="0" t="n">
        <v>16596418.5258333</v>
      </c>
      <c r="D18" s="0" t="n">
        <v>17349305.2240575</v>
      </c>
      <c r="E18" s="0" t="n">
        <v>16659961.0542036</v>
      </c>
      <c r="F18" s="0" t="n">
        <v>13494386.6208</v>
      </c>
      <c r="G18" s="0" t="n">
        <v>3102031.90503331</v>
      </c>
      <c r="H18" s="0" t="n">
        <v>13557929.8159605</v>
      </c>
      <c r="I18" s="0" t="n">
        <v>3102031.23824305</v>
      </c>
      <c r="J18" s="0" t="n">
        <v>195752.530770185</v>
      </c>
      <c r="K18" s="0" t="n">
        <v>189879.95484708</v>
      </c>
      <c r="L18" s="0" t="n">
        <v>0</v>
      </c>
      <c r="M18" s="0" t="n">
        <v>0</v>
      </c>
      <c r="N18" s="0" t="n">
        <v>0</v>
      </c>
      <c r="O18" s="0" t="n">
        <v>0</v>
      </c>
      <c r="P18" s="0" t="n">
        <v>0</v>
      </c>
      <c r="Q18" s="0" t="n">
        <v>0</v>
      </c>
    </row>
    <row r="19" customFormat="false" ht="12.8" hidden="false" customHeight="false" outlineLevel="0" collapsed="false">
      <c r="A19" s="0" t="n">
        <v>66</v>
      </c>
      <c r="B19" s="0" t="n">
        <v>17450045.1477962</v>
      </c>
      <c r="C19" s="0" t="n">
        <v>16757147.7460327</v>
      </c>
      <c r="D19" s="0" t="n">
        <v>17520986.5839201</v>
      </c>
      <c r="E19" s="0" t="n">
        <v>16823832.6850284</v>
      </c>
      <c r="F19" s="0" t="n">
        <v>13622301.563769</v>
      </c>
      <c r="G19" s="0" t="n">
        <v>3134846.18226367</v>
      </c>
      <c r="H19" s="0" t="n">
        <v>13688987.1586763</v>
      </c>
      <c r="I19" s="0" t="n">
        <v>3134845.52635216</v>
      </c>
      <c r="J19" s="0" t="n">
        <v>200857.994505559</v>
      </c>
      <c r="K19" s="0" t="n">
        <v>194832.254670393</v>
      </c>
      <c r="L19" s="0" t="n">
        <v>2911721.2630262</v>
      </c>
      <c r="M19" s="0" t="n">
        <v>2754398.21544581</v>
      </c>
      <c r="N19" s="0" t="n">
        <v>2923544.83377013</v>
      </c>
      <c r="O19" s="0" t="n">
        <v>2765512.37001501</v>
      </c>
      <c r="P19" s="0" t="n">
        <v>33476.3324175932</v>
      </c>
      <c r="Q19" s="0" t="n">
        <v>32472.0424450654</v>
      </c>
    </row>
    <row r="20" customFormat="false" ht="12.8" hidden="false" customHeight="false" outlineLevel="0" collapsed="false">
      <c r="A20" s="0" t="n">
        <v>67</v>
      </c>
      <c r="B20" s="0" t="n">
        <v>17829267.9400377</v>
      </c>
      <c r="C20" s="0" t="n">
        <v>17119809.1843651</v>
      </c>
      <c r="D20" s="0" t="n">
        <v>17904199.2173535</v>
      </c>
      <c r="E20" s="0" t="n">
        <v>17190244.5738522</v>
      </c>
      <c r="F20" s="0" t="n">
        <v>13903580.2683793</v>
      </c>
      <c r="G20" s="0" t="n">
        <v>3216228.91598585</v>
      </c>
      <c r="H20" s="0" t="n">
        <v>13974016.3305335</v>
      </c>
      <c r="I20" s="0" t="n">
        <v>3216228.24331875</v>
      </c>
      <c r="J20" s="0" t="n">
        <v>191856.994735014</v>
      </c>
      <c r="K20" s="0" t="n">
        <v>186101.284892964</v>
      </c>
      <c r="L20" s="0" t="n">
        <v>0</v>
      </c>
      <c r="M20" s="0" t="n">
        <v>0</v>
      </c>
      <c r="N20" s="0" t="n">
        <v>0</v>
      </c>
      <c r="O20" s="0" t="n">
        <v>0</v>
      </c>
      <c r="P20" s="0" t="n">
        <v>0</v>
      </c>
      <c r="Q20" s="0" t="n">
        <v>0</v>
      </c>
    </row>
    <row r="21" customFormat="false" ht="12.8" hidden="false" customHeight="false" outlineLevel="0" collapsed="false">
      <c r="A21" s="0" t="n">
        <v>68</v>
      </c>
      <c r="B21" s="0" t="n">
        <v>17612796.9126512</v>
      </c>
      <c r="C21" s="0" t="n">
        <v>16911120.380929</v>
      </c>
      <c r="D21" s="0" t="n">
        <v>17688054.0045183</v>
      </c>
      <c r="E21" s="0" t="n">
        <v>16981862.036297</v>
      </c>
      <c r="F21" s="0" t="n">
        <v>13729703.0278772</v>
      </c>
      <c r="G21" s="0" t="n">
        <v>3181417.3530518</v>
      </c>
      <c r="H21" s="0" t="n">
        <v>13800445.3437296</v>
      </c>
      <c r="I21" s="0" t="n">
        <v>3181416.69256741</v>
      </c>
      <c r="J21" s="0" t="n">
        <v>206664.82215155</v>
      </c>
      <c r="K21" s="0" t="n">
        <v>200464.877487003</v>
      </c>
      <c r="L21" s="0" t="n">
        <v>2938871.01190469</v>
      </c>
      <c r="M21" s="0" t="n">
        <v>2779398.55409998</v>
      </c>
      <c r="N21" s="0" t="n">
        <v>2951413.85860115</v>
      </c>
      <c r="O21" s="0" t="n">
        <v>2791188.82806011</v>
      </c>
      <c r="P21" s="0" t="n">
        <v>34444.1370252583</v>
      </c>
      <c r="Q21" s="0" t="n">
        <v>33410.8129145006</v>
      </c>
    </row>
    <row r="22" customFormat="false" ht="12.8" hidden="false" customHeight="false" outlineLevel="0" collapsed="false">
      <c r="A22" s="0" t="n">
        <v>69</v>
      </c>
      <c r="B22" s="0" t="n">
        <v>18046089.9687409</v>
      </c>
      <c r="C22" s="0" t="n">
        <v>17326942.7775461</v>
      </c>
      <c r="D22" s="0" t="n">
        <v>18123418.582399</v>
      </c>
      <c r="E22" s="0" t="n">
        <v>17399631.6633404</v>
      </c>
      <c r="F22" s="0" t="n">
        <v>14046773.3388362</v>
      </c>
      <c r="G22" s="0" t="n">
        <v>3280169.4387099</v>
      </c>
      <c r="H22" s="0" t="n">
        <v>14119462.8885537</v>
      </c>
      <c r="I22" s="0" t="n">
        <v>3280168.77478671</v>
      </c>
      <c r="J22" s="0" t="n">
        <v>240344.303765718</v>
      </c>
      <c r="K22" s="0" t="n">
        <v>233133.974652747</v>
      </c>
      <c r="L22" s="0" t="n">
        <v>0</v>
      </c>
      <c r="M22" s="0" t="n">
        <v>0</v>
      </c>
      <c r="N22" s="0" t="n">
        <v>0</v>
      </c>
      <c r="O22" s="0" t="n">
        <v>0</v>
      </c>
      <c r="P22" s="0" t="n">
        <v>0</v>
      </c>
      <c r="Q22" s="0" t="n">
        <v>0</v>
      </c>
    </row>
    <row r="23" customFormat="false" ht="12.8" hidden="false" customHeight="false" outlineLevel="0" collapsed="false">
      <c r="A23" s="0" t="n">
        <v>70</v>
      </c>
      <c r="B23" s="0" t="n">
        <v>18706864.7579856</v>
      </c>
      <c r="C23" s="0" t="n">
        <v>17970304.7130404</v>
      </c>
      <c r="D23" s="0" t="n">
        <v>18733020.4368832</v>
      </c>
      <c r="E23" s="0" t="n">
        <v>17993589.3911584</v>
      </c>
      <c r="F23" s="0" t="n">
        <v>14464734.3967185</v>
      </c>
      <c r="G23" s="0" t="n">
        <v>3505570.31632187</v>
      </c>
      <c r="H23" s="0" t="n">
        <v>14536335.8658172</v>
      </c>
      <c r="I23" s="0" t="n">
        <v>3457253.52534113</v>
      </c>
      <c r="J23" s="0" t="n">
        <v>273324.194523427</v>
      </c>
      <c r="K23" s="0" t="n">
        <v>265124.468687724</v>
      </c>
      <c r="L23" s="0" t="n">
        <v>3120947.63154741</v>
      </c>
      <c r="M23" s="0" t="n">
        <v>2946266.61414777</v>
      </c>
      <c r="N23" s="0" t="n">
        <v>3125179.9680782</v>
      </c>
      <c r="O23" s="0" t="n">
        <v>2950121.87545642</v>
      </c>
      <c r="P23" s="0" t="n">
        <v>45554.0324205712</v>
      </c>
      <c r="Q23" s="0" t="n">
        <v>44187.411447954</v>
      </c>
    </row>
    <row r="24" customFormat="false" ht="12.8" hidden="false" customHeight="false" outlineLevel="0" collapsed="false">
      <c r="A24" s="0" t="n">
        <v>71</v>
      </c>
      <c r="B24" s="0" t="n">
        <v>18636653.0270674</v>
      </c>
      <c r="C24" s="0" t="n">
        <v>17900629.4568647</v>
      </c>
      <c r="D24" s="0" t="n">
        <v>18665346.1013504</v>
      </c>
      <c r="E24" s="0" t="n">
        <v>17926323.5724724</v>
      </c>
      <c r="F24" s="0" t="n">
        <v>14352625.4549453</v>
      </c>
      <c r="G24" s="0" t="n">
        <v>3548004.00191936</v>
      </c>
      <c r="H24" s="0" t="n">
        <v>14425794.1039522</v>
      </c>
      <c r="I24" s="0" t="n">
        <v>3500529.46852017</v>
      </c>
      <c r="J24" s="0" t="n">
        <v>291481.093221241</v>
      </c>
      <c r="K24" s="0" t="n">
        <v>282736.660424604</v>
      </c>
      <c r="L24" s="0" t="n">
        <v>0</v>
      </c>
      <c r="M24" s="0" t="n">
        <v>0</v>
      </c>
      <c r="N24" s="0" t="n">
        <v>0</v>
      </c>
      <c r="O24" s="0" t="n">
        <v>0</v>
      </c>
      <c r="P24" s="0" t="n">
        <v>0</v>
      </c>
      <c r="Q24" s="0" t="n">
        <v>0</v>
      </c>
    </row>
    <row r="25" customFormat="false" ht="12.8" hidden="false" customHeight="false" outlineLevel="0" collapsed="false">
      <c r="A25" s="0" t="n">
        <v>72</v>
      </c>
      <c r="B25" s="0" t="n">
        <v>18185556.6667327</v>
      </c>
      <c r="C25" s="0" t="n">
        <v>17465092.5923554</v>
      </c>
      <c r="D25" s="0" t="n">
        <v>18214616.6688419</v>
      </c>
      <c r="E25" s="0" t="n">
        <v>17491169.6793778</v>
      </c>
      <c r="F25" s="0" t="n">
        <v>13933265.6130272</v>
      </c>
      <c r="G25" s="0" t="n">
        <v>3531826.97932824</v>
      </c>
      <c r="H25" s="0" t="n">
        <v>14005402.733694</v>
      </c>
      <c r="I25" s="0" t="n">
        <v>3485766.94568378</v>
      </c>
      <c r="J25" s="0" t="n">
        <v>301078.261441333</v>
      </c>
      <c r="K25" s="0" t="n">
        <v>292045.913598093</v>
      </c>
      <c r="L25" s="0" t="n">
        <v>3033538.93140533</v>
      </c>
      <c r="M25" s="0" t="n">
        <v>2863020.21422344</v>
      </c>
      <c r="N25" s="0" t="n">
        <v>3038262.35966154</v>
      </c>
      <c r="O25" s="0" t="n">
        <v>2867343.92847679</v>
      </c>
      <c r="P25" s="0" t="n">
        <v>50179.7102402222</v>
      </c>
      <c r="Q25" s="0" t="n">
        <v>48674.3189330156</v>
      </c>
    </row>
    <row r="26" customFormat="false" ht="12.8" hidden="false" customHeight="false" outlineLevel="0" collapsed="false">
      <c r="A26" s="0" t="n">
        <v>73</v>
      </c>
      <c r="B26" s="0" t="n">
        <v>17003417.0387266</v>
      </c>
      <c r="C26" s="0" t="n">
        <v>16327212.4433692</v>
      </c>
      <c r="D26" s="0" t="n">
        <v>17030842.6336024</v>
      </c>
      <c r="E26" s="0" t="n">
        <v>16351845.328746</v>
      </c>
      <c r="F26" s="0" t="n">
        <v>12949051.3975812</v>
      </c>
      <c r="G26" s="0" t="n">
        <v>3378161.04578805</v>
      </c>
      <c r="H26" s="0" t="n">
        <v>13016319.8237708</v>
      </c>
      <c r="I26" s="0" t="n">
        <v>3335525.50497516</v>
      </c>
      <c r="J26" s="0" t="n">
        <v>306373.248214271</v>
      </c>
      <c r="K26" s="0" t="n">
        <v>297182.050767843</v>
      </c>
      <c r="L26" s="0" t="n">
        <v>0</v>
      </c>
      <c r="M26" s="0" t="n">
        <v>0</v>
      </c>
      <c r="N26" s="0" t="n">
        <v>0</v>
      </c>
      <c r="O26" s="0" t="n">
        <v>0</v>
      </c>
      <c r="P26" s="0" t="n">
        <v>0</v>
      </c>
      <c r="Q26" s="0" t="n">
        <v>0</v>
      </c>
    </row>
    <row r="27" customFormat="false" ht="12.8" hidden="false" customHeight="false" outlineLevel="0" collapsed="false">
      <c r="A27" s="0" t="n">
        <v>74</v>
      </c>
      <c r="B27" s="0" t="n">
        <v>19180670.9474307</v>
      </c>
      <c r="C27" s="0" t="n">
        <v>18416237.7207766</v>
      </c>
      <c r="D27" s="0" t="n">
        <v>19213252.5512176</v>
      </c>
      <c r="E27" s="0" t="n">
        <v>18445599.3242386</v>
      </c>
      <c r="F27" s="0" t="n">
        <v>14540359.2070243</v>
      </c>
      <c r="G27" s="0" t="n">
        <v>3875878.5137523</v>
      </c>
      <c r="H27" s="0" t="n">
        <v>14616870.5991802</v>
      </c>
      <c r="I27" s="0" t="n">
        <v>3828728.72505835</v>
      </c>
      <c r="J27" s="0" t="n">
        <v>358785.571981261</v>
      </c>
      <c r="K27" s="0" t="n">
        <v>348022.004821823</v>
      </c>
      <c r="L27" s="0" t="n">
        <v>3198939.36973761</v>
      </c>
      <c r="M27" s="0" t="n">
        <v>3018324.78522588</v>
      </c>
      <c r="N27" s="0" t="n">
        <v>3204249.42489998</v>
      </c>
      <c r="O27" s="0" t="n">
        <v>3023199.63126366</v>
      </c>
      <c r="P27" s="0" t="n">
        <v>59797.5953302101</v>
      </c>
      <c r="Q27" s="0" t="n">
        <v>58003.6674703038</v>
      </c>
    </row>
    <row r="28" customFormat="false" ht="12.8" hidden="false" customHeight="false" outlineLevel="0" collapsed="false">
      <c r="A28" s="0" t="n">
        <v>75</v>
      </c>
      <c r="B28" s="0" t="n">
        <v>17925047.6493315</v>
      </c>
      <c r="C28" s="0" t="n">
        <v>17208583.4485096</v>
      </c>
      <c r="D28" s="0" t="n">
        <v>17960493.5580126</v>
      </c>
      <c r="E28" s="0" t="n">
        <v>17240832.9594579</v>
      </c>
      <c r="F28" s="0" t="n">
        <v>13554939.9069167</v>
      </c>
      <c r="G28" s="0" t="n">
        <v>3653643.54159294</v>
      </c>
      <c r="H28" s="0" t="n">
        <v>13627578.4982668</v>
      </c>
      <c r="I28" s="0" t="n">
        <v>3613254.46119111</v>
      </c>
      <c r="J28" s="0" t="n">
        <v>364433.797931994</v>
      </c>
      <c r="K28" s="0" t="n">
        <v>353500.783994035</v>
      </c>
      <c r="L28" s="0" t="n">
        <v>0</v>
      </c>
      <c r="M28" s="0" t="n">
        <v>0</v>
      </c>
      <c r="N28" s="0" t="n">
        <v>0</v>
      </c>
      <c r="O28" s="0" t="n">
        <v>0</v>
      </c>
      <c r="P28" s="0" t="n">
        <v>0</v>
      </c>
      <c r="Q28" s="0" t="n">
        <v>0</v>
      </c>
    </row>
    <row r="29" customFormat="false" ht="12.8" hidden="false" customHeight="false" outlineLevel="0" collapsed="false">
      <c r="A29" s="0" t="n">
        <v>76</v>
      </c>
      <c r="B29" s="0" t="n">
        <v>19739508.0150741</v>
      </c>
      <c r="C29" s="0" t="n">
        <v>18949567.2411461</v>
      </c>
      <c r="D29" s="0" t="n">
        <v>19780724.5463844</v>
      </c>
      <c r="E29" s="0" t="n">
        <v>18987153.4695376</v>
      </c>
      <c r="F29" s="0" t="n">
        <v>14896662.4566644</v>
      </c>
      <c r="G29" s="0" t="n">
        <v>4052904.78448177</v>
      </c>
      <c r="H29" s="0" t="n">
        <v>14978038.2878711</v>
      </c>
      <c r="I29" s="0" t="n">
        <v>4009115.18166646</v>
      </c>
      <c r="J29" s="0" t="n">
        <v>422032.512430352</v>
      </c>
      <c r="K29" s="0" t="n">
        <v>409371.537057442</v>
      </c>
      <c r="L29" s="0" t="n">
        <v>3292696.46572019</v>
      </c>
      <c r="M29" s="0" t="n">
        <v>3106575.82088555</v>
      </c>
      <c r="N29" s="0" t="n">
        <v>3299466.87390738</v>
      </c>
      <c r="O29" s="0" t="n">
        <v>3112844.22379896</v>
      </c>
      <c r="P29" s="0" t="n">
        <v>70338.7520717254</v>
      </c>
      <c r="Q29" s="0" t="n">
        <v>68228.5895095736</v>
      </c>
    </row>
    <row r="30" customFormat="false" ht="12.8" hidden="false" customHeight="false" outlineLevel="0" collapsed="false">
      <c r="A30" s="0" t="n">
        <v>77</v>
      </c>
      <c r="B30" s="0" t="n">
        <v>18496743.8709098</v>
      </c>
      <c r="C30" s="0" t="n">
        <v>17754895.3785799</v>
      </c>
      <c r="D30" s="0" t="n">
        <v>18537924.5847512</v>
      </c>
      <c r="E30" s="0" t="n">
        <v>17792531.2112365</v>
      </c>
      <c r="F30" s="0" t="n">
        <v>13937089.1829144</v>
      </c>
      <c r="G30" s="0" t="n">
        <v>3817806.19566549</v>
      </c>
      <c r="H30" s="0" t="n">
        <v>14015398.2423975</v>
      </c>
      <c r="I30" s="0" t="n">
        <v>3777132.968839</v>
      </c>
      <c r="J30" s="0" t="n">
        <v>404847.227726463</v>
      </c>
      <c r="K30" s="0" t="n">
        <v>392701.81089467</v>
      </c>
      <c r="L30" s="0" t="n">
        <v>0</v>
      </c>
      <c r="M30" s="0" t="n">
        <v>0</v>
      </c>
      <c r="N30" s="0" t="n">
        <v>0</v>
      </c>
      <c r="O30" s="0" t="n">
        <v>0</v>
      </c>
      <c r="P30" s="0" t="n">
        <v>0</v>
      </c>
      <c r="Q30" s="0" t="n">
        <v>0</v>
      </c>
    </row>
    <row r="31" customFormat="false" ht="12.8" hidden="false" customHeight="false" outlineLevel="0" collapsed="false">
      <c r="A31" s="0" t="n">
        <v>78</v>
      </c>
      <c r="B31" s="0" t="n">
        <v>20201689.557764</v>
      </c>
      <c r="C31" s="0" t="n">
        <v>19389998.8386654</v>
      </c>
      <c r="D31" s="0" t="n">
        <v>20253373.1009383</v>
      </c>
      <c r="E31" s="0" t="n">
        <v>19437580.6271309</v>
      </c>
      <c r="F31" s="0" t="n">
        <v>15184455.4666411</v>
      </c>
      <c r="G31" s="0" t="n">
        <v>4205543.3720243</v>
      </c>
      <c r="H31" s="0" t="n">
        <v>15271008.9940813</v>
      </c>
      <c r="I31" s="0" t="n">
        <v>4166571.63304954</v>
      </c>
      <c r="J31" s="0" t="n">
        <v>464439.01253963</v>
      </c>
      <c r="K31" s="0" t="n">
        <v>450505.842163441</v>
      </c>
      <c r="L31" s="0" t="n">
        <v>3369460.23646924</v>
      </c>
      <c r="M31" s="0" t="n">
        <v>3178346.21628895</v>
      </c>
      <c r="N31" s="0" t="n">
        <v>3377974.06616623</v>
      </c>
      <c r="O31" s="0" t="n">
        <v>3186252.39189269</v>
      </c>
      <c r="P31" s="0" t="n">
        <v>77406.5020899384</v>
      </c>
      <c r="Q31" s="0" t="n">
        <v>75084.3070272402</v>
      </c>
    </row>
    <row r="32" customFormat="false" ht="12.8" hidden="false" customHeight="false" outlineLevel="0" collapsed="false">
      <c r="A32" s="0" t="n">
        <v>79</v>
      </c>
      <c r="B32" s="0" t="n">
        <v>19046860.0335686</v>
      </c>
      <c r="C32" s="0" t="n">
        <v>18280701.1309984</v>
      </c>
      <c r="D32" s="0" t="n">
        <v>19096053.6995898</v>
      </c>
      <c r="E32" s="0" t="n">
        <v>18326004.1597074</v>
      </c>
      <c r="F32" s="0" t="n">
        <v>14279558.6934038</v>
      </c>
      <c r="G32" s="0" t="n">
        <v>4001142.43759454</v>
      </c>
      <c r="H32" s="0" t="n">
        <v>14361436.369963</v>
      </c>
      <c r="I32" s="0" t="n">
        <v>3964567.78974445</v>
      </c>
      <c r="J32" s="0" t="n">
        <v>460508.489980239</v>
      </c>
      <c r="K32" s="0" t="n">
        <v>446693.235280831</v>
      </c>
      <c r="L32" s="0" t="n">
        <v>0</v>
      </c>
      <c r="M32" s="0" t="n">
        <v>0</v>
      </c>
      <c r="N32" s="0" t="n">
        <v>0</v>
      </c>
      <c r="O32" s="0" t="n">
        <v>0</v>
      </c>
      <c r="P32" s="0" t="n">
        <v>0</v>
      </c>
      <c r="Q32" s="0" t="n">
        <v>0</v>
      </c>
    </row>
    <row r="33" customFormat="false" ht="12.8" hidden="false" customHeight="false" outlineLevel="0" collapsed="false">
      <c r="A33" s="0" t="n">
        <v>80</v>
      </c>
      <c r="B33" s="0" t="n">
        <v>20605597.6435899</v>
      </c>
      <c r="C33" s="0" t="n">
        <v>19775785.475267</v>
      </c>
      <c r="D33" s="0" t="n">
        <v>20661000.8400194</v>
      </c>
      <c r="E33" s="0" t="n">
        <v>19826846.053283</v>
      </c>
      <c r="F33" s="0" t="n">
        <v>15425970.2262747</v>
      </c>
      <c r="G33" s="0" t="n">
        <v>4349815.2489923</v>
      </c>
      <c r="H33" s="0" t="n">
        <v>15516698.4376741</v>
      </c>
      <c r="I33" s="0" t="n">
        <v>4310147.61560888</v>
      </c>
      <c r="J33" s="0" t="n">
        <v>520131.857492372</v>
      </c>
      <c r="K33" s="0" t="n">
        <v>504527.901767601</v>
      </c>
      <c r="L33" s="0" t="n">
        <v>3436932.89612751</v>
      </c>
      <c r="M33" s="0" t="n">
        <v>3241530.28048172</v>
      </c>
      <c r="N33" s="0" t="n">
        <v>3446064.98352818</v>
      </c>
      <c r="O33" s="0" t="n">
        <v>3250015.71728162</v>
      </c>
      <c r="P33" s="0" t="n">
        <v>86688.6429153954</v>
      </c>
      <c r="Q33" s="0" t="n">
        <v>84087.9836279335</v>
      </c>
    </row>
    <row r="34" customFormat="false" ht="12.8" hidden="false" customHeight="false" outlineLevel="0" collapsed="false">
      <c r="A34" s="0" t="n">
        <v>81</v>
      </c>
      <c r="B34" s="0" t="n">
        <v>19458019.7812844</v>
      </c>
      <c r="C34" s="0" t="n">
        <v>18672981.6209146</v>
      </c>
      <c r="D34" s="0" t="n">
        <v>19511035.5327208</v>
      </c>
      <c r="E34" s="0" t="n">
        <v>18721865.7343925</v>
      </c>
      <c r="F34" s="0" t="n">
        <v>14505576.4311036</v>
      </c>
      <c r="G34" s="0" t="n">
        <v>4167405.18981099</v>
      </c>
      <c r="H34" s="0" t="n">
        <v>14591548.2272337</v>
      </c>
      <c r="I34" s="0" t="n">
        <v>4130317.50715879</v>
      </c>
      <c r="J34" s="0" t="n">
        <v>500384.921888075</v>
      </c>
      <c r="K34" s="0" t="n">
        <v>485373.374231433</v>
      </c>
      <c r="L34" s="0" t="n">
        <v>0</v>
      </c>
      <c r="M34" s="0" t="n">
        <v>0</v>
      </c>
      <c r="N34" s="0" t="n">
        <v>0</v>
      </c>
      <c r="O34" s="0" t="n">
        <v>0</v>
      </c>
      <c r="P34" s="0" t="n">
        <v>0</v>
      </c>
      <c r="Q34" s="0" t="n">
        <v>0</v>
      </c>
    </row>
    <row r="35" customFormat="false" ht="12.8" hidden="false" customHeight="false" outlineLevel="0" collapsed="false">
      <c r="A35" s="0" t="n">
        <v>82</v>
      </c>
      <c r="B35" s="0" t="n">
        <v>21528895.7125036</v>
      </c>
      <c r="C35" s="0" t="n">
        <v>20659167.3959707</v>
      </c>
      <c r="D35" s="0" t="n">
        <v>21587874.2611171</v>
      </c>
      <c r="E35" s="0" t="n">
        <v>20713564.2375142</v>
      </c>
      <c r="F35" s="0" t="n">
        <v>15981140.8572001</v>
      </c>
      <c r="G35" s="0" t="n">
        <v>4678026.53877063</v>
      </c>
      <c r="H35" s="0" t="n">
        <v>16076262.1169032</v>
      </c>
      <c r="I35" s="0" t="n">
        <v>4637302.120611</v>
      </c>
      <c r="J35" s="0" t="n">
        <v>570727.448719572</v>
      </c>
      <c r="K35" s="0" t="n">
        <v>553605.625257985</v>
      </c>
      <c r="L35" s="0" t="n">
        <v>3590790.82380541</v>
      </c>
      <c r="M35" s="0" t="n">
        <v>3386233.65447578</v>
      </c>
      <c r="N35" s="0" t="n">
        <v>3600517.58542338</v>
      </c>
      <c r="O35" s="0" t="n">
        <v>3395276.93539162</v>
      </c>
      <c r="P35" s="0" t="n">
        <v>95121.241453262</v>
      </c>
      <c r="Q35" s="0" t="n">
        <v>92267.6042096641</v>
      </c>
    </row>
    <row r="36" customFormat="false" ht="12.8" hidden="false" customHeight="false" outlineLevel="0" collapsed="false">
      <c r="A36" s="0" t="n">
        <v>83</v>
      </c>
      <c r="B36" s="0" t="n">
        <v>20451353.8377514</v>
      </c>
      <c r="C36" s="0" t="n">
        <v>19623983.4308278</v>
      </c>
      <c r="D36" s="0" t="n">
        <v>20511827.966205</v>
      </c>
      <c r="E36" s="0" t="n">
        <v>19679936.179964</v>
      </c>
      <c r="F36" s="0" t="n">
        <v>15098285.6909334</v>
      </c>
      <c r="G36" s="0" t="n">
        <v>4525697.73989439</v>
      </c>
      <c r="H36" s="0" t="n">
        <v>15189743.4862709</v>
      </c>
      <c r="I36" s="0" t="n">
        <v>4490192.69369307</v>
      </c>
      <c r="J36" s="0" t="n">
        <v>559410.708773591</v>
      </c>
      <c r="K36" s="0" t="n">
        <v>542628.387510384</v>
      </c>
      <c r="L36" s="0" t="n">
        <v>0</v>
      </c>
      <c r="M36" s="0" t="n">
        <v>0</v>
      </c>
      <c r="N36" s="0" t="n">
        <v>0</v>
      </c>
      <c r="O36" s="0" t="n">
        <v>0</v>
      </c>
      <c r="P36" s="0" t="n">
        <v>0</v>
      </c>
      <c r="Q36" s="0" t="n">
        <v>0</v>
      </c>
    </row>
    <row r="37" customFormat="false" ht="12.8" hidden="false" customHeight="false" outlineLevel="0" collapsed="false">
      <c r="A37" s="0" t="n">
        <v>84</v>
      </c>
      <c r="B37" s="0" t="n">
        <v>22168519.9635278</v>
      </c>
      <c r="C37" s="0" t="n">
        <v>21270171.354518</v>
      </c>
      <c r="D37" s="0" t="n">
        <v>22234879.6172993</v>
      </c>
      <c r="E37" s="0" t="n">
        <v>21331584.8357165</v>
      </c>
      <c r="F37" s="0" t="n">
        <v>16326853.8331401</v>
      </c>
      <c r="G37" s="0" t="n">
        <v>4943317.52137786</v>
      </c>
      <c r="H37" s="0" t="n">
        <v>16426621.7983031</v>
      </c>
      <c r="I37" s="0" t="n">
        <v>4904963.03741341</v>
      </c>
      <c r="J37" s="0" t="n">
        <v>636256.73450156</v>
      </c>
      <c r="K37" s="0" t="n">
        <v>617169.032466513</v>
      </c>
      <c r="L37" s="0" t="n">
        <v>3696009.51176742</v>
      </c>
      <c r="M37" s="0" t="n">
        <v>3484676.06185859</v>
      </c>
      <c r="N37" s="0" t="n">
        <v>3706982.2897101</v>
      </c>
      <c r="O37" s="0" t="n">
        <v>3494905.9560319</v>
      </c>
      <c r="P37" s="0" t="n">
        <v>106042.789083593</v>
      </c>
      <c r="Q37" s="0" t="n">
        <v>102861.505411085</v>
      </c>
    </row>
    <row r="38" customFormat="false" ht="12.8" hidden="false" customHeight="false" outlineLevel="0" collapsed="false">
      <c r="A38" s="0" t="n">
        <v>85</v>
      </c>
      <c r="B38" s="0" t="n">
        <v>21248276.4669129</v>
      </c>
      <c r="C38" s="0" t="n">
        <v>20385715.1314952</v>
      </c>
      <c r="D38" s="0" t="n">
        <v>21312718.4727404</v>
      </c>
      <c r="E38" s="0" t="n">
        <v>20445370.7187405</v>
      </c>
      <c r="F38" s="0" t="n">
        <v>15612786.3832625</v>
      </c>
      <c r="G38" s="0" t="n">
        <v>4772928.7482327</v>
      </c>
      <c r="H38" s="0" t="n">
        <v>15709020.4808445</v>
      </c>
      <c r="I38" s="0" t="n">
        <v>4736350.23789601</v>
      </c>
      <c r="J38" s="0" t="n">
        <v>630586.34813463</v>
      </c>
      <c r="K38" s="0" t="n">
        <v>611668.75769059</v>
      </c>
      <c r="L38" s="0" t="n">
        <v>0</v>
      </c>
      <c r="M38" s="0" t="n">
        <v>0</v>
      </c>
      <c r="N38" s="0" t="n">
        <v>0</v>
      </c>
      <c r="O38" s="0" t="n">
        <v>0</v>
      </c>
      <c r="P38" s="0" t="n">
        <v>0</v>
      </c>
      <c r="Q38" s="0" t="n">
        <v>0</v>
      </c>
    </row>
    <row r="39" customFormat="false" ht="12.8" hidden="false" customHeight="false" outlineLevel="0" collapsed="false">
      <c r="A39" s="0" t="n">
        <v>86</v>
      </c>
      <c r="B39" s="0" t="n">
        <v>23129441.7008642</v>
      </c>
      <c r="C39" s="0" t="n">
        <v>22188856.9521894</v>
      </c>
      <c r="D39" s="0" t="n">
        <v>23202397.4269859</v>
      </c>
      <c r="E39" s="0" t="n">
        <v>22256508.1912345</v>
      </c>
      <c r="F39" s="0" t="n">
        <v>16971462.3425333</v>
      </c>
      <c r="G39" s="0" t="n">
        <v>5217394.60965614</v>
      </c>
      <c r="H39" s="0" t="n">
        <v>17076499.3039742</v>
      </c>
      <c r="I39" s="0" t="n">
        <v>5180008.88726036</v>
      </c>
      <c r="J39" s="0" t="n">
        <v>697355.3511073</v>
      </c>
      <c r="K39" s="0" t="n">
        <v>676434.690574081</v>
      </c>
      <c r="L39" s="0" t="n">
        <v>3855956.50778774</v>
      </c>
      <c r="M39" s="0" t="n">
        <v>3634856.56895045</v>
      </c>
      <c r="N39" s="0" t="n">
        <v>3868038.0921737</v>
      </c>
      <c r="O39" s="0" t="n">
        <v>3646137.91382271</v>
      </c>
      <c r="P39" s="0" t="n">
        <v>116225.891851217</v>
      </c>
      <c r="Q39" s="0" t="n">
        <v>112739.11509568</v>
      </c>
    </row>
    <row r="40" customFormat="false" ht="12.8" hidden="false" customHeight="false" outlineLevel="0" collapsed="false">
      <c r="A40" s="0" t="n">
        <v>87</v>
      </c>
      <c r="B40" s="0" t="n">
        <v>22329282.7955432</v>
      </c>
      <c r="C40" s="0" t="n">
        <v>21418735.354124</v>
      </c>
      <c r="D40" s="0" t="n">
        <v>22409329.6140131</v>
      </c>
      <c r="E40" s="0" t="n">
        <v>21493271.9383841</v>
      </c>
      <c r="F40" s="0" t="n">
        <v>16309076.7881031</v>
      </c>
      <c r="G40" s="0" t="n">
        <v>5109658.56602092</v>
      </c>
      <c r="H40" s="0" t="n">
        <v>16411601.0016138</v>
      </c>
      <c r="I40" s="0" t="n">
        <v>5081670.93677034</v>
      </c>
      <c r="J40" s="0" t="n">
        <v>688475.674427917</v>
      </c>
      <c r="K40" s="0" t="n">
        <v>667821.40419508</v>
      </c>
      <c r="L40" s="0" t="n">
        <v>0</v>
      </c>
      <c r="M40" s="0" t="n">
        <v>0</v>
      </c>
      <c r="N40" s="0" t="n">
        <v>0</v>
      </c>
      <c r="O40" s="0" t="n">
        <v>0</v>
      </c>
      <c r="P40" s="0" t="n">
        <v>0</v>
      </c>
      <c r="Q40" s="0" t="n">
        <v>0</v>
      </c>
    </row>
    <row r="41" customFormat="false" ht="12.8" hidden="false" customHeight="false" outlineLevel="0" collapsed="false">
      <c r="A41" s="0" t="n">
        <v>88</v>
      </c>
      <c r="B41" s="0" t="n">
        <v>24056597.6228675</v>
      </c>
      <c r="C41" s="0" t="n">
        <v>23074224.0351193</v>
      </c>
      <c r="D41" s="0" t="n">
        <v>24143218.1886614</v>
      </c>
      <c r="E41" s="0" t="n">
        <v>23154889.0235766</v>
      </c>
      <c r="F41" s="0" t="n">
        <v>17508109.1081095</v>
      </c>
      <c r="G41" s="0" t="n">
        <v>5566114.92700979</v>
      </c>
      <c r="H41" s="0" t="n">
        <v>17618776.1903091</v>
      </c>
      <c r="I41" s="0" t="n">
        <v>5536112.83326751</v>
      </c>
      <c r="J41" s="0" t="n">
        <v>785291.977765516</v>
      </c>
      <c r="K41" s="0" t="n">
        <v>761733.21843255</v>
      </c>
      <c r="L41" s="0" t="n">
        <v>4008768.86709571</v>
      </c>
      <c r="M41" s="0" t="n">
        <v>3778639.02000474</v>
      </c>
      <c r="N41" s="0" t="n">
        <v>4023124.89599931</v>
      </c>
      <c r="O41" s="0" t="n">
        <v>3792055.68939587</v>
      </c>
      <c r="P41" s="0" t="n">
        <v>130881.996294253</v>
      </c>
      <c r="Q41" s="0" t="n">
        <v>126955.536405425</v>
      </c>
    </row>
    <row r="42" customFormat="false" ht="12.8" hidden="false" customHeight="false" outlineLevel="0" collapsed="false">
      <c r="A42" s="0" t="n">
        <v>89</v>
      </c>
      <c r="B42" s="0" t="n">
        <v>23336154.1305207</v>
      </c>
      <c r="C42" s="0" t="n">
        <v>22381638.491564</v>
      </c>
      <c r="D42" s="0" t="n">
        <v>23420492.7578576</v>
      </c>
      <c r="E42" s="0" t="n">
        <v>22460184.8642781</v>
      </c>
      <c r="F42" s="0" t="n">
        <v>16931536.7094665</v>
      </c>
      <c r="G42" s="0" t="n">
        <v>5450101.78209753</v>
      </c>
      <c r="H42" s="0" t="n">
        <v>17039040.4682307</v>
      </c>
      <c r="I42" s="0" t="n">
        <v>5421144.39604742</v>
      </c>
      <c r="J42" s="0" t="n">
        <v>852769.66121664</v>
      </c>
      <c r="K42" s="0" t="n">
        <v>827186.571380141</v>
      </c>
      <c r="L42" s="0" t="n">
        <v>0</v>
      </c>
      <c r="M42" s="0" t="n">
        <v>0</v>
      </c>
      <c r="N42" s="0" t="n">
        <v>0</v>
      </c>
      <c r="O42" s="0" t="n">
        <v>0</v>
      </c>
      <c r="P42" s="0" t="n">
        <v>0</v>
      </c>
      <c r="Q42" s="0" t="n">
        <v>0</v>
      </c>
    </row>
    <row r="43" customFormat="false" ht="12.8" hidden="false" customHeight="false" outlineLevel="0" collapsed="false">
      <c r="A43" s="0" t="n">
        <v>90</v>
      </c>
      <c r="B43" s="0" t="n">
        <v>25055983.9227818</v>
      </c>
      <c r="C43" s="0" t="n">
        <v>24030572.3773009</v>
      </c>
      <c r="D43" s="0" t="n">
        <v>25146146.9981011</v>
      </c>
      <c r="E43" s="0" t="n">
        <v>24114541.866229</v>
      </c>
      <c r="F43" s="0" t="n">
        <v>18149562.3989301</v>
      </c>
      <c r="G43" s="0" t="n">
        <v>5881009.97837073</v>
      </c>
      <c r="H43" s="0" t="n">
        <v>18264541.1935406</v>
      </c>
      <c r="I43" s="0" t="n">
        <v>5850000.67268837</v>
      </c>
      <c r="J43" s="0" t="n">
        <v>1020631.26256716</v>
      </c>
      <c r="K43" s="0" t="n">
        <v>990012.324690143</v>
      </c>
      <c r="L43" s="0" t="n">
        <v>4173955.06737176</v>
      </c>
      <c r="M43" s="0" t="n">
        <v>3934930.44432669</v>
      </c>
      <c r="N43" s="0" t="n">
        <v>4188898.80431571</v>
      </c>
      <c r="O43" s="0" t="n">
        <v>3948896.96959334</v>
      </c>
      <c r="P43" s="0" t="n">
        <v>170105.21042786</v>
      </c>
      <c r="Q43" s="0" t="n">
        <v>165002.054115024</v>
      </c>
    </row>
    <row r="44" customFormat="false" ht="12.8" hidden="false" customHeight="false" outlineLevel="0" collapsed="false">
      <c r="A44" s="0" t="n">
        <v>91</v>
      </c>
      <c r="B44" s="0" t="n">
        <v>24406636.2696792</v>
      </c>
      <c r="C44" s="0" t="n">
        <v>23406363.6850242</v>
      </c>
      <c r="D44" s="0" t="n">
        <v>24492801.5572197</v>
      </c>
      <c r="E44" s="0" t="n">
        <v>23486599.4180794</v>
      </c>
      <c r="F44" s="0" t="n">
        <v>17596381.8557416</v>
      </c>
      <c r="G44" s="0" t="n">
        <v>5809981.82928262</v>
      </c>
      <c r="H44" s="0" t="n">
        <v>17706670.8764755</v>
      </c>
      <c r="I44" s="0" t="n">
        <v>5779928.5416039</v>
      </c>
      <c r="J44" s="0" t="n">
        <v>1026519.78480874</v>
      </c>
      <c r="K44" s="0" t="n">
        <v>995724.19126448</v>
      </c>
      <c r="L44" s="0" t="n">
        <v>0</v>
      </c>
      <c r="M44" s="0" t="n">
        <v>0</v>
      </c>
      <c r="N44" s="0" t="n">
        <v>0</v>
      </c>
      <c r="O44" s="0" t="n">
        <v>0</v>
      </c>
      <c r="P44" s="0" t="n">
        <v>0</v>
      </c>
      <c r="Q44" s="0" t="n">
        <v>0</v>
      </c>
    </row>
    <row r="45" customFormat="false" ht="12.8" hidden="false" customHeight="false" outlineLevel="0" collapsed="false">
      <c r="A45" s="0" t="n">
        <v>92</v>
      </c>
      <c r="B45" s="0" t="n">
        <v>26003691.2080601</v>
      </c>
      <c r="C45" s="0" t="n">
        <v>24936357.0737555</v>
      </c>
      <c r="D45" s="0" t="n">
        <v>26093257.4692304</v>
      </c>
      <c r="E45" s="0" t="n">
        <v>25019756.9171727</v>
      </c>
      <c r="F45" s="0" t="n">
        <v>18723963.0153026</v>
      </c>
      <c r="G45" s="0" t="n">
        <v>6212394.05845287</v>
      </c>
      <c r="H45" s="0" t="n">
        <v>18838787.4569588</v>
      </c>
      <c r="I45" s="0" t="n">
        <v>6180969.46021389</v>
      </c>
      <c r="J45" s="0" t="n">
        <v>1186336.44407398</v>
      </c>
      <c r="K45" s="0" t="n">
        <v>1150746.35075176</v>
      </c>
      <c r="L45" s="0" t="n">
        <v>4334277.95195049</v>
      </c>
      <c r="M45" s="0" t="n">
        <v>4087288.74671707</v>
      </c>
      <c r="N45" s="0" t="n">
        <v>4349122.01996987</v>
      </c>
      <c r="O45" s="0" t="n">
        <v>4101162.06863875</v>
      </c>
      <c r="P45" s="0" t="n">
        <v>197722.740678996</v>
      </c>
      <c r="Q45" s="0" t="n">
        <v>191791.058458626</v>
      </c>
    </row>
    <row r="46" customFormat="false" ht="12.8" hidden="false" customHeight="false" outlineLevel="0" collapsed="false">
      <c r="A46" s="0" t="n">
        <v>93</v>
      </c>
      <c r="B46" s="0" t="n">
        <v>25613348.4021518</v>
      </c>
      <c r="C46" s="0" t="n">
        <v>24560544.8310177</v>
      </c>
      <c r="D46" s="0" t="n">
        <v>25702650.139793</v>
      </c>
      <c r="E46" s="0" t="n">
        <v>24643713.0278444</v>
      </c>
      <c r="F46" s="0" t="n">
        <v>18419836.4567677</v>
      </c>
      <c r="G46" s="0" t="n">
        <v>6140708.37425002</v>
      </c>
      <c r="H46" s="0" t="n">
        <v>18533754.8957144</v>
      </c>
      <c r="I46" s="0" t="n">
        <v>6109958.13213007</v>
      </c>
      <c r="J46" s="0" t="n">
        <v>1271180.04791151</v>
      </c>
      <c r="K46" s="0" t="n">
        <v>1233044.64647417</v>
      </c>
      <c r="L46" s="0" t="n">
        <v>0</v>
      </c>
      <c r="M46" s="0" t="n">
        <v>0</v>
      </c>
      <c r="N46" s="0" t="n">
        <v>0</v>
      </c>
      <c r="O46" s="0" t="n">
        <v>0</v>
      </c>
      <c r="P46" s="0" t="n">
        <v>0</v>
      </c>
      <c r="Q46" s="0" t="n">
        <v>0</v>
      </c>
    </row>
    <row r="47" customFormat="false" ht="12.8" hidden="false" customHeight="false" outlineLevel="0" collapsed="false">
      <c r="A47" s="0" t="n">
        <v>94</v>
      </c>
      <c r="B47" s="0" t="n">
        <v>27306566.4010484</v>
      </c>
      <c r="C47" s="0" t="n">
        <v>26182552.8020066</v>
      </c>
      <c r="D47" s="0" t="n">
        <v>27414999.0129472</v>
      </c>
      <c r="E47" s="0" t="n">
        <v>26283961.0237544</v>
      </c>
      <c r="F47" s="0" t="n">
        <v>19652086.005972</v>
      </c>
      <c r="G47" s="0" t="n">
        <v>6530466.79603459</v>
      </c>
      <c r="H47" s="0" t="n">
        <v>19773941.3361572</v>
      </c>
      <c r="I47" s="0" t="n">
        <v>6510019.68759725</v>
      </c>
      <c r="J47" s="0" t="n">
        <v>1468886.15280512</v>
      </c>
      <c r="K47" s="0" t="n">
        <v>1424819.56822097</v>
      </c>
      <c r="L47" s="0" t="n">
        <v>4550357.19122406</v>
      </c>
      <c r="M47" s="0" t="n">
        <v>4291596.95845658</v>
      </c>
      <c r="N47" s="0" t="n">
        <v>4568357.59488173</v>
      </c>
      <c r="O47" s="0" t="n">
        <v>4308448.85995441</v>
      </c>
      <c r="P47" s="0" t="n">
        <v>244814.358800854</v>
      </c>
      <c r="Q47" s="0" t="n">
        <v>237469.928036828</v>
      </c>
    </row>
    <row r="48" customFormat="false" ht="12.8" hidden="false" customHeight="false" outlineLevel="0" collapsed="false">
      <c r="A48" s="0" t="n">
        <v>95</v>
      </c>
      <c r="B48" s="0" t="n">
        <v>26957935.0938233</v>
      </c>
      <c r="C48" s="0" t="n">
        <v>25848448.8694375</v>
      </c>
      <c r="D48" s="0" t="n">
        <v>27062764.99252</v>
      </c>
      <c r="E48" s="0" t="n">
        <v>25946483.6105036</v>
      </c>
      <c r="F48" s="0" t="n">
        <v>19343165.5888625</v>
      </c>
      <c r="G48" s="0" t="n">
        <v>6505283.280575</v>
      </c>
      <c r="H48" s="0" t="n">
        <v>19461229.5125184</v>
      </c>
      <c r="I48" s="0" t="n">
        <v>6485254.09798513</v>
      </c>
      <c r="J48" s="0" t="n">
        <v>1523135.84664211</v>
      </c>
      <c r="K48" s="0" t="n">
        <v>1477441.77124284</v>
      </c>
      <c r="L48" s="0" t="n">
        <v>0</v>
      </c>
      <c r="M48" s="0" t="n">
        <v>0</v>
      </c>
      <c r="N48" s="0" t="n">
        <v>0</v>
      </c>
      <c r="O48" s="0" t="n">
        <v>0</v>
      </c>
      <c r="P48" s="0" t="n">
        <v>0</v>
      </c>
      <c r="Q48" s="0" t="n">
        <v>0</v>
      </c>
    </row>
    <row r="49" customFormat="false" ht="12.8" hidden="false" customHeight="false" outlineLevel="0" collapsed="false">
      <c r="A49" s="0" t="n">
        <v>96</v>
      </c>
      <c r="B49" s="0" t="n">
        <v>28077105.0820403</v>
      </c>
      <c r="C49" s="0" t="n">
        <v>26919880.9894321</v>
      </c>
      <c r="D49" s="0" t="n">
        <v>28186170.0694114</v>
      </c>
      <c r="E49" s="0" t="n">
        <v>27021877.5295471</v>
      </c>
      <c r="F49" s="0" t="n">
        <v>20059927.4117781</v>
      </c>
      <c r="G49" s="0" t="n">
        <v>6859953.57765406</v>
      </c>
      <c r="H49" s="0" t="n">
        <v>20182713.4743325</v>
      </c>
      <c r="I49" s="0" t="n">
        <v>6839164.05521455</v>
      </c>
      <c r="J49" s="0" t="n">
        <v>1605353.22505738</v>
      </c>
      <c r="K49" s="0" t="n">
        <v>1557192.62830565</v>
      </c>
      <c r="L49" s="0" t="n">
        <v>4675240.61837298</v>
      </c>
      <c r="M49" s="0" t="n">
        <v>4408888.19830877</v>
      </c>
      <c r="N49" s="0" t="n">
        <v>4693345.74457756</v>
      </c>
      <c r="O49" s="0" t="n">
        <v>4425837.53592403</v>
      </c>
      <c r="P49" s="0" t="n">
        <v>267558.870842896</v>
      </c>
      <c r="Q49" s="0" t="n">
        <v>259532.104717609</v>
      </c>
    </row>
    <row r="50" customFormat="false" ht="12.8" hidden="false" customHeight="false" outlineLevel="0" collapsed="false">
      <c r="A50" s="0" t="n">
        <v>97</v>
      </c>
      <c r="B50" s="0" t="n">
        <v>27759288.4953898</v>
      </c>
      <c r="C50" s="0" t="n">
        <v>26614263.1078406</v>
      </c>
      <c r="D50" s="0" t="n">
        <v>27868154.5520218</v>
      </c>
      <c r="E50" s="0" t="n">
        <v>26716093.5782425</v>
      </c>
      <c r="F50" s="0" t="n">
        <v>19818974.4649089</v>
      </c>
      <c r="G50" s="0" t="n">
        <v>6795288.64293173</v>
      </c>
      <c r="H50" s="0" t="n">
        <v>19940851.968948</v>
      </c>
      <c r="I50" s="0" t="n">
        <v>6775241.60929456</v>
      </c>
      <c r="J50" s="0" t="n">
        <v>1679940.58667689</v>
      </c>
      <c r="K50" s="0" t="n">
        <v>1629542.36907658</v>
      </c>
      <c r="L50" s="0" t="n">
        <v>0</v>
      </c>
      <c r="M50" s="0" t="n">
        <v>0</v>
      </c>
      <c r="N50" s="0" t="n">
        <v>0</v>
      </c>
      <c r="O50" s="0" t="n">
        <v>0</v>
      </c>
      <c r="P50" s="0" t="n">
        <v>0</v>
      </c>
      <c r="Q50" s="0" t="n">
        <v>0</v>
      </c>
    </row>
    <row r="51" customFormat="false" ht="12.8" hidden="false" customHeight="false" outlineLevel="0" collapsed="false">
      <c r="A51" s="0" t="n">
        <v>98</v>
      </c>
      <c r="B51" s="0" t="n">
        <v>28589481.8216892</v>
      </c>
      <c r="C51" s="0" t="n">
        <v>27409185.3977124</v>
      </c>
      <c r="D51" s="0" t="n">
        <v>28703474.0335652</v>
      </c>
      <c r="E51" s="0" t="n">
        <v>27515847.5903588</v>
      </c>
      <c r="F51" s="0" t="n">
        <v>20427429.1298186</v>
      </c>
      <c r="G51" s="0" t="n">
        <v>6981756.26789378</v>
      </c>
      <c r="H51" s="0" t="n">
        <v>20553850.8626477</v>
      </c>
      <c r="I51" s="0" t="n">
        <v>6961996.72771111</v>
      </c>
      <c r="J51" s="0" t="n">
        <v>1811942.98584893</v>
      </c>
      <c r="K51" s="0" t="n">
        <v>1757584.69627347</v>
      </c>
      <c r="L51" s="0" t="n">
        <v>4761578.71158638</v>
      </c>
      <c r="M51" s="0" t="n">
        <v>4491258.42986717</v>
      </c>
      <c r="N51" s="0" t="n">
        <v>4780511.27328902</v>
      </c>
      <c r="O51" s="0" t="n">
        <v>4508991.41985695</v>
      </c>
      <c r="P51" s="0" t="n">
        <v>301990.497641489</v>
      </c>
      <c r="Q51" s="0" t="n">
        <v>292930.782712244</v>
      </c>
    </row>
    <row r="52" customFormat="false" ht="12.8" hidden="false" customHeight="false" outlineLevel="0" collapsed="false">
      <c r="A52" s="0" t="n">
        <v>99</v>
      </c>
      <c r="B52" s="0" t="n">
        <v>28166866.2127959</v>
      </c>
      <c r="C52" s="0" t="n">
        <v>27003135.7487978</v>
      </c>
      <c r="D52" s="0" t="n">
        <v>28279487.5385578</v>
      </c>
      <c r="E52" s="0" t="n">
        <v>27108535.7429506</v>
      </c>
      <c r="F52" s="0" t="n">
        <v>20117583.1916689</v>
      </c>
      <c r="G52" s="0" t="n">
        <v>6885552.55712895</v>
      </c>
      <c r="H52" s="0" t="n">
        <v>20241784.4294057</v>
      </c>
      <c r="I52" s="0" t="n">
        <v>6866751.31354484</v>
      </c>
      <c r="J52" s="0" t="n">
        <v>1858920.56817422</v>
      </c>
      <c r="K52" s="0" t="n">
        <v>1803152.95112899</v>
      </c>
      <c r="L52" s="0" t="n">
        <v>0</v>
      </c>
      <c r="M52" s="0" t="n">
        <v>0</v>
      </c>
      <c r="N52" s="0" t="n">
        <v>0</v>
      </c>
      <c r="O52" s="0" t="n">
        <v>0</v>
      </c>
      <c r="P52" s="0" t="n">
        <v>0</v>
      </c>
      <c r="Q52" s="0" t="n">
        <v>0</v>
      </c>
    </row>
    <row r="53" customFormat="false" ht="12.8" hidden="false" customHeight="false" outlineLevel="0" collapsed="false">
      <c r="A53" s="0" t="n">
        <v>100</v>
      </c>
      <c r="B53" s="0" t="n">
        <v>29012461.8894078</v>
      </c>
      <c r="C53" s="0" t="n">
        <v>27813466.3669206</v>
      </c>
      <c r="D53" s="0" t="n">
        <v>29126831.1221802</v>
      </c>
      <c r="E53" s="0" t="n">
        <v>27920497.2199859</v>
      </c>
      <c r="F53" s="0" t="n">
        <v>20709341.0332782</v>
      </c>
      <c r="G53" s="0" t="n">
        <v>7104125.33364244</v>
      </c>
      <c r="H53" s="0" t="n">
        <v>20835674.4627784</v>
      </c>
      <c r="I53" s="0" t="n">
        <v>7084822.75720751</v>
      </c>
      <c r="J53" s="0" t="n">
        <v>2014795.81420212</v>
      </c>
      <c r="K53" s="0" t="n">
        <v>1954351.93977605</v>
      </c>
      <c r="L53" s="0" t="n">
        <v>4836474.62450501</v>
      </c>
      <c r="M53" s="0" t="n">
        <v>4563399.3489841</v>
      </c>
      <c r="N53" s="0" t="n">
        <v>4855472.74331989</v>
      </c>
      <c r="O53" s="0" t="n">
        <v>4581196.81231205</v>
      </c>
      <c r="P53" s="0" t="n">
        <v>335799.30236702</v>
      </c>
      <c r="Q53" s="0" t="n">
        <v>325725.323296009</v>
      </c>
    </row>
    <row r="54" customFormat="false" ht="12.8" hidden="false" customHeight="false" outlineLevel="0" collapsed="false">
      <c r="A54" s="0" t="n">
        <v>101</v>
      </c>
      <c r="B54" s="0" t="n">
        <v>28597149.713458</v>
      </c>
      <c r="C54" s="0" t="n">
        <v>27414785.8624286</v>
      </c>
      <c r="D54" s="0" t="n">
        <v>28716572.3282801</v>
      </c>
      <c r="E54" s="0" t="n">
        <v>27526761.6853917</v>
      </c>
      <c r="F54" s="0" t="n">
        <v>20423116.9619952</v>
      </c>
      <c r="G54" s="0" t="n">
        <v>6991668.90043345</v>
      </c>
      <c r="H54" s="0" t="n">
        <v>20548017.9048293</v>
      </c>
      <c r="I54" s="0" t="n">
        <v>6978743.78056241</v>
      </c>
      <c r="J54" s="0" t="n">
        <v>2044446.77418202</v>
      </c>
      <c r="K54" s="0" t="n">
        <v>1983113.37095656</v>
      </c>
      <c r="L54" s="0" t="n">
        <v>0</v>
      </c>
      <c r="M54" s="0" t="n">
        <v>0</v>
      </c>
      <c r="N54" s="0" t="n">
        <v>0</v>
      </c>
      <c r="O54" s="0" t="n">
        <v>0</v>
      </c>
      <c r="P54" s="0" t="n">
        <v>0</v>
      </c>
      <c r="Q54" s="0" t="n">
        <v>0</v>
      </c>
    </row>
    <row r="55" customFormat="false" ht="12.8" hidden="false" customHeight="false" outlineLevel="0" collapsed="false">
      <c r="A55" s="0" t="n">
        <v>102</v>
      </c>
      <c r="B55" s="0" t="n">
        <v>29504611.4918508</v>
      </c>
      <c r="C55" s="0" t="n">
        <v>28283941.7905928</v>
      </c>
      <c r="D55" s="0" t="n">
        <v>29623238.0642303</v>
      </c>
      <c r="E55" s="0" t="n">
        <v>28395125.1444136</v>
      </c>
      <c r="F55" s="0" t="n">
        <v>21064566.0083562</v>
      </c>
      <c r="G55" s="0" t="n">
        <v>7219375.7822366</v>
      </c>
      <c r="H55" s="0" t="n">
        <v>21193379.2158788</v>
      </c>
      <c r="I55" s="0" t="n">
        <v>7201745.92853478</v>
      </c>
      <c r="J55" s="0" t="n">
        <v>2136986.77899453</v>
      </c>
      <c r="K55" s="0" t="n">
        <v>2072877.17562469</v>
      </c>
      <c r="L55" s="0" t="n">
        <v>4917412.55892535</v>
      </c>
      <c r="M55" s="0" t="n">
        <v>4640077.85570406</v>
      </c>
      <c r="N55" s="0" t="n">
        <v>4937170.65697792</v>
      </c>
      <c r="O55" s="0" t="n">
        <v>4658639.07423384</v>
      </c>
      <c r="P55" s="0" t="n">
        <v>356164.463165755</v>
      </c>
      <c r="Q55" s="0" t="n">
        <v>345479.529270782</v>
      </c>
    </row>
    <row r="56" customFormat="false" ht="12.8" hidden="false" customHeight="false" outlineLevel="0" collapsed="false">
      <c r="A56" s="0" t="n">
        <v>103</v>
      </c>
      <c r="B56" s="0" t="n">
        <v>29054388.7402342</v>
      </c>
      <c r="C56" s="0" t="n">
        <v>27851339.8747422</v>
      </c>
      <c r="D56" s="0" t="n">
        <v>29172147.2289321</v>
      </c>
      <c r="E56" s="0" t="n">
        <v>27961720.641386</v>
      </c>
      <c r="F56" s="0" t="n">
        <v>20726697.4730038</v>
      </c>
      <c r="G56" s="0" t="n">
        <v>7124642.40173838</v>
      </c>
      <c r="H56" s="0" t="n">
        <v>20854212.6632635</v>
      </c>
      <c r="I56" s="0" t="n">
        <v>7107507.97812241</v>
      </c>
      <c r="J56" s="0" t="n">
        <v>2140320.76300254</v>
      </c>
      <c r="K56" s="0" t="n">
        <v>2076111.14011246</v>
      </c>
      <c r="L56" s="0" t="n">
        <v>0</v>
      </c>
      <c r="M56" s="0" t="n">
        <v>0</v>
      </c>
      <c r="N56" s="0" t="n">
        <v>0</v>
      </c>
      <c r="O56" s="0" t="n">
        <v>0</v>
      </c>
      <c r="P56" s="0" t="n">
        <v>0</v>
      </c>
      <c r="Q56" s="0" t="n">
        <v>0</v>
      </c>
    </row>
    <row r="57" customFormat="false" ht="12.8" hidden="false" customHeight="false" outlineLevel="0" collapsed="false">
      <c r="A57" s="0" t="n">
        <v>104</v>
      </c>
      <c r="B57" s="0" t="n">
        <v>29791388.077507</v>
      </c>
      <c r="C57" s="0" t="n">
        <v>28557030.2391251</v>
      </c>
      <c r="D57" s="0" t="n">
        <v>29912759.3568442</v>
      </c>
      <c r="E57" s="0" t="n">
        <v>28670821.7642995</v>
      </c>
      <c r="F57" s="0" t="n">
        <v>21216716.3313329</v>
      </c>
      <c r="G57" s="0" t="n">
        <v>7340313.90779217</v>
      </c>
      <c r="H57" s="0" t="n">
        <v>21347334.2665647</v>
      </c>
      <c r="I57" s="0" t="n">
        <v>7323487.49773475</v>
      </c>
      <c r="J57" s="0" t="n">
        <v>2280051.6167998</v>
      </c>
      <c r="K57" s="0" t="n">
        <v>2211650.0682958</v>
      </c>
      <c r="L57" s="0" t="n">
        <v>4965606.16784194</v>
      </c>
      <c r="M57" s="0" t="n">
        <v>4685961.58282297</v>
      </c>
      <c r="N57" s="0" t="n">
        <v>4985826.96541333</v>
      </c>
      <c r="O57" s="0" t="n">
        <v>4704962.15558836</v>
      </c>
      <c r="P57" s="0" t="n">
        <v>380008.602799966</v>
      </c>
      <c r="Q57" s="0" t="n">
        <v>368608.344715967</v>
      </c>
    </row>
    <row r="58" customFormat="false" ht="12.8" hidden="false" customHeight="false" outlineLevel="0" collapsed="false">
      <c r="A58" s="0" t="n">
        <v>105</v>
      </c>
      <c r="B58" s="0" t="n">
        <v>29496027.8257183</v>
      </c>
      <c r="C58" s="0" t="n">
        <v>28272980.568724</v>
      </c>
      <c r="D58" s="0" t="n">
        <v>29615645.1385744</v>
      </c>
      <c r="E58" s="0" t="n">
        <v>28385128.485308</v>
      </c>
      <c r="F58" s="0" t="n">
        <v>21021175.3712812</v>
      </c>
      <c r="G58" s="0" t="n">
        <v>7251805.19744281</v>
      </c>
      <c r="H58" s="0" t="n">
        <v>21149860.078116</v>
      </c>
      <c r="I58" s="0" t="n">
        <v>7235268.40719202</v>
      </c>
      <c r="J58" s="0" t="n">
        <v>2359158.68597734</v>
      </c>
      <c r="K58" s="0" t="n">
        <v>2288383.92539802</v>
      </c>
      <c r="L58" s="0" t="n">
        <v>0</v>
      </c>
      <c r="M58" s="0" t="n">
        <v>0</v>
      </c>
      <c r="N58" s="0" t="n">
        <v>0</v>
      </c>
      <c r="O58" s="0" t="n">
        <v>0</v>
      </c>
      <c r="P58" s="0" t="n">
        <v>0</v>
      </c>
      <c r="Q58" s="0" t="n">
        <v>0</v>
      </c>
    </row>
    <row r="59" customFormat="false" ht="12.8" hidden="false" customHeight="false" outlineLevel="0" collapsed="false">
      <c r="A59" s="0" t="n">
        <v>106</v>
      </c>
      <c r="B59" s="0" t="n">
        <v>30281261.7503825</v>
      </c>
      <c r="C59" s="0" t="n">
        <v>29024827.4117147</v>
      </c>
      <c r="D59" s="0" t="n">
        <v>30405947.3289888</v>
      </c>
      <c r="E59" s="0" t="n">
        <v>29141813.2553899</v>
      </c>
      <c r="F59" s="0" t="n">
        <v>21551399.1664772</v>
      </c>
      <c r="G59" s="0" t="n">
        <v>7473428.24523752</v>
      </c>
      <c r="H59" s="0" t="n">
        <v>21681652.895336</v>
      </c>
      <c r="I59" s="0" t="n">
        <v>7460160.36005387</v>
      </c>
      <c r="J59" s="0" t="n">
        <v>2469440.92410604</v>
      </c>
      <c r="K59" s="0" t="n">
        <v>2395357.69638286</v>
      </c>
      <c r="L59" s="0" t="n">
        <v>5046157.97099389</v>
      </c>
      <c r="M59" s="0" t="n">
        <v>4762155.0488615</v>
      </c>
      <c r="N59" s="0" t="n">
        <v>5066930.52622017</v>
      </c>
      <c r="O59" s="0" t="n">
        <v>4781673.6693371</v>
      </c>
      <c r="P59" s="0" t="n">
        <v>411573.487351006</v>
      </c>
      <c r="Q59" s="0" t="n">
        <v>399226.282730476</v>
      </c>
    </row>
    <row r="60" customFormat="false" ht="12.8" hidden="false" customHeight="false" outlineLevel="0" collapsed="false">
      <c r="A60" s="0" t="n">
        <v>107</v>
      </c>
      <c r="B60" s="0" t="n">
        <v>29807176.2339177</v>
      </c>
      <c r="C60" s="0" t="n">
        <v>28569930.8685632</v>
      </c>
      <c r="D60" s="0" t="n">
        <v>29930100.0073867</v>
      </c>
      <c r="E60" s="0" t="n">
        <v>28685264.3324742</v>
      </c>
      <c r="F60" s="0" t="n">
        <v>21168256.2678928</v>
      </c>
      <c r="G60" s="0" t="n">
        <v>7401674.60067046</v>
      </c>
      <c r="H60" s="0" t="n">
        <v>21296632.0455844</v>
      </c>
      <c r="I60" s="0" t="n">
        <v>7388632.28688976</v>
      </c>
      <c r="J60" s="0" t="n">
        <v>2497306.12548377</v>
      </c>
      <c r="K60" s="0" t="n">
        <v>2422386.94171925</v>
      </c>
      <c r="L60" s="0" t="n">
        <v>0</v>
      </c>
      <c r="M60" s="0" t="n">
        <v>0</v>
      </c>
      <c r="N60" s="0" t="n">
        <v>0</v>
      </c>
      <c r="O60" s="0" t="n">
        <v>0</v>
      </c>
      <c r="P60" s="0" t="n">
        <v>0</v>
      </c>
      <c r="Q60" s="0" t="n">
        <v>0</v>
      </c>
    </row>
    <row r="61" customFormat="false" ht="12.8" hidden="false" customHeight="false" outlineLevel="0" collapsed="false">
      <c r="A61" s="0" t="n">
        <v>108</v>
      </c>
      <c r="B61" s="0" t="n">
        <v>30487029.7105609</v>
      </c>
      <c r="C61" s="0" t="n">
        <v>29221605.7154984</v>
      </c>
      <c r="D61" s="0" t="n">
        <v>30613164.0838122</v>
      </c>
      <c r="E61" s="0" t="n">
        <v>29339970.6225795</v>
      </c>
      <c r="F61" s="0" t="n">
        <v>21633141.0712514</v>
      </c>
      <c r="G61" s="0" t="n">
        <v>7588464.644247</v>
      </c>
      <c r="H61" s="0" t="n">
        <v>21764243.609914</v>
      </c>
      <c r="I61" s="0" t="n">
        <v>7575727.01266557</v>
      </c>
      <c r="J61" s="0" t="n">
        <v>2646806.74587819</v>
      </c>
      <c r="K61" s="0" t="n">
        <v>2567402.54350185</v>
      </c>
      <c r="L61" s="0" t="n">
        <v>5076088.39329569</v>
      </c>
      <c r="M61" s="0" t="n">
        <v>4789839.40911198</v>
      </c>
      <c r="N61" s="0" t="n">
        <v>5097105.58967884</v>
      </c>
      <c r="O61" s="0" t="n">
        <v>4809591.07464989</v>
      </c>
      <c r="P61" s="0" t="n">
        <v>441134.457646365</v>
      </c>
      <c r="Q61" s="0" t="n">
        <v>427900.423916974</v>
      </c>
    </row>
    <row r="62" customFormat="false" ht="12.8" hidden="false" customHeight="false" outlineLevel="0" collapsed="false">
      <c r="A62" s="0" t="n">
        <v>109</v>
      </c>
      <c r="B62" s="0" t="n">
        <v>30021747.4937269</v>
      </c>
      <c r="C62" s="0" t="n">
        <v>28775270.5784193</v>
      </c>
      <c r="D62" s="0" t="n">
        <v>30144908.6809244</v>
      </c>
      <c r="E62" s="0" t="n">
        <v>28890844.1572695</v>
      </c>
      <c r="F62" s="0" t="n">
        <v>21282133.6066778</v>
      </c>
      <c r="G62" s="0" t="n">
        <v>7493136.97174151</v>
      </c>
      <c r="H62" s="0" t="n">
        <v>21410225.5724876</v>
      </c>
      <c r="I62" s="0" t="n">
        <v>7480618.58478187</v>
      </c>
      <c r="J62" s="0" t="n">
        <v>2687858.80324628</v>
      </c>
      <c r="K62" s="0" t="n">
        <v>2607223.03914889</v>
      </c>
      <c r="L62" s="0" t="n">
        <v>0</v>
      </c>
      <c r="M62" s="0" t="n">
        <v>0</v>
      </c>
      <c r="N62" s="0" t="n">
        <v>0</v>
      </c>
      <c r="O62" s="0" t="n">
        <v>0</v>
      </c>
      <c r="P62" s="0" t="n">
        <v>0</v>
      </c>
      <c r="Q62" s="0" t="n">
        <v>0</v>
      </c>
    </row>
    <row r="63" customFormat="false" ht="12.8" hidden="false" customHeight="false" outlineLevel="0" collapsed="false">
      <c r="A63" s="0" t="n">
        <v>110</v>
      </c>
      <c r="B63" s="0" t="n">
        <v>30782941.666894</v>
      </c>
      <c r="C63" s="0" t="n">
        <v>29502928.965978</v>
      </c>
      <c r="D63" s="0" t="n">
        <v>30908194.0645584</v>
      </c>
      <c r="E63" s="0" t="n">
        <v>29620481.3412409</v>
      </c>
      <c r="F63" s="0" t="n">
        <v>21764583.6112417</v>
      </c>
      <c r="G63" s="0" t="n">
        <v>7738345.35473634</v>
      </c>
      <c r="H63" s="0" t="n">
        <v>21894340.8369851</v>
      </c>
      <c r="I63" s="0" t="n">
        <v>7726140.50425584</v>
      </c>
      <c r="J63" s="0" t="n">
        <v>2775528.59437989</v>
      </c>
      <c r="K63" s="0" t="n">
        <v>2692262.73654849</v>
      </c>
      <c r="L63" s="0" t="n">
        <v>5127305.82510735</v>
      </c>
      <c r="M63" s="0" t="n">
        <v>4839106.12986187</v>
      </c>
      <c r="N63" s="0" t="n">
        <v>5148178.96308703</v>
      </c>
      <c r="O63" s="0" t="n">
        <v>4858725.2300365</v>
      </c>
      <c r="P63" s="0" t="n">
        <v>462588.099063315</v>
      </c>
      <c r="Q63" s="0" t="n">
        <v>448710.456091415</v>
      </c>
    </row>
    <row r="64" customFormat="false" ht="12.8" hidden="false" customHeight="false" outlineLevel="0" collapsed="false">
      <c r="A64" s="0" t="n">
        <v>111</v>
      </c>
      <c r="B64" s="0" t="n">
        <v>30332978.4132169</v>
      </c>
      <c r="C64" s="0" t="n">
        <v>29070852.2860733</v>
      </c>
      <c r="D64" s="0" t="n">
        <v>30456351.3719841</v>
      </c>
      <c r="E64" s="0" t="n">
        <v>29186641.3599718</v>
      </c>
      <c r="F64" s="0" t="n">
        <v>21444228.9928692</v>
      </c>
      <c r="G64" s="0" t="n">
        <v>7626623.29320411</v>
      </c>
      <c r="H64" s="0" t="n">
        <v>21572015.3656033</v>
      </c>
      <c r="I64" s="0" t="n">
        <v>7614625.99436856</v>
      </c>
      <c r="J64" s="0" t="n">
        <v>2766033.97060567</v>
      </c>
      <c r="K64" s="0" t="n">
        <v>2683052.9514875</v>
      </c>
      <c r="L64" s="0" t="n">
        <v>0</v>
      </c>
      <c r="M64" s="0" t="n">
        <v>0</v>
      </c>
      <c r="N64" s="0" t="n">
        <v>0</v>
      </c>
      <c r="O64" s="0" t="n">
        <v>0</v>
      </c>
      <c r="P64" s="0" t="n">
        <v>0</v>
      </c>
      <c r="Q64" s="0" t="n">
        <v>0</v>
      </c>
    </row>
    <row r="65" customFormat="false" ht="12.8" hidden="false" customHeight="false" outlineLevel="0" collapsed="false">
      <c r="A65" s="0" t="n">
        <v>112</v>
      </c>
      <c r="B65" s="0" t="n">
        <v>31042483.7622725</v>
      </c>
      <c r="C65" s="0" t="n">
        <v>29749074.0809767</v>
      </c>
      <c r="D65" s="0" t="n">
        <v>31168464.4933346</v>
      </c>
      <c r="E65" s="0" t="n">
        <v>29867310.8269447</v>
      </c>
      <c r="F65" s="0" t="n">
        <v>21905932.2476572</v>
      </c>
      <c r="G65" s="0" t="n">
        <v>7843141.8333195</v>
      </c>
      <c r="H65" s="0" t="n">
        <v>22036406.4960456</v>
      </c>
      <c r="I65" s="0" t="n">
        <v>7830904.33089908</v>
      </c>
      <c r="J65" s="0" t="n">
        <v>2838200.06865451</v>
      </c>
      <c r="K65" s="0" t="n">
        <v>2753054.06659487</v>
      </c>
      <c r="L65" s="0" t="n">
        <v>5166286.50351016</v>
      </c>
      <c r="M65" s="0" t="n">
        <v>4875227.28126725</v>
      </c>
      <c r="N65" s="0" t="n">
        <v>5187281.06548426</v>
      </c>
      <c r="O65" s="0" t="n">
        <v>4894961.14625008</v>
      </c>
      <c r="P65" s="0" t="n">
        <v>473033.344775751</v>
      </c>
      <c r="Q65" s="0" t="n">
        <v>458842.344432478</v>
      </c>
    </row>
    <row r="66" customFormat="false" ht="12.8" hidden="false" customHeight="false" outlineLevel="0" collapsed="false">
      <c r="A66" s="0" t="n">
        <v>113</v>
      </c>
      <c r="B66" s="0" t="n">
        <v>30672933.4437273</v>
      </c>
      <c r="C66" s="0" t="n">
        <v>29395647.7326331</v>
      </c>
      <c r="D66" s="0" t="n">
        <v>30797063.4632895</v>
      </c>
      <c r="E66" s="0" t="n">
        <v>29512163.4643172</v>
      </c>
      <c r="F66" s="0" t="n">
        <v>21651700.5994345</v>
      </c>
      <c r="G66" s="0" t="n">
        <v>7743947.13319862</v>
      </c>
      <c r="H66" s="0" t="n">
        <v>21779742.9877545</v>
      </c>
      <c r="I66" s="0" t="n">
        <v>7732420.47656269</v>
      </c>
      <c r="J66" s="0" t="n">
        <v>2902832.7519239</v>
      </c>
      <c r="K66" s="0" t="n">
        <v>2815747.76936618</v>
      </c>
      <c r="L66" s="0" t="n">
        <v>0</v>
      </c>
      <c r="M66" s="0" t="n">
        <v>0</v>
      </c>
      <c r="N66" s="0" t="n">
        <v>0</v>
      </c>
      <c r="O66" s="0" t="n">
        <v>0</v>
      </c>
      <c r="P66" s="0" t="n">
        <v>0</v>
      </c>
      <c r="Q66" s="0" t="n">
        <v>0</v>
      </c>
    </row>
    <row r="67" customFormat="false" ht="12.8" hidden="false" customHeight="false" outlineLevel="0" collapsed="false">
      <c r="A67" s="0" t="n">
        <v>114</v>
      </c>
      <c r="B67" s="0" t="n">
        <v>31189799.8475583</v>
      </c>
      <c r="C67" s="0" t="n">
        <v>29891506.2667151</v>
      </c>
      <c r="D67" s="0" t="n">
        <v>31324077.3613672</v>
      </c>
      <c r="E67" s="0" t="n">
        <v>30017680.5501636</v>
      </c>
      <c r="F67" s="0" t="n">
        <v>22028041.1832702</v>
      </c>
      <c r="G67" s="0" t="n">
        <v>7863465.08344488</v>
      </c>
      <c r="H67" s="0" t="n">
        <v>22158755.2463124</v>
      </c>
      <c r="I67" s="0" t="n">
        <v>7858925.30385124</v>
      </c>
      <c r="J67" s="0" t="n">
        <v>3038684.38711438</v>
      </c>
      <c r="K67" s="0" t="n">
        <v>2947523.85550095</v>
      </c>
      <c r="L67" s="0" t="n">
        <v>5194396.82222499</v>
      </c>
      <c r="M67" s="0" t="n">
        <v>4903256.35062999</v>
      </c>
      <c r="N67" s="0" t="n">
        <v>5216774.82371649</v>
      </c>
      <c r="O67" s="0" t="n">
        <v>4924291.27009103</v>
      </c>
      <c r="P67" s="0" t="n">
        <v>506447.397852397</v>
      </c>
      <c r="Q67" s="0" t="n">
        <v>491253.975916825</v>
      </c>
    </row>
    <row r="68" customFormat="false" ht="12.8" hidden="false" customHeight="false" outlineLevel="0" collapsed="false">
      <c r="A68" s="0" t="n">
        <v>115</v>
      </c>
      <c r="B68" s="0" t="n">
        <v>30702112.4154339</v>
      </c>
      <c r="C68" s="0" t="n">
        <v>29423995.2863232</v>
      </c>
      <c r="D68" s="0" t="n">
        <v>30834705.5636613</v>
      </c>
      <c r="E68" s="0" t="n">
        <v>29548587.1823035</v>
      </c>
      <c r="F68" s="0" t="n">
        <v>21636128.2426498</v>
      </c>
      <c r="G68" s="0" t="n">
        <v>7787867.04367339</v>
      </c>
      <c r="H68" s="0" t="n">
        <v>21765182.7297373</v>
      </c>
      <c r="I68" s="0" t="n">
        <v>7783404.45256616</v>
      </c>
      <c r="J68" s="0" t="n">
        <v>3005743.43384597</v>
      </c>
      <c r="K68" s="0" t="n">
        <v>2915571.13083059</v>
      </c>
      <c r="L68" s="0" t="n">
        <v>0</v>
      </c>
      <c r="M68" s="0" t="n">
        <v>0</v>
      </c>
      <c r="N68" s="0" t="n">
        <v>0</v>
      </c>
      <c r="O68" s="0" t="n">
        <v>0</v>
      </c>
      <c r="P68" s="0" t="n">
        <v>0</v>
      </c>
      <c r="Q68" s="0" t="n">
        <v>0</v>
      </c>
    </row>
    <row r="69" customFormat="false" ht="12.8" hidden="false" customHeight="false" outlineLevel="0" collapsed="false">
      <c r="A69" s="0" t="n">
        <v>116</v>
      </c>
      <c r="B69" s="0" t="n">
        <v>31431434.3376144</v>
      </c>
      <c r="C69" s="0" t="n">
        <v>30122703.1686217</v>
      </c>
      <c r="D69" s="0" t="n">
        <v>31569783.9197865</v>
      </c>
      <c r="E69" s="0" t="n">
        <v>30252737.56911</v>
      </c>
      <c r="F69" s="0" t="n">
        <v>22129452.4431863</v>
      </c>
      <c r="G69" s="0" t="n">
        <v>7993250.72543534</v>
      </c>
      <c r="H69" s="0" t="n">
        <v>22260108.9691621</v>
      </c>
      <c r="I69" s="0" t="n">
        <v>7992628.59994786</v>
      </c>
      <c r="J69" s="0" t="n">
        <v>3177076.91459998</v>
      </c>
      <c r="K69" s="0" t="n">
        <v>3081764.60716198</v>
      </c>
      <c r="L69" s="0" t="n">
        <v>5236445.38847763</v>
      </c>
      <c r="M69" s="0" t="n">
        <v>4944133.58853547</v>
      </c>
      <c r="N69" s="0" t="n">
        <v>5259501.13324506</v>
      </c>
      <c r="O69" s="0" t="n">
        <v>4965805.08648156</v>
      </c>
      <c r="P69" s="0" t="n">
        <v>529512.819099997</v>
      </c>
      <c r="Q69" s="0" t="n">
        <v>513627.434526997</v>
      </c>
    </row>
    <row r="70" customFormat="false" ht="12.8" hidden="false" customHeight="false" outlineLevel="0" collapsed="false">
      <c r="A70" s="0" t="n">
        <v>117</v>
      </c>
      <c r="B70" s="0" t="n">
        <v>31031446.6717104</v>
      </c>
      <c r="C70" s="0" t="n">
        <v>29738299.9633368</v>
      </c>
      <c r="D70" s="0" t="n">
        <v>31167410.5441522</v>
      </c>
      <c r="E70" s="0" t="n">
        <v>29866092.0412083</v>
      </c>
      <c r="F70" s="0" t="n">
        <v>21826208.4914388</v>
      </c>
      <c r="G70" s="0" t="n">
        <v>7912091.47189798</v>
      </c>
      <c r="H70" s="0" t="n">
        <v>21954611.9866395</v>
      </c>
      <c r="I70" s="0" t="n">
        <v>7911480.05456884</v>
      </c>
      <c r="J70" s="0" t="n">
        <v>3195062.20513908</v>
      </c>
      <c r="K70" s="0" t="n">
        <v>3099210.33898491</v>
      </c>
      <c r="L70" s="0" t="n">
        <v>0</v>
      </c>
      <c r="M70" s="0" t="n">
        <v>0</v>
      </c>
      <c r="N70" s="0" t="n">
        <v>0</v>
      </c>
      <c r="O70" s="0" t="n">
        <v>0</v>
      </c>
      <c r="P70" s="0" t="n">
        <v>0</v>
      </c>
      <c r="Q70" s="0" t="n">
        <v>0</v>
      </c>
    </row>
    <row r="71" customFormat="false" ht="12.8" hidden="false" customHeight="false" outlineLevel="0" collapsed="false">
      <c r="A71" s="0" t="n">
        <v>118</v>
      </c>
      <c r="B71" s="0" t="n">
        <v>31628293.9680086</v>
      </c>
      <c r="C71" s="0" t="n">
        <v>30310787.3112883</v>
      </c>
      <c r="D71" s="0" t="n">
        <v>31767345.0617502</v>
      </c>
      <c r="E71" s="0" t="n">
        <v>30441481.1029872</v>
      </c>
      <c r="F71" s="0" t="n">
        <v>22221468.9292287</v>
      </c>
      <c r="G71" s="0" t="n">
        <v>8089318.38205959</v>
      </c>
      <c r="H71" s="0" t="n">
        <v>22352786.1454539</v>
      </c>
      <c r="I71" s="0" t="n">
        <v>8088694.95753329</v>
      </c>
      <c r="J71" s="0" t="n">
        <v>3310810.66815053</v>
      </c>
      <c r="K71" s="0" t="n">
        <v>3211486.34810601</v>
      </c>
      <c r="L71" s="0" t="n">
        <v>5269771.07069294</v>
      </c>
      <c r="M71" s="0" t="n">
        <v>4976040.25488459</v>
      </c>
      <c r="N71" s="0" t="n">
        <v>5292943.72879558</v>
      </c>
      <c r="O71" s="0" t="n">
        <v>4997821.64948205</v>
      </c>
      <c r="P71" s="0" t="n">
        <v>551801.778025089</v>
      </c>
      <c r="Q71" s="0" t="n">
        <v>535247.724684336</v>
      </c>
    </row>
    <row r="72" customFormat="false" ht="12.8" hidden="false" customHeight="false" outlineLevel="0" collapsed="false">
      <c r="A72" s="0" t="n">
        <v>119</v>
      </c>
      <c r="B72" s="0" t="n">
        <v>31294279.5531783</v>
      </c>
      <c r="C72" s="0" t="n">
        <v>29990347.4828988</v>
      </c>
      <c r="D72" s="0" t="n">
        <v>31431607.8191826</v>
      </c>
      <c r="E72" s="0" t="n">
        <v>30119427.0855742</v>
      </c>
      <c r="F72" s="0" t="n">
        <v>22038895.7008261</v>
      </c>
      <c r="G72" s="0" t="n">
        <v>7951451.78207277</v>
      </c>
      <c r="H72" s="0" t="n">
        <v>22168433.2871244</v>
      </c>
      <c r="I72" s="0" t="n">
        <v>7950993.79844977</v>
      </c>
      <c r="J72" s="0" t="n">
        <v>3330086.6242795</v>
      </c>
      <c r="K72" s="0" t="n">
        <v>3230184.02555111</v>
      </c>
      <c r="L72" s="0" t="n">
        <v>0</v>
      </c>
      <c r="M72" s="0" t="n">
        <v>0</v>
      </c>
      <c r="N72" s="0" t="n">
        <v>0</v>
      </c>
      <c r="O72" s="0" t="n">
        <v>0</v>
      </c>
      <c r="P72" s="0" t="n">
        <v>0</v>
      </c>
      <c r="Q72" s="0" t="n">
        <v>0</v>
      </c>
    </row>
    <row r="73" customFormat="false" ht="12.8" hidden="false" customHeight="false" outlineLevel="0" collapsed="false">
      <c r="A73" s="0" t="n">
        <v>120</v>
      </c>
      <c r="B73" s="0" t="n">
        <v>31933545.5830598</v>
      </c>
      <c r="C73" s="0" t="n">
        <v>30602936.3022057</v>
      </c>
      <c r="D73" s="0" t="n">
        <v>32072362.7005045</v>
      </c>
      <c r="E73" s="0" t="n">
        <v>30733430.0260488</v>
      </c>
      <c r="F73" s="0" t="n">
        <v>22508582.7138194</v>
      </c>
      <c r="G73" s="0" t="n">
        <v>8094353.5883863</v>
      </c>
      <c r="H73" s="0" t="n">
        <v>22639076.8670254</v>
      </c>
      <c r="I73" s="0" t="n">
        <v>8094353.15902345</v>
      </c>
      <c r="J73" s="0" t="n">
        <v>3470829.08410342</v>
      </c>
      <c r="K73" s="0" t="n">
        <v>3366704.21158032</v>
      </c>
      <c r="L73" s="0" t="n">
        <v>5319212.8846974</v>
      </c>
      <c r="M73" s="0" t="n">
        <v>5022891.51597599</v>
      </c>
      <c r="N73" s="0" t="n">
        <v>5342350.06977597</v>
      </c>
      <c r="O73" s="0" t="n">
        <v>5044642.88452244</v>
      </c>
      <c r="P73" s="0" t="n">
        <v>578471.514017238</v>
      </c>
      <c r="Q73" s="0" t="n">
        <v>561117.36859672</v>
      </c>
    </row>
    <row r="74" customFormat="false" ht="12.8" hidden="false" customHeight="false" outlineLevel="0" collapsed="false">
      <c r="A74" s="0" t="n">
        <v>121</v>
      </c>
      <c r="B74" s="0" t="n">
        <v>31451551.4012683</v>
      </c>
      <c r="C74" s="0" t="n">
        <v>30140728.6101321</v>
      </c>
      <c r="D74" s="0" t="n">
        <v>31587729.1344606</v>
      </c>
      <c r="E74" s="0" t="n">
        <v>30268741.2157577</v>
      </c>
      <c r="F74" s="0" t="n">
        <v>22123225.0987429</v>
      </c>
      <c r="G74" s="0" t="n">
        <v>8017503.51138924</v>
      </c>
      <c r="H74" s="0" t="n">
        <v>22251238.1263411</v>
      </c>
      <c r="I74" s="0" t="n">
        <v>8017503.08941667</v>
      </c>
      <c r="J74" s="0" t="n">
        <v>3474243.02100402</v>
      </c>
      <c r="K74" s="0" t="n">
        <v>3370015.7303739</v>
      </c>
      <c r="L74" s="0" t="n">
        <v>0</v>
      </c>
      <c r="M74" s="0" t="n">
        <v>0</v>
      </c>
      <c r="N74" s="0" t="n">
        <v>0</v>
      </c>
      <c r="O74" s="0" t="n">
        <v>0</v>
      </c>
      <c r="P74" s="0" t="n">
        <v>0</v>
      </c>
      <c r="Q74" s="0" t="n">
        <v>0</v>
      </c>
    </row>
    <row r="75" customFormat="false" ht="12.8" hidden="false" customHeight="false" outlineLevel="0" collapsed="false">
      <c r="A75" s="0" t="n">
        <v>122</v>
      </c>
      <c r="B75" s="0" t="n">
        <v>32201074.3930158</v>
      </c>
      <c r="C75" s="0" t="n">
        <v>30858459.5075334</v>
      </c>
      <c r="D75" s="0" t="n">
        <v>32337989.6204327</v>
      </c>
      <c r="E75" s="0" t="n">
        <v>30987165.0056419</v>
      </c>
      <c r="F75" s="0" t="n">
        <v>22608959.7073444</v>
      </c>
      <c r="G75" s="0" t="n">
        <v>8249499.80018899</v>
      </c>
      <c r="H75" s="0" t="n">
        <v>22737665.6354829</v>
      </c>
      <c r="I75" s="0" t="n">
        <v>8249499.37015906</v>
      </c>
      <c r="J75" s="0" t="n">
        <v>3620989.57273405</v>
      </c>
      <c r="K75" s="0" t="n">
        <v>3512359.88555203</v>
      </c>
      <c r="L75" s="0" t="n">
        <v>5362536.74581233</v>
      </c>
      <c r="M75" s="0" t="n">
        <v>5063994.7073331</v>
      </c>
      <c r="N75" s="0" t="n">
        <v>5385356.86959044</v>
      </c>
      <c r="O75" s="0" t="n">
        <v>5085448.06778903</v>
      </c>
      <c r="P75" s="0" t="n">
        <v>603498.262122341</v>
      </c>
      <c r="Q75" s="0" t="n">
        <v>585393.314258671</v>
      </c>
    </row>
    <row r="76" customFormat="false" ht="12.8" hidden="false" customHeight="false" outlineLevel="0" collapsed="false">
      <c r="A76" s="0" t="n">
        <v>123</v>
      </c>
      <c r="B76" s="0" t="n">
        <v>31635561.3096661</v>
      </c>
      <c r="C76" s="0" t="n">
        <v>30317308.6653143</v>
      </c>
      <c r="D76" s="0" t="n">
        <v>31767678.9981805</v>
      </c>
      <c r="E76" s="0" t="n">
        <v>30441504.5154396</v>
      </c>
      <c r="F76" s="0" t="n">
        <v>22182064.4539474</v>
      </c>
      <c r="G76" s="0" t="n">
        <v>8135244.2113669</v>
      </c>
      <c r="H76" s="0" t="n">
        <v>22306260.7267903</v>
      </c>
      <c r="I76" s="0" t="n">
        <v>8135243.78864923</v>
      </c>
      <c r="J76" s="0" t="n">
        <v>3661102.30357636</v>
      </c>
      <c r="K76" s="0" t="n">
        <v>3551269.23446907</v>
      </c>
      <c r="L76" s="0" t="n">
        <v>0</v>
      </c>
      <c r="M76" s="0" t="n">
        <v>0</v>
      </c>
      <c r="N76" s="0" t="n">
        <v>0</v>
      </c>
      <c r="O76" s="0" t="n">
        <v>0</v>
      </c>
      <c r="P76" s="0" t="n">
        <v>0</v>
      </c>
      <c r="Q76" s="0" t="n">
        <v>0</v>
      </c>
    </row>
    <row r="77" customFormat="false" ht="12.8" hidden="false" customHeight="false" outlineLevel="0" collapsed="false">
      <c r="A77" s="0" t="n">
        <v>124</v>
      </c>
      <c r="B77" s="0" t="n">
        <v>32384984.2281152</v>
      </c>
      <c r="C77" s="0" t="n">
        <v>31035256.7107915</v>
      </c>
      <c r="D77" s="0" t="n">
        <v>32519525.220437</v>
      </c>
      <c r="E77" s="0" t="n">
        <v>31161730.0528383</v>
      </c>
      <c r="F77" s="0" t="n">
        <v>22711813.7397487</v>
      </c>
      <c r="G77" s="0" t="n">
        <v>8323442.97104286</v>
      </c>
      <c r="H77" s="0" t="n">
        <v>22838287.5135559</v>
      </c>
      <c r="I77" s="0" t="n">
        <v>8323442.5392824</v>
      </c>
      <c r="J77" s="0" t="n">
        <v>3815106.37334406</v>
      </c>
      <c r="K77" s="0" t="n">
        <v>3700653.18214374</v>
      </c>
      <c r="L77" s="0" t="n">
        <v>5392969.37627081</v>
      </c>
      <c r="M77" s="0" t="n">
        <v>5093454.14400937</v>
      </c>
      <c r="N77" s="0" t="n">
        <v>5415393.72769755</v>
      </c>
      <c r="O77" s="0" t="n">
        <v>5114534.88618221</v>
      </c>
      <c r="P77" s="0" t="n">
        <v>635851.06222401</v>
      </c>
      <c r="Q77" s="0" t="n">
        <v>616775.53035729</v>
      </c>
    </row>
    <row r="78" customFormat="false" ht="12.8" hidden="false" customHeight="false" outlineLevel="0" collapsed="false">
      <c r="A78" s="0" t="n">
        <v>125</v>
      </c>
      <c r="B78" s="0" t="n">
        <v>31923012.0568061</v>
      </c>
      <c r="C78" s="0" t="n">
        <v>30591905.0250257</v>
      </c>
      <c r="D78" s="0" t="n">
        <v>32054147.5787286</v>
      </c>
      <c r="E78" s="0" t="n">
        <v>30715175.0166869</v>
      </c>
      <c r="F78" s="0" t="n">
        <v>22330042.8255633</v>
      </c>
      <c r="G78" s="0" t="n">
        <v>8261862.19946244</v>
      </c>
      <c r="H78" s="0" t="n">
        <v>22453313.2418547</v>
      </c>
      <c r="I78" s="0" t="n">
        <v>8261861.77483221</v>
      </c>
      <c r="J78" s="0" t="n">
        <v>3831174.18237077</v>
      </c>
      <c r="K78" s="0" t="n">
        <v>3716238.95689965</v>
      </c>
      <c r="L78" s="0" t="n">
        <v>0</v>
      </c>
      <c r="M78" s="0" t="n">
        <v>0</v>
      </c>
      <c r="N78" s="0" t="n">
        <v>0</v>
      </c>
      <c r="O78" s="0" t="n">
        <v>0</v>
      </c>
      <c r="P78" s="0" t="n">
        <v>0</v>
      </c>
      <c r="Q78" s="0" t="n">
        <v>0</v>
      </c>
    </row>
    <row r="79" customFormat="false" ht="12.8" hidden="false" customHeight="false" outlineLevel="0" collapsed="false">
      <c r="A79" s="0" t="n">
        <v>126</v>
      </c>
      <c r="B79" s="0" t="n">
        <v>32655392.018193</v>
      </c>
      <c r="C79" s="0" t="n">
        <v>31294569.03703</v>
      </c>
      <c r="D79" s="0" t="n">
        <v>32787744.9972469</v>
      </c>
      <c r="E79" s="0" t="n">
        <v>31418984.5070833</v>
      </c>
      <c r="F79" s="0" t="n">
        <v>22873364.6757472</v>
      </c>
      <c r="G79" s="0" t="n">
        <v>8421204.36128277</v>
      </c>
      <c r="H79" s="0" t="n">
        <v>22997780.577872</v>
      </c>
      <c r="I79" s="0" t="n">
        <v>8421203.9292113</v>
      </c>
      <c r="J79" s="0" t="n">
        <v>4016025.83639136</v>
      </c>
      <c r="K79" s="0" t="n">
        <v>3895545.06129962</v>
      </c>
      <c r="L79" s="0" t="n">
        <v>5437479.18437625</v>
      </c>
      <c r="M79" s="0" t="n">
        <v>5136157.26562839</v>
      </c>
      <c r="N79" s="0" t="n">
        <v>5459538.66488214</v>
      </c>
      <c r="O79" s="0" t="n">
        <v>5156894.99621287</v>
      </c>
      <c r="P79" s="0" t="n">
        <v>669337.63939856</v>
      </c>
      <c r="Q79" s="0" t="n">
        <v>649257.510216603</v>
      </c>
    </row>
    <row r="80" customFormat="false" ht="12.8" hidden="false" customHeight="false" outlineLevel="0" collapsed="false">
      <c r="A80" s="0" t="n">
        <v>127</v>
      </c>
      <c r="B80" s="0" t="n">
        <v>32174525.9299704</v>
      </c>
      <c r="C80" s="0" t="n">
        <v>30833384.8731812</v>
      </c>
      <c r="D80" s="0" t="n">
        <v>32302997.7504295</v>
      </c>
      <c r="E80" s="0" t="n">
        <v>30954152.4382537</v>
      </c>
      <c r="F80" s="0" t="n">
        <v>22547280.1188947</v>
      </c>
      <c r="G80" s="0" t="n">
        <v>8286104.75428646</v>
      </c>
      <c r="H80" s="0" t="n">
        <v>22668048.1086918</v>
      </c>
      <c r="I80" s="0" t="n">
        <v>8286104.32956195</v>
      </c>
      <c r="J80" s="0" t="n">
        <v>4041917.76589862</v>
      </c>
      <c r="K80" s="0" t="n">
        <v>3920660.23292166</v>
      </c>
      <c r="L80" s="0" t="n">
        <v>0</v>
      </c>
      <c r="M80" s="0" t="n">
        <v>0</v>
      </c>
      <c r="N80" s="0" t="n">
        <v>0</v>
      </c>
      <c r="O80" s="0" t="n">
        <v>0</v>
      </c>
      <c r="P80" s="0" t="n">
        <v>0</v>
      </c>
      <c r="Q80" s="0" t="n">
        <v>0</v>
      </c>
    </row>
    <row r="81" customFormat="false" ht="12.8" hidden="false" customHeight="false" outlineLevel="0" collapsed="false">
      <c r="A81" s="0" t="n">
        <v>128</v>
      </c>
      <c r="B81" s="0" t="n">
        <v>32708731.1097622</v>
      </c>
      <c r="C81" s="0" t="n">
        <v>31346438.6250556</v>
      </c>
      <c r="D81" s="0" t="n">
        <v>32838281.5331447</v>
      </c>
      <c r="E81" s="0" t="n">
        <v>31468219.1246616</v>
      </c>
      <c r="F81" s="0" t="n">
        <v>22944206.1353746</v>
      </c>
      <c r="G81" s="0" t="n">
        <v>8402232.48968095</v>
      </c>
      <c r="H81" s="0" t="n">
        <v>23065987.0671593</v>
      </c>
      <c r="I81" s="0" t="n">
        <v>8402232.0575023</v>
      </c>
      <c r="J81" s="0" t="n">
        <v>4136425.66291942</v>
      </c>
      <c r="K81" s="0" t="n">
        <v>4012332.89303184</v>
      </c>
      <c r="L81" s="0" t="n">
        <v>5448584.92783132</v>
      </c>
      <c r="M81" s="0" t="n">
        <v>5147675.98620558</v>
      </c>
      <c r="N81" s="0" t="n">
        <v>5470177.21499551</v>
      </c>
      <c r="O81" s="0" t="n">
        <v>5167974.55550004</v>
      </c>
      <c r="P81" s="0" t="n">
        <v>689404.277153237</v>
      </c>
      <c r="Q81" s="0" t="n">
        <v>668722.148838639</v>
      </c>
    </row>
    <row r="82" customFormat="false" ht="12.8" hidden="false" customHeight="false" outlineLevel="0" collapsed="false">
      <c r="A82" s="0" t="n">
        <v>129</v>
      </c>
      <c r="B82" s="0" t="n">
        <v>32256401.7628779</v>
      </c>
      <c r="C82" s="0" t="n">
        <v>30913920.7193241</v>
      </c>
      <c r="D82" s="0" t="n">
        <v>32383586.9790039</v>
      </c>
      <c r="E82" s="0" t="n">
        <v>31033478.3052382</v>
      </c>
      <c r="F82" s="0" t="n">
        <v>22696799.2079808</v>
      </c>
      <c r="G82" s="0" t="n">
        <v>8217121.51134331</v>
      </c>
      <c r="H82" s="0" t="n">
        <v>22816357.2186348</v>
      </c>
      <c r="I82" s="0" t="n">
        <v>8217121.08660342</v>
      </c>
      <c r="J82" s="0" t="n">
        <v>4162489.22699784</v>
      </c>
      <c r="K82" s="0" t="n">
        <v>4037614.5501879</v>
      </c>
      <c r="L82" s="0" t="n">
        <v>0</v>
      </c>
      <c r="M82" s="0" t="n">
        <v>0</v>
      </c>
      <c r="N82" s="0" t="n">
        <v>0</v>
      </c>
      <c r="O82" s="0" t="n">
        <v>0</v>
      </c>
      <c r="P82" s="0" t="n">
        <v>0</v>
      </c>
      <c r="Q82" s="0" t="n">
        <v>0</v>
      </c>
    </row>
    <row r="83" customFormat="false" ht="12.8" hidden="false" customHeight="false" outlineLevel="0" collapsed="false">
      <c r="A83" s="0" t="n">
        <v>130</v>
      </c>
      <c r="B83" s="0" t="n">
        <v>33029739.7364696</v>
      </c>
      <c r="C83" s="0" t="n">
        <v>31655745.3680809</v>
      </c>
      <c r="D83" s="0" t="n">
        <v>33158672.6584572</v>
      </c>
      <c r="E83" s="0" t="n">
        <v>31776945.9524216</v>
      </c>
      <c r="F83" s="0" t="n">
        <v>23235383.7332615</v>
      </c>
      <c r="G83" s="0" t="n">
        <v>8420361.63481931</v>
      </c>
      <c r="H83" s="0" t="n">
        <v>23356584.7503968</v>
      </c>
      <c r="I83" s="0" t="n">
        <v>8420361.20202475</v>
      </c>
      <c r="J83" s="0" t="n">
        <v>4375447.84746444</v>
      </c>
      <c r="K83" s="0" t="n">
        <v>4244184.41204051</v>
      </c>
      <c r="L83" s="0" t="n">
        <v>5502272.07964558</v>
      </c>
      <c r="M83" s="0" t="n">
        <v>5199008.8134935</v>
      </c>
      <c r="N83" s="0" t="n">
        <v>5523761.54495422</v>
      </c>
      <c r="O83" s="0" t="n">
        <v>5219210.76018759</v>
      </c>
      <c r="P83" s="0" t="n">
        <v>729241.30791074</v>
      </c>
      <c r="Q83" s="0" t="n">
        <v>707364.068673418</v>
      </c>
    </row>
    <row r="84" customFormat="false" ht="12.8" hidden="false" customHeight="false" outlineLevel="0" collapsed="false">
      <c r="A84" s="0" t="n">
        <v>131</v>
      </c>
      <c r="B84" s="0" t="n">
        <v>32500420.2522995</v>
      </c>
      <c r="C84" s="0" t="n">
        <v>31148232.5270368</v>
      </c>
      <c r="D84" s="0" t="n">
        <v>32627191.7086986</v>
      </c>
      <c r="E84" s="0" t="n">
        <v>31267399.5877592</v>
      </c>
      <c r="F84" s="0" t="n">
        <v>22861214.3241204</v>
      </c>
      <c r="G84" s="0" t="n">
        <v>8287018.20291639</v>
      </c>
      <c r="H84" s="0" t="n">
        <v>22980381.8102781</v>
      </c>
      <c r="I84" s="0" t="n">
        <v>8287017.77748109</v>
      </c>
      <c r="J84" s="0" t="n">
        <v>4366510.53078229</v>
      </c>
      <c r="K84" s="0" t="n">
        <v>4235515.21485882</v>
      </c>
      <c r="L84" s="0" t="n">
        <v>0</v>
      </c>
      <c r="M84" s="0" t="n">
        <v>0</v>
      </c>
      <c r="N84" s="0" t="n">
        <v>0</v>
      </c>
      <c r="O84" s="0" t="n">
        <v>0</v>
      </c>
      <c r="P84" s="0" t="n">
        <v>0</v>
      </c>
      <c r="Q84" s="0" t="n">
        <v>0</v>
      </c>
    </row>
    <row r="85" customFormat="false" ht="12.8" hidden="false" customHeight="false" outlineLevel="0" collapsed="false">
      <c r="A85" s="0" t="n">
        <v>132</v>
      </c>
      <c r="B85" s="0" t="n">
        <v>33154805.5234944</v>
      </c>
      <c r="C85" s="0" t="n">
        <v>31776527.2486734</v>
      </c>
      <c r="D85" s="0" t="n">
        <v>33283381.925403</v>
      </c>
      <c r="E85" s="0" t="n">
        <v>31897388.6351022</v>
      </c>
      <c r="F85" s="0" t="n">
        <v>23325406.0902059</v>
      </c>
      <c r="G85" s="0" t="n">
        <v>8451121.1584675</v>
      </c>
      <c r="H85" s="0" t="n">
        <v>23446267.9105576</v>
      </c>
      <c r="I85" s="0" t="n">
        <v>8451120.72454452</v>
      </c>
      <c r="J85" s="0" t="n">
        <v>4525718.14672076</v>
      </c>
      <c r="K85" s="0" t="n">
        <v>4389946.60231913</v>
      </c>
      <c r="L85" s="0" t="n">
        <v>5518977.65252388</v>
      </c>
      <c r="M85" s="0" t="n">
        <v>5214261.10918824</v>
      </c>
      <c r="N85" s="0" t="n">
        <v>5540406.97635876</v>
      </c>
      <c r="O85" s="0" t="n">
        <v>5234406.6310992</v>
      </c>
      <c r="P85" s="0" t="n">
        <v>754286.357786793</v>
      </c>
      <c r="Q85" s="0" t="n">
        <v>731657.767053189</v>
      </c>
    </row>
    <row r="86" customFormat="false" ht="12.8" hidden="false" customHeight="false" outlineLevel="0" collapsed="false">
      <c r="A86" s="0" t="n">
        <v>133</v>
      </c>
      <c r="B86" s="0" t="n">
        <v>32662403.1733252</v>
      </c>
      <c r="C86" s="0" t="n">
        <v>31306271.4197569</v>
      </c>
      <c r="D86" s="0" t="n">
        <v>32788575.308827</v>
      </c>
      <c r="E86" s="0" t="n">
        <v>31424872.8031881</v>
      </c>
      <c r="F86" s="0" t="n">
        <v>22971363.4446864</v>
      </c>
      <c r="G86" s="0" t="n">
        <v>8334907.9750705</v>
      </c>
      <c r="H86" s="0" t="n">
        <v>23089965.2545718</v>
      </c>
      <c r="I86" s="0" t="n">
        <v>8334907.5486163</v>
      </c>
      <c r="J86" s="0" t="n">
        <v>4508470.60425535</v>
      </c>
      <c r="K86" s="0" t="n">
        <v>4373216.48612769</v>
      </c>
      <c r="L86" s="0" t="n">
        <v>0</v>
      </c>
      <c r="M86" s="0" t="n">
        <v>0</v>
      </c>
      <c r="N86" s="0" t="n">
        <v>0</v>
      </c>
      <c r="O86" s="0" t="n">
        <v>0</v>
      </c>
      <c r="P86" s="0" t="n">
        <v>0</v>
      </c>
      <c r="Q86" s="0" t="n">
        <v>0</v>
      </c>
    </row>
    <row r="87" customFormat="false" ht="12.8" hidden="false" customHeight="false" outlineLevel="0" collapsed="false">
      <c r="A87" s="0" t="n">
        <v>134</v>
      </c>
      <c r="B87" s="0" t="n">
        <v>33376500.9001291</v>
      </c>
      <c r="C87" s="0" t="n">
        <v>31992823.6416648</v>
      </c>
      <c r="D87" s="0" t="n">
        <v>33503216.3937073</v>
      </c>
      <c r="E87" s="0" t="n">
        <v>32111935.8079602</v>
      </c>
      <c r="F87" s="0" t="n">
        <v>23498119.7903931</v>
      </c>
      <c r="G87" s="0" t="n">
        <v>8494703.8512717</v>
      </c>
      <c r="H87" s="0" t="n">
        <v>23617232.3958124</v>
      </c>
      <c r="I87" s="0" t="n">
        <v>8494703.4121479</v>
      </c>
      <c r="J87" s="0" t="n">
        <v>4656519.787014</v>
      </c>
      <c r="K87" s="0" t="n">
        <v>4516824.19340359</v>
      </c>
      <c r="L87" s="0" t="n">
        <v>5558788.13692078</v>
      </c>
      <c r="M87" s="0" t="n">
        <v>5253247.1053568</v>
      </c>
      <c r="N87" s="0" t="n">
        <v>5579907.31534196</v>
      </c>
      <c r="O87" s="0" t="n">
        <v>5273101.50252739</v>
      </c>
      <c r="P87" s="0" t="n">
        <v>776086.631169001</v>
      </c>
      <c r="Q87" s="0" t="n">
        <v>752804.032233931</v>
      </c>
    </row>
    <row r="88" customFormat="false" ht="12.8" hidden="false" customHeight="false" outlineLevel="0" collapsed="false">
      <c r="A88" s="0" t="n">
        <v>135</v>
      </c>
      <c r="B88" s="0" t="n">
        <v>32903826.1898232</v>
      </c>
      <c r="C88" s="0" t="n">
        <v>31541004.674027</v>
      </c>
      <c r="D88" s="0" t="n">
        <v>33027565.3266948</v>
      </c>
      <c r="E88" s="0" t="n">
        <v>31657319.0717802</v>
      </c>
      <c r="F88" s="0" t="n">
        <v>23174762.0868994</v>
      </c>
      <c r="G88" s="0" t="n">
        <v>8366242.58712759</v>
      </c>
      <c r="H88" s="0" t="n">
        <v>23291076.9113315</v>
      </c>
      <c r="I88" s="0" t="n">
        <v>8366242.16044874</v>
      </c>
      <c r="J88" s="0" t="n">
        <v>4670631.53491943</v>
      </c>
      <c r="K88" s="0" t="n">
        <v>4530512.58887185</v>
      </c>
      <c r="L88" s="0" t="n">
        <v>0</v>
      </c>
      <c r="M88" s="0" t="n">
        <v>0</v>
      </c>
      <c r="N88" s="0" t="n">
        <v>0</v>
      </c>
      <c r="O88" s="0" t="n">
        <v>0</v>
      </c>
      <c r="P88" s="0" t="n">
        <v>0</v>
      </c>
      <c r="Q88" s="0" t="n">
        <v>0</v>
      </c>
    </row>
    <row r="89" customFormat="false" ht="12.8" hidden="false" customHeight="false" outlineLevel="0" collapsed="false">
      <c r="A89" s="0" t="n">
        <v>136</v>
      </c>
      <c r="B89" s="0" t="n">
        <v>33611303.3658923</v>
      </c>
      <c r="C89" s="0" t="n">
        <v>32219298.9419862</v>
      </c>
      <c r="D89" s="0" t="n">
        <v>33737061.5973893</v>
      </c>
      <c r="E89" s="0" t="n">
        <v>32337511.2809215</v>
      </c>
      <c r="F89" s="0" t="n">
        <v>23686848.5623146</v>
      </c>
      <c r="G89" s="0" t="n">
        <v>8532450.37967168</v>
      </c>
      <c r="H89" s="0" t="n">
        <v>23805061.3571954</v>
      </c>
      <c r="I89" s="0" t="n">
        <v>8532449.92372605</v>
      </c>
      <c r="J89" s="0" t="n">
        <v>4863530.93978593</v>
      </c>
      <c r="K89" s="0" t="n">
        <v>4717625.01159235</v>
      </c>
      <c r="L89" s="0" t="n">
        <v>5597994.65679524</v>
      </c>
      <c r="M89" s="0" t="n">
        <v>5291224.91663784</v>
      </c>
      <c r="N89" s="0" t="n">
        <v>5618954.29135823</v>
      </c>
      <c r="O89" s="0" t="n">
        <v>5310929.34856298</v>
      </c>
      <c r="P89" s="0" t="n">
        <v>810588.489964322</v>
      </c>
      <c r="Q89" s="0" t="n">
        <v>786270.835265392</v>
      </c>
    </row>
    <row r="90" customFormat="false" ht="12.8" hidden="false" customHeight="false" outlineLevel="0" collapsed="false">
      <c r="A90" s="0" t="n">
        <v>137</v>
      </c>
      <c r="B90" s="0" t="n">
        <v>33134600.6538575</v>
      </c>
      <c r="C90" s="0" t="n">
        <v>31762661.8082945</v>
      </c>
      <c r="D90" s="0" t="n">
        <v>33257502.9084159</v>
      </c>
      <c r="E90" s="0" t="n">
        <v>31878189.5357695</v>
      </c>
      <c r="F90" s="0" t="n">
        <v>23334774.185884</v>
      </c>
      <c r="G90" s="0" t="n">
        <v>8427887.62241052</v>
      </c>
      <c r="H90" s="0" t="n">
        <v>23450302.3614568</v>
      </c>
      <c r="I90" s="0" t="n">
        <v>8427887.17431271</v>
      </c>
      <c r="J90" s="0" t="n">
        <v>4852809.57527488</v>
      </c>
      <c r="K90" s="0" t="n">
        <v>4707225.28801663</v>
      </c>
      <c r="L90" s="0" t="n">
        <v>0</v>
      </c>
      <c r="M90" s="0" t="n">
        <v>0</v>
      </c>
      <c r="N90" s="0" t="n">
        <v>0</v>
      </c>
      <c r="O90" s="0" t="n">
        <v>0</v>
      </c>
      <c r="P90" s="0" t="n">
        <v>0</v>
      </c>
      <c r="Q90" s="0" t="n">
        <v>0</v>
      </c>
    </row>
    <row r="91" customFormat="false" ht="12.8" hidden="false" customHeight="false" outlineLevel="0" collapsed="false">
      <c r="A91" s="0" t="n">
        <v>138</v>
      </c>
      <c r="B91" s="0" t="n">
        <v>33765685.4531646</v>
      </c>
      <c r="C91" s="0" t="n">
        <v>32368462.5879467</v>
      </c>
      <c r="D91" s="0" t="n">
        <v>33887803.4879877</v>
      </c>
      <c r="E91" s="0" t="n">
        <v>32483253.2249602</v>
      </c>
      <c r="F91" s="0" t="n">
        <v>23789267.9958783</v>
      </c>
      <c r="G91" s="0" t="n">
        <v>8579194.59206843</v>
      </c>
      <c r="H91" s="0" t="n">
        <v>23904059.0890233</v>
      </c>
      <c r="I91" s="0" t="n">
        <v>8579194.13593689</v>
      </c>
      <c r="J91" s="0" t="n">
        <v>5060578.1252706</v>
      </c>
      <c r="K91" s="0" t="n">
        <v>4908760.78151248</v>
      </c>
      <c r="L91" s="0" t="n">
        <v>5622862.01862195</v>
      </c>
      <c r="M91" s="0" t="n">
        <v>5314976.55574034</v>
      </c>
      <c r="N91" s="0" t="n">
        <v>5643214.96844703</v>
      </c>
      <c r="O91" s="0" t="n">
        <v>5334110.70494661</v>
      </c>
      <c r="P91" s="0" t="n">
        <v>843429.687545099</v>
      </c>
      <c r="Q91" s="0" t="n">
        <v>818126.796918746</v>
      </c>
    </row>
    <row r="92" customFormat="false" ht="12.8" hidden="false" customHeight="false" outlineLevel="0" collapsed="false">
      <c r="A92" s="0" t="n">
        <v>139</v>
      </c>
      <c r="B92" s="0" t="n">
        <v>33346788.926186</v>
      </c>
      <c r="C92" s="0" t="n">
        <v>31967044.4987563</v>
      </c>
      <c r="D92" s="0" t="n">
        <v>33466239.5456282</v>
      </c>
      <c r="E92" s="0" t="n">
        <v>32079327.9114175</v>
      </c>
      <c r="F92" s="0" t="n">
        <v>23493085.276194</v>
      </c>
      <c r="G92" s="0" t="n">
        <v>8473959.22256238</v>
      </c>
      <c r="H92" s="0" t="n">
        <v>23605369.1372306</v>
      </c>
      <c r="I92" s="0" t="n">
        <v>8473958.77418693</v>
      </c>
      <c r="J92" s="0" t="n">
        <v>5067732.95635457</v>
      </c>
      <c r="K92" s="0" t="n">
        <v>4915700.96766393</v>
      </c>
      <c r="L92" s="0" t="n">
        <v>0</v>
      </c>
      <c r="M92" s="0" t="n">
        <v>0</v>
      </c>
      <c r="N92" s="0" t="n">
        <v>0</v>
      </c>
      <c r="O92" s="0" t="n">
        <v>0</v>
      </c>
      <c r="P92" s="0" t="n">
        <v>0</v>
      </c>
      <c r="Q92" s="0" t="n">
        <v>0</v>
      </c>
    </row>
    <row r="93" customFormat="false" ht="12.8" hidden="false" customHeight="false" outlineLevel="0" collapsed="false">
      <c r="A93" s="0" t="n">
        <v>140</v>
      </c>
      <c r="B93" s="0" t="n">
        <v>34133440.7799704</v>
      </c>
      <c r="C93" s="0" t="n">
        <v>32721257.9379309</v>
      </c>
      <c r="D93" s="0" t="n">
        <v>34254411.5783013</v>
      </c>
      <c r="E93" s="0" t="n">
        <v>32834970.3165859</v>
      </c>
      <c r="F93" s="0" t="n">
        <v>24052098.8841244</v>
      </c>
      <c r="G93" s="0" t="n">
        <v>8669159.0538065</v>
      </c>
      <c r="H93" s="0" t="n">
        <v>24165811.7235728</v>
      </c>
      <c r="I93" s="0" t="n">
        <v>8669158.59301306</v>
      </c>
      <c r="J93" s="0" t="n">
        <v>5211617.38753518</v>
      </c>
      <c r="K93" s="0" t="n">
        <v>5055268.86590913</v>
      </c>
      <c r="L93" s="0" t="n">
        <v>5675541.3423002</v>
      </c>
      <c r="M93" s="0" t="n">
        <v>5362789.15081136</v>
      </c>
      <c r="N93" s="0" t="n">
        <v>5695703.11156527</v>
      </c>
      <c r="O93" s="0" t="n">
        <v>5381743.55517611</v>
      </c>
      <c r="P93" s="0" t="n">
        <v>868602.897922531</v>
      </c>
      <c r="Q93" s="0" t="n">
        <v>842544.810984855</v>
      </c>
    </row>
    <row r="94" customFormat="false" ht="12.8" hidden="false" customHeight="false" outlineLevel="0" collapsed="false">
      <c r="A94" s="0" t="n">
        <v>141</v>
      </c>
      <c r="B94" s="0" t="n">
        <v>33668272.0644421</v>
      </c>
      <c r="C94" s="0" t="n">
        <v>32276711.5728574</v>
      </c>
      <c r="D94" s="0" t="n">
        <v>33786872.7973589</v>
      </c>
      <c r="E94" s="0" t="n">
        <v>32388194.744115</v>
      </c>
      <c r="F94" s="0" t="n">
        <v>23771953.9455721</v>
      </c>
      <c r="G94" s="0" t="n">
        <v>8504757.62728534</v>
      </c>
      <c r="H94" s="0" t="n">
        <v>23883437.5657857</v>
      </c>
      <c r="I94" s="0" t="n">
        <v>8504757.1783293</v>
      </c>
      <c r="J94" s="0" t="n">
        <v>5192250.09618772</v>
      </c>
      <c r="K94" s="0" t="n">
        <v>5036482.59330209</v>
      </c>
      <c r="L94" s="0" t="n">
        <v>0</v>
      </c>
      <c r="M94" s="0" t="n">
        <v>0</v>
      </c>
      <c r="N94" s="0" t="n">
        <v>0</v>
      </c>
      <c r="O94" s="0" t="n">
        <v>0</v>
      </c>
      <c r="P94" s="0" t="n">
        <v>0</v>
      </c>
      <c r="Q94" s="0" t="n">
        <v>0</v>
      </c>
    </row>
    <row r="95" customFormat="false" ht="12.8" hidden="false" customHeight="false" outlineLevel="0" collapsed="false">
      <c r="A95" s="0" t="n">
        <v>142</v>
      </c>
      <c r="B95" s="0" t="n">
        <v>34260709.2341304</v>
      </c>
      <c r="C95" s="0" t="n">
        <v>32843953.9925752</v>
      </c>
      <c r="D95" s="0" t="n">
        <v>34380854.2741101</v>
      </c>
      <c r="E95" s="0" t="n">
        <v>32956888.7350107</v>
      </c>
      <c r="F95" s="0" t="n">
        <v>24175986.0899366</v>
      </c>
      <c r="G95" s="0" t="n">
        <v>8667967.9026386</v>
      </c>
      <c r="H95" s="0" t="n">
        <v>24288921.2878702</v>
      </c>
      <c r="I95" s="0" t="n">
        <v>8667967.44714052</v>
      </c>
      <c r="J95" s="0" t="n">
        <v>5322692.37666285</v>
      </c>
      <c r="K95" s="0" t="n">
        <v>5163011.60536296</v>
      </c>
      <c r="L95" s="0" t="n">
        <v>5697392.17394999</v>
      </c>
      <c r="M95" s="0" t="n">
        <v>5384028.54738945</v>
      </c>
      <c r="N95" s="0" t="n">
        <v>5717416.06445275</v>
      </c>
      <c r="O95" s="0" t="n">
        <v>5402853.33900632</v>
      </c>
      <c r="P95" s="0" t="n">
        <v>887115.396110475</v>
      </c>
      <c r="Q95" s="0" t="n">
        <v>860501.93422716</v>
      </c>
    </row>
    <row r="96" customFormat="false" ht="12.8" hidden="false" customHeight="false" outlineLevel="0" collapsed="false">
      <c r="A96" s="0" t="n">
        <v>143</v>
      </c>
      <c r="B96" s="0" t="n">
        <v>33708489.1550359</v>
      </c>
      <c r="C96" s="0" t="n">
        <v>32315614.5892848</v>
      </c>
      <c r="D96" s="0" t="n">
        <v>33823945.3983335</v>
      </c>
      <c r="E96" s="0" t="n">
        <v>32424141.8899962</v>
      </c>
      <c r="F96" s="0" t="n">
        <v>23820758.1599613</v>
      </c>
      <c r="G96" s="0" t="n">
        <v>8494856.42932348</v>
      </c>
      <c r="H96" s="0" t="n">
        <v>23929285.9084255</v>
      </c>
      <c r="I96" s="0" t="n">
        <v>8494855.98157071</v>
      </c>
      <c r="J96" s="0" t="n">
        <v>5356655.40120713</v>
      </c>
      <c r="K96" s="0" t="n">
        <v>5195955.73917092</v>
      </c>
      <c r="L96" s="0" t="n">
        <v>0</v>
      </c>
      <c r="M96" s="0" t="n">
        <v>0</v>
      </c>
      <c r="N96" s="0" t="n">
        <v>0</v>
      </c>
      <c r="O96" s="0" t="n">
        <v>0</v>
      </c>
      <c r="P96" s="0" t="n">
        <v>0</v>
      </c>
      <c r="Q96" s="0" t="n">
        <v>0</v>
      </c>
    </row>
    <row r="97" customFormat="false" ht="12.8" hidden="false" customHeight="false" outlineLevel="0" collapsed="false">
      <c r="A97" s="0" t="n">
        <v>144</v>
      </c>
      <c r="B97" s="0" t="n">
        <v>34351463.4163893</v>
      </c>
      <c r="C97" s="0" t="n">
        <v>32933014.6551268</v>
      </c>
      <c r="D97" s="0" t="n">
        <v>34466977.1832824</v>
      </c>
      <c r="E97" s="0" t="n">
        <v>33041596.2173452</v>
      </c>
      <c r="F97" s="0" t="n">
        <v>24282714.2420069</v>
      </c>
      <c r="G97" s="0" t="n">
        <v>8650300.41311991</v>
      </c>
      <c r="H97" s="0" t="n">
        <v>24391296.2639071</v>
      </c>
      <c r="I97" s="0" t="n">
        <v>8650299.95343811</v>
      </c>
      <c r="J97" s="0" t="n">
        <v>5494356.445372</v>
      </c>
      <c r="K97" s="0" t="n">
        <v>5329525.75201083</v>
      </c>
      <c r="L97" s="0" t="n">
        <v>5711752.05113554</v>
      </c>
      <c r="M97" s="0" t="n">
        <v>5398012.73552626</v>
      </c>
      <c r="N97" s="0" t="n">
        <v>5731004.10117427</v>
      </c>
      <c r="O97" s="0" t="n">
        <v>5416112.30180241</v>
      </c>
      <c r="P97" s="0" t="n">
        <v>915726.074228666</v>
      </c>
      <c r="Q97" s="0" t="n">
        <v>888254.292001806</v>
      </c>
    </row>
    <row r="98" customFormat="false" ht="12.8" hidden="false" customHeight="false" outlineLevel="0" collapsed="false">
      <c r="A98" s="0" t="n">
        <v>145</v>
      </c>
      <c r="B98" s="0" t="n">
        <v>33872564.6013708</v>
      </c>
      <c r="C98" s="0" t="n">
        <v>32474106.1182205</v>
      </c>
      <c r="D98" s="0" t="n">
        <v>33984547.2672252</v>
      </c>
      <c r="E98" s="0" t="n">
        <v>32579368.3411834</v>
      </c>
      <c r="F98" s="0" t="n">
        <v>23898456.9931658</v>
      </c>
      <c r="G98" s="0" t="n">
        <v>8575649.12505473</v>
      </c>
      <c r="H98" s="0" t="n">
        <v>24003719.6678983</v>
      </c>
      <c r="I98" s="0" t="n">
        <v>8575648.67328508</v>
      </c>
      <c r="J98" s="0" t="n">
        <v>5513904.01810074</v>
      </c>
      <c r="K98" s="0" t="n">
        <v>5348486.89755771</v>
      </c>
      <c r="L98" s="0" t="n">
        <v>0</v>
      </c>
      <c r="M98" s="0" t="n">
        <v>0</v>
      </c>
      <c r="N98" s="0" t="n">
        <v>0</v>
      </c>
      <c r="O98" s="0" t="n">
        <v>0</v>
      </c>
      <c r="P98" s="0" t="n">
        <v>0</v>
      </c>
      <c r="Q98" s="0" t="n">
        <v>0</v>
      </c>
    </row>
    <row r="99" customFormat="false" ht="12.8" hidden="false" customHeight="false" outlineLevel="0" collapsed="false">
      <c r="A99" s="0" t="n">
        <v>146</v>
      </c>
      <c r="B99" s="0" t="n">
        <v>34722165.3394468</v>
      </c>
      <c r="C99" s="0" t="n">
        <v>33289009.7254223</v>
      </c>
      <c r="D99" s="0" t="n">
        <v>34835997.5999244</v>
      </c>
      <c r="E99" s="0" t="n">
        <v>33396010.4982561</v>
      </c>
      <c r="F99" s="0" t="n">
        <v>24509846.4350009</v>
      </c>
      <c r="G99" s="0" t="n">
        <v>8779163.29042142</v>
      </c>
      <c r="H99" s="0" t="n">
        <v>24616847.6680771</v>
      </c>
      <c r="I99" s="0" t="n">
        <v>8779162.830179</v>
      </c>
      <c r="J99" s="0" t="n">
        <v>5707511.48605313</v>
      </c>
      <c r="K99" s="0" t="n">
        <v>5536286.14147153</v>
      </c>
      <c r="L99" s="0" t="n">
        <v>5773811.87192739</v>
      </c>
      <c r="M99" s="0" t="n">
        <v>5457536.79018894</v>
      </c>
      <c r="N99" s="0" t="n">
        <v>5792783.64016032</v>
      </c>
      <c r="O99" s="0" t="n">
        <v>5475372.89484107</v>
      </c>
      <c r="P99" s="0" t="n">
        <v>951251.914342187</v>
      </c>
      <c r="Q99" s="0" t="n">
        <v>922714.356911922</v>
      </c>
    </row>
    <row r="100" customFormat="false" ht="12.8" hidden="false" customHeight="false" outlineLevel="0" collapsed="false">
      <c r="A100" s="0" t="n">
        <v>147</v>
      </c>
      <c r="B100" s="0" t="n">
        <v>34206687.1589331</v>
      </c>
      <c r="C100" s="0" t="n">
        <v>32794738.2136949</v>
      </c>
      <c r="D100" s="0" t="n">
        <v>34316833.1620822</v>
      </c>
      <c r="E100" s="0" t="n">
        <v>32898273.9964963</v>
      </c>
      <c r="F100" s="0" t="n">
        <v>24161920.9273681</v>
      </c>
      <c r="G100" s="0" t="n">
        <v>8632817.28632688</v>
      </c>
      <c r="H100" s="0" t="n">
        <v>24265457.1625858</v>
      </c>
      <c r="I100" s="0" t="n">
        <v>8632816.83391044</v>
      </c>
      <c r="J100" s="0" t="n">
        <v>5643056.15388033</v>
      </c>
      <c r="K100" s="0" t="n">
        <v>5473764.46926392</v>
      </c>
      <c r="L100" s="0" t="n">
        <v>0</v>
      </c>
      <c r="M100" s="0" t="n">
        <v>0</v>
      </c>
      <c r="N100" s="0" t="n">
        <v>0</v>
      </c>
      <c r="O100" s="0" t="n">
        <v>0</v>
      </c>
      <c r="P100" s="0" t="n">
        <v>0</v>
      </c>
      <c r="Q100" s="0" t="n">
        <v>0</v>
      </c>
    </row>
    <row r="101" customFormat="false" ht="12.8" hidden="false" customHeight="false" outlineLevel="0" collapsed="false">
      <c r="A101" s="0" t="n">
        <v>148</v>
      </c>
      <c r="B101" s="0" t="n">
        <v>34939061.1166423</v>
      </c>
      <c r="C101" s="0" t="n">
        <v>33497406.0189859</v>
      </c>
      <c r="D101" s="0" t="n">
        <v>35049650.7369162</v>
      </c>
      <c r="E101" s="0" t="n">
        <v>33601358.5633271</v>
      </c>
      <c r="F101" s="0" t="n">
        <v>24699019.5298968</v>
      </c>
      <c r="G101" s="0" t="n">
        <v>8798386.48908906</v>
      </c>
      <c r="H101" s="0" t="n">
        <v>24802972.5355023</v>
      </c>
      <c r="I101" s="0" t="n">
        <v>8798386.0278248</v>
      </c>
      <c r="J101" s="0" t="n">
        <v>5842113.12257585</v>
      </c>
      <c r="K101" s="0" t="n">
        <v>5666849.72889857</v>
      </c>
      <c r="L101" s="0" t="n">
        <v>5809199.7576795</v>
      </c>
      <c r="M101" s="0" t="n">
        <v>5491091.46758359</v>
      </c>
      <c r="N101" s="0" t="n">
        <v>5827631.05986766</v>
      </c>
      <c r="O101" s="0" t="n">
        <v>5508419.13734036</v>
      </c>
      <c r="P101" s="0" t="n">
        <v>973685.520429308</v>
      </c>
      <c r="Q101" s="0" t="n">
        <v>944474.954816429</v>
      </c>
    </row>
    <row r="102" customFormat="false" ht="12.8" hidden="false" customHeight="false" outlineLevel="0" collapsed="false">
      <c r="A102" s="0" t="n">
        <v>149</v>
      </c>
      <c r="B102" s="0" t="n">
        <v>34439027.5827053</v>
      </c>
      <c r="C102" s="0" t="n">
        <v>33017962.6833584</v>
      </c>
      <c r="D102" s="0" t="n">
        <v>34546858.9649496</v>
      </c>
      <c r="E102" s="0" t="n">
        <v>33119322.5131904</v>
      </c>
      <c r="F102" s="0" t="n">
        <v>24350155.8814525</v>
      </c>
      <c r="G102" s="0" t="n">
        <v>8667806.80190582</v>
      </c>
      <c r="H102" s="0" t="n">
        <v>24451516.1646095</v>
      </c>
      <c r="I102" s="0" t="n">
        <v>8667806.34858094</v>
      </c>
      <c r="J102" s="0" t="n">
        <v>5841934.5984774</v>
      </c>
      <c r="K102" s="0" t="n">
        <v>5666676.56052308</v>
      </c>
      <c r="L102" s="0" t="n">
        <v>0</v>
      </c>
      <c r="M102" s="0" t="n">
        <v>0</v>
      </c>
      <c r="N102" s="0" t="n">
        <v>0</v>
      </c>
      <c r="O102" s="0" t="n">
        <v>0</v>
      </c>
      <c r="P102" s="0" t="n">
        <v>0</v>
      </c>
      <c r="Q102" s="0" t="n">
        <v>0</v>
      </c>
    </row>
    <row r="103" customFormat="false" ht="12.8" hidden="false" customHeight="false" outlineLevel="0" collapsed="false">
      <c r="A103" s="0" t="n">
        <v>150</v>
      </c>
      <c r="B103" s="0" t="n">
        <v>35059822.3524427</v>
      </c>
      <c r="C103" s="0" t="n">
        <v>33613039.7342156</v>
      </c>
      <c r="D103" s="0" t="n">
        <v>35167340.487088</v>
      </c>
      <c r="E103" s="0" t="n">
        <v>33714105.0832462</v>
      </c>
      <c r="F103" s="0" t="n">
        <v>24772079.9981348</v>
      </c>
      <c r="G103" s="0" t="n">
        <v>8840959.73608078</v>
      </c>
      <c r="H103" s="0" t="n">
        <v>24873145.8081092</v>
      </c>
      <c r="I103" s="0" t="n">
        <v>8840959.27513703</v>
      </c>
      <c r="J103" s="0" t="n">
        <v>5983512.93886145</v>
      </c>
      <c r="K103" s="0" t="n">
        <v>5804007.5506956</v>
      </c>
      <c r="L103" s="0" t="n">
        <v>5829279.70213966</v>
      </c>
      <c r="M103" s="0" t="n">
        <v>5510559.49583121</v>
      </c>
      <c r="N103" s="0" t="n">
        <v>5847199.09026566</v>
      </c>
      <c r="O103" s="0" t="n">
        <v>5527405.96717926</v>
      </c>
      <c r="P103" s="0" t="n">
        <v>997252.156476907</v>
      </c>
      <c r="Q103" s="0" t="n">
        <v>967334.5917826</v>
      </c>
    </row>
    <row r="104" customFormat="false" ht="12.8" hidden="false" customHeight="false" outlineLevel="0" collapsed="false">
      <c r="A104" s="0" t="n">
        <v>151</v>
      </c>
      <c r="B104" s="0" t="n">
        <v>34537149.286807</v>
      </c>
      <c r="C104" s="0" t="n">
        <v>33112995.9335192</v>
      </c>
      <c r="D104" s="0" t="n">
        <v>34640865.7403575</v>
      </c>
      <c r="E104" s="0" t="n">
        <v>33210487.7311858</v>
      </c>
      <c r="F104" s="0" t="n">
        <v>24397737.9920596</v>
      </c>
      <c r="G104" s="0" t="n">
        <v>8715257.94145961</v>
      </c>
      <c r="H104" s="0" t="n">
        <v>24495230.2483239</v>
      </c>
      <c r="I104" s="0" t="n">
        <v>8715257.4828619</v>
      </c>
      <c r="J104" s="0" t="n">
        <v>5988711.74477354</v>
      </c>
      <c r="K104" s="0" t="n">
        <v>5809050.39243034</v>
      </c>
      <c r="L104" s="0" t="n">
        <v>0</v>
      </c>
      <c r="M104" s="0" t="n">
        <v>0</v>
      </c>
      <c r="N104" s="0" t="n">
        <v>0</v>
      </c>
      <c r="O104" s="0" t="n">
        <v>0</v>
      </c>
      <c r="P104" s="0" t="n">
        <v>0</v>
      </c>
      <c r="Q104" s="0" t="n">
        <v>0</v>
      </c>
    </row>
    <row r="105" customFormat="false" ht="12.8" hidden="false" customHeight="false" outlineLevel="0" collapsed="false">
      <c r="A105" s="0" t="n">
        <v>152</v>
      </c>
      <c r="B105" s="0" t="n">
        <v>35413406.144707</v>
      </c>
      <c r="C105" s="0" t="n">
        <v>33953834.8983842</v>
      </c>
      <c r="D105" s="0" t="n">
        <v>35518199.4879792</v>
      </c>
      <c r="E105" s="0" t="n">
        <v>34052338.942356</v>
      </c>
      <c r="F105" s="0" t="n">
        <v>25084678.6394703</v>
      </c>
      <c r="G105" s="0" t="n">
        <v>8869156.25891387</v>
      </c>
      <c r="H105" s="0" t="n">
        <v>25183183.1424699</v>
      </c>
      <c r="I105" s="0" t="n">
        <v>8869155.79988607</v>
      </c>
      <c r="J105" s="0" t="n">
        <v>6227879.03359415</v>
      </c>
      <c r="K105" s="0" t="n">
        <v>6041042.66258633</v>
      </c>
      <c r="L105" s="0" t="n">
        <v>5888163.19101739</v>
      </c>
      <c r="M105" s="0" t="n">
        <v>5566945.8956208</v>
      </c>
      <c r="N105" s="0" t="n">
        <v>5905628.44704077</v>
      </c>
      <c r="O105" s="0" t="n">
        <v>5583365.61719792</v>
      </c>
      <c r="P105" s="0" t="n">
        <v>1037979.83893236</v>
      </c>
      <c r="Q105" s="0" t="n">
        <v>1006840.44376439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05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1" sqref="B120:G146 A1"/>
    </sheetView>
  </sheetViews>
  <sheetFormatPr defaultColWidth="11.7421875" defaultRowHeight="12.8" zeroHeight="false" outlineLevelRow="0" outlineLevelCol="0"/>
  <sheetData>
    <row r="1" customFormat="false" ht="12.8" hidden="false" customHeight="false" outlineLevel="0" collapsed="false">
      <c r="A1" s="0" t="s">
        <v>225</v>
      </c>
      <c r="B1" s="0" t="s">
        <v>226</v>
      </c>
      <c r="C1" s="0" t="s">
        <v>227</v>
      </c>
      <c r="D1" s="0" t="s">
        <v>228</v>
      </c>
      <c r="E1" s="0" t="s">
        <v>229</v>
      </c>
      <c r="F1" s="0" t="s">
        <v>230</v>
      </c>
      <c r="G1" s="0" t="s">
        <v>231</v>
      </c>
      <c r="H1" s="0" t="s">
        <v>232</v>
      </c>
      <c r="I1" s="0" t="s">
        <v>233</v>
      </c>
      <c r="J1" s="0" t="s">
        <v>234</v>
      </c>
      <c r="K1" s="0" t="s">
        <v>235</v>
      </c>
      <c r="L1" s="0" t="s">
        <v>236</v>
      </c>
      <c r="M1" s="0" t="s">
        <v>237</v>
      </c>
      <c r="N1" s="0" t="s">
        <v>238</v>
      </c>
      <c r="O1" s="0" t="s">
        <v>239</v>
      </c>
      <c r="P1" s="0" t="s">
        <v>240</v>
      </c>
      <c r="Q1" s="0" t="s">
        <v>241</v>
      </c>
    </row>
    <row r="2" customFormat="false" ht="12.8" hidden="false" customHeight="false" outlineLevel="0" collapsed="false">
      <c r="A2" s="0" t="n">
        <v>49</v>
      </c>
      <c r="B2" s="0" t="n">
        <v>17715091.2971215</v>
      </c>
      <c r="C2" s="0" t="n">
        <v>17023151.8533019</v>
      </c>
      <c r="D2" s="0" t="n">
        <v>17764710.0025356</v>
      </c>
      <c r="E2" s="0" t="n">
        <v>17069793.4332281</v>
      </c>
      <c r="F2" s="0" t="n">
        <v>14752676.2681749</v>
      </c>
      <c r="G2" s="0" t="n">
        <v>2270475.58512698</v>
      </c>
      <c r="H2" s="0" t="n">
        <v>14799318.0039438</v>
      </c>
      <c r="I2" s="0" t="n">
        <v>2270475.42928429</v>
      </c>
      <c r="J2" s="0" t="n">
        <v>0</v>
      </c>
      <c r="K2" s="0" t="n">
        <v>0</v>
      </c>
      <c r="L2" s="0" t="n">
        <v>0</v>
      </c>
      <c r="M2" s="0" t="n">
        <v>0</v>
      </c>
      <c r="N2" s="0" t="n">
        <v>0</v>
      </c>
      <c r="O2" s="0" t="n">
        <v>0</v>
      </c>
      <c r="P2" s="0" t="n">
        <v>0</v>
      </c>
      <c r="Q2" s="0" t="n">
        <v>0</v>
      </c>
    </row>
    <row r="3" customFormat="false" ht="12.8" hidden="false" customHeight="false" outlineLevel="0" collapsed="false">
      <c r="A3" s="0" t="n">
        <v>50</v>
      </c>
      <c r="B3" s="0" t="n">
        <v>20422747.1350974</v>
      </c>
      <c r="C3" s="0" t="n">
        <v>19622770.7038608</v>
      </c>
      <c r="D3" s="0" t="n">
        <v>20483176.6879652</v>
      </c>
      <c r="E3" s="0" t="n">
        <v>19679574.4794841</v>
      </c>
      <c r="F3" s="0" t="n">
        <v>16969939.8021514</v>
      </c>
      <c r="G3" s="0" t="n">
        <v>2652830.90170944</v>
      </c>
      <c r="H3" s="0" t="n">
        <v>17026743.8126851</v>
      </c>
      <c r="I3" s="0" t="n">
        <v>2652830.66679896</v>
      </c>
      <c r="J3" s="0" t="n">
        <v>0</v>
      </c>
      <c r="K3" s="0" t="n">
        <v>0</v>
      </c>
      <c r="L3" s="0" t="n">
        <v>3407167.04251075</v>
      </c>
      <c r="M3" s="0" t="n">
        <v>3216617.27416459</v>
      </c>
      <c r="N3" s="0" t="n">
        <v>3417238.63393332</v>
      </c>
      <c r="O3" s="0" t="n">
        <v>3226084.56940139</v>
      </c>
      <c r="P3" s="0" t="n">
        <v>0</v>
      </c>
      <c r="Q3" s="0" t="n">
        <v>0</v>
      </c>
    </row>
    <row r="4" customFormat="false" ht="12.8" hidden="false" customHeight="false" outlineLevel="0" collapsed="false">
      <c r="A4" s="0" t="n">
        <v>51</v>
      </c>
      <c r="B4" s="0" t="n">
        <v>19803746.8364793</v>
      </c>
      <c r="C4" s="0" t="n">
        <v>19026261.3047872</v>
      </c>
      <c r="D4" s="0" t="n">
        <v>19865434.7668041</v>
      </c>
      <c r="E4" s="0" t="n">
        <v>19084247.9539289</v>
      </c>
      <c r="F4" s="0" t="n">
        <v>16392343.7473881</v>
      </c>
      <c r="G4" s="0" t="n">
        <v>2633917.5573991</v>
      </c>
      <c r="H4" s="0" t="n">
        <v>16450330.8087022</v>
      </c>
      <c r="I4" s="0" t="n">
        <v>2633917.1452267</v>
      </c>
      <c r="J4" s="0" t="n">
        <v>0</v>
      </c>
      <c r="K4" s="0" t="n">
        <v>0</v>
      </c>
      <c r="L4" s="0" t="n">
        <v>0</v>
      </c>
      <c r="M4" s="0" t="n">
        <v>0</v>
      </c>
      <c r="N4" s="0" t="n">
        <v>0</v>
      </c>
      <c r="O4" s="0" t="n">
        <v>0</v>
      </c>
      <c r="P4" s="0" t="n">
        <v>0</v>
      </c>
      <c r="Q4" s="0" t="n">
        <v>0</v>
      </c>
    </row>
    <row r="5" customFormat="false" ht="12.8" hidden="false" customHeight="false" outlineLevel="0" collapsed="false">
      <c r="A5" s="0" t="n">
        <v>52</v>
      </c>
      <c r="B5" s="0" t="n">
        <v>21428421.3166265</v>
      </c>
      <c r="C5" s="0" t="n">
        <v>20585938.1941831</v>
      </c>
      <c r="D5" s="0" t="n">
        <v>21496839.4881266</v>
      </c>
      <c r="E5" s="0" t="n">
        <v>20650251.2685661</v>
      </c>
      <c r="F5" s="0" t="n">
        <v>17680837.5804161</v>
      </c>
      <c r="G5" s="0" t="n">
        <v>2905100.61376698</v>
      </c>
      <c r="H5" s="0" t="n">
        <v>17745151.1869221</v>
      </c>
      <c r="I5" s="0" t="n">
        <v>2905100.08164395</v>
      </c>
      <c r="J5" s="0" t="n">
        <v>0</v>
      </c>
      <c r="K5" s="0" t="n">
        <v>0</v>
      </c>
      <c r="L5" s="0" t="n">
        <v>3574743.40309346</v>
      </c>
      <c r="M5" s="0" t="n">
        <v>3375538.16321028</v>
      </c>
      <c r="N5" s="0" t="n">
        <v>3586146.43046633</v>
      </c>
      <c r="O5" s="0" t="n">
        <v>3386257.00779049</v>
      </c>
      <c r="P5" s="0" t="n">
        <v>0</v>
      </c>
      <c r="Q5" s="0" t="n">
        <v>0</v>
      </c>
    </row>
    <row r="6" customFormat="false" ht="12.8" hidden="false" customHeight="false" outlineLevel="0" collapsed="false">
      <c r="A6" s="0" t="n">
        <v>53</v>
      </c>
      <c r="B6" s="0" t="n">
        <v>18797781.9121755</v>
      </c>
      <c r="C6" s="0" t="n">
        <v>18060319.1604489</v>
      </c>
      <c r="D6" s="0" t="n">
        <v>18858978.2622321</v>
      </c>
      <c r="E6" s="0" t="n">
        <v>18117843.7153006</v>
      </c>
      <c r="F6" s="0" t="n">
        <v>15421057.5930694</v>
      </c>
      <c r="G6" s="0" t="n">
        <v>2639261.56737951</v>
      </c>
      <c r="H6" s="0" t="n">
        <v>15478583.0263282</v>
      </c>
      <c r="I6" s="0" t="n">
        <v>2639260.68897232</v>
      </c>
      <c r="J6" s="0" t="n">
        <v>0</v>
      </c>
      <c r="K6" s="0" t="n">
        <v>0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</row>
    <row r="7" customFormat="false" ht="12.8" hidden="false" customHeight="false" outlineLevel="0" collapsed="false">
      <c r="A7" s="0" t="n">
        <v>54</v>
      </c>
      <c r="B7" s="0" t="n">
        <v>19382726.6633888</v>
      </c>
      <c r="C7" s="0" t="n">
        <v>18620395.5505171</v>
      </c>
      <c r="D7" s="0" t="n">
        <v>19446188.4654121</v>
      </c>
      <c r="E7" s="0" t="n">
        <v>18680049.6281107</v>
      </c>
      <c r="F7" s="0" t="n">
        <v>15814107.5074564</v>
      </c>
      <c r="G7" s="0" t="n">
        <v>2806288.04306065</v>
      </c>
      <c r="H7" s="0" t="n">
        <v>15873762.7495751</v>
      </c>
      <c r="I7" s="0" t="n">
        <v>2806286.8785356</v>
      </c>
      <c r="J7" s="0" t="n">
        <v>0</v>
      </c>
      <c r="K7" s="0" t="n">
        <v>0</v>
      </c>
      <c r="L7" s="0" t="n">
        <v>3233508.17126932</v>
      </c>
      <c r="M7" s="0" t="n">
        <v>3054070.86776431</v>
      </c>
      <c r="N7" s="0" t="n">
        <v>3244085.13538167</v>
      </c>
      <c r="O7" s="0" t="n">
        <v>3064013.21203786</v>
      </c>
      <c r="P7" s="0" t="n">
        <v>0</v>
      </c>
      <c r="Q7" s="0" t="n">
        <v>0</v>
      </c>
    </row>
    <row r="8" customFormat="false" ht="12.8" hidden="false" customHeight="false" outlineLevel="0" collapsed="false">
      <c r="A8" s="0" t="n">
        <v>55</v>
      </c>
      <c r="B8" s="0" t="n">
        <v>18442736.6628064</v>
      </c>
      <c r="C8" s="0" t="n">
        <v>17716150.3316802</v>
      </c>
      <c r="D8" s="0" t="n">
        <v>18504303.1925063</v>
      </c>
      <c r="E8" s="0" t="n">
        <v>17774022.853575</v>
      </c>
      <c r="F8" s="0" t="n">
        <v>14992994.5543717</v>
      </c>
      <c r="G8" s="0" t="n">
        <v>2723155.7773085</v>
      </c>
      <c r="H8" s="0" t="n">
        <v>15050868.3481723</v>
      </c>
      <c r="I8" s="0" t="n">
        <v>2723154.50540263</v>
      </c>
      <c r="J8" s="0" t="n">
        <v>0</v>
      </c>
      <c r="K8" s="0" t="n">
        <v>0</v>
      </c>
      <c r="L8" s="0" t="n">
        <v>0</v>
      </c>
      <c r="M8" s="0" t="n">
        <v>0</v>
      </c>
      <c r="N8" s="0" t="n">
        <v>0</v>
      </c>
      <c r="O8" s="0" t="n">
        <v>0</v>
      </c>
      <c r="P8" s="0" t="n">
        <v>0</v>
      </c>
      <c r="Q8" s="0" t="n">
        <v>0</v>
      </c>
    </row>
    <row r="9" customFormat="false" ht="12.8" hidden="false" customHeight="false" outlineLevel="0" collapsed="false">
      <c r="A9" s="0" t="n">
        <v>56</v>
      </c>
      <c r="B9" s="0" t="n">
        <v>20186956.482787</v>
      </c>
      <c r="C9" s="0" t="n">
        <v>19389359.4917477</v>
      </c>
      <c r="D9" s="0" t="n">
        <v>20255770.5244998</v>
      </c>
      <c r="E9" s="0" t="n">
        <v>19454044.6742436</v>
      </c>
      <c r="F9" s="0" t="n">
        <v>16314021.8829531</v>
      </c>
      <c r="G9" s="0" t="n">
        <v>3075337.60879458</v>
      </c>
      <c r="H9" s="0" t="n">
        <v>16378708.3495645</v>
      </c>
      <c r="I9" s="0" t="n">
        <v>3075336.32467907</v>
      </c>
      <c r="J9" s="0" t="n">
        <v>37448.2927964077</v>
      </c>
      <c r="K9" s="0" t="n">
        <v>36324.8440125154</v>
      </c>
      <c r="L9" s="0" t="n">
        <v>3367077.32910733</v>
      </c>
      <c r="M9" s="0" t="n">
        <v>3180782.09196695</v>
      </c>
      <c r="N9" s="0" t="n">
        <v>3378546.33309597</v>
      </c>
      <c r="O9" s="0" t="n">
        <v>3191562.95367933</v>
      </c>
      <c r="P9" s="0" t="n">
        <v>6241.38213273461</v>
      </c>
      <c r="Q9" s="0" t="n">
        <v>6054.14066875257</v>
      </c>
    </row>
    <row r="10" customFormat="false" ht="12.8" hidden="false" customHeight="false" outlineLevel="0" collapsed="false">
      <c r="A10" s="0" t="n">
        <v>57</v>
      </c>
      <c r="B10" s="0" t="n">
        <v>19311651.973657</v>
      </c>
      <c r="C10" s="0" t="n">
        <v>18548526.8569568</v>
      </c>
      <c r="D10" s="0" t="n">
        <v>19378703.2560285</v>
      </c>
      <c r="E10" s="0" t="n">
        <v>18611555.0477446</v>
      </c>
      <c r="F10" s="0" t="n">
        <v>15547890.3481622</v>
      </c>
      <c r="G10" s="0" t="n">
        <v>3000636.50879452</v>
      </c>
      <c r="H10" s="0" t="n">
        <v>15610919.6675292</v>
      </c>
      <c r="I10" s="0" t="n">
        <v>3000635.38021541</v>
      </c>
      <c r="J10" s="0" t="n">
        <v>68744.4841315014</v>
      </c>
      <c r="K10" s="0" t="n">
        <v>66682.1496075563</v>
      </c>
      <c r="L10" s="0" t="n">
        <v>0</v>
      </c>
      <c r="M10" s="0" t="n">
        <v>0</v>
      </c>
      <c r="N10" s="0" t="n">
        <v>0</v>
      </c>
      <c r="O10" s="0" t="n">
        <v>0</v>
      </c>
      <c r="P10" s="0" t="n">
        <v>0</v>
      </c>
      <c r="Q10" s="0" t="n">
        <v>0</v>
      </c>
    </row>
    <row r="11" customFormat="false" ht="12.8" hidden="false" customHeight="false" outlineLevel="0" collapsed="false">
      <c r="A11" s="0" t="n">
        <v>58</v>
      </c>
      <c r="B11" s="0" t="n">
        <v>20639055.8934726</v>
      </c>
      <c r="C11" s="0" t="n">
        <v>19821653.0060434</v>
      </c>
      <c r="D11" s="0" t="n">
        <v>20711369.2321363</v>
      </c>
      <c r="E11" s="0" t="n">
        <v>19889627.5289474</v>
      </c>
      <c r="F11" s="0" t="n">
        <v>16527188.2125958</v>
      </c>
      <c r="G11" s="0" t="n">
        <v>3294464.79344759</v>
      </c>
      <c r="H11" s="0" t="n">
        <v>16595163.8441257</v>
      </c>
      <c r="I11" s="0" t="n">
        <v>3294463.68482164</v>
      </c>
      <c r="J11" s="0" t="n">
        <v>105406.410376622</v>
      </c>
      <c r="K11" s="0" t="n">
        <v>102244.218065323</v>
      </c>
      <c r="L11" s="0" t="n">
        <v>3442089.47689498</v>
      </c>
      <c r="M11" s="0" t="n">
        <v>3252401.91271163</v>
      </c>
      <c r="N11" s="0" t="n">
        <v>3454141.69726802</v>
      </c>
      <c r="O11" s="0" t="n">
        <v>3263730.99800461</v>
      </c>
      <c r="P11" s="0" t="n">
        <v>17567.7350627704</v>
      </c>
      <c r="Q11" s="0" t="n">
        <v>17040.7030108873</v>
      </c>
    </row>
    <row r="12" customFormat="false" ht="12.8" hidden="false" customHeight="false" outlineLevel="0" collapsed="false">
      <c r="A12" s="0" t="n">
        <v>59</v>
      </c>
      <c r="B12" s="0" t="n">
        <v>19826927.310304</v>
      </c>
      <c r="C12" s="0" t="n">
        <v>19041077.4428234</v>
      </c>
      <c r="D12" s="0" t="n">
        <v>19898364.4949312</v>
      </c>
      <c r="E12" s="0" t="n">
        <v>19108228.3816653</v>
      </c>
      <c r="F12" s="0" t="n">
        <v>15820742.7276145</v>
      </c>
      <c r="G12" s="0" t="n">
        <v>3220334.71520889</v>
      </c>
      <c r="H12" s="0" t="n">
        <v>15887894.6988065</v>
      </c>
      <c r="I12" s="0" t="n">
        <v>3220333.68285884</v>
      </c>
      <c r="J12" s="0" t="n">
        <v>153068.271140567</v>
      </c>
      <c r="K12" s="0" t="n">
        <v>148476.22300635</v>
      </c>
      <c r="L12" s="0" t="n">
        <v>0</v>
      </c>
      <c r="M12" s="0" t="n">
        <v>0</v>
      </c>
      <c r="N12" s="0" t="n">
        <v>0</v>
      </c>
      <c r="O12" s="0" t="n">
        <v>0</v>
      </c>
      <c r="P12" s="0" t="n">
        <v>0</v>
      </c>
      <c r="Q12" s="0" t="n">
        <v>0</v>
      </c>
    </row>
    <row r="13" customFormat="false" ht="12.8" hidden="false" customHeight="false" outlineLevel="0" collapsed="false">
      <c r="A13" s="0" t="n">
        <v>60</v>
      </c>
      <c r="B13" s="0" t="n">
        <v>21580664.5439292</v>
      </c>
      <c r="C13" s="0" t="n">
        <v>20723000.4630098</v>
      </c>
      <c r="D13" s="0" t="n">
        <v>21659293.0983671</v>
      </c>
      <c r="E13" s="0" t="n">
        <v>20796911.2885286</v>
      </c>
      <c r="F13" s="0" t="n">
        <v>17147799.3096498</v>
      </c>
      <c r="G13" s="0" t="n">
        <v>3575201.15335995</v>
      </c>
      <c r="H13" s="0" t="n">
        <v>17221711.211281</v>
      </c>
      <c r="I13" s="0" t="n">
        <v>3575200.07724756</v>
      </c>
      <c r="J13" s="0" t="n">
        <v>195716.984291222</v>
      </c>
      <c r="K13" s="0" t="n">
        <v>189845.474762486</v>
      </c>
      <c r="L13" s="0" t="n">
        <v>3598551.22786002</v>
      </c>
      <c r="M13" s="0" t="n">
        <v>3401144.373651</v>
      </c>
      <c r="N13" s="0" t="n">
        <v>3611655.98415767</v>
      </c>
      <c r="O13" s="0" t="n">
        <v>3413462.84270597</v>
      </c>
      <c r="P13" s="0" t="n">
        <v>32619.4973818704</v>
      </c>
      <c r="Q13" s="0" t="n">
        <v>31640.9124604143</v>
      </c>
    </row>
    <row r="14" customFormat="false" ht="12.8" hidden="false" customHeight="false" outlineLevel="0" collapsed="false">
      <c r="A14" s="0" t="n">
        <v>61</v>
      </c>
      <c r="B14" s="0" t="n">
        <v>20100422.5168749</v>
      </c>
      <c r="C14" s="0" t="n">
        <v>19301582.1617763</v>
      </c>
      <c r="D14" s="0" t="n">
        <v>20174391.2627902</v>
      </c>
      <c r="E14" s="0" t="n">
        <v>19371112.7687216</v>
      </c>
      <c r="F14" s="0" t="n">
        <v>15860389.7673762</v>
      </c>
      <c r="G14" s="0" t="n">
        <v>3441192.39440007</v>
      </c>
      <c r="H14" s="0" t="n">
        <v>15929921.3075419</v>
      </c>
      <c r="I14" s="0" t="n">
        <v>3441191.46117969</v>
      </c>
      <c r="J14" s="0" t="n">
        <v>199621.10106806</v>
      </c>
      <c r="K14" s="0" t="n">
        <v>193632.468036018</v>
      </c>
      <c r="L14" s="0" t="n">
        <v>0</v>
      </c>
      <c r="M14" s="0" t="n">
        <v>0</v>
      </c>
      <c r="N14" s="0" t="n">
        <v>0</v>
      </c>
      <c r="O14" s="0" t="n">
        <v>0</v>
      </c>
      <c r="P14" s="0" t="n">
        <v>0</v>
      </c>
      <c r="Q14" s="0" t="n">
        <v>0</v>
      </c>
    </row>
    <row r="15" customFormat="false" ht="12.8" hidden="false" customHeight="false" outlineLevel="0" collapsed="false">
      <c r="A15" s="0" t="n">
        <v>62</v>
      </c>
      <c r="B15" s="0" t="n">
        <v>19939314.3266968</v>
      </c>
      <c r="C15" s="0" t="n">
        <v>19146318.3214615</v>
      </c>
      <c r="D15" s="0" t="n">
        <v>20014710.2499968</v>
      </c>
      <c r="E15" s="0" t="n">
        <v>19217190.4754935</v>
      </c>
      <c r="F15" s="0" t="n">
        <v>15686021.7191178</v>
      </c>
      <c r="G15" s="0" t="n">
        <v>3460296.60234364</v>
      </c>
      <c r="H15" s="0" t="n">
        <v>15756894.7782771</v>
      </c>
      <c r="I15" s="0" t="n">
        <v>3460295.69721639</v>
      </c>
      <c r="J15" s="0" t="n">
        <v>217761.898580891</v>
      </c>
      <c r="K15" s="0" t="n">
        <v>211229.041623464</v>
      </c>
      <c r="L15" s="0" t="n">
        <v>3325892.97828787</v>
      </c>
      <c r="M15" s="0" t="n">
        <v>3143444.18791117</v>
      </c>
      <c r="N15" s="0" t="n">
        <v>3338458.96304533</v>
      </c>
      <c r="O15" s="0" t="n">
        <v>3155256.21192975</v>
      </c>
      <c r="P15" s="0" t="n">
        <v>36293.6497634819</v>
      </c>
      <c r="Q15" s="0" t="n">
        <v>35204.8402705774</v>
      </c>
    </row>
    <row r="16" customFormat="false" ht="12.8" hidden="false" customHeight="false" outlineLevel="0" collapsed="false">
      <c r="A16" s="0" t="n">
        <v>63</v>
      </c>
      <c r="B16" s="0" t="n">
        <v>18978789.1256259</v>
      </c>
      <c r="C16" s="0" t="n">
        <v>18225099.8398871</v>
      </c>
      <c r="D16" s="0" t="n">
        <v>19050994.9160723</v>
      </c>
      <c r="E16" s="0" t="n">
        <v>18292973.2702278</v>
      </c>
      <c r="F16" s="0" t="n">
        <v>14886773.5756235</v>
      </c>
      <c r="G16" s="0" t="n">
        <v>3338326.2642636</v>
      </c>
      <c r="H16" s="0" t="n">
        <v>14954647.8147453</v>
      </c>
      <c r="I16" s="0" t="n">
        <v>3338325.4554825</v>
      </c>
      <c r="J16" s="0" t="n">
        <v>235047.123224172</v>
      </c>
      <c r="K16" s="0" t="n">
        <v>227995.709527446</v>
      </c>
      <c r="L16" s="0" t="n">
        <v>0</v>
      </c>
      <c r="M16" s="0" t="n">
        <v>0</v>
      </c>
      <c r="N16" s="0" t="n">
        <v>0</v>
      </c>
      <c r="O16" s="0" t="n">
        <v>0</v>
      </c>
      <c r="P16" s="0" t="n">
        <v>0</v>
      </c>
      <c r="Q16" s="0" t="n">
        <v>0</v>
      </c>
    </row>
    <row r="17" customFormat="false" ht="12.8" hidden="false" customHeight="false" outlineLevel="0" collapsed="false">
      <c r="A17" s="0" t="n">
        <v>64</v>
      </c>
      <c r="B17" s="0" t="n">
        <v>17424739.6683314</v>
      </c>
      <c r="C17" s="0" t="n">
        <v>16734619.5702959</v>
      </c>
      <c r="D17" s="0" t="n">
        <v>17490439.3900688</v>
      </c>
      <c r="E17" s="0" t="n">
        <v>16796377.2975099</v>
      </c>
      <c r="F17" s="0" t="n">
        <v>13624338.8889128</v>
      </c>
      <c r="G17" s="0" t="n">
        <v>3110280.68138309</v>
      </c>
      <c r="H17" s="0" t="n">
        <v>13686097.3083655</v>
      </c>
      <c r="I17" s="0" t="n">
        <v>3110279.98914434</v>
      </c>
      <c r="J17" s="0" t="n">
        <v>240391.322037069</v>
      </c>
      <c r="K17" s="0" t="n">
        <v>233179.582375956</v>
      </c>
      <c r="L17" s="0" t="n">
        <v>2907687.74315969</v>
      </c>
      <c r="M17" s="0" t="n">
        <v>2749598.6767832</v>
      </c>
      <c r="N17" s="0" t="n">
        <v>2918637.69479337</v>
      </c>
      <c r="O17" s="0" t="n">
        <v>2759891.6293436</v>
      </c>
      <c r="P17" s="0" t="n">
        <v>40065.2203395114</v>
      </c>
      <c r="Q17" s="0" t="n">
        <v>38863.2637293261</v>
      </c>
    </row>
    <row r="18" customFormat="false" ht="12.8" hidden="false" customHeight="false" outlineLevel="0" collapsed="false">
      <c r="A18" s="0" t="n">
        <v>65</v>
      </c>
      <c r="B18" s="0" t="n">
        <v>17281706.7779877</v>
      </c>
      <c r="C18" s="0" t="n">
        <v>16596418.5258333</v>
      </c>
      <c r="D18" s="0" t="n">
        <v>17349305.2240575</v>
      </c>
      <c r="E18" s="0" t="n">
        <v>16659961.0542036</v>
      </c>
      <c r="F18" s="0" t="n">
        <v>13494386.6208</v>
      </c>
      <c r="G18" s="0" t="n">
        <v>3102031.90503331</v>
      </c>
      <c r="H18" s="0" t="n">
        <v>13557929.8159605</v>
      </c>
      <c r="I18" s="0" t="n">
        <v>3102031.23824305</v>
      </c>
      <c r="J18" s="0" t="n">
        <v>195752.530770185</v>
      </c>
      <c r="K18" s="0" t="n">
        <v>189879.95484708</v>
      </c>
      <c r="L18" s="0" t="n">
        <v>0</v>
      </c>
      <c r="M18" s="0" t="n">
        <v>0</v>
      </c>
      <c r="N18" s="0" t="n">
        <v>0</v>
      </c>
      <c r="O18" s="0" t="n">
        <v>0</v>
      </c>
      <c r="P18" s="0" t="n">
        <v>0</v>
      </c>
      <c r="Q18" s="0" t="n">
        <v>0</v>
      </c>
    </row>
    <row r="19" customFormat="false" ht="12.8" hidden="false" customHeight="false" outlineLevel="0" collapsed="false">
      <c r="A19" s="0" t="n">
        <v>66</v>
      </c>
      <c r="B19" s="0" t="n">
        <v>17450045.1477962</v>
      </c>
      <c r="C19" s="0" t="n">
        <v>16757147.7460327</v>
      </c>
      <c r="D19" s="0" t="n">
        <v>17520986.5839201</v>
      </c>
      <c r="E19" s="0" t="n">
        <v>16823832.6850284</v>
      </c>
      <c r="F19" s="0" t="n">
        <v>13622301.563769</v>
      </c>
      <c r="G19" s="0" t="n">
        <v>3134846.18226367</v>
      </c>
      <c r="H19" s="0" t="n">
        <v>13688987.1586763</v>
      </c>
      <c r="I19" s="0" t="n">
        <v>3134845.52635216</v>
      </c>
      <c r="J19" s="0" t="n">
        <v>200857.994505559</v>
      </c>
      <c r="K19" s="0" t="n">
        <v>194832.254670393</v>
      </c>
      <c r="L19" s="0" t="n">
        <v>2911721.2630262</v>
      </c>
      <c r="M19" s="0" t="n">
        <v>2754398.21544581</v>
      </c>
      <c r="N19" s="0" t="n">
        <v>2923544.83377013</v>
      </c>
      <c r="O19" s="0" t="n">
        <v>2765512.37001501</v>
      </c>
      <c r="P19" s="0" t="n">
        <v>33476.3324175932</v>
      </c>
      <c r="Q19" s="0" t="n">
        <v>32472.0424450654</v>
      </c>
    </row>
    <row r="20" customFormat="false" ht="12.8" hidden="false" customHeight="false" outlineLevel="0" collapsed="false">
      <c r="A20" s="0" t="n">
        <v>67</v>
      </c>
      <c r="B20" s="0" t="n">
        <v>17829267.9400377</v>
      </c>
      <c r="C20" s="0" t="n">
        <v>17119809.1843651</v>
      </c>
      <c r="D20" s="0" t="n">
        <v>17904199.2173535</v>
      </c>
      <c r="E20" s="0" t="n">
        <v>17190244.5738522</v>
      </c>
      <c r="F20" s="0" t="n">
        <v>13903580.2683793</v>
      </c>
      <c r="G20" s="0" t="n">
        <v>3216228.91598585</v>
      </c>
      <c r="H20" s="0" t="n">
        <v>13974016.3305335</v>
      </c>
      <c r="I20" s="0" t="n">
        <v>3216228.24331875</v>
      </c>
      <c r="J20" s="0" t="n">
        <v>191856.994735014</v>
      </c>
      <c r="K20" s="0" t="n">
        <v>186101.284892964</v>
      </c>
      <c r="L20" s="0" t="n">
        <v>0</v>
      </c>
      <c r="M20" s="0" t="n">
        <v>0</v>
      </c>
      <c r="N20" s="0" t="n">
        <v>0</v>
      </c>
      <c r="O20" s="0" t="n">
        <v>0</v>
      </c>
      <c r="P20" s="0" t="n">
        <v>0</v>
      </c>
      <c r="Q20" s="0" t="n">
        <v>0</v>
      </c>
    </row>
    <row r="21" customFormat="false" ht="12.8" hidden="false" customHeight="false" outlineLevel="0" collapsed="false">
      <c r="A21" s="0" t="n">
        <v>68</v>
      </c>
      <c r="B21" s="0" t="n">
        <v>17612796.9172853</v>
      </c>
      <c r="C21" s="0" t="n">
        <v>16911120.385285</v>
      </c>
      <c r="D21" s="0" t="n">
        <v>17688054.0091524</v>
      </c>
      <c r="E21" s="0" t="n">
        <v>16981862.040653</v>
      </c>
      <c r="F21" s="0" t="n">
        <v>13729703.0322332</v>
      </c>
      <c r="G21" s="0" t="n">
        <v>3181417.3530518</v>
      </c>
      <c r="H21" s="0" t="n">
        <v>13800445.3480856</v>
      </c>
      <c r="I21" s="0" t="n">
        <v>3181416.69256741</v>
      </c>
      <c r="J21" s="0" t="n">
        <v>206664.82215155</v>
      </c>
      <c r="K21" s="0" t="n">
        <v>200464.877487003</v>
      </c>
      <c r="L21" s="0" t="n">
        <v>2938871.01267704</v>
      </c>
      <c r="M21" s="0" t="n">
        <v>2779398.55482599</v>
      </c>
      <c r="N21" s="0" t="n">
        <v>2951413.8593735</v>
      </c>
      <c r="O21" s="0" t="n">
        <v>2791188.82878611</v>
      </c>
      <c r="P21" s="0" t="n">
        <v>34444.1370252583</v>
      </c>
      <c r="Q21" s="0" t="n">
        <v>33410.8129145006</v>
      </c>
    </row>
    <row r="22" customFormat="false" ht="12.8" hidden="false" customHeight="false" outlineLevel="0" collapsed="false">
      <c r="A22" s="0" t="n">
        <v>69</v>
      </c>
      <c r="B22" s="0" t="n">
        <v>18046089.9733991</v>
      </c>
      <c r="C22" s="0" t="n">
        <v>17326942.7819249</v>
      </c>
      <c r="D22" s="0" t="n">
        <v>18123418.5870572</v>
      </c>
      <c r="E22" s="0" t="n">
        <v>17399631.6677192</v>
      </c>
      <c r="F22" s="0" t="n">
        <v>14046773.343215</v>
      </c>
      <c r="G22" s="0" t="n">
        <v>3280169.4387099</v>
      </c>
      <c r="H22" s="0" t="n">
        <v>14119462.8929324</v>
      </c>
      <c r="I22" s="0" t="n">
        <v>3280168.77478671</v>
      </c>
      <c r="J22" s="0" t="n">
        <v>240344.303765718</v>
      </c>
      <c r="K22" s="0" t="n">
        <v>233133.974652747</v>
      </c>
      <c r="L22" s="0" t="n">
        <v>0</v>
      </c>
      <c r="M22" s="0" t="n">
        <v>0</v>
      </c>
      <c r="N22" s="0" t="n">
        <v>0</v>
      </c>
      <c r="O22" s="0" t="n">
        <v>0</v>
      </c>
      <c r="P22" s="0" t="n">
        <v>0</v>
      </c>
      <c r="Q22" s="0" t="n">
        <v>0</v>
      </c>
    </row>
    <row r="23" customFormat="false" ht="12.8" hidden="false" customHeight="false" outlineLevel="0" collapsed="false">
      <c r="A23" s="0" t="n">
        <v>70</v>
      </c>
      <c r="B23" s="0" t="n">
        <v>18706864.790979</v>
      </c>
      <c r="C23" s="0" t="n">
        <v>17970304.7440542</v>
      </c>
      <c r="D23" s="0" t="n">
        <v>18733020.4698766</v>
      </c>
      <c r="E23" s="0" t="n">
        <v>17993589.4221722</v>
      </c>
      <c r="F23" s="0" t="n">
        <v>14464734.4277324</v>
      </c>
      <c r="G23" s="0" t="n">
        <v>3505570.31632187</v>
      </c>
      <c r="H23" s="0" t="n">
        <v>14536335.896831</v>
      </c>
      <c r="I23" s="0" t="n">
        <v>3457253.52534113</v>
      </c>
      <c r="J23" s="0" t="n">
        <v>273324.194523427</v>
      </c>
      <c r="K23" s="0" t="n">
        <v>265124.468687724</v>
      </c>
      <c r="L23" s="0" t="n">
        <v>3120947.63704631</v>
      </c>
      <c r="M23" s="0" t="n">
        <v>2946266.61931673</v>
      </c>
      <c r="N23" s="0" t="n">
        <v>3125179.97357711</v>
      </c>
      <c r="O23" s="0" t="n">
        <v>2950121.88062539</v>
      </c>
      <c r="P23" s="0" t="n">
        <v>45554.0324205712</v>
      </c>
      <c r="Q23" s="0" t="n">
        <v>44187.411447954</v>
      </c>
    </row>
    <row r="24" customFormat="false" ht="12.8" hidden="false" customHeight="false" outlineLevel="0" collapsed="false">
      <c r="A24" s="0" t="n">
        <v>71</v>
      </c>
      <c r="B24" s="0" t="n">
        <v>18636653.1024739</v>
      </c>
      <c r="C24" s="0" t="n">
        <v>17900629.5277469</v>
      </c>
      <c r="D24" s="0" t="n">
        <v>18665346.1767569</v>
      </c>
      <c r="E24" s="0" t="n">
        <v>17926323.6433545</v>
      </c>
      <c r="F24" s="0" t="n">
        <v>14352625.5258275</v>
      </c>
      <c r="G24" s="0" t="n">
        <v>3548004.00191936</v>
      </c>
      <c r="H24" s="0" t="n">
        <v>14425794.1748344</v>
      </c>
      <c r="I24" s="0" t="n">
        <v>3500529.46852017</v>
      </c>
      <c r="J24" s="0" t="n">
        <v>291481.093221241</v>
      </c>
      <c r="K24" s="0" t="n">
        <v>282736.660424604</v>
      </c>
      <c r="L24" s="0" t="n">
        <v>0</v>
      </c>
      <c r="M24" s="0" t="n">
        <v>0</v>
      </c>
      <c r="N24" s="0" t="n">
        <v>0</v>
      </c>
      <c r="O24" s="0" t="n">
        <v>0</v>
      </c>
      <c r="P24" s="0" t="n">
        <v>0</v>
      </c>
      <c r="Q24" s="0" t="n">
        <v>0</v>
      </c>
    </row>
    <row r="25" customFormat="false" ht="12.8" hidden="false" customHeight="false" outlineLevel="0" collapsed="false">
      <c r="A25" s="0" t="n">
        <v>72</v>
      </c>
      <c r="B25" s="0" t="n">
        <v>18753898.6233394</v>
      </c>
      <c r="C25" s="0" t="n">
        <v>18010989.9624172</v>
      </c>
      <c r="D25" s="0" t="n">
        <v>18783817.9007935</v>
      </c>
      <c r="E25" s="0" t="n">
        <v>18037836.3637706</v>
      </c>
      <c r="F25" s="0" t="n">
        <v>14370209.7141382</v>
      </c>
      <c r="G25" s="0" t="n">
        <v>3640780.24827895</v>
      </c>
      <c r="H25" s="0" t="n">
        <v>14444571.1835404</v>
      </c>
      <c r="I25" s="0" t="n">
        <v>3593265.18023019</v>
      </c>
      <c r="J25" s="0" t="n">
        <v>310589.310264352</v>
      </c>
      <c r="K25" s="0" t="n">
        <v>301271.630956421</v>
      </c>
      <c r="L25" s="0" t="n">
        <v>3128544.60947069</v>
      </c>
      <c r="M25" s="0" t="n">
        <v>2952713.32949704</v>
      </c>
      <c r="N25" s="0" t="n">
        <v>3133407.59464233</v>
      </c>
      <c r="O25" s="0" t="n">
        <v>2957164.55307666</v>
      </c>
      <c r="P25" s="0" t="n">
        <v>51764.8850440586</v>
      </c>
      <c r="Q25" s="0" t="n">
        <v>50211.9384927369</v>
      </c>
    </row>
    <row r="26" customFormat="false" ht="12.8" hidden="false" customHeight="false" outlineLevel="0" collapsed="false">
      <c r="A26" s="0" t="n">
        <v>73</v>
      </c>
      <c r="B26" s="0" t="n">
        <v>17762573.927264</v>
      </c>
      <c r="C26" s="0" t="n">
        <v>17056342.7551645</v>
      </c>
      <c r="D26" s="0" t="n">
        <v>17791137.043272</v>
      </c>
      <c r="E26" s="0" t="n">
        <v>17081993.379458</v>
      </c>
      <c r="F26" s="0" t="n">
        <v>13529465.6618185</v>
      </c>
      <c r="G26" s="0" t="n">
        <v>3526877.09334598</v>
      </c>
      <c r="H26" s="0" t="n">
        <v>13599693.0022312</v>
      </c>
      <c r="I26" s="0" t="n">
        <v>3482300.37722688</v>
      </c>
      <c r="J26" s="0" t="n">
        <v>319625.142060199</v>
      </c>
      <c r="K26" s="0" t="n">
        <v>310036.387798393</v>
      </c>
      <c r="L26" s="0" t="n">
        <v>0</v>
      </c>
      <c r="M26" s="0" t="n">
        <v>0</v>
      </c>
      <c r="N26" s="0" t="n">
        <v>0</v>
      </c>
      <c r="O26" s="0" t="n">
        <v>0</v>
      </c>
      <c r="P26" s="0" t="n">
        <v>0</v>
      </c>
      <c r="Q26" s="0" t="n">
        <v>0</v>
      </c>
    </row>
    <row r="27" customFormat="false" ht="12.8" hidden="false" customHeight="false" outlineLevel="0" collapsed="false">
      <c r="A27" s="0" t="n">
        <v>74</v>
      </c>
      <c r="B27" s="0" t="n">
        <v>20124952.0989221</v>
      </c>
      <c r="C27" s="0" t="n">
        <v>19323152.538919</v>
      </c>
      <c r="D27" s="0" t="n">
        <v>20159022.3366873</v>
      </c>
      <c r="E27" s="0" t="n">
        <v>19353851.1110429</v>
      </c>
      <c r="F27" s="0" t="n">
        <v>15261234.5155144</v>
      </c>
      <c r="G27" s="0" t="n">
        <v>4061918.02340462</v>
      </c>
      <c r="H27" s="0" t="n">
        <v>15341436.0103509</v>
      </c>
      <c r="I27" s="0" t="n">
        <v>4012415.10069206</v>
      </c>
      <c r="J27" s="0" t="n">
        <v>379387.776519715</v>
      </c>
      <c r="K27" s="0" t="n">
        <v>368006.143224124</v>
      </c>
      <c r="L27" s="0" t="n">
        <v>3357103.02540406</v>
      </c>
      <c r="M27" s="0" t="n">
        <v>3167700.9873103</v>
      </c>
      <c r="N27" s="0" t="n">
        <v>3362655.32698684</v>
      </c>
      <c r="O27" s="0" t="n">
        <v>3172797.72546387</v>
      </c>
      <c r="P27" s="0" t="n">
        <v>63231.2960866192</v>
      </c>
      <c r="Q27" s="0" t="n">
        <v>61334.3572040206</v>
      </c>
    </row>
    <row r="28" customFormat="false" ht="12.8" hidden="false" customHeight="false" outlineLevel="0" collapsed="false">
      <c r="A28" s="0" t="n">
        <v>75</v>
      </c>
      <c r="B28" s="0" t="n">
        <v>19043668.0291264</v>
      </c>
      <c r="C28" s="0" t="n">
        <v>18282843.8314127</v>
      </c>
      <c r="D28" s="0" t="n">
        <v>19081220.8379371</v>
      </c>
      <c r="E28" s="0" t="n">
        <v>18317006.7605073</v>
      </c>
      <c r="F28" s="0" t="n">
        <v>14407056.8837046</v>
      </c>
      <c r="G28" s="0" t="n">
        <v>3875786.94770816</v>
      </c>
      <c r="H28" s="0" t="n">
        <v>14484169.4577079</v>
      </c>
      <c r="I28" s="0" t="n">
        <v>3832837.30279934</v>
      </c>
      <c r="J28" s="0" t="n">
        <v>384580.639637328</v>
      </c>
      <c r="K28" s="0" t="n">
        <v>373043.220448208</v>
      </c>
      <c r="L28" s="0" t="n">
        <v>0</v>
      </c>
      <c r="M28" s="0" t="n">
        <v>0</v>
      </c>
      <c r="N28" s="0" t="n">
        <v>0</v>
      </c>
      <c r="O28" s="0" t="n">
        <v>0</v>
      </c>
      <c r="P28" s="0" t="n">
        <v>0</v>
      </c>
      <c r="Q28" s="0" t="n">
        <v>0</v>
      </c>
    </row>
    <row r="29" customFormat="false" ht="12.8" hidden="false" customHeight="false" outlineLevel="0" collapsed="false">
      <c r="A29" s="0" t="n">
        <v>76</v>
      </c>
      <c r="B29" s="0" t="n">
        <v>21274737.8416019</v>
      </c>
      <c r="C29" s="0" t="n">
        <v>20423650.1160959</v>
      </c>
      <c r="D29" s="0" t="n">
        <v>21318938.868912</v>
      </c>
      <c r="E29" s="0" t="n">
        <v>20463952.5679462</v>
      </c>
      <c r="F29" s="0" t="n">
        <v>16055110.9274221</v>
      </c>
      <c r="G29" s="0" t="n">
        <v>4368539.18867371</v>
      </c>
      <c r="H29" s="0" t="n">
        <v>16142609.5230484</v>
      </c>
      <c r="I29" s="0" t="n">
        <v>4321343.04489777</v>
      </c>
      <c r="J29" s="0" t="n">
        <v>461330.532302026</v>
      </c>
      <c r="K29" s="0" t="n">
        <v>447490.616332965</v>
      </c>
      <c r="L29" s="0" t="n">
        <v>3547960.33779976</v>
      </c>
      <c r="M29" s="0" t="n">
        <v>3347258.65804965</v>
      </c>
      <c r="N29" s="0" t="n">
        <v>3555220.60624781</v>
      </c>
      <c r="O29" s="0" t="n">
        <v>3353980.07702752</v>
      </c>
      <c r="P29" s="0" t="n">
        <v>76888.4220503376</v>
      </c>
      <c r="Q29" s="0" t="n">
        <v>74581.7693888275</v>
      </c>
    </row>
    <row r="30" customFormat="false" ht="12.8" hidden="false" customHeight="false" outlineLevel="0" collapsed="false">
      <c r="A30" s="0" t="n">
        <v>77</v>
      </c>
      <c r="B30" s="0" t="n">
        <v>20223524.3525535</v>
      </c>
      <c r="C30" s="0" t="n">
        <v>19412748.0143508</v>
      </c>
      <c r="D30" s="0" t="n">
        <v>20268405.0937107</v>
      </c>
      <c r="E30" s="0" t="n">
        <v>19453762.4400613</v>
      </c>
      <c r="F30" s="0" t="n">
        <v>15239640.8188724</v>
      </c>
      <c r="G30" s="0" t="n">
        <v>4173107.19547831</v>
      </c>
      <c r="H30" s="0" t="n">
        <v>15325123.6319329</v>
      </c>
      <c r="I30" s="0" t="n">
        <v>4128638.80812843</v>
      </c>
      <c r="J30" s="0" t="n">
        <v>436700.249343267</v>
      </c>
      <c r="K30" s="0" t="n">
        <v>423599.241862969</v>
      </c>
      <c r="L30" s="0" t="n">
        <v>0</v>
      </c>
      <c r="M30" s="0" t="n">
        <v>0</v>
      </c>
      <c r="N30" s="0" t="n">
        <v>0</v>
      </c>
      <c r="O30" s="0" t="n">
        <v>0</v>
      </c>
      <c r="P30" s="0" t="n">
        <v>0</v>
      </c>
      <c r="Q30" s="0" t="n">
        <v>0</v>
      </c>
    </row>
    <row r="31" customFormat="false" ht="12.8" hidden="false" customHeight="false" outlineLevel="0" collapsed="false">
      <c r="A31" s="0" t="n">
        <v>78</v>
      </c>
      <c r="B31" s="0" t="n">
        <v>22487660.6109064</v>
      </c>
      <c r="C31" s="0" t="n">
        <v>21584460.7591562</v>
      </c>
      <c r="D31" s="0" t="n">
        <v>22545008.7160163</v>
      </c>
      <c r="E31" s="0" t="n">
        <v>21637255.1327656</v>
      </c>
      <c r="F31" s="0" t="n">
        <v>16903106.0041485</v>
      </c>
      <c r="G31" s="0" t="n">
        <v>4681354.75500771</v>
      </c>
      <c r="H31" s="0" t="n">
        <v>16999271.6115656</v>
      </c>
      <c r="I31" s="0" t="n">
        <v>4637983.52120004</v>
      </c>
      <c r="J31" s="0" t="n">
        <v>515058.506791937</v>
      </c>
      <c r="K31" s="0" t="n">
        <v>499606.751588179</v>
      </c>
      <c r="L31" s="0" t="n">
        <v>3749226.75353765</v>
      </c>
      <c r="M31" s="0" t="n">
        <v>3536282.90056664</v>
      </c>
      <c r="N31" s="0" t="n">
        <v>3758673.5315909</v>
      </c>
      <c r="O31" s="0" t="n">
        <v>3545055.11564575</v>
      </c>
      <c r="P31" s="0" t="n">
        <v>85843.0844653229</v>
      </c>
      <c r="Q31" s="0" t="n">
        <v>83267.7919313632</v>
      </c>
    </row>
    <row r="32" customFormat="false" ht="12.8" hidden="false" customHeight="false" outlineLevel="0" collapsed="false">
      <c r="A32" s="0" t="n">
        <v>79</v>
      </c>
      <c r="B32" s="0" t="n">
        <v>21457720.6382135</v>
      </c>
      <c r="C32" s="0" t="n">
        <v>20594973.767042</v>
      </c>
      <c r="D32" s="0" t="n">
        <v>21512988.1030898</v>
      </c>
      <c r="E32" s="0" t="n">
        <v>20645867.1962666</v>
      </c>
      <c r="F32" s="0" t="n">
        <v>16086997.2594807</v>
      </c>
      <c r="G32" s="0" t="n">
        <v>4507976.50756132</v>
      </c>
      <c r="H32" s="0" t="n">
        <v>16179131.477057</v>
      </c>
      <c r="I32" s="0" t="n">
        <v>4466735.71920958</v>
      </c>
      <c r="J32" s="0" t="n">
        <v>513304.272343703</v>
      </c>
      <c r="K32" s="0" t="n">
        <v>497905.144173392</v>
      </c>
      <c r="L32" s="0" t="n">
        <v>0</v>
      </c>
      <c r="M32" s="0" t="n">
        <v>0</v>
      </c>
      <c r="N32" s="0" t="n">
        <v>0</v>
      </c>
      <c r="O32" s="0" t="n">
        <v>0</v>
      </c>
      <c r="P32" s="0" t="n">
        <v>0</v>
      </c>
      <c r="Q32" s="0" t="n">
        <v>0</v>
      </c>
    </row>
    <row r="33" customFormat="false" ht="12.8" hidden="false" customHeight="false" outlineLevel="0" collapsed="false">
      <c r="A33" s="0" t="n">
        <v>80</v>
      </c>
      <c r="B33" s="0" t="n">
        <v>22847754.8690603</v>
      </c>
      <c r="C33" s="0" t="n">
        <v>21927985.900397</v>
      </c>
      <c r="D33" s="0" t="n">
        <v>22908973.0566019</v>
      </c>
      <c r="E33" s="0" t="n">
        <v>21984402.2295784</v>
      </c>
      <c r="F33" s="0" t="n">
        <v>17098151.8017681</v>
      </c>
      <c r="G33" s="0" t="n">
        <v>4829834.09862888</v>
      </c>
      <c r="H33" s="0" t="n">
        <v>17198567.9276589</v>
      </c>
      <c r="I33" s="0" t="n">
        <v>4785834.3019195</v>
      </c>
      <c r="J33" s="0" t="n">
        <v>567463.00566565</v>
      </c>
      <c r="K33" s="0" t="n">
        <v>550439.115495681</v>
      </c>
      <c r="L33" s="0" t="n">
        <v>3809039.95314146</v>
      </c>
      <c r="M33" s="0" t="n">
        <v>3592065.02596997</v>
      </c>
      <c r="N33" s="0" t="n">
        <v>3819130.24696401</v>
      </c>
      <c r="O33" s="0" t="n">
        <v>3601440.39485821</v>
      </c>
      <c r="P33" s="0" t="n">
        <v>94577.1676109417</v>
      </c>
      <c r="Q33" s="0" t="n">
        <v>91739.8525826135</v>
      </c>
    </row>
    <row r="34" customFormat="false" ht="12.8" hidden="false" customHeight="false" outlineLevel="0" collapsed="false">
      <c r="A34" s="0" t="n">
        <v>81</v>
      </c>
      <c r="B34" s="0" t="n">
        <v>21874239.0463604</v>
      </c>
      <c r="C34" s="0" t="n">
        <v>20992021.4271043</v>
      </c>
      <c r="D34" s="0" t="n">
        <v>21933656.914561</v>
      </c>
      <c r="E34" s="0" t="n">
        <v>21046805.3437672</v>
      </c>
      <c r="F34" s="0" t="n">
        <v>16303250.0042285</v>
      </c>
      <c r="G34" s="0" t="n">
        <v>4688771.42287584</v>
      </c>
      <c r="H34" s="0" t="n">
        <v>16399766.9377258</v>
      </c>
      <c r="I34" s="0" t="n">
        <v>4647038.40604148</v>
      </c>
      <c r="J34" s="0" t="n">
        <v>552104.830580278</v>
      </c>
      <c r="K34" s="0" t="n">
        <v>535541.68566287</v>
      </c>
      <c r="L34" s="0" t="n">
        <v>0</v>
      </c>
      <c r="M34" s="0" t="n">
        <v>0</v>
      </c>
      <c r="N34" s="0" t="n">
        <v>0</v>
      </c>
      <c r="O34" s="0" t="n">
        <v>0</v>
      </c>
      <c r="P34" s="0" t="n">
        <v>0</v>
      </c>
      <c r="Q34" s="0" t="n">
        <v>0</v>
      </c>
    </row>
    <row r="35" customFormat="false" ht="12.8" hidden="false" customHeight="false" outlineLevel="0" collapsed="false">
      <c r="A35" s="0" t="n">
        <v>82</v>
      </c>
      <c r="B35" s="0" t="n">
        <v>23747982.3337767</v>
      </c>
      <c r="C35" s="0" t="n">
        <v>22788902.0688503</v>
      </c>
      <c r="D35" s="0" t="n">
        <v>23812848.674135</v>
      </c>
      <c r="E35" s="0" t="n">
        <v>22848725.6036003</v>
      </c>
      <c r="F35" s="0" t="n">
        <v>17628751.5907864</v>
      </c>
      <c r="G35" s="0" t="n">
        <v>5160150.47806386</v>
      </c>
      <c r="H35" s="0" t="n">
        <v>17733547.5016445</v>
      </c>
      <c r="I35" s="0" t="n">
        <v>5115178.10195584</v>
      </c>
      <c r="J35" s="0" t="n">
        <v>624919.810927068</v>
      </c>
      <c r="K35" s="0" t="n">
        <v>606172.216599256</v>
      </c>
      <c r="L35" s="0" t="n">
        <v>3959874.5575213</v>
      </c>
      <c r="M35" s="0" t="n">
        <v>3734096.14924595</v>
      </c>
      <c r="N35" s="0" t="n">
        <v>3970572.04505426</v>
      </c>
      <c r="O35" s="0" t="n">
        <v>3744041.49457508</v>
      </c>
      <c r="P35" s="0" t="n">
        <v>104153.301821178</v>
      </c>
      <c r="Q35" s="0" t="n">
        <v>101028.702766543</v>
      </c>
    </row>
    <row r="36" customFormat="false" ht="12.8" hidden="false" customHeight="false" outlineLevel="0" collapsed="false">
      <c r="A36" s="0" t="n">
        <v>83</v>
      </c>
      <c r="B36" s="0" t="n">
        <v>22852931.4421375</v>
      </c>
      <c r="C36" s="0" t="n">
        <v>21928804.3380995</v>
      </c>
      <c r="D36" s="0" t="n">
        <v>22920004.0611872</v>
      </c>
      <c r="E36" s="0" t="n">
        <v>21990854.1493636</v>
      </c>
      <c r="F36" s="0" t="n">
        <v>16881391.7399545</v>
      </c>
      <c r="G36" s="0" t="n">
        <v>5047412.59814498</v>
      </c>
      <c r="H36" s="0" t="n">
        <v>16983179.0722295</v>
      </c>
      <c r="I36" s="0" t="n">
        <v>5007675.0771341</v>
      </c>
      <c r="J36" s="0" t="n">
        <v>617861.536027233</v>
      </c>
      <c r="K36" s="0" t="n">
        <v>599325.689946416</v>
      </c>
      <c r="L36" s="0" t="n">
        <v>0</v>
      </c>
      <c r="M36" s="0" t="n">
        <v>0</v>
      </c>
      <c r="N36" s="0" t="n">
        <v>0</v>
      </c>
      <c r="O36" s="0" t="n">
        <v>0</v>
      </c>
      <c r="P36" s="0" t="n">
        <v>0</v>
      </c>
      <c r="Q36" s="0" t="n">
        <v>0</v>
      </c>
    </row>
    <row r="37" customFormat="false" ht="12.8" hidden="false" customHeight="false" outlineLevel="0" collapsed="false">
      <c r="A37" s="0" t="n">
        <v>84</v>
      </c>
      <c r="B37" s="0" t="n">
        <v>24599084.206193</v>
      </c>
      <c r="C37" s="0" t="n">
        <v>23603426.9826156</v>
      </c>
      <c r="D37" s="0" t="n">
        <v>24671883.1692856</v>
      </c>
      <c r="E37" s="0" t="n">
        <v>23670786.2274338</v>
      </c>
      <c r="F37" s="0" t="n">
        <v>18094608.7980367</v>
      </c>
      <c r="G37" s="0" t="n">
        <v>5508818.18457887</v>
      </c>
      <c r="H37" s="0" t="n">
        <v>18204624.0316464</v>
      </c>
      <c r="I37" s="0" t="n">
        <v>5466162.19578739</v>
      </c>
      <c r="J37" s="0" t="n">
        <v>697211.342771807</v>
      </c>
      <c r="K37" s="0" t="n">
        <v>676295.002488653</v>
      </c>
      <c r="L37" s="0" t="n">
        <v>4102661.95230269</v>
      </c>
      <c r="M37" s="0" t="n">
        <v>3868414.96123893</v>
      </c>
      <c r="N37" s="0" t="n">
        <v>4114698.34897836</v>
      </c>
      <c r="O37" s="0" t="n">
        <v>3879635.17832033</v>
      </c>
      <c r="P37" s="0" t="n">
        <v>116201.890461968</v>
      </c>
      <c r="Q37" s="0" t="n">
        <v>112715.833748109</v>
      </c>
    </row>
    <row r="38" customFormat="false" ht="12.8" hidden="false" customHeight="false" outlineLevel="0" collapsed="false">
      <c r="A38" s="0" t="n">
        <v>85</v>
      </c>
      <c r="B38" s="0" t="n">
        <v>23967390.4276831</v>
      </c>
      <c r="C38" s="0" t="n">
        <v>22995018.3427858</v>
      </c>
      <c r="D38" s="0" t="n">
        <v>24039612.3435257</v>
      </c>
      <c r="E38" s="0" t="n">
        <v>23061869.9979868</v>
      </c>
      <c r="F38" s="0" t="n">
        <v>17553533.1237333</v>
      </c>
      <c r="G38" s="0" t="n">
        <v>5441485.21905246</v>
      </c>
      <c r="H38" s="0" t="n">
        <v>17661654.3712048</v>
      </c>
      <c r="I38" s="0" t="n">
        <v>5400215.62678205</v>
      </c>
      <c r="J38" s="0" t="n">
        <v>689123.150386581</v>
      </c>
      <c r="K38" s="0" t="n">
        <v>668449.455874984</v>
      </c>
      <c r="L38" s="0" t="n">
        <v>0</v>
      </c>
      <c r="M38" s="0" t="n">
        <v>0</v>
      </c>
      <c r="N38" s="0" t="n">
        <v>0</v>
      </c>
      <c r="O38" s="0" t="n">
        <v>0</v>
      </c>
      <c r="P38" s="0" t="n">
        <v>0</v>
      </c>
      <c r="Q38" s="0" t="n">
        <v>0</v>
      </c>
    </row>
    <row r="39" customFormat="false" ht="12.8" hidden="false" customHeight="false" outlineLevel="0" collapsed="false">
      <c r="A39" s="0" t="n">
        <v>86</v>
      </c>
      <c r="B39" s="0" t="n">
        <v>25759596.3954659</v>
      </c>
      <c r="C39" s="0" t="n">
        <v>24712590.4241673</v>
      </c>
      <c r="D39" s="0" t="n">
        <v>25841475.5499183</v>
      </c>
      <c r="E39" s="0" t="n">
        <v>24788524.2951218</v>
      </c>
      <c r="F39" s="0" t="n">
        <v>18836446.5302998</v>
      </c>
      <c r="G39" s="0" t="n">
        <v>5876143.89386754</v>
      </c>
      <c r="H39" s="0" t="n">
        <v>18954055.8664442</v>
      </c>
      <c r="I39" s="0" t="n">
        <v>5834468.42867765</v>
      </c>
      <c r="J39" s="0" t="n">
        <v>749832.480299526</v>
      </c>
      <c r="K39" s="0" t="n">
        <v>727337.50589054</v>
      </c>
      <c r="L39" s="0" t="n">
        <v>4296228.52909419</v>
      </c>
      <c r="M39" s="0" t="n">
        <v>4050253.12264266</v>
      </c>
      <c r="N39" s="0" t="n">
        <v>4309788.6115851</v>
      </c>
      <c r="O39" s="0" t="n">
        <v>4062915.6104997</v>
      </c>
      <c r="P39" s="0" t="n">
        <v>124972.080049921</v>
      </c>
      <c r="Q39" s="0" t="n">
        <v>121222.917648423</v>
      </c>
    </row>
    <row r="40" customFormat="false" ht="12.8" hidden="false" customHeight="false" outlineLevel="0" collapsed="false">
      <c r="A40" s="0" t="n">
        <v>87</v>
      </c>
      <c r="B40" s="0" t="n">
        <v>25160940.9408975</v>
      </c>
      <c r="C40" s="0" t="n">
        <v>24136564.5431825</v>
      </c>
      <c r="D40" s="0" t="n">
        <v>25251772.3694253</v>
      </c>
      <c r="E40" s="0" t="n">
        <v>24221147.5153848</v>
      </c>
      <c r="F40" s="0" t="n">
        <v>18382633.1980992</v>
      </c>
      <c r="G40" s="0" t="n">
        <v>5753931.34508333</v>
      </c>
      <c r="H40" s="0" t="n">
        <v>18498847.8949152</v>
      </c>
      <c r="I40" s="0" t="n">
        <v>5722299.62046958</v>
      </c>
      <c r="J40" s="0" t="n">
        <v>734879.549017228</v>
      </c>
      <c r="K40" s="0" t="n">
        <v>712833.162546711</v>
      </c>
      <c r="L40" s="0" t="n">
        <v>0</v>
      </c>
      <c r="M40" s="0" t="n">
        <v>0</v>
      </c>
      <c r="N40" s="0" t="n">
        <v>0</v>
      </c>
      <c r="O40" s="0" t="n">
        <v>0</v>
      </c>
      <c r="P40" s="0" t="n">
        <v>0</v>
      </c>
      <c r="Q40" s="0" t="n">
        <v>0</v>
      </c>
    </row>
    <row r="41" customFormat="false" ht="12.8" hidden="false" customHeight="false" outlineLevel="0" collapsed="false">
      <c r="A41" s="0" t="n">
        <v>88</v>
      </c>
      <c r="B41" s="0" t="n">
        <v>26609821.4255812</v>
      </c>
      <c r="C41" s="0" t="n">
        <v>25525656.1042499</v>
      </c>
      <c r="D41" s="0" t="n">
        <v>26705649.8188973</v>
      </c>
      <c r="E41" s="0" t="n">
        <v>25614892.1309493</v>
      </c>
      <c r="F41" s="0" t="n">
        <v>19368478.7857333</v>
      </c>
      <c r="G41" s="0" t="n">
        <v>6157177.31851666</v>
      </c>
      <c r="H41" s="0" t="n">
        <v>19491093.0570291</v>
      </c>
      <c r="I41" s="0" t="n">
        <v>6123799.07392017</v>
      </c>
      <c r="J41" s="0" t="n">
        <v>854638.48809018</v>
      </c>
      <c r="K41" s="0" t="n">
        <v>828999.333447474</v>
      </c>
      <c r="L41" s="0" t="n">
        <v>4437948.50398126</v>
      </c>
      <c r="M41" s="0" t="n">
        <v>4183833.7111598</v>
      </c>
      <c r="N41" s="0" t="n">
        <v>4453830.26633342</v>
      </c>
      <c r="O41" s="0" t="n">
        <v>4198675.78396726</v>
      </c>
      <c r="P41" s="0" t="n">
        <v>142439.74801503</v>
      </c>
      <c r="Q41" s="0" t="n">
        <v>138166.555574579</v>
      </c>
    </row>
    <row r="42" customFormat="false" ht="12.8" hidden="false" customHeight="false" outlineLevel="0" collapsed="false">
      <c r="A42" s="0" t="n">
        <v>89</v>
      </c>
      <c r="B42" s="0" t="n">
        <v>26083357.7043479</v>
      </c>
      <c r="C42" s="0" t="n">
        <v>25018760.3893541</v>
      </c>
      <c r="D42" s="0" t="n">
        <v>26177935.4068158</v>
      </c>
      <c r="E42" s="0" t="n">
        <v>25106839.6949426</v>
      </c>
      <c r="F42" s="0" t="n">
        <v>18962714.5787932</v>
      </c>
      <c r="G42" s="0" t="n">
        <v>6056045.81056092</v>
      </c>
      <c r="H42" s="0" t="n">
        <v>19083422.3743615</v>
      </c>
      <c r="I42" s="0" t="n">
        <v>6023417.32058106</v>
      </c>
      <c r="J42" s="0" t="n">
        <v>891009.300265989</v>
      </c>
      <c r="K42" s="0" t="n">
        <v>864279.02125801</v>
      </c>
      <c r="L42" s="0" t="n">
        <v>0</v>
      </c>
      <c r="M42" s="0" t="n">
        <v>0</v>
      </c>
      <c r="N42" s="0" t="n">
        <v>0</v>
      </c>
      <c r="O42" s="0" t="n">
        <v>0</v>
      </c>
      <c r="P42" s="0" t="n">
        <v>0</v>
      </c>
      <c r="Q42" s="0" t="n">
        <v>0</v>
      </c>
    </row>
    <row r="43" customFormat="false" ht="12.8" hidden="false" customHeight="false" outlineLevel="0" collapsed="false">
      <c r="A43" s="0" t="n">
        <v>90</v>
      </c>
      <c r="B43" s="0" t="n">
        <v>27679448.9668675</v>
      </c>
      <c r="C43" s="0" t="n">
        <v>26549144.6326762</v>
      </c>
      <c r="D43" s="0" t="n">
        <v>27780330.9504745</v>
      </c>
      <c r="E43" s="0" t="n">
        <v>26643103.3717724</v>
      </c>
      <c r="F43" s="0" t="n">
        <v>20118911.4050588</v>
      </c>
      <c r="G43" s="0" t="n">
        <v>6430233.22761744</v>
      </c>
      <c r="H43" s="0" t="n">
        <v>20247344.1224079</v>
      </c>
      <c r="I43" s="0" t="n">
        <v>6395759.24936445</v>
      </c>
      <c r="J43" s="0" t="n">
        <v>1071527.14221304</v>
      </c>
      <c r="K43" s="0" t="n">
        <v>1039381.32794665</v>
      </c>
      <c r="L43" s="0" t="n">
        <v>4615782.03086591</v>
      </c>
      <c r="M43" s="0" t="n">
        <v>4351824.13022234</v>
      </c>
      <c r="N43" s="0" t="n">
        <v>4632503.11579106</v>
      </c>
      <c r="O43" s="0" t="n">
        <v>4367452.34936702</v>
      </c>
      <c r="P43" s="0" t="n">
        <v>178587.857035506</v>
      </c>
      <c r="Q43" s="0" t="n">
        <v>173230.221324441</v>
      </c>
    </row>
    <row r="44" customFormat="false" ht="12.8" hidden="false" customHeight="false" outlineLevel="0" collapsed="false">
      <c r="A44" s="0" t="n">
        <v>91</v>
      </c>
      <c r="B44" s="0" t="n">
        <v>27215788.7755935</v>
      </c>
      <c r="C44" s="0" t="n">
        <v>26103516.4476215</v>
      </c>
      <c r="D44" s="0" t="n">
        <v>27315188.214773</v>
      </c>
      <c r="E44" s="0" t="n">
        <v>26196098.4399611</v>
      </c>
      <c r="F44" s="0" t="n">
        <v>19714443.7194076</v>
      </c>
      <c r="G44" s="0" t="n">
        <v>6389072.72821396</v>
      </c>
      <c r="H44" s="0" t="n">
        <v>19840832.451852</v>
      </c>
      <c r="I44" s="0" t="n">
        <v>6355265.98810914</v>
      </c>
      <c r="J44" s="0" t="n">
        <v>1113020.25300508</v>
      </c>
      <c r="K44" s="0" t="n">
        <v>1079629.64541493</v>
      </c>
      <c r="L44" s="0" t="n">
        <v>0</v>
      </c>
      <c r="M44" s="0" t="n">
        <v>0</v>
      </c>
      <c r="N44" s="0" t="n">
        <v>0</v>
      </c>
      <c r="O44" s="0" t="n">
        <v>0</v>
      </c>
      <c r="P44" s="0" t="n">
        <v>0</v>
      </c>
      <c r="Q44" s="0" t="n">
        <v>0</v>
      </c>
    </row>
    <row r="45" customFormat="false" ht="12.8" hidden="false" customHeight="false" outlineLevel="0" collapsed="false">
      <c r="A45" s="0" t="n">
        <v>92</v>
      </c>
      <c r="B45" s="0" t="n">
        <v>28847871.0719761</v>
      </c>
      <c r="C45" s="0" t="n">
        <v>27667103.3422022</v>
      </c>
      <c r="D45" s="0" t="n">
        <v>28953409.5998907</v>
      </c>
      <c r="E45" s="0" t="n">
        <v>27765424.6233668</v>
      </c>
      <c r="F45" s="0" t="n">
        <v>20884340.4731442</v>
      </c>
      <c r="G45" s="0" t="n">
        <v>6782762.86905803</v>
      </c>
      <c r="H45" s="0" t="n">
        <v>21017797.1045493</v>
      </c>
      <c r="I45" s="0" t="n">
        <v>6747627.51881751</v>
      </c>
      <c r="J45" s="0" t="n">
        <v>1266443.58141665</v>
      </c>
      <c r="K45" s="0" t="n">
        <v>1228450.27397415</v>
      </c>
      <c r="L45" s="0" t="n">
        <v>4808612.43910502</v>
      </c>
      <c r="M45" s="0" t="n">
        <v>4533707.37546685</v>
      </c>
      <c r="N45" s="0" t="n">
        <v>4826108.86659159</v>
      </c>
      <c r="O45" s="0" t="n">
        <v>4550063.69691673</v>
      </c>
      <c r="P45" s="0" t="n">
        <v>211073.930236108</v>
      </c>
      <c r="Q45" s="0" t="n">
        <v>204741.712329025</v>
      </c>
    </row>
    <row r="46" customFormat="false" ht="12.8" hidden="false" customHeight="false" outlineLevel="0" collapsed="false">
      <c r="A46" s="0" t="n">
        <v>93</v>
      </c>
      <c r="B46" s="0" t="n">
        <v>28630455.1090908</v>
      </c>
      <c r="C46" s="0" t="n">
        <v>27457748.2283187</v>
      </c>
      <c r="D46" s="0" t="n">
        <v>28733671.5343971</v>
      </c>
      <c r="E46" s="0" t="n">
        <v>27553896.4150493</v>
      </c>
      <c r="F46" s="0" t="n">
        <v>20655733.6177396</v>
      </c>
      <c r="G46" s="0" t="n">
        <v>6802014.61057913</v>
      </c>
      <c r="H46" s="0" t="n">
        <v>20786622.1604843</v>
      </c>
      <c r="I46" s="0" t="n">
        <v>6767274.25456498</v>
      </c>
      <c r="J46" s="0" t="n">
        <v>1392903.52492264</v>
      </c>
      <c r="K46" s="0" t="n">
        <v>1351116.41917496</v>
      </c>
      <c r="L46" s="0" t="n">
        <v>0</v>
      </c>
      <c r="M46" s="0" t="n">
        <v>0</v>
      </c>
      <c r="N46" s="0" t="n">
        <v>0</v>
      </c>
      <c r="O46" s="0" t="n">
        <v>0</v>
      </c>
      <c r="P46" s="0" t="n">
        <v>0</v>
      </c>
      <c r="Q46" s="0" t="n">
        <v>0</v>
      </c>
    </row>
    <row r="47" customFormat="false" ht="12.8" hidden="false" customHeight="false" outlineLevel="0" collapsed="false">
      <c r="A47" s="0" t="n">
        <v>94</v>
      </c>
      <c r="B47" s="0" t="n">
        <v>30213338.2870255</v>
      </c>
      <c r="C47" s="0" t="n">
        <v>28973733.7422062</v>
      </c>
      <c r="D47" s="0" t="n">
        <v>30336133.444072</v>
      </c>
      <c r="E47" s="0" t="n">
        <v>29088582.7820988</v>
      </c>
      <c r="F47" s="0" t="n">
        <v>21764997.0273645</v>
      </c>
      <c r="G47" s="0" t="n">
        <v>7208736.71484178</v>
      </c>
      <c r="H47" s="0" t="n">
        <v>21902691.7860068</v>
      </c>
      <c r="I47" s="0" t="n">
        <v>7185890.99609201</v>
      </c>
      <c r="J47" s="0" t="n">
        <v>1526493.22140397</v>
      </c>
      <c r="K47" s="0" t="n">
        <v>1480698.42476185</v>
      </c>
      <c r="L47" s="0" t="n">
        <v>5035858.85424903</v>
      </c>
      <c r="M47" s="0" t="n">
        <v>4748707.53311079</v>
      </c>
      <c r="N47" s="0" t="n">
        <v>5056244.75394239</v>
      </c>
      <c r="O47" s="0" t="n">
        <v>4767793.01546374</v>
      </c>
      <c r="P47" s="0" t="n">
        <v>254415.536900661</v>
      </c>
      <c r="Q47" s="0" t="n">
        <v>246783.070793641</v>
      </c>
    </row>
    <row r="48" customFormat="false" ht="12.8" hidden="false" customHeight="false" outlineLevel="0" collapsed="false">
      <c r="A48" s="0" t="n">
        <v>95</v>
      </c>
      <c r="B48" s="0" t="n">
        <v>30040762.7856021</v>
      </c>
      <c r="C48" s="0" t="n">
        <v>28807437.8375213</v>
      </c>
      <c r="D48" s="0" t="n">
        <v>30161827.8293931</v>
      </c>
      <c r="E48" s="0" t="n">
        <v>28920667.3064355</v>
      </c>
      <c r="F48" s="0" t="n">
        <v>21619026.066601</v>
      </c>
      <c r="G48" s="0" t="n">
        <v>7188411.77092034</v>
      </c>
      <c r="H48" s="0" t="n">
        <v>21754852.7593242</v>
      </c>
      <c r="I48" s="0" t="n">
        <v>7165814.54711127</v>
      </c>
      <c r="J48" s="0" t="n">
        <v>1606840.65381441</v>
      </c>
      <c r="K48" s="0" t="n">
        <v>1558635.43419998</v>
      </c>
      <c r="L48" s="0" t="n">
        <v>0</v>
      </c>
      <c r="M48" s="0" t="n">
        <v>0</v>
      </c>
      <c r="N48" s="0" t="n">
        <v>0</v>
      </c>
      <c r="O48" s="0" t="n">
        <v>0</v>
      </c>
      <c r="P48" s="0" t="n">
        <v>0</v>
      </c>
      <c r="Q48" s="0" t="n">
        <v>0</v>
      </c>
    </row>
    <row r="49" customFormat="false" ht="12.8" hidden="false" customHeight="false" outlineLevel="0" collapsed="false">
      <c r="A49" s="0" t="n">
        <v>96</v>
      </c>
      <c r="B49" s="0" t="n">
        <v>30904368.4502022</v>
      </c>
      <c r="C49" s="0" t="n">
        <v>29634546.5695706</v>
      </c>
      <c r="D49" s="0" t="n">
        <v>31030499.4068739</v>
      </c>
      <c r="E49" s="0" t="n">
        <v>29752523.0827227</v>
      </c>
      <c r="F49" s="0" t="n">
        <v>22214866.5956219</v>
      </c>
      <c r="G49" s="0" t="n">
        <v>7419679.97394876</v>
      </c>
      <c r="H49" s="0" t="n">
        <v>22356029.8571151</v>
      </c>
      <c r="I49" s="0" t="n">
        <v>7396493.22560767</v>
      </c>
      <c r="J49" s="0" t="n">
        <v>1694738.70503903</v>
      </c>
      <c r="K49" s="0" t="n">
        <v>1643896.54388786</v>
      </c>
      <c r="L49" s="0" t="n">
        <v>5152089.40169611</v>
      </c>
      <c r="M49" s="0" t="n">
        <v>4859290.63872596</v>
      </c>
      <c r="N49" s="0" t="n">
        <v>5173030.23567145</v>
      </c>
      <c r="O49" s="0" t="n">
        <v>4878897.47520523</v>
      </c>
      <c r="P49" s="0" t="n">
        <v>282456.450839838</v>
      </c>
      <c r="Q49" s="0" t="n">
        <v>273982.757314643</v>
      </c>
    </row>
    <row r="50" customFormat="false" ht="12.8" hidden="false" customHeight="false" outlineLevel="0" collapsed="false">
      <c r="A50" s="0" t="n">
        <v>97</v>
      </c>
      <c r="B50" s="0" t="n">
        <v>30768722.8973091</v>
      </c>
      <c r="C50" s="0" t="n">
        <v>29503876.7189687</v>
      </c>
      <c r="D50" s="0" t="n">
        <v>30894987.7254445</v>
      </c>
      <c r="E50" s="0" t="n">
        <v>29621995.5675837</v>
      </c>
      <c r="F50" s="0" t="n">
        <v>22094819.6876982</v>
      </c>
      <c r="G50" s="0" t="n">
        <v>7409057.03127049</v>
      </c>
      <c r="H50" s="0" t="n">
        <v>22235519.3909339</v>
      </c>
      <c r="I50" s="0" t="n">
        <v>7386476.17664982</v>
      </c>
      <c r="J50" s="0" t="n">
        <v>1756978.92402599</v>
      </c>
      <c r="K50" s="0" t="n">
        <v>1704269.55630521</v>
      </c>
      <c r="L50" s="0" t="n">
        <v>0</v>
      </c>
      <c r="M50" s="0" t="n">
        <v>0</v>
      </c>
      <c r="N50" s="0" t="n">
        <v>0</v>
      </c>
      <c r="O50" s="0" t="n">
        <v>0</v>
      </c>
      <c r="P50" s="0" t="n">
        <v>0</v>
      </c>
      <c r="Q50" s="0" t="n">
        <v>0</v>
      </c>
    </row>
    <row r="51" customFormat="false" ht="12.8" hidden="false" customHeight="false" outlineLevel="0" collapsed="false">
      <c r="A51" s="0" t="n">
        <v>98</v>
      </c>
      <c r="B51" s="0" t="n">
        <v>31492251.2166539</v>
      </c>
      <c r="C51" s="0" t="n">
        <v>30196727.7418993</v>
      </c>
      <c r="D51" s="0" t="n">
        <v>31622809.671164</v>
      </c>
      <c r="E51" s="0" t="n">
        <v>30318900.1291034</v>
      </c>
      <c r="F51" s="0" t="n">
        <v>22562158.9357291</v>
      </c>
      <c r="G51" s="0" t="n">
        <v>7634568.80617014</v>
      </c>
      <c r="H51" s="0" t="n">
        <v>22706426.1456642</v>
      </c>
      <c r="I51" s="0" t="n">
        <v>7612473.98343923</v>
      </c>
      <c r="J51" s="0" t="n">
        <v>1850788.0304683</v>
      </c>
      <c r="K51" s="0" t="n">
        <v>1795264.38955425</v>
      </c>
      <c r="L51" s="0" t="n">
        <v>5248936.75821821</v>
      </c>
      <c r="M51" s="0" t="n">
        <v>4950798.30291481</v>
      </c>
      <c r="N51" s="0" t="n">
        <v>5270621.81567467</v>
      </c>
      <c r="O51" s="0" t="n">
        <v>4971111.06309981</v>
      </c>
      <c r="P51" s="0" t="n">
        <v>308464.671744717</v>
      </c>
      <c r="Q51" s="0" t="n">
        <v>299210.731592375</v>
      </c>
    </row>
    <row r="52" customFormat="false" ht="12.8" hidden="false" customHeight="false" outlineLevel="0" collapsed="false">
      <c r="A52" s="0" t="n">
        <v>99</v>
      </c>
      <c r="B52" s="0" t="n">
        <v>31414614.4650047</v>
      </c>
      <c r="C52" s="0" t="n">
        <v>30122196.886459</v>
      </c>
      <c r="D52" s="0" t="n">
        <v>31542455.822722</v>
      </c>
      <c r="E52" s="0" t="n">
        <v>30241841.366236</v>
      </c>
      <c r="F52" s="0" t="n">
        <v>22470721.3806187</v>
      </c>
      <c r="G52" s="0" t="n">
        <v>7651475.50584032</v>
      </c>
      <c r="H52" s="0" t="n">
        <v>22611594.3820422</v>
      </c>
      <c r="I52" s="0" t="n">
        <v>7630246.98419377</v>
      </c>
      <c r="J52" s="0" t="n">
        <v>1948366.28906608</v>
      </c>
      <c r="K52" s="0" t="n">
        <v>1889915.3003941</v>
      </c>
      <c r="L52" s="0" t="n">
        <v>0</v>
      </c>
      <c r="M52" s="0" t="n">
        <v>0</v>
      </c>
      <c r="N52" s="0" t="n">
        <v>0</v>
      </c>
      <c r="O52" s="0" t="n">
        <v>0</v>
      </c>
      <c r="P52" s="0" t="n">
        <v>0</v>
      </c>
      <c r="Q52" s="0" t="n">
        <v>0</v>
      </c>
    </row>
    <row r="53" customFormat="false" ht="12.8" hidden="false" customHeight="false" outlineLevel="0" collapsed="false">
      <c r="A53" s="0" t="n">
        <v>100</v>
      </c>
      <c r="B53" s="0" t="n">
        <v>32158912.8863606</v>
      </c>
      <c r="C53" s="0" t="n">
        <v>30835958.1827375</v>
      </c>
      <c r="D53" s="0" t="n">
        <v>32288664.2063215</v>
      </c>
      <c r="E53" s="0" t="n">
        <v>30957388.1982011</v>
      </c>
      <c r="F53" s="0" t="n">
        <v>23018790.5688894</v>
      </c>
      <c r="G53" s="0" t="n">
        <v>7817167.61384805</v>
      </c>
      <c r="H53" s="0" t="n">
        <v>23161847.1097709</v>
      </c>
      <c r="I53" s="0" t="n">
        <v>7795541.08843021</v>
      </c>
      <c r="J53" s="0" t="n">
        <v>2099535.5889704</v>
      </c>
      <c r="K53" s="0" t="n">
        <v>2036549.52130129</v>
      </c>
      <c r="L53" s="0" t="n">
        <v>5358444.04796392</v>
      </c>
      <c r="M53" s="0" t="n">
        <v>5054398.3157528</v>
      </c>
      <c r="N53" s="0" t="n">
        <v>5379997.74012831</v>
      </c>
      <c r="O53" s="0" t="n">
        <v>5074591.50173451</v>
      </c>
      <c r="P53" s="0" t="n">
        <v>349922.598161734</v>
      </c>
      <c r="Q53" s="0" t="n">
        <v>339424.920216882</v>
      </c>
    </row>
    <row r="54" customFormat="false" ht="12.8" hidden="false" customHeight="false" outlineLevel="0" collapsed="false">
      <c r="A54" s="0" t="n">
        <v>101</v>
      </c>
      <c r="B54" s="0" t="n">
        <v>32113620.0397813</v>
      </c>
      <c r="C54" s="0" t="n">
        <v>30791992.5259565</v>
      </c>
      <c r="D54" s="0" t="n">
        <v>32249389.7178236</v>
      </c>
      <c r="E54" s="0" t="n">
        <v>30919295.7059746</v>
      </c>
      <c r="F54" s="0" t="n">
        <v>22976725.5541451</v>
      </c>
      <c r="G54" s="0" t="n">
        <v>7815266.97181134</v>
      </c>
      <c r="H54" s="0" t="n">
        <v>23118653.9004654</v>
      </c>
      <c r="I54" s="0" t="n">
        <v>7800641.80550916</v>
      </c>
      <c r="J54" s="0" t="n">
        <v>2155287.09261832</v>
      </c>
      <c r="K54" s="0" t="n">
        <v>2090628.47983977</v>
      </c>
      <c r="L54" s="0" t="n">
        <v>0</v>
      </c>
      <c r="M54" s="0" t="n">
        <v>0</v>
      </c>
      <c r="N54" s="0" t="n">
        <v>0</v>
      </c>
      <c r="O54" s="0" t="n">
        <v>0</v>
      </c>
      <c r="P54" s="0" t="n">
        <v>0</v>
      </c>
      <c r="Q54" s="0" t="n">
        <v>0</v>
      </c>
    </row>
    <row r="55" customFormat="false" ht="12.8" hidden="false" customHeight="false" outlineLevel="0" collapsed="false">
      <c r="A55" s="0" t="n">
        <v>102</v>
      </c>
      <c r="B55" s="0" t="n">
        <v>32804157.8855015</v>
      </c>
      <c r="C55" s="0" t="n">
        <v>31453816.6981688</v>
      </c>
      <c r="D55" s="0" t="n">
        <v>32944032.7301698</v>
      </c>
      <c r="E55" s="0" t="n">
        <v>31584996.4518574</v>
      </c>
      <c r="F55" s="0" t="n">
        <v>23417416.4838644</v>
      </c>
      <c r="G55" s="0" t="n">
        <v>8036400.2143044</v>
      </c>
      <c r="H55" s="0" t="n">
        <v>23562662.0866676</v>
      </c>
      <c r="I55" s="0" t="n">
        <v>8022334.36518981</v>
      </c>
      <c r="J55" s="0" t="n">
        <v>2343780.52803121</v>
      </c>
      <c r="K55" s="0" t="n">
        <v>2273467.11219027</v>
      </c>
      <c r="L55" s="0" t="n">
        <v>5463906.10583939</v>
      </c>
      <c r="M55" s="0" t="n">
        <v>5154391.28069632</v>
      </c>
      <c r="N55" s="0" t="n">
        <v>5487188.71588238</v>
      </c>
      <c r="O55" s="0" t="n">
        <v>5176250.77984486</v>
      </c>
      <c r="P55" s="0" t="n">
        <v>390630.088005201</v>
      </c>
      <c r="Q55" s="0" t="n">
        <v>378911.185365045</v>
      </c>
    </row>
    <row r="56" customFormat="false" ht="12.8" hidden="false" customHeight="false" outlineLevel="0" collapsed="false">
      <c r="A56" s="0" t="n">
        <v>103</v>
      </c>
      <c r="B56" s="0" t="n">
        <v>32571800.4467603</v>
      </c>
      <c r="C56" s="0" t="n">
        <v>31230609.1476858</v>
      </c>
      <c r="D56" s="0" t="n">
        <v>32712271.9281295</v>
      </c>
      <c r="E56" s="0" t="n">
        <v>31362359.8949269</v>
      </c>
      <c r="F56" s="0" t="n">
        <v>23230582.5491629</v>
      </c>
      <c r="G56" s="0" t="n">
        <v>8000026.59852283</v>
      </c>
      <c r="H56" s="0" t="n">
        <v>23376073.3696282</v>
      </c>
      <c r="I56" s="0" t="n">
        <v>7986286.5252987</v>
      </c>
      <c r="J56" s="0" t="n">
        <v>2364404.10555874</v>
      </c>
      <c r="K56" s="0" t="n">
        <v>2293471.98239197</v>
      </c>
      <c r="L56" s="0" t="n">
        <v>0</v>
      </c>
      <c r="M56" s="0" t="n">
        <v>0</v>
      </c>
      <c r="N56" s="0" t="n">
        <v>0</v>
      </c>
      <c r="O56" s="0" t="n">
        <v>0</v>
      </c>
      <c r="P56" s="0" t="n">
        <v>0</v>
      </c>
      <c r="Q56" s="0" t="n">
        <v>0</v>
      </c>
    </row>
    <row r="57" customFormat="false" ht="12.8" hidden="false" customHeight="false" outlineLevel="0" collapsed="false">
      <c r="A57" s="0" t="n">
        <v>104</v>
      </c>
      <c r="B57" s="0" t="n">
        <v>33213033.9966758</v>
      </c>
      <c r="C57" s="0" t="n">
        <v>31845494.1934757</v>
      </c>
      <c r="D57" s="0" t="n">
        <v>33357280.1396083</v>
      </c>
      <c r="E57" s="0" t="n">
        <v>31980812.8481065</v>
      </c>
      <c r="F57" s="0" t="n">
        <v>23712024.4899832</v>
      </c>
      <c r="G57" s="0" t="n">
        <v>8133469.70349241</v>
      </c>
      <c r="H57" s="0" t="n">
        <v>23860524.4404527</v>
      </c>
      <c r="I57" s="0" t="n">
        <v>8120288.40765381</v>
      </c>
      <c r="J57" s="0" t="n">
        <v>2504365.92206347</v>
      </c>
      <c r="K57" s="0" t="n">
        <v>2429234.94440156</v>
      </c>
      <c r="L57" s="0" t="n">
        <v>5536519.09169254</v>
      </c>
      <c r="M57" s="0" t="n">
        <v>5224684.98934706</v>
      </c>
      <c r="N57" s="0" t="n">
        <v>5560535.77665913</v>
      </c>
      <c r="O57" s="0" t="n">
        <v>5247239.68890182</v>
      </c>
      <c r="P57" s="0" t="n">
        <v>417394.320343911</v>
      </c>
      <c r="Q57" s="0" t="n">
        <v>404872.490733594</v>
      </c>
    </row>
    <row r="58" customFormat="false" ht="12.8" hidden="false" customHeight="false" outlineLevel="0" collapsed="false">
      <c r="A58" s="0" t="n">
        <v>105</v>
      </c>
      <c r="B58" s="0" t="n">
        <v>33113426.6376501</v>
      </c>
      <c r="C58" s="0" t="n">
        <v>31748406.6243942</v>
      </c>
      <c r="D58" s="0" t="n">
        <v>33256141.2781526</v>
      </c>
      <c r="E58" s="0" t="n">
        <v>31882288.1112242</v>
      </c>
      <c r="F58" s="0" t="n">
        <v>23567587.773771</v>
      </c>
      <c r="G58" s="0" t="n">
        <v>8180818.85062313</v>
      </c>
      <c r="H58" s="0" t="n">
        <v>23714552.4172664</v>
      </c>
      <c r="I58" s="0" t="n">
        <v>8167735.69395783</v>
      </c>
      <c r="J58" s="0" t="n">
        <v>2617960.73699649</v>
      </c>
      <c r="K58" s="0" t="n">
        <v>2539421.91488659</v>
      </c>
      <c r="L58" s="0" t="n">
        <v>0</v>
      </c>
      <c r="M58" s="0" t="n">
        <v>0</v>
      </c>
      <c r="N58" s="0" t="n">
        <v>0</v>
      </c>
      <c r="O58" s="0" t="n">
        <v>0</v>
      </c>
      <c r="P58" s="0" t="n">
        <v>0</v>
      </c>
      <c r="Q58" s="0" t="n">
        <v>0</v>
      </c>
    </row>
    <row r="59" customFormat="false" ht="12.8" hidden="false" customHeight="false" outlineLevel="0" collapsed="false">
      <c r="A59" s="0" t="n">
        <v>106</v>
      </c>
      <c r="B59" s="0" t="n">
        <v>33717038.7178197</v>
      </c>
      <c r="C59" s="0" t="n">
        <v>32326992.2956054</v>
      </c>
      <c r="D59" s="0" t="n">
        <v>33864414.336786</v>
      </c>
      <c r="E59" s="0" t="n">
        <v>32465341.5346329</v>
      </c>
      <c r="F59" s="0" t="n">
        <v>23971322.7588751</v>
      </c>
      <c r="G59" s="0" t="n">
        <v>8355669.53673032</v>
      </c>
      <c r="H59" s="0" t="n">
        <v>24118853.166036</v>
      </c>
      <c r="I59" s="0" t="n">
        <v>8346488.36859686</v>
      </c>
      <c r="J59" s="0" t="n">
        <v>2770869.30487482</v>
      </c>
      <c r="K59" s="0" t="n">
        <v>2687743.22572857</v>
      </c>
      <c r="L59" s="0" t="n">
        <v>5619278.77007014</v>
      </c>
      <c r="M59" s="0" t="n">
        <v>5303245.86713211</v>
      </c>
      <c r="N59" s="0" t="n">
        <v>5643816.25688311</v>
      </c>
      <c r="O59" s="0" t="n">
        <v>5326288.94961881</v>
      </c>
      <c r="P59" s="0" t="n">
        <v>461811.55081247</v>
      </c>
      <c r="Q59" s="0" t="n">
        <v>447957.204288095</v>
      </c>
    </row>
    <row r="60" customFormat="false" ht="12.8" hidden="false" customHeight="false" outlineLevel="0" collapsed="false">
      <c r="A60" s="0" t="n">
        <v>107</v>
      </c>
      <c r="B60" s="0" t="n">
        <v>33526858.2904649</v>
      </c>
      <c r="C60" s="0" t="n">
        <v>32144010.7444362</v>
      </c>
      <c r="D60" s="0" t="n">
        <v>33673590.775214</v>
      </c>
      <c r="E60" s="0" t="n">
        <v>32281756.7990709</v>
      </c>
      <c r="F60" s="0" t="n">
        <v>23800468.5174337</v>
      </c>
      <c r="G60" s="0" t="n">
        <v>8343542.22700248</v>
      </c>
      <c r="H60" s="0" t="n">
        <v>23947327.7324303</v>
      </c>
      <c r="I60" s="0" t="n">
        <v>8334429.06664051</v>
      </c>
      <c r="J60" s="0" t="n">
        <v>2850173.73106911</v>
      </c>
      <c r="K60" s="0" t="n">
        <v>2764668.51913704</v>
      </c>
      <c r="L60" s="0" t="n">
        <v>0</v>
      </c>
      <c r="M60" s="0" t="n">
        <v>0</v>
      </c>
      <c r="N60" s="0" t="n">
        <v>0</v>
      </c>
      <c r="O60" s="0" t="n">
        <v>0</v>
      </c>
      <c r="P60" s="0" t="n">
        <v>0</v>
      </c>
      <c r="Q60" s="0" t="n">
        <v>0</v>
      </c>
    </row>
    <row r="61" customFormat="false" ht="12.8" hidden="false" customHeight="false" outlineLevel="0" collapsed="false">
      <c r="A61" s="0" t="n">
        <v>108</v>
      </c>
      <c r="B61" s="0" t="n">
        <v>34028607.8875854</v>
      </c>
      <c r="C61" s="0" t="n">
        <v>32625320.5369723</v>
      </c>
      <c r="D61" s="0" t="n">
        <v>34178315.5354127</v>
      </c>
      <c r="E61" s="0" t="n">
        <v>32765881.9210505</v>
      </c>
      <c r="F61" s="0" t="n">
        <v>24136212.6607827</v>
      </c>
      <c r="G61" s="0" t="n">
        <v>8489107.87618966</v>
      </c>
      <c r="H61" s="0" t="n">
        <v>24285374.2352553</v>
      </c>
      <c r="I61" s="0" t="n">
        <v>8480507.68579519</v>
      </c>
      <c r="J61" s="0" t="n">
        <v>3008218.48117989</v>
      </c>
      <c r="K61" s="0" t="n">
        <v>2917971.9267445</v>
      </c>
      <c r="L61" s="0" t="n">
        <v>5670359.6373972</v>
      </c>
      <c r="M61" s="0" t="n">
        <v>5352046.01038921</v>
      </c>
      <c r="N61" s="0" t="n">
        <v>5695289.41656725</v>
      </c>
      <c r="O61" s="0" t="n">
        <v>5375461.20178987</v>
      </c>
      <c r="P61" s="0" t="n">
        <v>501369.746863316</v>
      </c>
      <c r="Q61" s="0" t="n">
        <v>486328.654457416</v>
      </c>
    </row>
    <row r="62" customFormat="false" ht="12.8" hidden="false" customHeight="false" outlineLevel="0" collapsed="false">
      <c r="A62" s="0" t="n">
        <v>109</v>
      </c>
      <c r="B62" s="0" t="n">
        <v>33910774.878234</v>
      </c>
      <c r="C62" s="0" t="n">
        <v>32512108.179743</v>
      </c>
      <c r="D62" s="0" t="n">
        <v>34060138.0929814</v>
      </c>
      <c r="E62" s="0" t="n">
        <v>32652346.9041804</v>
      </c>
      <c r="F62" s="0" t="n">
        <v>24002374.2775361</v>
      </c>
      <c r="G62" s="0" t="n">
        <v>8509733.9022069</v>
      </c>
      <c r="H62" s="0" t="n">
        <v>24151149.1589535</v>
      </c>
      <c r="I62" s="0" t="n">
        <v>8501197.74522685</v>
      </c>
      <c r="J62" s="0" t="n">
        <v>3079231.44763159</v>
      </c>
      <c r="K62" s="0" t="n">
        <v>2986854.50420264</v>
      </c>
      <c r="L62" s="0" t="n">
        <v>0</v>
      </c>
      <c r="M62" s="0" t="n">
        <v>0</v>
      </c>
      <c r="N62" s="0" t="n">
        <v>0</v>
      </c>
      <c r="O62" s="0" t="n">
        <v>0</v>
      </c>
      <c r="P62" s="0" t="n">
        <v>0</v>
      </c>
      <c r="Q62" s="0" t="n">
        <v>0</v>
      </c>
    </row>
    <row r="63" customFormat="false" ht="12.8" hidden="false" customHeight="false" outlineLevel="0" collapsed="false">
      <c r="A63" s="0" t="n">
        <v>110</v>
      </c>
      <c r="B63" s="0" t="n">
        <v>34627105.1921752</v>
      </c>
      <c r="C63" s="0" t="n">
        <v>33198510.3643875</v>
      </c>
      <c r="D63" s="0" t="n">
        <v>34781167.0532891</v>
      </c>
      <c r="E63" s="0" t="n">
        <v>33343181.9229674</v>
      </c>
      <c r="F63" s="0" t="n">
        <v>24502374.9374449</v>
      </c>
      <c r="G63" s="0" t="n">
        <v>8696135.42694261</v>
      </c>
      <c r="H63" s="0" t="n">
        <v>24655129.1540143</v>
      </c>
      <c r="I63" s="0" t="n">
        <v>8688052.76895311</v>
      </c>
      <c r="J63" s="0" t="n">
        <v>3204939.3505478</v>
      </c>
      <c r="K63" s="0" t="n">
        <v>3108791.17003137</v>
      </c>
      <c r="L63" s="0" t="n">
        <v>5769187.74179177</v>
      </c>
      <c r="M63" s="0" t="n">
        <v>5445582.29332208</v>
      </c>
      <c r="N63" s="0" t="n">
        <v>5794846.36092163</v>
      </c>
      <c r="O63" s="0" t="n">
        <v>5469685.65274731</v>
      </c>
      <c r="P63" s="0" t="n">
        <v>534156.558424634</v>
      </c>
      <c r="Q63" s="0" t="n">
        <v>518131.861671895</v>
      </c>
    </row>
    <row r="64" customFormat="false" ht="12.8" hidden="false" customHeight="false" outlineLevel="0" collapsed="false">
      <c r="A64" s="0" t="n">
        <v>111</v>
      </c>
      <c r="B64" s="0" t="n">
        <v>34437158.2675796</v>
      </c>
      <c r="C64" s="0" t="n">
        <v>33015290.4246179</v>
      </c>
      <c r="D64" s="0" t="n">
        <v>34589932.9406749</v>
      </c>
      <c r="E64" s="0" t="n">
        <v>33158753.1123186</v>
      </c>
      <c r="F64" s="0" t="n">
        <v>24323975.5012731</v>
      </c>
      <c r="G64" s="0" t="n">
        <v>8691314.9233448</v>
      </c>
      <c r="H64" s="0" t="n">
        <v>24475460.9754226</v>
      </c>
      <c r="I64" s="0" t="n">
        <v>8683292.13689596</v>
      </c>
      <c r="J64" s="0" t="n">
        <v>3269295.87745985</v>
      </c>
      <c r="K64" s="0" t="n">
        <v>3171217.00113606</v>
      </c>
      <c r="L64" s="0" t="n">
        <v>0</v>
      </c>
      <c r="M64" s="0" t="n">
        <v>0</v>
      </c>
      <c r="N64" s="0" t="n">
        <v>0</v>
      </c>
      <c r="O64" s="0" t="n">
        <v>0</v>
      </c>
      <c r="P64" s="0" t="n">
        <v>0</v>
      </c>
      <c r="Q64" s="0" t="n">
        <v>0</v>
      </c>
    </row>
    <row r="65" customFormat="false" ht="12.8" hidden="false" customHeight="false" outlineLevel="0" collapsed="false">
      <c r="A65" s="0" t="n">
        <v>112</v>
      </c>
      <c r="B65" s="0" t="n">
        <v>35107818.2063641</v>
      </c>
      <c r="C65" s="0" t="n">
        <v>33657861.7566171</v>
      </c>
      <c r="D65" s="0" t="n">
        <v>35263660.9708795</v>
      </c>
      <c r="E65" s="0" t="n">
        <v>33804206.026161</v>
      </c>
      <c r="F65" s="0" t="n">
        <v>24793947.3038835</v>
      </c>
      <c r="G65" s="0" t="n">
        <v>8863914.45273363</v>
      </c>
      <c r="H65" s="0" t="n">
        <v>24948448.0174329</v>
      </c>
      <c r="I65" s="0" t="n">
        <v>8855758.00872807</v>
      </c>
      <c r="J65" s="0" t="n">
        <v>3393705.55334884</v>
      </c>
      <c r="K65" s="0" t="n">
        <v>3291894.38674838</v>
      </c>
      <c r="L65" s="0" t="n">
        <v>5845002.47801267</v>
      </c>
      <c r="M65" s="0" t="n">
        <v>5516417.2948444</v>
      </c>
      <c r="N65" s="0" t="n">
        <v>5870957.74678778</v>
      </c>
      <c r="O65" s="0" t="n">
        <v>5540799.36122178</v>
      </c>
      <c r="P65" s="0" t="n">
        <v>565617.592224807</v>
      </c>
      <c r="Q65" s="0" t="n">
        <v>548649.064458063</v>
      </c>
    </row>
    <row r="66" customFormat="false" ht="12.8" hidden="false" customHeight="false" outlineLevel="0" collapsed="false">
      <c r="A66" s="0" t="n">
        <v>113</v>
      </c>
      <c r="B66" s="0" t="n">
        <v>34912903.5948602</v>
      </c>
      <c r="C66" s="0" t="n">
        <v>33471810.5631314</v>
      </c>
      <c r="D66" s="0" t="n">
        <v>35067790.3983378</v>
      </c>
      <c r="E66" s="0" t="n">
        <v>33617275.8825509</v>
      </c>
      <c r="F66" s="0" t="n">
        <v>24648152.8506591</v>
      </c>
      <c r="G66" s="0" t="n">
        <v>8823657.71247229</v>
      </c>
      <c r="H66" s="0" t="n">
        <v>24801130.4641283</v>
      </c>
      <c r="I66" s="0" t="n">
        <v>8816145.41842258</v>
      </c>
      <c r="J66" s="0" t="n">
        <v>3515912.92646242</v>
      </c>
      <c r="K66" s="0" t="n">
        <v>3410435.53866855</v>
      </c>
      <c r="L66" s="0" t="n">
        <v>0</v>
      </c>
      <c r="M66" s="0" t="n">
        <v>0</v>
      </c>
      <c r="N66" s="0" t="n">
        <v>0</v>
      </c>
      <c r="O66" s="0" t="n">
        <v>0</v>
      </c>
      <c r="P66" s="0" t="n">
        <v>0</v>
      </c>
      <c r="Q66" s="0" t="n">
        <v>0</v>
      </c>
    </row>
    <row r="67" customFormat="false" ht="12.8" hidden="false" customHeight="false" outlineLevel="0" collapsed="false">
      <c r="A67" s="0" t="n">
        <v>114</v>
      </c>
      <c r="B67" s="0" t="n">
        <v>35545294.2621132</v>
      </c>
      <c r="C67" s="0" t="n">
        <v>34078344.8652124</v>
      </c>
      <c r="D67" s="0" t="n">
        <v>35704733.1615385</v>
      </c>
      <c r="E67" s="0" t="n">
        <v>34228159.7720764</v>
      </c>
      <c r="F67" s="0" t="n">
        <v>25080545.3677376</v>
      </c>
      <c r="G67" s="0" t="n">
        <v>8997799.49747484</v>
      </c>
      <c r="H67" s="0" t="n">
        <v>25235647.1890647</v>
      </c>
      <c r="I67" s="0" t="n">
        <v>8992512.58301178</v>
      </c>
      <c r="J67" s="0" t="n">
        <v>3658991.38447328</v>
      </c>
      <c r="K67" s="0" t="n">
        <v>3549221.64293908</v>
      </c>
      <c r="L67" s="0" t="n">
        <v>5920370.51861754</v>
      </c>
      <c r="M67" s="0" t="n">
        <v>5589287.78888927</v>
      </c>
      <c r="N67" s="0" t="n">
        <v>5946941.21849977</v>
      </c>
      <c r="O67" s="0" t="n">
        <v>5614263.87403277</v>
      </c>
      <c r="P67" s="0" t="n">
        <v>609831.897412213</v>
      </c>
      <c r="Q67" s="0" t="n">
        <v>591536.940489847</v>
      </c>
    </row>
    <row r="68" customFormat="false" ht="12.8" hidden="false" customHeight="false" outlineLevel="0" collapsed="false">
      <c r="A68" s="0" t="n">
        <v>115</v>
      </c>
      <c r="B68" s="0" t="n">
        <v>35379009.3660426</v>
      </c>
      <c r="C68" s="0" t="n">
        <v>33917587.2820459</v>
      </c>
      <c r="D68" s="0" t="n">
        <v>35536262.0221613</v>
      </c>
      <c r="E68" s="0" t="n">
        <v>34065347.6946616</v>
      </c>
      <c r="F68" s="0" t="n">
        <v>24968572.062737</v>
      </c>
      <c r="G68" s="0" t="n">
        <v>8949015.21930889</v>
      </c>
      <c r="H68" s="0" t="n">
        <v>25121580.2347142</v>
      </c>
      <c r="I68" s="0" t="n">
        <v>8943767.4599474</v>
      </c>
      <c r="J68" s="0" t="n">
        <v>3715043.24095467</v>
      </c>
      <c r="K68" s="0" t="n">
        <v>3603591.94372604</v>
      </c>
      <c r="L68" s="0" t="n">
        <v>0</v>
      </c>
      <c r="M68" s="0" t="n">
        <v>0</v>
      </c>
      <c r="N68" s="0" t="n">
        <v>0</v>
      </c>
      <c r="O68" s="0" t="n">
        <v>0</v>
      </c>
      <c r="P68" s="0" t="n">
        <v>0</v>
      </c>
      <c r="Q68" s="0" t="n">
        <v>0</v>
      </c>
    </row>
    <row r="69" customFormat="false" ht="12.8" hidden="false" customHeight="false" outlineLevel="0" collapsed="false">
      <c r="A69" s="0" t="n">
        <v>116</v>
      </c>
      <c r="B69" s="0" t="n">
        <v>36237001.5082141</v>
      </c>
      <c r="C69" s="0" t="n">
        <v>34741186.9072775</v>
      </c>
      <c r="D69" s="0" t="n">
        <v>36402187.1898587</v>
      </c>
      <c r="E69" s="0" t="n">
        <v>34896439.949119</v>
      </c>
      <c r="F69" s="0" t="n">
        <v>25631934.4702796</v>
      </c>
      <c r="G69" s="0" t="n">
        <v>9109252.43699791</v>
      </c>
      <c r="H69" s="0" t="n">
        <v>25787918.2046941</v>
      </c>
      <c r="I69" s="0" t="n">
        <v>9108521.74442488</v>
      </c>
      <c r="J69" s="0" t="n">
        <v>3932797.72170782</v>
      </c>
      <c r="K69" s="0" t="n">
        <v>3814813.79005659</v>
      </c>
      <c r="L69" s="0" t="n">
        <v>6039480.24382558</v>
      </c>
      <c r="M69" s="0" t="n">
        <v>5703737.15290035</v>
      </c>
      <c r="N69" s="0" t="n">
        <v>6067007.37890386</v>
      </c>
      <c r="O69" s="0" t="n">
        <v>5729611.08681945</v>
      </c>
      <c r="P69" s="0" t="n">
        <v>655466.286951303</v>
      </c>
      <c r="Q69" s="0" t="n">
        <v>635802.298342764</v>
      </c>
    </row>
    <row r="70" customFormat="false" ht="12.8" hidden="false" customHeight="false" outlineLevel="0" collapsed="false">
      <c r="A70" s="0" t="n">
        <v>117</v>
      </c>
      <c r="B70" s="0" t="n">
        <v>36101972.5174176</v>
      </c>
      <c r="C70" s="0" t="n">
        <v>34611430.9461362</v>
      </c>
      <c r="D70" s="0" t="n">
        <v>36265235.5014412</v>
      </c>
      <c r="E70" s="0" t="n">
        <v>34764876.998159</v>
      </c>
      <c r="F70" s="0" t="n">
        <v>25527851.210813</v>
      </c>
      <c r="G70" s="0" t="n">
        <v>9083579.73532316</v>
      </c>
      <c r="H70" s="0" t="n">
        <v>25682022.515216</v>
      </c>
      <c r="I70" s="0" t="n">
        <v>9082854.482943</v>
      </c>
      <c r="J70" s="0" t="n">
        <v>3995198.97660992</v>
      </c>
      <c r="K70" s="0" t="n">
        <v>3875343.00731162</v>
      </c>
      <c r="L70" s="0" t="n">
        <v>0</v>
      </c>
      <c r="M70" s="0" t="n">
        <v>0</v>
      </c>
      <c r="N70" s="0" t="n">
        <v>0</v>
      </c>
      <c r="O70" s="0" t="n">
        <v>0</v>
      </c>
      <c r="P70" s="0" t="n">
        <v>0</v>
      </c>
      <c r="Q70" s="0" t="n">
        <v>0</v>
      </c>
    </row>
    <row r="71" customFormat="false" ht="12.8" hidden="false" customHeight="false" outlineLevel="0" collapsed="false">
      <c r="A71" s="0" t="n">
        <v>118</v>
      </c>
      <c r="B71" s="0" t="n">
        <v>36745654.7542302</v>
      </c>
      <c r="C71" s="0" t="n">
        <v>35227901.2305874</v>
      </c>
      <c r="D71" s="0" t="n">
        <v>36908574.1319398</v>
      </c>
      <c r="E71" s="0" t="n">
        <v>35381023.9303596</v>
      </c>
      <c r="F71" s="0" t="n">
        <v>25890747.9884139</v>
      </c>
      <c r="G71" s="0" t="n">
        <v>9337153.24217342</v>
      </c>
      <c r="H71" s="0" t="n">
        <v>26044608.3661086</v>
      </c>
      <c r="I71" s="0" t="n">
        <v>9336415.56425106</v>
      </c>
      <c r="J71" s="0" t="n">
        <v>4149467.44156854</v>
      </c>
      <c r="K71" s="0" t="n">
        <v>4024983.41832148</v>
      </c>
      <c r="L71" s="0" t="n">
        <v>6123281.53474993</v>
      </c>
      <c r="M71" s="0" t="n">
        <v>5783365.91070639</v>
      </c>
      <c r="N71" s="0" t="n">
        <v>6150430.94960317</v>
      </c>
      <c r="O71" s="0" t="n">
        <v>5808883.7916646</v>
      </c>
      <c r="P71" s="0" t="n">
        <v>691577.90692809</v>
      </c>
      <c r="Q71" s="0" t="n">
        <v>670830.569720247</v>
      </c>
    </row>
    <row r="72" customFormat="false" ht="12.8" hidden="false" customHeight="false" outlineLevel="0" collapsed="false">
      <c r="A72" s="0" t="n">
        <v>119</v>
      </c>
      <c r="B72" s="0" t="n">
        <v>36686197.4122226</v>
      </c>
      <c r="C72" s="0" t="n">
        <v>35170794.4517489</v>
      </c>
      <c r="D72" s="0" t="n">
        <v>36847865.2460648</v>
      </c>
      <c r="E72" s="0" t="n">
        <v>35322746.5812016</v>
      </c>
      <c r="F72" s="0" t="n">
        <v>25872790.9141943</v>
      </c>
      <c r="G72" s="0" t="n">
        <v>9298003.53755462</v>
      </c>
      <c r="H72" s="0" t="n">
        <v>26025290.2646378</v>
      </c>
      <c r="I72" s="0" t="n">
        <v>9297456.31656378</v>
      </c>
      <c r="J72" s="0" t="n">
        <v>4247568.70194445</v>
      </c>
      <c r="K72" s="0" t="n">
        <v>4120141.64088612</v>
      </c>
      <c r="L72" s="0" t="n">
        <v>0</v>
      </c>
      <c r="M72" s="0" t="n">
        <v>0</v>
      </c>
      <c r="N72" s="0" t="n">
        <v>0</v>
      </c>
      <c r="O72" s="0" t="n">
        <v>0</v>
      </c>
      <c r="P72" s="0" t="n">
        <v>0</v>
      </c>
      <c r="Q72" s="0" t="n">
        <v>0</v>
      </c>
    </row>
    <row r="73" customFormat="false" ht="12.8" hidden="false" customHeight="false" outlineLevel="0" collapsed="false">
      <c r="A73" s="0" t="n">
        <v>120</v>
      </c>
      <c r="B73" s="0" t="n">
        <v>37335412.1458333</v>
      </c>
      <c r="C73" s="0" t="n">
        <v>35793199.6941021</v>
      </c>
      <c r="D73" s="0" t="n">
        <v>37499224.5044839</v>
      </c>
      <c r="E73" s="0" t="n">
        <v>35947183.3544557</v>
      </c>
      <c r="F73" s="0" t="n">
        <v>26349632.2344043</v>
      </c>
      <c r="G73" s="0" t="n">
        <v>9443567.45969779</v>
      </c>
      <c r="H73" s="0" t="n">
        <v>26503616.3647116</v>
      </c>
      <c r="I73" s="0" t="n">
        <v>9443566.98974409</v>
      </c>
      <c r="J73" s="0" t="n">
        <v>4352517.3979862</v>
      </c>
      <c r="K73" s="0" t="n">
        <v>4221941.87604661</v>
      </c>
      <c r="L73" s="0" t="n">
        <v>6221853.84971842</v>
      </c>
      <c r="M73" s="0" t="n">
        <v>5877143.71023017</v>
      </c>
      <c r="N73" s="0" t="n">
        <v>6249155.917157</v>
      </c>
      <c r="O73" s="0" t="n">
        <v>5902809.01389084</v>
      </c>
      <c r="P73" s="0" t="n">
        <v>725419.566331033</v>
      </c>
      <c r="Q73" s="0" t="n">
        <v>703656.979341102</v>
      </c>
    </row>
    <row r="74" customFormat="false" ht="12.8" hidden="false" customHeight="false" outlineLevel="0" collapsed="false">
      <c r="A74" s="0" t="n">
        <v>121</v>
      </c>
      <c r="B74" s="0" t="n">
        <v>36992725.3081034</v>
      </c>
      <c r="C74" s="0" t="n">
        <v>35466235.9771118</v>
      </c>
      <c r="D74" s="0" t="n">
        <v>37155486.9846798</v>
      </c>
      <c r="E74" s="0" t="n">
        <v>35619232.9914394</v>
      </c>
      <c r="F74" s="0" t="n">
        <v>26114519.3912564</v>
      </c>
      <c r="G74" s="0" t="n">
        <v>9351716.5858554</v>
      </c>
      <c r="H74" s="0" t="n">
        <v>26267516.87382</v>
      </c>
      <c r="I74" s="0" t="n">
        <v>9351716.11761939</v>
      </c>
      <c r="J74" s="0" t="n">
        <v>4372017.91475726</v>
      </c>
      <c r="K74" s="0" t="n">
        <v>4240857.37731454</v>
      </c>
      <c r="L74" s="0" t="n">
        <v>0</v>
      </c>
      <c r="M74" s="0" t="n">
        <v>0</v>
      </c>
      <c r="N74" s="0" t="n">
        <v>0</v>
      </c>
      <c r="O74" s="0" t="n">
        <v>0</v>
      </c>
      <c r="P74" s="0" t="n">
        <v>0</v>
      </c>
      <c r="Q74" s="0" t="n">
        <v>0</v>
      </c>
    </row>
    <row r="75" customFormat="false" ht="12.8" hidden="false" customHeight="false" outlineLevel="0" collapsed="false">
      <c r="A75" s="0" t="n">
        <v>122</v>
      </c>
      <c r="B75" s="0" t="n">
        <v>37637416.0279993</v>
      </c>
      <c r="C75" s="0" t="n">
        <v>36084459.4038627</v>
      </c>
      <c r="D75" s="0" t="n">
        <v>37802049.6011034</v>
      </c>
      <c r="E75" s="0" t="n">
        <v>36239216.3390316</v>
      </c>
      <c r="F75" s="0" t="n">
        <v>26570407.438253</v>
      </c>
      <c r="G75" s="0" t="n">
        <v>9514051.96560969</v>
      </c>
      <c r="H75" s="0" t="n">
        <v>26725164.840099</v>
      </c>
      <c r="I75" s="0" t="n">
        <v>9514051.49893259</v>
      </c>
      <c r="J75" s="0" t="n">
        <v>4507433.8060459</v>
      </c>
      <c r="K75" s="0" t="n">
        <v>4372210.79186452</v>
      </c>
      <c r="L75" s="0" t="n">
        <v>6271811.23425447</v>
      </c>
      <c r="M75" s="0" t="n">
        <v>5924755.23897438</v>
      </c>
      <c r="N75" s="0" t="n">
        <v>6299250.40715675</v>
      </c>
      <c r="O75" s="0" t="n">
        <v>5950550.2823311</v>
      </c>
      <c r="P75" s="0" t="n">
        <v>751238.967674317</v>
      </c>
      <c r="Q75" s="0" t="n">
        <v>728701.798644087</v>
      </c>
    </row>
    <row r="76" customFormat="false" ht="12.8" hidden="false" customHeight="false" outlineLevel="0" collapsed="false">
      <c r="A76" s="0" t="n">
        <v>123</v>
      </c>
      <c r="B76" s="0" t="n">
        <v>37466768.5164088</v>
      </c>
      <c r="C76" s="0" t="n">
        <v>35920330.3465418</v>
      </c>
      <c r="D76" s="0" t="n">
        <v>37627566.8781979</v>
      </c>
      <c r="E76" s="0" t="n">
        <v>36071482.7404689</v>
      </c>
      <c r="F76" s="0" t="n">
        <v>26440495.6021573</v>
      </c>
      <c r="G76" s="0" t="n">
        <v>9479834.74438458</v>
      </c>
      <c r="H76" s="0" t="n">
        <v>26591648.4593046</v>
      </c>
      <c r="I76" s="0" t="n">
        <v>9479834.28116436</v>
      </c>
      <c r="J76" s="0" t="n">
        <v>4549572.57633427</v>
      </c>
      <c r="K76" s="0" t="n">
        <v>4413085.39904424</v>
      </c>
      <c r="L76" s="0" t="n">
        <v>0</v>
      </c>
      <c r="M76" s="0" t="n">
        <v>0</v>
      </c>
      <c r="N76" s="0" t="n">
        <v>0</v>
      </c>
      <c r="O76" s="0" t="n">
        <v>0</v>
      </c>
      <c r="P76" s="0" t="n">
        <v>0</v>
      </c>
      <c r="Q76" s="0" t="n">
        <v>0</v>
      </c>
    </row>
    <row r="77" customFormat="false" ht="12.8" hidden="false" customHeight="false" outlineLevel="0" collapsed="false">
      <c r="A77" s="0" t="n">
        <v>124</v>
      </c>
      <c r="B77" s="0" t="n">
        <v>38104858.8875284</v>
      </c>
      <c r="C77" s="0" t="n">
        <v>36532433.5815285</v>
      </c>
      <c r="D77" s="0" t="n">
        <v>38267235.3081435</v>
      </c>
      <c r="E77" s="0" t="n">
        <v>36685069.3810737</v>
      </c>
      <c r="F77" s="0" t="n">
        <v>26862749.0222057</v>
      </c>
      <c r="G77" s="0" t="n">
        <v>9669684.55932286</v>
      </c>
      <c r="H77" s="0" t="n">
        <v>27015385.3047978</v>
      </c>
      <c r="I77" s="0" t="n">
        <v>9669684.07627588</v>
      </c>
      <c r="J77" s="0" t="n">
        <v>4680240.33780122</v>
      </c>
      <c r="K77" s="0" t="n">
        <v>4539833.12766719</v>
      </c>
      <c r="L77" s="0" t="n">
        <v>6350003.85893856</v>
      </c>
      <c r="M77" s="0" t="n">
        <v>5999084.15317475</v>
      </c>
      <c r="N77" s="0" t="n">
        <v>6377066.9439643</v>
      </c>
      <c r="O77" s="0" t="n">
        <v>6024525.77781272</v>
      </c>
      <c r="P77" s="0" t="n">
        <v>780040.056300204</v>
      </c>
      <c r="Q77" s="0" t="n">
        <v>756638.854611198</v>
      </c>
    </row>
    <row r="78" customFormat="false" ht="12.8" hidden="false" customHeight="false" outlineLevel="0" collapsed="false">
      <c r="A78" s="0" t="n">
        <v>125</v>
      </c>
      <c r="B78" s="0" t="n">
        <v>37930897.6556121</v>
      </c>
      <c r="C78" s="0" t="n">
        <v>36365899.1021066</v>
      </c>
      <c r="D78" s="0" t="n">
        <v>38091709.561424</v>
      </c>
      <c r="E78" s="0" t="n">
        <v>36517064.4583852</v>
      </c>
      <c r="F78" s="0" t="n">
        <v>26728838.9118018</v>
      </c>
      <c r="G78" s="0" t="n">
        <v>9637060.19030475</v>
      </c>
      <c r="H78" s="0" t="n">
        <v>26880004.747531</v>
      </c>
      <c r="I78" s="0" t="n">
        <v>9637059.71085419</v>
      </c>
      <c r="J78" s="0" t="n">
        <v>4751114.26522534</v>
      </c>
      <c r="K78" s="0" t="n">
        <v>4608580.83726858</v>
      </c>
      <c r="L78" s="0" t="n">
        <v>0</v>
      </c>
      <c r="M78" s="0" t="n">
        <v>0</v>
      </c>
      <c r="N78" s="0" t="n">
        <v>0</v>
      </c>
      <c r="O78" s="0" t="n">
        <v>0</v>
      </c>
      <c r="P78" s="0" t="n">
        <v>0</v>
      </c>
      <c r="Q78" s="0" t="n">
        <v>0</v>
      </c>
    </row>
    <row r="79" customFormat="false" ht="12.8" hidden="false" customHeight="false" outlineLevel="0" collapsed="false">
      <c r="A79" s="0" t="n">
        <v>126</v>
      </c>
      <c r="B79" s="0" t="n">
        <v>38672080.8099529</v>
      </c>
      <c r="C79" s="0" t="n">
        <v>37077397.8895897</v>
      </c>
      <c r="D79" s="0" t="n">
        <v>38835014.5785867</v>
      </c>
      <c r="E79" s="0" t="n">
        <v>37230558.6708872</v>
      </c>
      <c r="F79" s="0" t="n">
        <v>27239811.1048749</v>
      </c>
      <c r="G79" s="0" t="n">
        <v>9837586.78471486</v>
      </c>
      <c r="H79" s="0" t="n">
        <v>27392972.3856573</v>
      </c>
      <c r="I79" s="0" t="n">
        <v>9837586.28522997</v>
      </c>
      <c r="J79" s="0" t="n">
        <v>4909026.65502103</v>
      </c>
      <c r="K79" s="0" t="n">
        <v>4761755.8553704</v>
      </c>
      <c r="L79" s="0" t="n">
        <v>6444031.59880361</v>
      </c>
      <c r="M79" s="0" t="n">
        <v>6088583.35915269</v>
      </c>
      <c r="N79" s="0" t="n">
        <v>6471187.76570033</v>
      </c>
      <c r="O79" s="0" t="n">
        <v>6114112.49723209</v>
      </c>
      <c r="P79" s="0" t="n">
        <v>818171.109170172</v>
      </c>
      <c r="Q79" s="0" t="n">
        <v>793625.975895067</v>
      </c>
    </row>
    <row r="80" customFormat="false" ht="12.8" hidden="false" customHeight="false" outlineLevel="0" collapsed="false">
      <c r="A80" s="0" t="n">
        <v>127</v>
      </c>
      <c r="B80" s="0" t="n">
        <v>38525083.5001085</v>
      </c>
      <c r="C80" s="0" t="n">
        <v>36935877.231218</v>
      </c>
      <c r="D80" s="0" t="n">
        <v>38686254.1638035</v>
      </c>
      <c r="E80" s="0" t="n">
        <v>37087382.3995316</v>
      </c>
      <c r="F80" s="0" t="n">
        <v>27116322.8733438</v>
      </c>
      <c r="G80" s="0" t="n">
        <v>9819554.35787419</v>
      </c>
      <c r="H80" s="0" t="n">
        <v>27267828.5374424</v>
      </c>
      <c r="I80" s="0" t="n">
        <v>9819553.86208919</v>
      </c>
      <c r="J80" s="0" t="n">
        <v>4888813.61316929</v>
      </c>
      <c r="K80" s="0" t="n">
        <v>4742149.20477421</v>
      </c>
      <c r="L80" s="0" t="n">
        <v>0</v>
      </c>
      <c r="M80" s="0" t="n">
        <v>0</v>
      </c>
      <c r="N80" s="0" t="n">
        <v>0</v>
      </c>
      <c r="O80" s="0" t="n">
        <v>0</v>
      </c>
      <c r="P80" s="0" t="n">
        <v>0</v>
      </c>
      <c r="Q80" s="0" t="n">
        <v>0</v>
      </c>
    </row>
    <row r="81" customFormat="false" ht="12.8" hidden="false" customHeight="false" outlineLevel="0" collapsed="false">
      <c r="A81" s="0" t="n">
        <v>128</v>
      </c>
      <c r="B81" s="0" t="n">
        <v>38989041.8069681</v>
      </c>
      <c r="C81" s="0" t="n">
        <v>37381765.3622914</v>
      </c>
      <c r="D81" s="0" t="n">
        <v>39151880.5417639</v>
      </c>
      <c r="E81" s="0" t="n">
        <v>37534839.0061079</v>
      </c>
      <c r="F81" s="0" t="n">
        <v>27381142.7819659</v>
      </c>
      <c r="G81" s="0" t="n">
        <v>10000622.5803255</v>
      </c>
      <c r="H81" s="0" t="n">
        <v>27534216.9289222</v>
      </c>
      <c r="I81" s="0" t="n">
        <v>10000622.0771857</v>
      </c>
      <c r="J81" s="0" t="n">
        <v>5026017.31093288</v>
      </c>
      <c r="K81" s="0" t="n">
        <v>4875236.7916049</v>
      </c>
      <c r="L81" s="0" t="n">
        <v>6497208.68570684</v>
      </c>
      <c r="M81" s="0" t="n">
        <v>6139524.10315423</v>
      </c>
      <c r="N81" s="0" t="n">
        <v>6524349.40269558</v>
      </c>
      <c r="O81" s="0" t="n">
        <v>6165038.7626269</v>
      </c>
      <c r="P81" s="0" t="n">
        <v>837669.551822147</v>
      </c>
      <c r="Q81" s="0" t="n">
        <v>812539.465267483</v>
      </c>
    </row>
    <row r="82" customFormat="false" ht="12.8" hidden="false" customHeight="false" outlineLevel="0" collapsed="false">
      <c r="A82" s="0" t="n">
        <v>129</v>
      </c>
      <c r="B82" s="0" t="n">
        <v>38881080.5588391</v>
      </c>
      <c r="C82" s="0" t="n">
        <v>37277993.6343886</v>
      </c>
      <c r="D82" s="0" t="n">
        <v>39042726.3833309</v>
      </c>
      <c r="E82" s="0" t="n">
        <v>37429945.604825</v>
      </c>
      <c r="F82" s="0" t="n">
        <v>27322249.6746247</v>
      </c>
      <c r="G82" s="0" t="n">
        <v>9955743.9597639</v>
      </c>
      <c r="H82" s="0" t="n">
        <v>27474202.1444549</v>
      </c>
      <c r="I82" s="0" t="n">
        <v>9955743.46037015</v>
      </c>
      <c r="J82" s="0" t="n">
        <v>5084722.21164646</v>
      </c>
      <c r="K82" s="0" t="n">
        <v>4932180.54529706</v>
      </c>
      <c r="L82" s="0" t="n">
        <v>0</v>
      </c>
      <c r="M82" s="0" t="n">
        <v>0</v>
      </c>
      <c r="N82" s="0" t="n">
        <v>0</v>
      </c>
      <c r="O82" s="0" t="n">
        <v>0</v>
      </c>
      <c r="P82" s="0" t="n">
        <v>0</v>
      </c>
      <c r="Q82" s="0" t="n">
        <v>0</v>
      </c>
    </row>
    <row r="83" customFormat="false" ht="12.8" hidden="false" customHeight="false" outlineLevel="0" collapsed="false">
      <c r="A83" s="0" t="n">
        <v>130</v>
      </c>
      <c r="B83" s="0" t="n">
        <v>39607619.4780292</v>
      </c>
      <c r="C83" s="0" t="n">
        <v>37975798.9421749</v>
      </c>
      <c r="D83" s="0" t="n">
        <v>39769688.5932059</v>
      </c>
      <c r="E83" s="0" t="n">
        <v>38128148.8794774</v>
      </c>
      <c r="F83" s="0" t="n">
        <v>27863665.706767</v>
      </c>
      <c r="G83" s="0" t="n">
        <v>10112133.2354079</v>
      </c>
      <c r="H83" s="0" t="n">
        <v>28016016.1509736</v>
      </c>
      <c r="I83" s="0" t="n">
        <v>10112132.7285038</v>
      </c>
      <c r="J83" s="0" t="n">
        <v>5311729.33127253</v>
      </c>
      <c r="K83" s="0" t="n">
        <v>5152377.45133435</v>
      </c>
      <c r="L83" s="0" t="n">
        <v>6599959.02965182</v>
      </c>
      <c r="M83" s="0" t="n">
        <v>6237297.00859847</v>
      </c>
      <c r="N83" s="0" t="n">
        <v>6626971.42988276</v>
      </c>
      <c r="O83" s="0" t="n">
        <v>6262690.86181699</v>
      </c>
      <c r="P83" s="0" t="n">
        <v>885288.221878754</v>
      </c>
      <c r="Q83" s="0" t="n">
        <v>858729.575222392</v>
      </c>
    </row>
    <row r="84" customFormat="false" ht="12.8" hidden="false" customHeight="false" outlineLevel="0" collapsed="false">
      <c r="A84" s="0" t="n">
        <v>131</v>
      </c>
      <c r="B84" s="0" t="n">
        <v>39411394.363715</v>
      </c>
      <c r="C84" s="0" t="n">
        <v>37787568.5115676</v>
      </c>
      <c r="D84" s="0" t="n">
        <v>39570952.2636757</v>
      </c>
      <c r="E84" s="0" t="n">
        <v>37937557.8697593</v>
      </c>
      <c r="F84" s="0" t="n">
        <v>27720149.4173235</v>
      </c>
      <c r="G84" s="0" t="n">
        <v>10067419.0942441</v>
      </c>
      <c r="H84" s="0" t="n">
        <v>27870139.2786645</v>
      </c>
      <c r="I84" s="0" t="n">
        <v>10067418.5910948</v>
      </c>
      <c r="J84" s="0" t="n">
        <v>5369857.29502001</v>
      </c>
      <c r="K84" s="0" t="n">
        <v>5208761.57616941</v>
      </c>
      <c r="L84" s="0" t="n">
        <v>0</v>
      </c>
      <c r="M84" s="0" t="n">
        <v>0</v>
      </c>
      <c r="N84" s="0" t="n">
        <v>0</v>
      </c>
      <c r="O84" s="0" t="n">
        <v>0</v>
      </c>
      <c r="P84" s="0" t="n">
        <v>0</v>
      </c>
      <c r="Q84" s="0" t="n">
        <v>0</v>
      </c>
    </row>
    <row r="85" customFormat="false" ht="12.8" hidden="false" customHeight="false" outlineLevel="0" collapsed="false">
      <c r="A85" s="0" t="n">
        <v>132</v>
      </c>
      <c r="B85" s="0" t="n">
        <v>39938300.3294249</v>
      </c>
      <c r="C85" s="0" t="n">
        <v>38294538.0964812</v>
      </c>
      <c r="D85" s="0" t="n">
        <v>40098775.226959</v>
      </c>
      <c r="E85" s="0" t="n">
        <v>38445389.759859</v>
      </c>
      <c r="F85" s="0" t="n">
        <v>28009277.3687796</v>
      </c>
      <c r="G85" s="0" t="n">
        <v>10285260.7277016</v>
      </c>
      <c r="H85" s="0" t="n">
        <v>28160129.5421374</v>
      </c>
      <c r="I85" s="0" t="n">
        <v>10285260.2177216</v>
      </c>
      <c r="J85" s="0" t="n">
        <v>5501262.0580718</v>
      </c>
      <c r="K85" s="0" t="n">
        <v>5336224.19632964</v>
      </c>
      <c r="L85" s="0" t="n">
        <v>6655987.48169643</v>
      </c>
      <c r="M85" s="0" t="n">
        <v>6291219.15517222</v>
      </c>
      <c r="N85" s="0" t="n">
        <v>6682734.23052228</v>
      </c>
      <c r="O85" s="0" t="n">
        <v>6316363.30940131</v>
      </c>
      <c r="P85" s="0" t="n">
        <v>916877.009678632</v>
      </c>
      <c r="Q85" s="0" t="n">
        <v>889370.699388274</v>
      </c>
    </row>
    <row r="86" customFormat="false" ht="12.8" hidden="false" customHeight="false" outlineLevel="0" collapsed="false">
      <c r="A86" s="0" t="n">
        <v>133</v>
      </c>
      <c r="B86" s="0" t="n">
        <v>39708421.3426058</v>
      </c>
      <c r="C86" s="0" t="n">
        <v>38075358.8924081</v>
      </c>
      <c r="D86" s="0" t="n">
        <v>39866327.6527548</v>
      </c>
      <c r="E86" s="0" t="n">
        <v>38223796.0924864</v>
      </c>
      <c r="F86" s="0" t="n">
        <v>27875472.4119314</v>
      </c>
      <c r="G86" s="0" t="n">
        <v>10199886.4804768</v>
      </c>
      <c r="H86" s="0" t="n">
        <v>28023910.1434166</v>
      </c>
      <c r="I86" s="0" t="n">
        <v>10199885.9490698</v>
      </c>
      <c r="J86" s="0" t="n">
        <v>5568980.3621022</v>
      </c>
      <c r="K86" s="0" t="n">
        <v>5401910.95123913</v>
      </c>
      <c r="L86" s="0" t="n">
        <v>0</v>
      </c>
      <c r="M86" s="0" t="n">
        <v>0</v>
      </c>
      <c r="N86" s="0" t="n">
        <v>0</v>
      </c>
      <c r="O86" s="0" t="n">
        <v>0</v>
      </c>
      <c r="P86" s="0" t="n">
        <v>0</v>
      </c>
      <c r="Q86" s="0" t="n">
        <v>0</v>
      </c>
    </row>
    <row r="87" customFormat="false" ht="12.8" hidden="false" customHeight="false" outlineLevel="0" collapsed="false">
      <c r="A87" s="0" t="n">
        <v>134</v>
      </c>
      <c r="B87" s="0" t="n">
        <v>40460328.2184612</v>
      </c>
      <c r="C87" s="0" t="n">
        <v>38797029.9906035</v>
      </c>
      <c r="D87" s="0" t="n">
        <v>40619630.7554341</v>
      </c>
      <c r="E87" s="0" t="n">
        <v>38946779.9018496</v>
      </c>
      <c r="F87" s="0" t="n">
        <v>28404903.364069</v>
      </c>
      <c r="G87" s="0" t="n">
        <v>10392126.6265345</v>
      </c>
      <c r="H87" s="0" t="n">
        <v>28554653.8166178</v>
      </c>
      <c r="I87" s="0" t="n">
        <v>10392126.0852318</v>
      </c>
      <c r="J87" s="0" t="n">
        <v>5771873.51529546</v>
      </c>
      <c r="K87" s="0" t="n">
        <v>5598717.3098366</v>
      </c>
      <c r="L87" s="0" t="n">
        <v>6742814.4862633</v>
      </c>
      <c r="M87" s="0" t="n">
        <v>6374204.27291771</v>
      </c>
      <c r="N87" s="0" t="n">
        <v>6769365.8889665</v>
      </c>
      <c r="O87" s="0" t="n">
        <v>6399164.85538188</v>
      </c>
      <c r="P87" s="0" t="n">
        <v>961978.91921591</v>
      </c>
      <c r="Q87" s="0" t="n">
        <v>933119.551639433</v>
      </c>
    </row>
    <row r="88" customFormat="false" ht="12.8" hidden="false" customHeight="false" outlineLevel="0" collapsed="false">
      <c r="A88" s="0" t="n">
        <v>135</v>
      </c>
      <c r="B88" s="0" t="n">
        <v>40160049.9748141</v>
      </c>
      <c r="C88" s="0" t="n">
        <v>38509918.4208367</v>
      </c>
      <c r="D88" s="0" t="n">
        <v>40316207.1668822</v>
      </c>
      <c r="E88" s="0" t="n">
        <v>38656711.0749895</v>
      </c>
      <c r="F88" s="0" t="n">
        <v>28163908.137912</v>
      </c>
      <c r="G88" s="0" t="n">
        <v>10346010.2829247</v>
      </c>
      <c r="H88" s="0" t="n">
        <v>28310701.3017514</v>
      </c>
      <c r="I88" s="0" t="n">
        <v>10346009.7732381</v>
      </c>
      <c r="J88" s="0" t="n">
        <v>5851086.09965687</v>
      </c>
      <c r="K88" s="0" t="n">
        <v>5675553.51666716</v>
      </c>
      <c r="L88" s="0" t="n">
        <v>0</v>
      </c>
      <c r="M88" s="0" t="n">
        <v>0</v>
      </c>
      <c r="N88" s="0" t="n">
        <v>0</v>
      </c>
      <c r="O88" s="0" t="n">
        <v>0</v>
      </c>
      <c r="P88" s="0" t="n">
        <v>0</v>
      </c>
      <c r="Q88" s="0" t="n">
        <v>0</v>
      </c>
    </row>
    <row r="89" customFormat="false" ht="12.8" hidden="false" customHeight="false" outlineLevel="0" collapsed="false">
      <c r="A89" s="0" t="n">
        <v>136</v>
      </c>
      <c r="B89" s="0" t="n">
        <v>40792953.8134512</v>
      </c>
      <c r="C89" s="0" t="n">
        <v>39117925.5744723</v>
      </c>
      <c r="D89" s="0" t="n">
        <v>40949334.4644866</v>
      </c>
      <c r="E89" s="0" t="n">
        <v>39264928.3529702</v>
      </c>
      <c r="F89" s="0" t="n">
        <v>28560665.8272699</v>
      </c>
      <c r="G89" s="0" t="n">
        <v>10557259.7472023</v>
      </c>
      <c r="H89" s="0" t="n">
        <v>28707669.0139935</v>
      </c>
      <c r="I89" s="0" t="n">
        <v>10557259.3389767</v>
      </c>
      <c r="J89" s="0" t="n">
        <v>6044517.1012099</v>
      </c>
      <c r="K89" s="0" t="n">
        <v>5863181.5881736</v>
      </c>
      <c r="L89" s="0" t="n">
        <v>6797173.36633574</v>
      </c>
      <c r="M89" s="0" t="n">
        <v>6426744.10476626</v>
      </c>
      <c r="N89" s="0" t="n">
        <v>6823237.68876444</v>
      </c>
      <c r="O89" s="0" t="n">
        <v>6451246.98405408</v>
      </c>
      <c r="P89" s="0" t="n">
        <v>1007419.51686832</v>
      </c>
      <c r="Q89" s="0" t="n">
        <v>977196.931362267</v>
      </c>
    </row>
    <row r="90" customFormat="false" ht="12.8" hidden="false" customHeight="false" outlineLevel="0" collapsed="false">
      <c r="A90" s="0" t="n">
        <v>137</v>
      </c>
      <c r="B90" s="0" t="n">
        <v>40498869.225108</v>
      </c>
      <c r="C90" s="0" t="n">
        <v>38836502.8804369</v>
      </c>
      <c r="D90" s="0" t="n">
        <v>40652555.6092968</v>
      </c>
      <c r="E90" s="0" t="n">
        <v>38980974.4284107</v>
      </c>
      <c r="F90" s="0" t="n">
        <v>28354929.7632289</v>
      </c>
      <c r="G90" s="0" t="n">
        <v>10481573.117208</v>
      </c>
      <c r="H90" s="0" t="n">
        <v>28499401.6898301</v>
      </c>
      <c r="I90" s="0" t="n">
        <v>10481572.7385806</v>
      </c>
      <c r="J90" s="0" t="n">
        <v>6073749.44738683</v>
      </c>
      <c r="K90" s="0" t="n">
        <v>5891536.96396522</v>
      </c>
      <c r="L90" s="0" t="n">
        <v>0</v>
      </c>
      <c r="M90" s="0" t="n">
        <v>0</v>
      </c>
      <c r="N90" s="0" t="n">
        <v>0</v>
      </c>
      <c r="O90" s="0" t="n">
        <v>0</v>
      </c>
      <c r="P90" s="0" t="n">
        <v>0</v>
      </c>
      <c r="Q90" s="0" t="n">
        <v>0</v>
      </c>
    </row>
    <row r="91" customFormat="false" ht="12.8" hidden="false" customHeight="false" outlineLevel="0" collapsed="false">
      <c r="A91" s="0" t="n">
        <v>138</v>
      </c>
      <c r="B91" s="0" t="n">
        <v>41214382.3082104</v>
      </c>
      <c r="C91" s="0" t="n">
        <v>39522594.5661027</v>
      </c>
      <c r="D91" s="0" t="n">
        <v>41367153.5742558</v>
      </c>
      <c r="E91" s="0" t="n">
        <v>39666206.2145935</v>
      </c>
      <c r="F91" s="0" t="n">
        <v>28893314.5867755</v>
      </c>
      <c r="G91" s="0" t="n">
        <v>10629279.9793273</v>
      </c>
      <c r="H91" s="0" t="n">
        <v>29036926.6395821</v>
      </c>
      <c r="I91" s="0" t="n">
        <v>10629279.5750114</v>
      </c>
      <c r="J91" s="0" t="n">
        <v>6287548.22864256</v>
      </c>
      <c r="K91" s="0" t="n">
        <v>6098921.78178328</v>
      </c>
      <c r="L91" s="0" t="n">
        <v>6867154.97009655</v>
      </c>
      <c r="M91" s="0" t="n">
        <v>6493782.40961933</v>
      </c>
      <c r="N91" s="0" t="n">
        <v>6892618.0283396</v>
      </c>
      <c r="O91" s="0" t="n">
        <v>6517720.19760775</v>
      </c>
      <c r="P91" s="0" t="n">
        <v>1047924.70477376</v>
      </c>
      <c r="Q91" s="0" t="n">
        <v>1016486.96363055</v>
      </c>
    </row>
    <row r="92" customFormat="false" ht="12.8" hidden="false" customHeight="false" outlineLevel="0" collapsed="false">
      <c r="A92" s="0" t="n">
        <v>139</v>
      </c>
      <c r="B92" s="0" t="n">
        <v>40906278.2522709</v>
      </c>
      <c r="C92" s="0" t="n">
        <v>39228783.4618058</v>
      </c>
      <c r="D92" s="0" t="n">
        <v>41055658.4622204</v>
      </c>
      <c r="E92" s="0" t="n">
        <v>39369208.4397532</v>
      </c>
      <c r="F92" s="0" t="n">
        <v>28694621.736552</v>
      </c>
      <c r="G92" s="0" t="n">
        <v>10534161.7252538</v>
      </c>
      <c r="H92" s="0" t="n">
        <v>28835047.1335077</v>
      </c>
      <c r="I92" s="0" t="n">
        <v>10534161.3062455</v>
      </c>
      <c r="J92" s="0" t="n">
        <v>6393679.59845466</v>
      </c>
      <c r="K92" s="0" t="n">
        <v>6201869.21050102</v>
      </c>
      <c r="L92" s="0" t="n">
        <v>0</v>
      </c>
      <c r="M92" s="0" t="n">
        <v>0</v>
      </c>
      <c r="N92" s="0" t="n">
        <v>0</v>
      </c>
      <c r="O92" s="0" t="n">
        <v>0</v>
      </c>
      <c r="P92" s="0" t="n">
        <v>0</v>
      </c>
      <c r="Q92" s="0" t="n">
        <v>0</v>
      </c>
    </row>
    <row r="93" customFormat="false" ht="12.8" hidden="false" customHeight="false" outlineLevel="0" collapsed="false">
      <c r="A93" s="0" t="n">
        <v>140</v>
      </c>
      <c r="B93" s="0" t="n">
        <v>41621505.0568865</v>
      </c>
      <c r="C93" s="0" t="n">
        <v>39914139.7082913</v>
      </c>
      <c r="D93" s="0" t="n">
        <v>41771401.4507617</v>
      </c>
      <c r="E93" s="0" t="n">
        <v>40055050.1800404</v>
      </c>
      <c r="F93" s="0" t="n">
        <v>29167866.1202908</v>
      </c>
      <c r="G93" s="0" t="n">
        <v>10746273.5880005</v>
      </c>
      <c r="H93" s="0" t="n">
        <v>29308777.0163147</v>
      </c>
      <c r="I93" s="0" t="n">
        <v>10746273.1637257</v>
      </c>
      <c r="J93" s="0" t="n">
        <v>6637899.64135177</v>
      </c>
      <c r="K93" s="0" t="n">
        <v>6438762.65211121</v>
      </c>
      <c r="L93" s="0" t="n">
        <v>6931691.47379668</v>
      </c>
      <c r="M93" s="0" t="n">
        <v>6554741.23803248</v>
      </c>
      <c r="N93" s="0" t="n">
        <v>6956675.59999334</v>
      </c>
      <c r="O93" s="0" t="n">
        <v>6578228.84263564</v>
      </c>
      <c r="P93" s="0" t="n">
        <v>1106316.60689196</v>
      </c>
      <c r="Q93" s="0" t="n">
        <v>1073127.1086852</v>
      </c>
    </row>
    <row r="94" customFormat="false" ht="12.8" hidden="false" customHeight="false" outlineLevel="0" collapsed="false">
      <c r="A94" s="0" t="n">
        <v>141</v>
      </c>
      <c r="B94" s="0" t="n">
        <v>41326987.944909</v>
      </c>
      <c r="C94" s="0" t="n">
        <v>39634094.3418077</v>
      </c>
      <c r="D94" s="0" t="n">
        <v>41472519.0675181</v>
      </c>
      <c r="E94" s="0" t="n">
        <v>39770901.4000356</v>
      </c>
      <c r="F94" s="0" t="n">
        <v>28980432.5337352</v>
      </c>
      <c r="G94" s="0" t="n">
        <v>10653661.8080725</v>
      </c>
      <c r="H94" s="0" t="n">
        <v>29117240.0175364</v>
      </c>
      <c r="I94" s="0" t="n">
        <v>10653661.3824992</v>
      </c>
      <c r="J94" s="0" t="n">
        <v>6613922.07483489</v>
      </c>
      <c r="K94" s="0" t="n">
        <v>6415504.41258984</v>
      </c>
      <c r="L94" s="0" t="n">
        <v>0</v>
      </c>
      <c r="M94" s="0" t="n">
        <v>0</v>
      </c>
      <c r="N94" s="0" t="n">
        <v>0</v>
      </c>
      <c r="O94" s="0" t="n">
        <v>0</v>
      </c>
      <c r="P94" s="0" t="n">
        <v>0</v>
      </c>
      <c r="Q94" s="0" t="n">
        <v>0</v>
      </c>
    </row>
    <row r="95" customFormat="false" ht="12.8" hidden="false" customHeight="false" outlineLevel="0" collapsed="false">
      <c r="A95" s="0" t="n">
        <v>142</v>
      </c>
      <c r="B95" s="0" t="n">
        <v>41843856.7383548</v>
      </c>
      <c r="C95" s="0" t="n">
        <v>40131293.640976</v>
      </c>
      <c r="D95" s="0" t="n">
        <v>41990822.4409781</v>
      </c>
      <c r="E95" s="0" t="n">
        <v>40269449.4951683</v>
      </c>
      <c r="F95" s="0" t="n">
        <v>29386962.7421274</v>
      </c>
      <c r="G95" s="0" t="n">
        <v>10744330.8988486</v>
      </c>
      <c r="H95" s="0" t="n">
        <v>29525119.0276113</v>
      </c>
      <c r="I95" s="0" t="n">
        <v>10744330.467557</v>
      </c>
      <c r="J95" s="0" t="n">
        <v>6777975.64373367</v>
      </c>
      <c r="K95" s="0" t="n">
        <v>6574636.37442166</v>
      </c>
      <c r="L95" s="0" t="n">
        <v>6968860.04884787</v>
      </c>
      <c r="M95" s="0" t="n">
        <v>6590246.89708956</v>
      </c>
      <c r="N95" s="0" t="n">
        <v>6993355.76767628</v>
      </c>
      <c r="O95" s="0" t="n">
        <v>6613275.37066725</v>
      </c>
      <c r="P95" s="0" t="n">
        <v>1129662.60728894</v>
      </c>
      <c r="Q95" s="0" t="n">
        <v>1095772.72907028</v>
      </c>
    </row>
    <row r="96" customFormat="false" ht="12.8" hidden="false" customHeight="false" outlineLevel="0" collapsed="false">
      <c r="A96" s="0" t="n">
        <v>143</v>
      </c>
      <c r="B96" s="0" t="n">
        <v>41578001.7558664</v>
      </c>
      <c r="C96" s="0" t="n">
        <v>39876301.6454118</v>
      </c>
      <c r="D96" s="0" t="n">
        <v>41722394.4935039</v>
      </c>
      <c r="E96" s="0" t="n">
        <v>40012040.4122692</v>
      </c>
      <c r="F96" s="0" t="n">
        <v>29211630.1235702</v>
      </c>
      <c r="G96" s="0" t="n">
        <v>10664671.5218416</v>
      </c>
      <c r="H96" s="0" t="n">
        <v>29347369.3185245</v>
      </c>
      <c r="I96" s="0" t="n">
        <v>10664671.0937447</v>
      </c>
      <c r="J96" s="0" t="n">
        <v>6791943.34693703</v>
      </c>
      <c r="K96" s="0" t="n">
        <v>6588185.04652892</v>
      </c>
      <c r="L96" s="0" t="n">
        <v>0</v>
      </c>
      <c r="M96" s="0" t="n">
        <v>0</v>
      </c>
      <c r="N96" s="0" t="n">
        <v>0</v>
      </c>
      <c r="O96" s="0" t="n">
        <v>0</v>
      </c>
      <c r="P96" s="0" t="n">
        <v>0</v>
      </c>
      <c r="Q96" s="0" t="n">
        <v>0</v>
      </c>
    </row>
    <row r="97" customFormat="false" ht="12.8" hidden="false" customHeight="false" outlineLevel="0" collapsed="false">
      <c r="A97" s="0" t="n">
        <v>144</v>
      </c>
      <c r="B97" s="0" t="n">
        <v>42327733.9794236</v>
      </c>
      <c r="C97" s="0" t="n">
        <v>40594400.3852541</v>
      </c>
      <c r="D97" s="0" t="n">
        <v>42471428.5725972</v>
      </c>
      <c r="E97" s="0" t="n">
        <v>40729484.0199313</v>
      </c>
      <c r="F97" s="0" t="n">
        <v>29694245.2298002</v>
      </c>
      <c r="G97" s="0" t="n">
        <v>10900155.1554539</v>
      </c>
      <c r="H97" s="0" t="n">
        <v>29829329.2993546</v>
      </c>
      <c r="I97" s="0" t="n">
        <v>10900154.7205767</v>
      </c>
      <c r="J97" s="0" t="n">
        <v>6937341.77116782</v>
      </c>
      <c r="K97" s="0" t="n">
        <v>6729221.51803278</v>
      </c>
      <c r="L97" s="0" t="n">
        <v>7047240.98083425</v>
      </c>
      <c r="M97" s="0" t="n">
        <v>6664152.94505534</v>
      </c>
      <c r="N97" s="0" t="n">
        <v>7071191.97989049</v>
      </c>
      <c r="O97" s="0" t="n">
        <v>6686669.4028449</v>
      </c>
      <c r="P97" s="0" t="n">
        <v>1156223.62852797</v>
      </c>
      <c r="Q97" s="0" t="n">
        <v>1121536.91967213</v>
      </c>
    </row>
    <row r="98" customFormat="false" ht="12.8" hidden="false" customHeight="false" outlineLevel="0" collapsed="false">
      <c r="A98" s="0" t="n">
        <v>145</v>
      </c>
      <c r="B98" s="0" t="n">
        <v>42351791.5672173</v>
      </c>
      <c r="C98" s="0" t="n">
        <v>40618688.7242209</v>
      </c>
      <c r="D98" s="0" t="n">
        <v>42492956.5329253</v>
      </c>
      <c r="E98" s="0" t="n">
        <v>40751394.8433947</v>
      </c>
      <c r="F98" s="0" t="n">
        <v>29750961.4940305</v>
      </c>
      <c r="G98" s="0" t="n">
        <v>10867727.2301904</v>
      </c>
      <c r="H98" s="0" t="n">
        <v>29883668.0448437</v>
      </c>
      <c r="I98" s="0" t="n">
        <v>10867726.7985509</v>
      </c>
      <c r="J98" s="0" t="n">
        <v>7019416.92423794</v>
      </c>
      <c r="K98" s="0" t="n">
        <v>6808834.4165108</v>
      </c>
      <c r="L98" s="0" t="n">
        <v>0</v>
      </c>
      <c r="M98" s="0" t="n">
        <v>0</v>
      </c>
      <c r="N98" s="0" t="n">
        <v>0</v>
      </c>
      <c r="O98" s="0" t="n">
        <v>0</v>
      </c>
      <c r="P98" s="0" t="n">
        <v>0</v>
      </c>
      <c r="Q98" s="0" t="n">
        <v>0</v>
      </c>
    </row>
    <row r="99" customFormat="false" ht="12.8" hidden="false" customHeight="false" outlineLevel="0" collapsed="false">
      <c r="A99" s="0" t="n">
        <v>146</v>
      </c>
      <c r="B99" s="0" t="n">
        <v>43179106.6409012</v>
      </c>
      <c r="C99" s="0" t="n">
        <v>41412855.6922818</v>
      </c>
      <c r="D99" s="0" t="n">
        <v>43319334.9448734</v>
      </c>
      <c r="E99" s="0" t="n">
        <v>41544679.2315635</v>
      </c>
      <c r="F99" s="0" t="n">
        <v>30344774.136978</v>
      </c>
      <c r="G99" s="0" t="n">
        <v>11068081.5553038</v>
      </c>
      <c r="H99" s="0" t="n">
        <v>30476598.102441</v>
      </c>
      <c r="I99" s="0" t="n">
        <v>11068081.1291225</v>
      </c>
      <c r="J99" s="0" t="n">
        <v>7144262.21646502</v>
      </c>
      <c r="K99" s="0" t="n">
        <v>6929934.34997107</v>
      </c>
      <c r="L99" s="0" t="n">
        <v>7187127.07121115</v>
      </c>
      <c r="M99" s="0" t="n">
        <v>6796034.57226753</v>
      </c>
      <c r="N99" s="0" t="n">
        <v>7210500.0391689</v>
      </c>
      <c r="O99" s="0" t="n">
        <v>6818008.302996</v>
      </c>
      <c r="P99" s="0" t="n">
        <v>1190710.36941084</v>
      </c>
      <c r="Q99" s="0" t="n">
        <v>1154989.05832851</v>
      </c>
    </row>
    <row r="100" customFormat="false" ht="12.8" hidden="false" customHeight="false" outlineLevel="0" collapsed="false">
      <c r="A100" s="0" t="n">
        <v>147</v>
      </c>
      <c r="B100" s="0" t="n">
        <v>43033671.1712823</v>
      </c>
      <c r="C100" s="0" t="n">
        <v>41273889.8723334</v>
      </c>
      <c r="D100" s="0" t="n">
        <v>43172021.6342319</v>
      </c>
      <c r="E100" s="0" t="n">
        <v>41403948.1748795</v>
      </c>
      <c r="F100" s="0" t="n">
        <v>30252876.2347331</v>
      </c>
      <c r="G100" s="0" t="n">
        <v>11021013.6376004</v>
      </c>
      <c r="H100" s="0" t="n">
        <v>30382934.9603035</v>
      </c>
      <c r="I100" s="0" t="n">
        <v>11021013.2145759</v>
      </c>
      <c r="J100" s="0" t="n">
        <v>7210535.54197411</v>
      </c>
      <c r="K100" s="0" t="n">
        <v>6994219.47571489</v>
      </c>
      <c r="L100" s="0" t="n">
        <v>0</v>
      </c>
      <c r="M100" s="0" t="n">
        <v>0</v>
      </c>
      <c r="N100" s="0" t="n">
        <v>0</v>
      </c>
      <c r="O100" s="0" t="n">
        <v>0</v>
      </c>
      <c r="P100" s="0" t="n">
        <v>0</v>
      </c>
      <c r="Q100" s="0" t="n">
        <v>0</v>
      </c>
    </row>
    <row r="101" customFormat="false" ht="12.8" hidden="false" customHeight="false" outlineLevel="0" collapsed="false">
      <c r="A101" s="0" t="n">
        <v>148</v>
      </c>
      <c r="B101" s="0" t="n">
        <v>43737048.0883622</v>
      </c>
      <c r="C101" s="0" t="n">
        <v>41949937.3553715</v>
      </c>
      <c r="D101" s="0" t="n">
        <v>43876481.5304623</v>
      </c>
      <c r="E101" s="0" t="n">
        <v>42081014.0475705</v>
      </c>
      <c r="F101" s="0" t="n">
        <v>30737000.2715527</v>
      </c>
      <c r="G101" s="0" t="n">
        <v>11212937.0838188</v>
      </c>
      <c r="H101" s="0" t="n">
        <v>30868077.3926015</v>
      </c>
      <c r="I101" s="0" t="n">
        <v>11212936.654969</v>
      </c>
      <c r="J101" s="0" t="n">
        <v>7485146.9397943</v>
      </c>
      <c r="K101" s="0" t="n">
        <v>7260592.53160047</v>
      </c>
      <c r="L101" s="0" t="n">
        <v>7274684.57765466</v>
      </c>
      <c r="M101" s="0" t="n">
        <v>6878397.28514813</v>
      </c>
      <c r="N101" s="0" t="n">
        <v>7297925.1259169</v>
      </c>
      <c r="O101" s="0" t="n">
        <v>6900247.59296006</v>
      </c>
      <c r="P101" s="0" t="n">
        <v>1247524.48996572</v>
      </c>
      <c r="Q101" s="0" t="n">
        <v>1210098.75526674</v>
      </c>
    </row>
    <row r="102" customFormat="false" ht="12.8" hidden="false" customHeight="false" outlineLevel="0" collapsed="false">
      <c r="A102" s="0" t="n">
        <v>149</v>
      </c>
      <c r="B102" s="0" t="n">
        <v>43617049.4189828</v>
      </c>
      <c r="C102" s="0" t="n">
        <v>41835329.0097395</v>
      </c>
      <c r="D102" s="0" t="n">
        <v>43754584.4959612</v>
      </c>
      <c r="E102" s="0" t="n">
        <v>41964621.4229513</v>
      </c>
      <c r="F102" s="0" t="n">
        <v>30684527.7972407</v>
      </c>
      <c r="G102" s="0" t="n">
        <v>11150801.2124988</v>
      </c>
      <c r="H102" s="0" t="n">
        <v>30813820.6361093</v>
      </c>
      <c r="I102" s="0" t="n">
        <v>11150800.7868419</v>
      </c>
      <c r="J102" s="0" t="n">
        <v>7557582.81099908</v>
      </c>
      <c r="K102" s="0" t="n">
        <v>7330855.32666911</v>
      </c>
      <c r="L102" s="0" t="n">
        <v>0</v>
      </c>
      <c r="M102" s="0" t="n">
        <v>0</v>
      </c>
      <c r="N102" s="0" t="n">
        <v>0</v>
      </c>
      <c r="O102" s="0" t="n">
        <v>0</v>
      </c>
      <c r="P102" s="0" t="n">
        <v>0</v>
      </c>
      <c r="Q102" s="0" t="n">
        <v>0</v>
      </c>
    </row>
    <row r="103" customFormat="false" ht="12.8" hidden="false" customHeight="false" outlineLevel="0" collapsed="false">
      <c r="A103" s="0" t="n">
        <v>150</v>
      </c>
      <c r="B103" s="0" t="n">
        <v>44245759.0163083</v>
      </c>
      <c r="C103" s="0" t="n">
        <v>42439273.5649396</v>
      </c>
      <c r="D103" s="0" t="n">
        <v>44383072.5510514</v>
      </c>
      <c r="E103" s="0" t="n">
        <v>42568358.8220726</v>
      </c>
      <c r="F103" s="0" t="n">
        <v>31066196.1235538</v>
      </c>
      <c r="G103" s="0" t="n">
        <v>11373077.4413858</v>
      </c>
      <c r="H103" s="0" t="n">
        <v>31195281.8121481</v>
      </c>
      <c r="I103" s="0" t="n">
        <v>11373077.0099245</v>
      </c>
      <c r="J103" s="0" t="n">
        <v>7755642.32431475</v>
      </c>
      <c r="K103" s="0" t="n">
        <v>7522973.05458531</v>
      </c>
      <c r="L103" s="0" t="n">
        <v>7359183.02153253</v>
      </c>
      <c r="M103" s="0" t="n">
        <v>6959275.22988596</v>
      </c>
      <c r="N103" s="0" t="n">
        <v>7382070.47847101</v>
      </c>
      <c r="O103" s="0" t="n">
        <v>6980793.74337116</v>
      </c>
      <c r="P103" s="0" t="n">
        <v>1292607.05405246</v>
      </c>
      <c r="Q103" s="0" t="n">
        <v>1253828.84243089</v>
      </c>
    </row>
    <row r="104" customFormat="false" ht="12.8" hidden="false" customHeight="false" outlineLevel="0" collapsed="false">
      <c r="A104" s="0" t="n">
        <v>151</v>
      </c>
      <c r="B104" s="0" t="n">
        <v>44119821.7461242</v>
      </c>
      <c r="C104" s="0" t="n">
        <v>42319752.6796795</v>
      </c>
      <c r="D104" s="0" t="n">
        <v>44255004.0862998</v>
      </c>
      <c r="E104" s="0" t="n">
        <v>42446834.5358568</v>
      </c>
      <c r="F104" s="0" t="n">
        <v>31042207.3324738</v>
      </c>
      <c r="G104" s="0" t="n">
        <v>11277545.3472057</v>
      </c>
      <c r="H104" s="0" t="n">
        <v>31169289.6068684</v>
      </c>
      <c r="I104" s="0" t="n">
        <v>11277544.9289884</v>
      </c>
      <c r="J104" s="0" t="n">
        <v>7767451.22778638</v>
      </c>
      <c r="K104" s="0" t="n">
        <v>7534427.69095279</v>
      </c>
      <c r="L104" s="0" t="n">
        <v>0</v>
      </c>
      <c r="M104" s="0" t="n">
        <v>0</v>
      </c>
      <c r="N104" s="0" t="n">
        <v>0</v>
      </c>
      <c r="O104" s="0" t="n">
        <v>0</v>
      </c>
      <c r="P104" s="0" t="n">
        <v>0</v>
      </c>
      <c r="Q104" s="0" t="n">
        <v>0</v>
      </c>
    </row>
    <row r="105" customFormat="false" ht="12.8" hidden="false" customHeight="false" outlineLevel="0" collapsed="false">
      <c r="A105" s="0" t="n">
        <v>152</v>
      </c>
      <c r="B105" s="0" t="n">
        <v>44923265.5992531</v>
      </c>
      <c r="C105" s="0" t="n">
        <v>43092094.8645226</v>
      </c>
      <c r="D105" s="0" t="n">
        <v>45056049.2041739</v>
      </c>
      <c r="E105" s="0" t="n">
        <v>43216921.6359903</v>
      </c>
      <c r="F105" s="0" t="n">
        <v>31688959.2170433</v>
      </c>
      <c r="G105" s="0" t="n">
        <v>11403135.6474793</v>
      </c>
      <c r="H105" s="0" t="n">
        <v>31813786.3278349</v>
      </c>
      <c r="I105" s="0" t="n">
        <v>11403135.3081554</v>
      </c>
      <c r="J105" s="0" t="n">
        <v>7964300.52124645</v>
      </c>
      <c r="K105" s="0" t="n">
        <v>7725371.50560906</v>
      </c>
      <c r="L105" s="0" t="n">
        <v>7470559.38011777</v>
      </c>
      <c r="M105" s="0" t="n">
        <v>7064807.96923161</v>
      </c>
      <c r="N105" s="0" t="n">
        <v>7492691.78640637</v>
      </c>
      <c r="O105" s="0" t="n">
        <v>7085618.33973564</v>
      </c>
      <c r="P105" s="0" t="n">
        <v>1327383.42020774</v>
      </c>
      <c r="Q105" s="0" t="n">
        <v>1287561.91760151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5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1" sqref="B120:G146 A1"/>
    </sheetView>
  </sheetViews>
  <sheetFormatPr defaultColWidth="11.7421875" defaultRowHeight="12.8" zeroHeight="false" outlineLevelRow="0" outlineLevelCol="0"/>
  <sheetData>
    <row r="1" customFormat="false" ht="12.8" hidden="false" customHeight="false" outlineLevel="0" collapsed="false">
      <c r="A1" s="0" t="s">
        <v>225</v>
      </c>
      <c r="B1" s="0" t="s">
        <v>242</v>
      </c>
      <c r="C1" s="0" t="s">
        <v>243</v>
      </c>
      <c r="D1" s="0" t="s">
        <v>244</v>
      </c>
      <c r="E1" s="0" t="s">
        <v>245</v>
      </c>
      <c r="F1" s="0" t="s">
        <v>246</v>
      </c>
      <c r="G1" s="0" t="s">
        <v>247</v>
      </c>
      <c r="H1" s="0" t="s">
        <v>248</v>
      </c>
      <c r="I1" s="0" t="s">
        <v>249</v>
      </c>
      <c r="J1" s="0" t="s">
        <v>250</v>
      </c>
    </row>
    <row r="2" customFormat="false" ht="12.8" hidden="false" customHeight="false" outlineLevel="0" collapsed="false">
      <c r="A2" s="0" t="n">
        <v>49</v>
      </c>
      <c r="B2" s="0" t="n">
        <v>2737096.736249</v>
      </c>
      <c r="C2" s="0" t="n">
        <v>770611.7444856</v>
      </c>
      <c r="D2" s="0" t="n">
        <v>1347875.47748133</v>
      </c>
      <c r="E2" s="0" t="n">
        <v>183921.70555152</v>
      </c>
      <c r="F2" s="0" t="n">
        <v>339023.81086379</v>
      </c>
      <c r="G2" s="0" t="n">
        <v>31526.3823421433</v>
      </c>
      <c r="H2" s="0" t="n">
        <v>24381.45209439</v>
      </c>
      <c r="I2" s="0" t="n">
        <v>31658.69339703</v>
      </c>
      <c r="J2" s="0" t="n">
        <v>9202.30320919</v>
      </c>
    </row>
    <row r="3" customFormat="false" ht="12.8" hidden="false" customHeight="false" outlineLevel="0" collapsed="false">
      <c r="A3" s="0" t="n">
        <v>50</v>
      </c>
      <c r="B3" s="0" t="n">
        <v>2477513.34780771</v>
      </c>
      <c r="C3" s="0" t="n">
        <v>691329.70045112</v>
      </c>
      <c r="D3" s="0" t="n">
        <v>1268052.48319035</v>
      </c>
      <c r="E3" s="0" t="n">
        <v>184400.12808882</v>
      </c>
      <c r="F3" s="0" t="n">
        <v>245542.07496894</v>
      </c>
      <c r="G3" s="0" t="n">
        <v>20998.50849417</v>
      </c>
      <c r="H3" s="0" t="n">
        <v>29210.90649717</v>
      </c>
      <c r="I3" s="0" t="n">
        <v>27931.67084565</v>
      </c>
      <c r="J3" s="0" t="n">
        <v>10914.71321766</v>
      </c>
    </row>
    <row r="4" customFormat="false" ht="12.8" hidden="false" customHeight="false" outlineLevel="0" collapsed="false">
      <c r="A4" s="0" t="n">
        <v>51</v>
      </c>
      <c r="B4" s="0" t="n">
        <v>2927366.54271018</v>
      </c>
      <c r="C4" s="0" t="n">
        <v>912997.3377599</v>
      </c>
      <c r="D4" s="0" t="n">
        <v>1553766.71900076</v>
      </c>
      <c r="E4" s="0" t="n">
        <v>353703.08257464</v>
      </c>
      <c r="F4" s="0" t="n">
        <v>0</v>
      </c>
      <c r="G4" s="0" t="n">
        <v>3427.68829445667</v>
      </c>
      <c r="H4" s="0" t="n">
        <v>28998.12940956</v>
      </c>
      <c r="I4" s="0" t="n">
        <v>68274.63612156</v>
      </c>
      <c r="J4" s="0" t="n">
        <v>7636.06491453</v>
      </c>
    </row>
    <row r="5" customFormat="false" ht="12.8" hidden="false" customHeight="false" outlineLevel="0" collapsed="false">
      <c r="A5" s="0" t="n">
        <v>52</v>
      </c>
      <c r="B5" s="0" t="n">
        <v>2754580.13786322</v>
      </c>
      <c r="C5" s="0" t="n">
        <v>864370.10028013</v>
      </c>
      <c r="D5" s="0" t="n">
        <v>1447502.0503218</v>
      </c>
      <c r="E5" s="0" t="n">
        <v>331894.11477349</v>
      </c>
      <c r="F5" s="0" t="n">
        <v>0</v>
      </c>
      <c r="G5" s="0" t="n">
        <v>7651.3823004</v>
      </c>
      <c r="H5" s="0" t="n">
        <v>38305.63776228</v>
      </c>
      <c r="I5" s="0" t="n">
        <v>55412.5978527</v>
      </c>
      <c r="J5" s="0" t="n">
        <v>10193.2630799</v>
      </c>
    </row>
    <row r="6" customFormat="false" ht="12.8" hidden="false" customHeight="false" outlineLevel="0" collapsed="false">
      <c r="A6" s="0" t="n">
        <v>53</v>
      </c>
      <c r="B6" s="0" t="n">
        <v>2793778.16973961</v>
      </c>
      <c r="C6" s="0" t="n">
        <v>649698.11176816</v>
      </c>
      <c r="D6" s="0" t="n">
        <v>1255776.52178264</v>
      </c>
      <c r="E6" s="0" t="n">
        <v>283752.80203349</v>
      </c>
      <c r="F6" s="0" t="n">
        <v>533660.15763522</v>
      </c>
      <c r="G6" s="0" t="n">
        <v>2963.34550691667</v>
      </c>
      <c r="H6" s="0" t="n">
        <v>21030.74338896</v>
      </c>
      <c r="I6" s="0" t="n">
        <v>40287.00025428</v>
      </c>
      <c r="J6" s="0" t="n">
        <v>7094.18604706333</v>
      </c>
    </row>
    <row r="7" customFormat="false" ht="12.8" hidden="false" customHeight="false" outlineLevel="0" collapsed="false">
      <c r="A7" s="0" t="n">
        <v>54</v>
      </c>
      <c r="B7" s="0" t="n">
        <v>2830676.33949192</v>
      </c>
      <c r="C7" s="0" t="n">
        <v>1173830.90400265</v>
      </c>
      <c r="D7" s="0" t="n">
        <v>1280816.27718483</v>
      </c>
      <c r="E7" s="0" t="n">
        <v>283702.32106802</v>
      </c>
      <c r="F7" s="0" t="n">
        <v>0</v>
      </c>
      <c r="G7" s="0" t="n">
        <v>4262.2798762</v>
      </c>
      <c r="H7" s="0" t="n">
        <v>40692.49965261</v>
      </c>
      <c r="I7" s="0" t="n">
        <v>41562.53727963</v>
      </c>
      <c r="J7" s="0" t="n">
        <v>6701.73713824333</v>
      </c>
    </row>
    <row r="8" customFormat="false" ht="12.8" hidden="false" customHeight="false" outlineLevel="0" collapsed="false">
      <c r="A8" s="0" t="n">
        <v>55</v>
      </c>
      <c r="B8" s="0" t="n">
        <v>2475137.3724786</v>
      </c>
      <c r="C8" s="0" t="n">
        <v>910915.36037274</v>
      </c>
      <c r="D8" s="0" t="n">
        <v>1194837.2491783</v>
      </c>
      <c r="E8" s="0" t="n">
        <v>265598.73467955</v>
      </c>
      <c r="F8" s="0" t="n">
        <v>0</v>
      </c>
      <c r="G8" s="0" t="n">
        <v>3313.79217936</v>
      </c>
      <c r="H8" s="0" t="n">
        <v>44196.97793181</v>
      </c>
      <c r="I8" s="0" t="n">
        <v>50876.2044882</v>
      </c>
      <c r="J8" s="0" t="n">
        <v>5879.94154704</v>
      </c>
    </row>
    <row r="9" customFormat="false" ht="12.8" hidden="false" customHeight="false" outlineLevel="0" collapsed="false">
      <c r="A9" s="0" t="n">
        <v>56</v>
      </c>
      <c r="B9" s="0" t="n">
        <v>3909362.92898448</v>
      </c>
      <c r="C9" s="0" t="n">
        <v>2134717.74785911</v>
      </c>
      <c r="D9" s="0" t="n">
        <v>1258569.26496039</v>
      </c>
      <c r="E9" s="0" t="n">
        <v>345460.11049009</v>
      </c>
      <c r="F9" s="0" t="n">
        <v>0</v>
      </c>
      <c r="G9" s="0" t="n">
        <v>6017.20835268</v>
      </c>
      <c r="H9" s="0" t="n">
        <v>88039.77737337</v>
      </c>
      <c r="I9" s="0" t="n">
        <v>63419.97443886</v>
      </c>
      <c r="J9" s="0" t="n">
        <v>13138.8455099767</v>
      </c>
    </row>
    <row r="10" customFormat="false" ht="12.8" hidden="false" customHeight="false" outlineLevel="0" collapsed="false">
      <c r="A10" s="0" t="n">
        <v>57</v>
      </c>
      <c r="B10" s="0" t="n">
        <v>4294933.97134343</v>
      </c>
      <c r="C10" s="0" t="n">
        <v>1857924.25128221</v>
      </c>
      <c r="D10" s="0" t="n">
        <v>1245413.313414</v>
      </c>
      <c r="E10" s="0" t="n">
        <v>324823.89620331</v>
      </c>
      <c r="F10" s="0" t="n">
        <v>747754.46780338</v>
      </c>
      <c r="G10" s="0" t="n">
        <v>6297.41957418</v>
      </c>
      <c r="H10" s="0" t="n">
        <v>72837.40095702</v>
      </c>
      <c r="I10" s="0" t="n">
        <v>29931.68197665</v>
      </c>
      <c r="J10" s="0" t="n">
        <v>10587.62572119</v>
      </c>
    </row>
    <row r="11" customFormat="false" ht="12.8" hidden="false" customHeight="false" outlineLevel="0" collapsed="false">
      <c r="A11" s="0" t="n">
        <v>58</v>
      </c>
      <c r="B11" s="0" t="n">
        <v>3924676.34219541</v>
      </c>
      <c r="C11" s="0" t="n">
        <v>2203513.75965428</v>
      </c>
      <c r="D11" s="0" t="n">
        <v>1229427.3186839</v>
      </c>
      <c r="E11" s="0" t="n">
        <v>357655.937678</v>
      </c>
      <c r="F11" s="0" t="n">
        <v>0</v>
      </c>
      <c r="G11" s="0" t="n">
        <v>9689.78359316</v>
      </c>
      <c r="H11" s="0" t="n">
        <v>65128.43619885</v>
      </c>
      <c r="I11" s="0" t="n">
        <v>51012.0542316</v>
      </c>
      <c r="J11" s="0" t="n">
        <v>8776.09793081667</v>
      </c>
    </row>
    <row r="12" customFormat="false" ht="12.8" hidden="false" customHeight="false" outlineLevel="0" collapsed="false">
      <c r="A12" s="0" t="n">
        <v>59</v>
      </c>
      <c r="B12" s="0" t="n">
        <v>3606463.34436696</v>
      </c>
      <c r="C12" s="0" t="n">
        <v>1935268.31870518</v>
      </c>
      <c r="D12" s="0" t="n">
        <v>1167379.88243688</v>
      </c>
      <c r="E12" s="0" t="n">
        <v>344558.31008142</v>
      </c>
      <c r="F12" s="0" t="n">
        <v>0</v>
      </c>
      <c r="G12" s="0" t="n">
        <v>9488.36725529334</v>
      </c>
      <c r="H12" s="0" t="n">
        <v>92645.67342168</v>
      </c>
      <c r="I12" s="0" t="n">
        <v>46384.22347104</v>
      </c>
      <c r="J12" s="0" t="n">
        <v>11243.4525365867</v>
      </c>
    </row>
    <row r="13" customFormat="false" ht="12.8" hidden="false" customHeight="false" outlineLevel="0" collapsed="false">
      <c r="A13" s="0" t="n">
        <v>60</v>
      </c>
      <c r="B13" s="0" t="n">
        <v>3997936.89567144</v>
      </c>
      <c r="C13" s="0" t="n">
        <v>2238368.15194165</v>
      </c>
      <c r="D13" s="0" t="n">
        <v>1221254.23571424</v>
      </c>
      <c r="E13" s="0" t="n">
        <v>364008.9839646</v>
      </c>
      <c r="F13" s="0" t="n">
        <v>0</v>
      </c>
      <c r="G13" s="0" t="n">
        <v>8917.18024017334</v>
      </c>
      <c r="H13" s="0" t="n">
        <v>92886.16403157</v>
      </c>
      <c r="I13" s="0" t="n">
        <v>61169.83861032</v>
      </c>
      <c r="J13" s="0" t="n">
        <v>11877.8163388067</v>
      </c>
    </row>
    <row r="14" customFormat="false" ht="12.8" hidden="false" customHeight="false" outlineLevel="0" collapsed="false">
      <c r="A14" s="0" t="n">
        <v>61</v>
      </c>
      <c r="B14" s="0" t="n">
        <v>4262271.2627623</v>
      </c>
      <c r="C14" s="0" t="n">
        <v>1954409.23963043</v>
      </c>
      <c r="D14" s="0" t="n">
        <v>1096879.18114667</v>
      </c>
      <c r="E14" s="0" t="n">
        <v>334345.81142284</v>
      </c>
      <c r="F14" s="0" t="n">
        <v>750290.591071</v>
      </c>
      <c r="G14" s="0" t="n">
        <v>6801.06837566</v>
      </c>
      <c r="H14" s="0" t="n">
        <v>67027.61414199</v>
      </c>
      <c r="I14" s="0" t="n">
        <v>43265.3062905</v>
      </c>
      <c r="J14" s="0" t="n">
        <v>9252.45068321333</v>
      </c>
    </row>
    <row r="15" customFormat="false" ht="12.8" hidden="false" customHeight="false" outlineLevel="0" collapsed="false">
      <c r="A15" s="0" t="n">
        <v>62</v>
      </c>
      <c r="B15" s="0" t="n">
        <v>3604709.76214017</v>
      </c>
      <c r="C15" s="0" t="n">
        <v>1939014.52054038</v>
      </c>
      <c r="D15" s="0" t="n">
        <v>1220098.28045387</v>
      </c>
      <c r="E15" s="0" t="n">
        <v>331051.85473483</v>
      </c>
      <c r="F15" s="0" t="n">
        <v>0</v>
      </c>
      <c r="G15" s="0" t="n">
        <v>7331.14971036</v>
      </c>
      <c r="H15" s="0" t="n">
        <v>55374.12555894</v>
      </c>
      <c r="I15" s="0" t="n">
        <v>42993.79952784</v>
      </c>
      <c r="J15" s="0" t="n">
        <v>8846.03161395333</v>
      </c>
    </row>
    <row r="16" customFormat="false" ht="12.8" hidden="false" customHeight="false" outlineLevel="0" collapsed="false">
      <c r="A16" s="0" t="n">
        <v>63</v>
      </c>
      <c r="B16" s="0" t="n">
        <v>3296148.07519164</v>
      </c>
      <c r="C16" s="0" t="n">
        <v>1738267.96584105</v>
      </c>
      <c r="D16" s="0" t="n">
        <v>1121604.92493075</v>
      </c>
      <c r="E16" s="0" t="n">
        <v>318764.0069038</v>
      </c>
      <c r="F16" s="0" t="n">
        <v>0</v>
      </c>
      <c r="G16" s="0" t="n">
        <v>9203.88365585</v>
      </c>
      <c r="H16" s="0" t="n">
        <v>57851.24384484</v>
      </c>
      <c r="I16" s="0" t="n">
        <v>42168.98964915</v>
      </c>
      <c r="J16" s="0" t="n">
        <v>8287.0603662</v>
      </c>
    </row>
    <row r="17" customFormat="false" ht="12.8" hidden="false" customHeight="false" outlineLevel="0" collapsed="false">
      <c r="A17" s="0" t="n">
        <v>64</v>
      </c>
      <c r="B17" s="0" t="n">
        <v>3042878.91011014</v>
      </c>
      <c r="C17" s="0" t="n">
        <v>1589041.33903549</v>
      </c>
      <c r="D17" s="0" t="n">
        <v>1056801.44914593</v>
      </c>
      <c r="E17" s="0" t="n">
        <v>291226.44518162</v>
      </c>
      <c r="F17" s="0" t="n">
        <v>0</v>
      </c>
      <c r="G17" s="0" t="n">
        <v>8447.41445859667</v>
      </c>
      <c r="H17" s="0" t="n">
        <v>52768.29287388</v>
      </c>
      <c r="I17" s="0" t="n">
        <v>38736.62872173</v>
      </c>
      <c r="J17" s="0" t="n">
        <v>5857.34069289667</v>
      </c>
    </row>
    <row r="18" customFormat="false" ht="12.8" hidden="false" customHeight="false" outlineLevel="0" collapsed="false">
      <c r="A18" s="0" t="n">
        <v>65</v>
      </c>
      <c r="B18" s="0" t="n">
        <v>3524319.27649951</v>
      </c>
      <c r="C18" s="0" t="n">
        <v>1537605.55936526</v>
      </c>
      <c r="D18" s="0" t="n">
        <v>967216.24857732</v>
      </c>
      <c r="E18" s="0" t="n">
        <v>288204.9005511</v>
      </c>
      <c r="F18" s="0" t="n">
        <v>624715.37045897</v>
      </c>
      <c r="G18" s="0" t="n">
        <v>5690.98997925667</v>
      </c>
      <c r="H18" s="0" t="n">
        <v>58290.43229415</v>
      </c>
      <c r="I18" s="0" t="n">
        <v>34329.87804204</v>
      </c>
      <c r="J18" s="0" t="n">
        <v>8265.89723141333</v>
      </c>
    </row>
    <row r="19" customFormat="false" ht="12.8" hidden="false" customHeight="false" outlineLevel="0" collapsed="false">
      <c r="A19" s="0" t="n">
        <v>66</v>
      </c>
      <c r="B19" s="0" t="n">
        <v>3284098.85995247</v>
      </c>
      <c r="C19" s="0" t="n">
        <v>1612113.98727077</v>
      </c>
      <c r="D19" s="0" t="n">
        <v>1278146.08745</v>
      </c>
      <c r="E19" s="0" t="n">
        <v>295867.86960948</v>
      </c>
      <c r="F19" s="0" t="n">
        <v>0</v>
      </c>
      <c r="G19" s="0" t="n">
        <v>4983.66476862</v>
      </c>
      <c r="H19" s="0" t="n">
        <v>56341.95002262</v>
      </c>
      <c r="I19" s="0" t="n">
        <v>29115.2249934</v>
      </c>
      <c r="J19" s="0" t="n">
        <v>7781.91193758</v>
      </c>
    </row>
    <row r="20" customFormat="false" ht="12.8" hidden="false" customHeight="false" outlineLevel="0" collapsed="false">
      <c r="A20" s="0" t="n">
        <v>67</v>
      </c>
      <c r="B20" s="0" t="n">
        <v>3178807.43989582</v>
      </c>
      <c r="C20" s="0" t="n">
        <v>1581693.74247086</v>
      </c>
      <c r="D20" s="0" t="n">
        <v>1202785.0434</v>
      </c>
      <c r="E20" s="0" t="n">
        <v>300370.28303841</v>
      </c>
      <c r="F20" s="0" t="n">
        <v>0</v>
      </c>
      <c r="G20" s="0" t="n">
        <v>6212.78004846667</v>
      </c>
      <c r="H20" s="0" t="n">
        <v>36492.94220208</v>
      </c>
      <c r="I20" s="0" t="n">
        <v>44634.63238596</v>
      </c>
      <c r="J20" s="0" t="n">
        <v>6848.79143004</v>
      </c>
    </row>
    <row r="21" customFormat="false" ht="12.8" hidden="false" customHeight="false" outlineLevel="0" collapsed="false">
      <c r="A21" s="0" t="n">
        <v>68</v>
      </c>
      <c r="B21" s="0" t="n">
        <v>3355222.16420064</v>
      </c>
      <c r="C21" s="0" t="n">
        <v>1595040.14462332</v>
      </c>
      <c r="D21" s="0" t="n">
        <v>1353492.89172</v>
      </c>
      <c r="E21" s="0" t="n">
        <v>295043.16882047</v>
      </c>
      <c r="F21" s="0" t="n">
        <v>0</v>
      </c>
      <c r="G21" s="0" t="n">
        <v>4756.02322796</v>
      </c>
      <c r="H21" s="0" t="n">
        <v>54134.1389655</v>
      </c>
      <c r="I21" s="0" t="n">
        <v>46183.50679536</v>
      </c>
      <c r="J21" s="0" t="n">
        <v>6827.70032802667</v>
      </c>
    </row>
    <row r="22" customFormat="false" ht="12.8" hidden="false" customHeight="false" outlineLevel="0" collapsed="false">
      <c r="A22" s="0" t="n">
        <v>69</v>
      </c>
      <c r="B22" s="0" t="n">
        <v>3814927.91244011</v>
      </c>
      <c r="C22" s="0" t="n">
        <v>1529412.94191776</v>
      </c>
      <c r="D22" s="0" t="n">
        <v>1260521.45774644</v>
      </c>
      <c r="E22" s="0" t="n">
        <v>291466.512108</v>
      </c>
      <c r="F22" s="0" t="n">
        <v>624502.42133435</v>
      </c>
      <c r="G22" s="0" t="n">
        <v>6902.50685201333</v>
      </c>
      <c r="H22" s="0" t="n">
        <v>60485.55270963</v>
      </c>
      <c r="I22" s="0" t="n">
        <v>33988.25244933</v>
      </c>
      <c r="J22" s="0" t="n">
        <v>7944.45130826667</v>
      </c>
    </row>
    <row r="23" customFormat="false" ht="12.8" hidden="false" customHeight="false" outlineLevel="0" collapsed="false">
      <c r="A23" s="0" t="n">
        <v>70</v>
      </c>
      <c r="B23" s="0" t="n">
        <v>3065071.1694433</v>
      </c>
      <c r="C23" s="0" t="n">
        <v>1755433.11933745</v>
      </c>
      <c r="D23" s="0" t="n">
        <v>901170.31193742</v>
      </c>
      <c r="E23" s="0" t="n">
        <v>310976.54643132</v>
      </c>
      <c r="F23" s="0" t="n">
        <v>0</v>
      </c>
      <c r="G23" s="0" t="n">
        <v>8336.75310394667</v>
      </c>
      <c r="H23" s="0" t="n">
        <v>54911.90215665</v>
      </c>
      <c r="I23" s="0" t="n">
        <v>27869.38814049</v>
      </c>
      <c r="J23" s="0" t="n">
        <v>6922.2215126</v>
      </c>
    </row>
    <row r="24" customFormat="false" ht="12.8" hidden="false" customHeight="false" outlineLevel="0" collapsed="false">
      <c r="A24" s="0" t="n">
        <v>71</v>
      </c>
      <c r="B24" s="0" t="n">
        <v>3072463.05649031</v>
      </c>
      <c r="C24" s="0" t="n">
        <v>1747826.22298386</v>
      </c>
      <c r="D24" s="0" t="n">
        <v>913522.43200005</v>
      </c>
      <c r="E24" s="0" t="n">
        <v>305946.69790464</v>
      </c>
      <c r="F24" s="0" t="n">
        <v>0</v>
      </c>
      <c r="G24" s="0" t="n">
        <v>7033.12380149333</v>
      </c>
      <c r="H24" s="0" t="n">
        <v>67663.12592538</v>
      </c>
      <c r="I24" s="0" t="n">
        <v>22711.55631705</v>
      </c>
      <c r="J24" s="0" t="n">
        <v>8393.29390256</v>
      </c>
    </row>
    <row r="25" customFormat="false" ht="12.8" hidden="false" customHeight="false" outlineLevel="0" collapsed="false">
      <c r="A25" s="0" t="n">
        <v>72</v>
      </c>
      <c r="B25" s="0" t="n">
        <v>2999572.82789657</v>
      </c>
      <c r="C25" s="0" t="n">
        <v>1693607.91415019</v>
      </c>
      <c r="D25" s="0" t="n">
        <v>896375.1396294</v>
      </c>
      <c r="E25" s="0" t="n">
        <v>294174.65399865</v>
      </c>
      <c r="F25" s="0" t="n">
        <v>0</v>
      </c>
      <c r="G25" s="0" t="n">
        <v>6193.77668074</v>
      </c>
      <c r="H25" s="0" t="n">
        <v>54637.01958522</v>
      </c>
      <c r="I25" s="0" t="n">
        <v>48775.1925672</v>
      </c>
      <c r="J25" s="0" t="n">
        <v>6430.39067016667</v>
      </c>
    </row>
    <row r="26" customFormat="false" ht="12.8" hidden="false" customHeight="false" outlineLevel="0" collapsed="false">
      <c r="A26" s="0" t="n">
        <v>73</v>
      </c>
      <c r="B26" s="0" t="n">
        <v>3276687.64501617</v>
      </c>
      <c r="C26" s="0" t="n">
        <v>1462176.60136747</v>
      </c>
      <c r="D26" s="0" t="n">
        <v>858070.42921754</v>
      </c>
      <c r="E26" s="0" t="n">
        <v>270625.787619</v>
      </c>
      <c r="F26" s="0" t="n">
        <v>576552.3850176</v>
      </c>
      <c r="G26" s="0" t="n">
        <v>6252.38247062</v>
      </c>
      <c r="H26" s="0" t="n">
        <v>57214.65437247</v>
      </c>
      <c r="I26" s="0" t="n">
        <v>40266.85425588</v>
      </c>
      <c r="J26" s="0" t="n">
        <v>6822.34509718667</v>
      </c>
    </row>
    <row r="27" customFormat="false" ht="12.8" hidden="false" customHeight="false" outlineLevel="0" collapsed="false">
      <c r="A27" s="0" t="n">
        <v>74</v>
      </c>
      <c r="B27" s="0" t="n">
        <v>3067535.74924206</v>
      </c>
      <c r="C27" s="0" t="n">
        <v>1690601.30706274</v>
      </c>
      <c r="D27" s="0" t="n">
        <v>973105.57727556</v>
      </c>
      <c r="E27" s="0" t="n">
        <v>293004.21809222</v>
      </c>
      <c r="F27" s="0" t="n">
        <v>0</v>
      </c>
      <c r="G27" s="0" t="n">
        <v>7465.91121749667</v>
      </c>
      <c r="H27" s="0" t="n">
        <v>58132.76325075</v>
      </c>
      <c r="I27" s="0" t="n">
        <v>38283.80613081</v>
      </c>
      <c r="J27" s="0" t="n">
        <v>7569.7525836</v>
      </c>
    </row>
    <row r="28" customFormat="false" ht="12.8" hidden="false" customHeight="false" outlineLevel="0" collapsed="false">
      <c r="A28" s="0" t="n">
        <v>75</v>
      </c>
      <c r="B28" s="0" t="n">
        <v>2766391.68025869</v>
      </c>
      <c r="C28" s="0" t="n">
        <v>1484622.24648731</v>
      </c>
      <c r="D28" s="0" t="n">
        <v>903879.0132064</v>
      </c>
      <c r="E28" s="0" t="n">
        <v>267989.15564744</v>
      </c>
      <c r="F28" s="0" t="n">
        <v>0</v>
      </c>
      <c r="G28" s="0" t="n">
        <v>5523.8165394</v>
      </c>
      <c r="H28" s="0" t="n">
        <v>54639.91296636</v>
      </c>
      <c r="I28" s="0" t="n">
        <v>42755.51502684</v>
      </c>
      <c r="J28" s="0" t="n">
        <v>7569.01196444</v>
      </c>
    </row>
    <row r="29" customFormat="false" ht="12.8" hidden="false" customHeight="false" outlineLevel="0" collapsed="false">
      <c r="A29" s="0" t="n">
        <v>76</v>
      </c>
      <c r="B29" s="0" t="n">
        <v>3426686.64706722</v>
      </c>
      <c r="C29" s="0" t="n">
        <v>1937489.11545372</v>
      </c>
      <c r="D29" s="0" t="n">
        <v>1047499.71424112</v>
      </c>
      <c r="E29" s="0" t="n">
        <v>315417.716698</v>
      </c>
      <c r="F29" s="0" t="n">
        <v>0</v>
      </c>
      <c r="G29" s="0" t="n">
        <v>6746.68626796</v>
      </c>
      <c r="H29" s="0" t="n">
        <v>70522.96038486</v>
      </c>
      <c r="I29" s="0" t="n">
        <v>39719.768277</v>
      </c>
      <c r="J29" s="0" t="n">
        <v>9966.45831471667</v>
      </c>
    </row>
    <row r="30" customFormat="false" ht="12.8" hidden="false" customHeight="false" outlineLevel="0" collapsed="false">
      <c r="A30" s="0" t="n">
        <v>77</v>
      </c>
      <c r="B30" s="0" t="n">
        <v>3705915.78138425</v>
      </c>
      <c r="C30" s="0" t="n">
        <v>1666389.77984643</v>
      </c>
      <c r="D30" s="0" t="n">
        <v>989579.60256456</v>
      </c>
      <c r="E30" s="0" t="n">
        <v>293761.0340496</v>
      </c>
      <c r="F30" s="0" t="n">
        <v>664235.797588533</v>
      </c>
      <c r="G30" s="0" t="n">
        <v>12329.1157377</v>
      </c>
      <c r="H30" s="0" t="n">
        <v>43659.95784057</v>
      </c>
      <c r="I30" s="0" t="n">
        <v>30727.66175604</v>
      </c>
      <c r="J30" s="0" t="n">
        <v>6450.08414880667</v>
      </c>
    </row>
    <row r="31" customFormat="false" ht="12.8" hidden="false" customHeight="false" outlineLevel="0" collapsed="false">
      <c r="A31" s="0" t="n">
        <v>78</v>
      </c>
      <c r="B31" s="0" t="n">
        <v>3506704.96999249</v>
      </c>
      <c r="C31" s="0" t="n">
        <v>2008783.5137046</v>
      </c>
      <c r="D31" s="0" t="n">
        <v>1058069.06383932</v>
      </c>
      <c r="E31" s="0" t="n">
        <v>324753.82453514</v>
      </c>
      <c r="F31" s="0" t="n">
        <v>0</v>
      </c>
      <c r="G31" s="0" t="n">
        <v>7513.07480099</v>
      </c>
      <c r="H31" s="0" t="n">
        <v>65571.1021362</v>
      </c>
      <c r="I31" s="0" t="n">
        <v>34738.90239258</v>
      </c>
      <c r="J31" s="0" t="n">
        <v>8859.7427763</v>
      </c>
    </row>
    <row r="32" customFormat="false" ht="12.8" hidden="false" customHeight="false" outlineLevel="0" collapsed="false">
      <c r="A32" s="0" t="n">
        <v>79</v>
      </c>
      <c r="B32" s="0" t="n">
        <v>3183134.89691959</v>
      </c>
      <c r="C32" s="0" t="n">
        <v>1788297.91460972</v>
      </c>
      <c r="D32" s="0" t="n">
        <v>968929.52423112</v>
      </c>
      <c r="E32" s="0" t="n">
        <v>300905.85864948</v>
      </c>
      <c r="F32" s="0" t="n">
        <v>0</v>
      </c>
      <c r="G32" s="0" t="n">
        <v>8536.36471455</v>
      </c>
      <c r="H32" s="0" t="n">
        <v>75490.33956963</v>
      </c>
      <c r="I32" s="0" t="n">
        <v>32579.10715248</v>
      </c>
      <c r="J32" s="0" t="n">
        <v>9782.04397138</v>
      </c>
    </row>
    <row r="33" customFormat="false" ht="12.8" hidden="false" customHeight="false" outlineLevel="0" collapsed="false">
      <c r="A33" s="0" t="n">
        <v>80</v>
      </c>
      <c r="B33" s="0" t="n">
        <v>3510412.4994075</v>
      </c>
      <c r="C33" s="0" t="n">
        <v>1955415.80361762</v>
      </c>
      <c r="D33" s="0" t="n">
        <v>1097420.13879636</v>
      </c>
      <c r="E33" s="0" t="n">
        <v>324389.94661725</v>
      </c>
      <c r="F33" s="0" t="n">
        <v>0</v>
      </c>
      <c r="G33" s="0" t="n">
        <v>9225.73869594667</v>
      </c>
      <c r="H33" s="0" t="n">
        <v>68496.26743026</v>
      </c>
      <c r="I33" s="0" t="n">
        <v>45958.36121412</v>
      </c>
      <c r="J33" s="0" t="n">
        <v>10163.20773468</v>
      </c>
    </row>
    <row r="34" customFormat="false" ht="12.8" hidden="false" customHeight="false" outlineLevel="0" collapsed="false">
      <c r="A34" s="0" t="n">
        <v>81</v>
      </c>
      <c r="B34" s="0" t="n">
        <v>3863017.52801507</v>
      </c>
      <c r="C34" s="0" t="n">
        <v>1746089.97965427</v>
      </c>
      <c r="D34" s="0" t="n">
        <v>1015089.8073825</v>
      </c>
      <c r="E34" s="0" t="n">
        <v>302728.27730407</v>
      </c>
      <c r="F34" s="0" t="n">
        <v>692092.724719364</v>
      </c>
      <c r="G34" s="0" t="n">
        <v>7934.24842735</v>
      </c>
      <c r="H34" s="0" t="n">
        <v>66081.29812899</v>
      </c>
      <c r="I34" s="0" t="n">
        <v>26184.5778258</v>
      </c>
      <c r="J34" s="0" t="n">
        <v>8956.49902827667</v>
      </c>
    </row>
    <row r="35" customFormat="false" ht="12.8" hidden="false" customHeight="false" outlineLevel="0" collapsed="false">
      <c r="A35" s="0" t="n">
        <v>82</v>
      </c>
      <c r="B35" s="0" t="n">
        <v>3603676.07236456</v>
      </c>
      <c r="C35" s="0" t="n">
        <v>2017883.66736229</v>
      </c>
      <c r="D35" s="0" t="n">
        <v>1120440.56977695</v>
      </c>
      <c r="E35" s="0" t="n">
        <v>335082.25767543</v>
      </c>
      <c r="F35" s="0" t="n">
        <v>0</v>
      </c>
      <c r="G35" s="0" t="n">
        <v>8100.66799718667</v>
      </c>
      <c r="H35" s="0" t="n">
        <v>75603.19284723</v>
      </c>
      <c r="I35" s="0" t="n">
        <v>38314.06172265</v>
      </c>
      <c r="J35" s="0" t="n">
        <v>9870.82489831667</v>
      </c>
    </row>
    <row r="36" customFormat="false" ht="12.8" hidden="false" customHeight="false" outlineLevel="0" collapsed="false">
      <c r="A36" s="0" t="n">
        <v>83</v>
      </c>
      <c r="B36" s="0" t="n">
        <v>3323715.03850226</v>
      </c>
      <c r="C36" s="0" t="n">
        <v>1861079.68489231</v>
      </c>
      <c r="D36" s="0" t="n">
        <v>1039930.20695668</v>
      </c>
      <c r="E36" s="0" t="n">
        <v>313971.16443336</v>
      </c>
      <c r="F36" s="0" t="n">
        <v>0</v>
      </c>
      <c r="G36" s="0" t="n">
        <v>9094.9612348</v>
      </c>
      <c r="H36" s="0" t="n">
        <v>58916.87045628</v>
      </c>
      <c r="I36" s="0" t="n">
        <v>33144.78744048</v>
      </c>
      <c r="J36" s="0" t="n">
        <v>8932.04792172</v>
      </c>
    </row>
    <row r="37" customFormat="false" ht="12.8" hidden="false" customHeight="false" outlineLevel="0" collapsed="false">
      <c r="A37" s="0" t="n">
        <v>84</v>
      </c>
      <c r="B37" s="0" t="n">
        <v>3783197.61520982</v>
      </c>
      <c r="C37" s="0" t="n">
        <v>2122366.88293413</v>
      </c>
      <c r="D37" s="0" t="n">
        <v>1157961.01319217</v>
      </c>
      <c r="E37" s="0" t="n">
        <v>340189.96029741</v>
      </c>
      <c r="F37" s="0" t="n">
        <v>0</v>
      </c>
      <c r="G37" s="0" t="n">
        <v>8947.06610793333</v>
      </c>
      <c r="H37" s="0" t="n">
        <v>101190.00456645</v>
      </c>
      <c r="I37" s="0" t="n">
        <v>41330.91438564</v>
      </c>
      <c r="J37" s="0" t="n">
        <v>12877.0886499567</v>
      </c>
    </row>
    <row r="38" customFormat="false" ht="12.8" hidden="false" customHeight="false" outlineLevel="0" collapsed="false">
      <c r="A38" s="0" t="n">
        <v>85</v>
      </c>
      <c r="B38" s="0" t="n">
        <v>4239658.41892022</v>
      </c>
      <c r="C38" s="0" t="n">
        <v>1939270.8541881</v>
      </c>
      <c r="D38" s="0" t="n">
        <v>1103456.2962048</v>
      </c>
      <c r="E38" s="0" t="n">
        <v>323406.42148503</v>
      </c>
      <c r="F38" s="0" t="n">
        <v>754528.23162584</v>
      </c>
      <c r="G38" s="0" t="n">
        <v>6170.06898083333</v>
      </c>
      <c r="H38" s="0" t="n">
        <v>58388.66051637</v>
      </c>
      <c r="I38" s="0" t="n">
        <v>47063.1936384</v>
      </c>
      <c r="J38" s="0" t="n">
        <v>9491.71577383334</v>
      </c>
    </row>
    <row r="39" customFormat="false" ht="12.8" hidden="false" customHeight="false" outlineLevel="0" collapsed="false">
      <c r="A39" s="0" t="n">
        <v>86</v>
      </c>
      <c r="B39" s="0" t="n">
        <v>3904086.94258185</v>
      </c>
      <c r="C39" s="0" t="n">
        <v>2202498.17091925</v>
      </c>
      <c r="D39" s="0" t="n">
        <v>1203697.14989388</v>
      </c>
      <c r="E39" s="0" t="n">
        <v>350137.59182014</v>
      </c>
      <c r="F39" s="0" t="n">
        <v>0</v>
      </c>
      <c r="G39" s="0" t="n">
        <v>7229.23342474667</v>
      </c>
      <c r="H39" s="0" t="n">
        <v>83290.52264088</v>
      </c>
      <c r="I39" s="0" t="n">
        <v>47025.48200352</v>
      </c>
      <c r="J39" s="0" t="n">
        <v>11735.5242674833</v>
      </c>
    </row>
    <row r="40" customFormat="false" ht="12.8" hidden="false" customHeight="false" outlineLevel="0" collapsed="false">
      <c r="A40" s="0" t="n">
        <v>87</v>
      </c>
      <c r="B40" s="0" t="n">
        <v>3662821.55105514</v>
      </c>
      <c r="C40" s="0" t="n">
        <v>2058303.51406267</v>
      </c>
      <c r="D40" s="0" t="n">
        <v>1133285.94588954</v>
      </c>
      <c r="E40" s="0" t="n">
        <v>336066.37792024</v>
      </c>
      <c r="F40" s="0" t="n">
        <v>0</v>
      </c>
      <c r="G40" s="0" t="n">
        <v>5674.20283550667</v>
      </c>
      <c r="H40" s="0" t="n">
        <v>71430.78132537</v>
      </c>
      <c r="I40" s="0" t="n">
        <v>48381.32829924</v>
      </c>
      <c r="J40" s="0" t="n">
        <v>11442.3185079967</v>
      </c>
    </row>
    <row r="41" customFormat="false" ht="12.8" hidden="false" customHeight="false" outlineLevel="0" collapsed="false">
      <c r="A41" s="0" t="n">
        <v>88</v>
      </c>
      <c r="B41" s="0" t="n">
        <v>4044095.64919021</v>
      </c>
      <c r="C41" s="0" t="n">
        <v>2347541.2406947</v>
      </c>
      <c r="D41" s="0" t="n">
        <v>1179532.94155476</v>
      </c>
      <c r="E41" s="0" t="n">
        <v>365701.8605335</v>
      </c>
      <c r="F41" s="0" t="n">
        <v>0</v>
      </c>
      <c r="G41" s="0" t="n">
        <v>10180.24523826</v>
      </c>
      <c r="H41" s="0" t="n">
        <v>86871.04419642</v>
      </c>
      <c r="I41" s="0" t="n">
        <v>41424.78876588</v>
      </c>
      <c r="J41" s="0" t="n">
        <v>13342.00326472</v>
      </c>
    </row>
    <row r="42" customFormat="false" ht="12.8" hidden="false" customHeight="false" outlineLevel="0" collapsed="false">
      <c r="A42" s="0" t="n">
        <v>89</v>
      </c>
      <c r="B42" s="0" t="n">
        <v>4611672.4421348</v>
      </c>
      <c r="C42" s="0" t="n">
        <v>2298825.20226284</v>
      </c>
      <c r="D42" s="0" t="n">
        <v>1022103.05454338</v>
      </c>
      <c r="E42" s="0" t="n">
        <v>350018.03021106</v>
      </c>
      <c r="F42" s="0" t="n">
        <v>815083.27852435</v>
      </c>
      <c r="G42" s="0" t="n">
        <v>10248.0006987</v>
      </c>
      <c r="H42" s="0" t="n">
        <v>75080.58961188</v>
      </c>
      <c r="I42" s="0" t="n">
        <v>33837.31164138</v>
      </c>
      <c r="J42" s="0" t="n">
        <v>8872.28603687667</v>
      </c>
    </row>
    <row r="43" customFormat="false" ht="12.8" hidden="false" customHeight="false" outlineLevel="0" collapsed="false">
      <c r="A43" s="0" t="n">
        <v>90</v>
      </c>
      <c r="B43" s="0" t="n">
        <v>4197262.74496918</v>
      </c>
      <c r="C43" s="0" t="n">
        <v>2454214.1577851</v>
      </c>
      <c r="D43" s="0" t="n">
        <v>1213556.31229338</v>
      </c>
      <c r="E43" s="0" t="n">
        <v>373284.06291436</v>
      </c>
      <c r="F43" s="0" t="n">
        <v>0</v>
      </c>
      <c r="G43" s="0" t="n">
        <v>11819.6954886133</v>
      </c>
      <c r="H43" s="0" t="n">
        <v>96312.15105531</v>
      </c>
      <c r="I43" s="0" t="n">
        <v>36378.00521631</v>
      </c>
      <c r="J43" s="0" t="n">
        <v>12454.2075998267</v>
      </c>
    </row>
    <row r="44" customFormat="false" ht="12.8" hidden="false" customHeight="false" outlineLevel="0" collapsed="false">
      <c r="A44" s="0" t="n">
        <v>91</v>
      </c>
      <c r="B44" s="0" t="n">
        <v>4026427.76593238</v>
      </c>
      <c r="C44" s="0" t="n">
        <v>2405589.62173792</v>
      </c>
      <c r="D44" s="0" t="n">
        <v>1111039.84234272</v>
      </c>
      <c r="E44" s="0" t="n">
        <v>361450.637604</v>
      </c>
      <c r="F44" s="0" t="n">
        <v>0</v>
      </c>
      <c r="G44" s="0" t="n">
        <v>9098.48940575333</v>
      </c>
      <c r="H44" s="0" t="n">
        <v>88807.31652954</v>
      </c>
      <c r="I44" s="0" t="n">
        <v>40637.4838896</v>
      </c>
      <c r="J44" s="0" t="n">
        <v>11558.09510511</v>
      </c>
    </row>
    <row r="45" customFormat="false" ht="12.8" hidden="false" customHeight="false" outlineLevel="0" collapsed="false">
      <c r="A45" s="0" t="n">
        <v>92</v>
      </c>
      <c r="B45" s="0" t="n">
        <v>4274271.65740826</v>
      </c>
      <c r="C45" s="0" t="n">
        <v>2612813.72507142</v>
      </c>
      <c r="D45" s="0" t="n">
        <v>1108865.45138402</v>
      </c>
      <c r="E45" s="0" t="n">
        <v>386732.72680559</v>
      </c>
      <c r="F45" s="0" t="n">
        <v>0</v>
      </c>
      <c r="G45" s="0" t="n">
        <v>17489.3037978933</v>
      </c>
      <c r="H45" s="0" t="n">
        <v>93173.7627816</v>
      </c>
      <c r="I45" s="0" t="n">
        <v>44038.95901044</v>
      </c>
      <c r="J45" s="0" t="n">
        <v>12681.94474496</v>
      </c>
    </row>
    <row r="46" customFormat="false" ht="12.8" hidden="false" customHeight="false" outlineLevel="0" collapsed="false">
      <c r="A46" s="0" t="n">
        <v>93</v>
      </c>
      <c r="B46" s="0" t="n">
        <v>5007696.92588977</v>
      </c>
      <c r="C46" s="0" t="n">
        <v>2509204.3921671</v>
      </c>
      <c r="D46" s="0" t="n">
        <v>1094915.43154107</v>
      </c>
      <c r="E46" s="0" t="n">
        <v>378007.91334305</v>
      </c>
      <c r="F46" s="0" t="n">
        <v>877244.88618641</v>
      </c>
      <c r="G46" s="0" t="n">
        <v>8724.80625524</v>
      </c>
      <c r="H46" s="0" t="n">
        <v>91590.62908368</v>
      </c>
      <c r="I46" s="0" t="n">
        <v>40731.78092679</v>
      </c>
      <c r="J46" s="0" t="n">
        <v>9654.51881584</v>
      </c>
    </row>
    <row r="47" customFormat="false" ht="12.8" hidden="false" customHeight="false" outlineLevel="0" collapsed="false">
      <c r="A47" s="0" t="n">
        <v>94</v>
      </c>
      <c r="B47" s="0" t="n">
        <v>4458178.48008425</v>
      </c>
      <c r="C47" s="0" t="n">
        <v>2748691.98972843</v>
      </c>
      <c r="D47" s="0" t="n">
        <v>1116109.71150712</v>
      </c>
      <c r="E47" s="0" t="n">
        <v>397604.42427978</v>
      </c>
      <c r="F47" s="0" t="n">
        <v>0</v>
      </c>
      <c r="G47" s="0" t="n">
        <v>13194.2802101333</v>
      </c>
      <c r="H47" s="0" t="n">
        <v>113545.76324223</v>
      </c>
      <c r="I47" s="0" t="n">
        <v>54654.48987828</v>
      </c>
      <c r="J47" s="0" t="n">
        <v>14445.58724076</v>
      </c>
    </row>
    <row r="48" customFormat="false" ht="12.8" hidden="false" customHeight="false" outlineLevel="0" collapsed="false">
      <c r="A48" s="0" t="n">
        <v>95</v>
      </c>
      <c r="B48" s="0" t="n">
        <v>4306474.91743433</v>
      </c>
      <c r="C48" s="0" t="n">
        <v>2610371.63134534</v>
      </c>
      <c r="D48" s="0" t="n">
        <v>1137127.65128672</v>
      </c>
      <c r="E48" s="0" t="n">
        <v>386435.71437822</v>
      </c>
      <c r="F48" s="0" t="n">
        <v>0</v>
      </c>
      <c r="G48" s="0" t="n">
        <v>15135.22976076</v>
      </c>
      <c r="H48" s="0" t="n">
        <v>106067.89657392</v>
      </c>
      <c r="I48" s="0" t="n">
        <v>40068.06065832</v>
      </c>
      <c r="J48" s="0" t="n">
        <v>12258.5156592</v>
      </c>
    </row>
    <row r="49" customFormat="false" ht="12.8" hidden="false" customHeight="false" outlineLevel="0" collapsed="false">
      <c r="A49" s="0" t="n">
        <v>96</v>
      </c>
      <c r="B49" s="0" t="n">
        <v>4513386.733515</v>
      </c>
      <c r="C49" s="0" t="n">
        <v>2929102.70042932</v>
      </c>
      <c r="D49" s="0" t="n">
        <v>1012371.945927</v>
      </c>
      <c r="E49" s="0" t="n">
        <v>398825.43273888</v>
      </c>
      <c r="F49" s="0" t="n">
        <v>0</v>
      </c>
      <c r="G49" s="0" t="n">
        <v>13807.5714263</v>
      </c>
      <c r="H49" s="0" t="n">
        <v>113769.48187452</v>
      </c>
      <c r="I49" s="0" t="n">
        <v>30985.71341868</v>
      </c>
      <c r="J49" s="0" t="n">
        <v>15768.3466819033</v>
      </c>
    </row>
    <row r="50" customFormat="false" ht="12.8" hidden="false" customHeight="false" outlineLevel="0" collapsed="false">
      <c r="A50" s="0" t="n">
        <v>97</v>
      </c>
      <c r="B50" s="0" t="n">
        <v>5150884.45645455</v>
      </c>
      <c r="C50" s="0" t="n">
        <v>2708372.15719569</v>
      </c>
      <c r="D50" s="0" t="n">
        <v>996580.61261234</v>
      </c>
      <c r="E50" s="0" t="n">
        <v>388414.04912624</v>
      </c>
      <c r="F50" s="0" t="n">
        <v>900407.87228298</v>
      </c>
      <c r="G50" s="0" t="n">
        <v>12029.2891499667</v>
      </c>
      <c r="H50" s="0" t="n">
        <v>89842.28636946</v>
      </c>
      <c r="I50" s="0" t="n">
        <v>48704.56359198</v>
      </c>
      <c r="J50" s="0" t="n">
        <v>11201.7837288533</v>
      </c>
    </row>
    <row r="51" customFormat="false" ht="12.8" hidden="false" customHeight="false" outlineLevel="0" collapsed="false">
      <c r="A51" s="0" t="n">
        <v>98</v>
      </c>
      <c r="B51" s="0" t="n">
        <v>4425881.2917866</v>
      </c>
      <c r="C51" s="0" t="n">
        <v>2828395.76246976</v>
      </c>
      <c r="D51" s="0" t="n">
        <v>1034557.53044556</v>
      </c>
      <c r="E51" s="0" t="n">
        <v>396724.6499886</v>
      </c>
      <c r="F51" s="0" t="n">
        <v>0</v>
      </c>
      <c r="G51" s="0" t="n">
        <v>9252.97567333333</v>
      </c>
      <c r="H51" s="0" t="n">
        <v>97265.2377072</v>
      </c>
      <c r="I51" s="0" t="n">
        <v>48547.63539291</v>
      </c>
      <c r="J51" s="0" t="n">
        <v>13954.1467758333</v>
      </c>
    </row>
    <row r="52" customFormat="false" ht="12.8" hidden="false" customHeight="false" outlineLevel="0" collapsed="false">
      <c r="A52" s="0" t="n">
        <v>99</v>
      </c>
      <c r="B52" s="0" t="n">
        <v>4391584.641958</v>
      </c>
      <c r="C52" s="0" t="n">
        <v>2813335.19966549</v>
      </c>
      <c r="D52" s="0" t="n">
        <v>1022398.25785788</v>
      </c>
      <c r="E52" s="0" t="n">
        <v>390010.36194108</v>
      </c>
      <c r="F52" s="0" t="n">
        <v>0</v>
      </c>
      <c r="G52" s="0" t="n">
        <v>14039.9076663667</v>
      </c>
      <c r="H52" s="0" t="n">
        <v>109539.6038127</v>
      </c>
      <c r="I52" s="0" t="n">
        <v>29518.9457736</v>
      </c>
      <c r="J52" s="0" t="n">
        <v>14971.41462124</v>
      </c>
    </row>
    <row r="53" customFormat="false" ht="12.8" hidden="false" customHeight="false" outlineLevel="0" collapsed="false">
      <c r="A53" s="0" t="n">
        <v>100</v>
      </c>
      <c r="B53" s="0" t="n">
        <v>4467119.77657668</v>
      </c>
      <c r="C53" s="0" t="n">
        <v>2904494.96775386</v>
      </c>
      <c r="D53" s="0" t="n">
        <v>981712.77031492</v>
      </c>
      <c r="E53" s="0" t="n">
        <v>397669.686522</v>
      </c>
      <c r="F53" s="0" t="n">
        <v>0</v>
      </c>
      <c r="G53" s="0" t="n">
        <v>20719.1264874</v>
      </c>
      <c r="H53" s="0" t="n">
        <v>111183.52713534</v>
      </c>
      <c r="I53" s="0" t="n">
        <v>35356.29770532</v>
      </c>
      <c r="J53" s="0" t="n">
        <v>15856.73809888</v>
      </c>
    </row>
    <row r="54" customFormat="false" ht="12.8" hidden="false" customHeight="false" outlineLevel="0" collapsed="false">
      <c r="A54" s="0" t="n">
        <v>101</v>
      </c>
      <c r="B54" s="0" t="n">
        <v>5254068.33514773</v>
      </c>
      <c r="C54" s="0" t="n">
        <v>2771596.4317624</v>
      </c>
      <c r="D54" s="0" t="n">
        <v>1002657.0341016</v>
      </c>
      <c r="E54" s="0" t="n">
        <v>391657.0599657</v>
      </c>
      <c r="F54" s="0" t="n">
        <v>913114.7968608</v>
      </c>
      <c r="G54" s="0" t="n">
        <v>11162.2549020233</v>
      </c>
      <c r="H54" s="0" t="n">
        <v>114586.43718018</v>
      </c>
      <c r="I54" s="0" t="n">
        <v>36983.85331536</v>
      </c>
      <c r="J54" s="0" t="n">
        <v>15478.16882143</v>
      </c>
    </row>
    <row r="55" customFormat="false" ht="12.8" hidden="false" customHeight="false" outlineLevel="0" collapsed="false">
      <c r="A55" s="0" t="n">
        <v>102</v>
      </c>
      <c r="B55" s="0" t="n">
        <v>4419175.34707796</v>
      </c>
      <c r="C55" s="0" t="n">
        <v>2800273.89516757</v>
      </c>
      <c r="D55" s="0" t="n">
        <v>1030294.10389542</v>
      </c>
      <c r="E55" s="0" t="n">
        <v>400041.15776574</v>
      </c>
      <c r="F55" s="0" t="n">
        <v>0</v>
      </c>
      <c r="G55" s="0" t="n">
        <v>19674.98678908</v>
      </c>
      <c r="H55" s="0" t="n">
        <v>117842.76385578</v>
      </c>
      <c r="I55" s="0" t="n">
        <v>37216.07443164</v>
      </c>
      <c r="J55" s="0" t="n">
        <v>14822.2986495567</v>
      </c>
    </row>
    <row r="56" customFormat="false" ht="12.8" hidden="false" customHeight="false" outlineLevel="0" collapsed="false">
      <c r="A56" s="0" t="n">
        <v>103</v>
      </c>
      <c r="B56" s="0" t="n">
        <v>4311022.79625072</v>
      </c>
      <c r="C56" s="0" t="n">
        <v>2830689.92002074</v>
      </c>
      <c r="D56" s="0" t="n">
        <v>941257.49803289</v>
      </c>
      <c r="E56" s="0" t="n">
        <v>392834.50167738</v>
      </c>
      <c r="F56" s="0" t="n">
        <v>0</v>
      </c>
      <c r="G56" s="0" t="n">
        <v>10478.2126680467</v>
      </c>
      <c r="H56" s="0" t="n">
        <v>82558.23592455</v>
      </c>
      <c r="I56" s="0" t="n">
        <v>43048.72817052</v>
      </c>
      <c r="J56" s="0" t="n">
        <v>14265.94684696</v>
      </c>
    </row>
    <row r="57" customFormat="false" ht="12.8" hidden="false" customHeight="false" outlineLevel="0" collapsed="false">
      <c r="A57" s="0" t="n">
        <v>104</v>
      </c>
      <c r="B57" s="0" t="n">
        <v>4405815.91478249</v>
      </c>
      <c r="C57" s="0" t="n">
        <v>2901259.54486634</v>
      </c>
      <c r="D57" s="0" t="n">
        <v>944287.40653176</v>
      </c>
      <c r="E57" s="0" t="n">
        <v>401229.20845007</v>
      </c>
      <c r="F57" s="0" t="n">
        <v>0</v>
      </c>
      <c r="G57" s="0" t="n">
        <v>13473.43832961</v>
      </c>
      <c r="H57" s="0" t="n">
        <v>113032.00321914</v>
      </c>
      <c r="I57" s="0" t="n">
        <v>20796.64985736</v>
      </c>
      <c r="J57" s="0" t="n">
        <v>13909.1349435733</v>
      </c>
    </row>
    <row r="58" customFormat="false" ht="12.8" hidden="false" customHeight="false" outlineLevel="0" collapsed="false">
      <c r="A58" s="0" t="n">
        <v>105</v>
      </c>
      <c r="B58" s="0" t="n">
        <v>5234179.08567233</v>
      </c>
      <c r="C58" s="0" t="n">
        <v>2764635.39341106</v>
      </c>
      <c r="D58" s="0" t="n">
        <v>985514.0613354</v>
      </c>
      <c r="E58" s="0" t="n">
        <v>394611.13146612</v>
      </c>
      <c r="F58" s="0" t="n">
        <v>915535.86080624</v>
      </c>
      <c r="G58" s="0" t="n">
        <v>19239.24668067</v>
      </c>
      <c r="H58" s="0" t="n">
        <v>114409.3272444</v>
      </c>
      <c r="I58" s="0" t="n">
        <v>32147.7958971</v>
      </c>
      <c r="J58" s="0" t="n">
        <v>13991.32449008</v>
      </c>
    </row>
    <row r="59" customFormat="false" ht="12.8" hidden="false" customHeight="false" outlineLevel="0" collapsed="false">
      <c r="A59" s="0" t="n">
        <v>106</v>
      </c>
      <c r="B59" s="0" t="n">
        <v>4498009.12092728</v>
      </c>
      <c r="C59" s="0" t="n">
        <v>2896248.05331685</v>
      </c>
      <c r="D59" s="0" t="n">
        <v>1025187.695592</v>
      </c>
      <c r="E59" s="0" t="n">
        <v>402446.12754885</v>
      </c>
      <c r="F59" s="0" t="n">
        <v>0</v>
      </c>
      <c r="G59" s="0" t="n">
        <v>11713.0730967333</v>
      </c>
      <c r="H59" s="0" t="n">
        <v>124348.18361199</v>
      </c>
      <c r="I59" s="0" t="n">
        <v>23209.82010225</v>
      </c>
      <c r="J59" s="0" t="n">
        <v>17107.3320574</v>
      </c>
    </row>
    <row r="60" customFormat="false" ht="12.8" hidden="false" customHeight="false" outlineLevel="0" collapsed="false">
      <c r="A60" s="0" t="n">
        <v>107</v>
      </c>
      <c r="B60" s="0" t="n">
        <v>4420810.26341595</v>
      </c>
      <c r="C60" s="0" t="n">
        <v>2890149.59731801</v>
      </c>
      <c r="D60" s="0" t="n">
        <v>959585.89112088</v>
      </c>
      <c r="E60" s="0" t="n">
        <v>395354.8539369</v>
      </c>
      <c r="F60" s="0" t="n">
        <v>0</v>
      </c>
      <c r="G60" s="0" t="n">
        <v>17431.66993208</v>
      </c>
      <c r="H60" s="0" t="n">
        <v>99301.02362085</v>
      </c>
      <c r="I60" s="0" t="n">
        <v>47213.72053272</v>
      </c>
      <c r="J60" s="0" t="n">
        <v>14537.6646193933</v>
      </c>
    </row>
    <row r="61" customFormat="false" ht="12.8" hidden="false" customHeight="false" outlineLevel="0" collapsed="false">
      <c r="A61" s="0" t="n">
        <v>108</v>
      </c>
      <c r="B61" s="0" t="n">
        <v>4536843.14433886</v>
      </c>
      <c r="C61" s="0" t="n">
        <v>3004977.8506089</v>
      </c>
      <c r="D61" s="0" t="n">
        <v>951549.8360725</v>
      </c>
      <c r="E61" s="0" t="n">
        <v>400236.73971107</v>
      </c>
      <c r="F61" s="0" t="n">
        <v>0</v>
      </c>
      <c r="G61" s="0" t="n">
        <v>15204.31804184</v>
      </c>
      <c r="H61" s="0" t="n">
        <v>111694.16154411</v>
      </c>
      <c r="I61" s="0" t="n">
        <v>37193.60165589</v>
      </c>
      <c r="J61" s="0" t="n">
        <v>17280.8554941467</v>
      </c>
    </row>
    <row r="62" customFormat="false" ht="12.8" hidden="false" customHeight="false" outlineLevel="0" collapsed="false">
      <c r="A62" s="0" t="n">
        <v>109</v>
      </c>
      <c r="B62" s="0" t="n">
        <v>5347144.86709895</v>
      </c>
      <c r="C62" s="0" t="n">
        <v>2930127.77072739</v>
      </c>
      <c r="D62" s="0" t="n">
        <v>919415.99555545</v>
      </c>
      <c r="E62" s="0" t="n">
        <v>390442.61615749</v>
      </c>
      <c r="F62" s="0" t="n">
        <v>943156.52331768</v>
      </c>
      <c r="G62" s="0" t="n">
        <v>18740.5794245</v>
      </c>
      <c r="H62" s="0" t="n">
        <v>95581.4719017</v>
      </c>
      <c r="I62" s="0" t="n">
        <v>41320.43320902</v>
      </c>
      <c r="J62" s="0" t="n">
        <v>13253.0676660533</v>
      </c>
    </row>
    <row r="63" customFormat="false" ht="12.8" hidden="false" customHeight="false" outlineLevel="0" collapsed="false">
      <c r="A63" s="0" t="n">
        <v>110</v>
      </c>
      <c r="B63" s="0" t="n">
        <v>4510368.92709333</v>
      </c>
      <c r="C63" s="0" t="n">
        <v>3011190.34366914</v>
      </c>
      <c r="D63" s="0" t="n">
        <v>917267.40491892</v>
      </c>
      <c r="E63" s="0" t="n">
        <v>397679.30317984</v>
      </c>
      <c r="F63" s="0" t="n">
        <v>0</v>
      </c>
      <c r="G63" s="0" t="n">
        <v>14901.9289608</v>
      </c>
      <c r="H63" s="0" t="n">
        <v>120932.02068003</v>
      </c>
      <c r="I63" s="0" t="n">
        <v>33831.61460595</v>
      </c>
      <c r="J63" s="0" t="n">
        <v>16506.7446441</v>
      </c>
    </row>
    <row r="64" customFormat="false" ht="12.8" hidden="false" customHeight="false" outlineLevel="0" collapsed="false">
      <c r="A64" s="0" t="n">
        <v>111</v>
      </c>
      <c r="B64" s="0" t="n">
        <v>4371053.93798036</v>
      </c>
      <c r="C64" s="0" t="n">
        <v>2886663.91756527</v>
      </c>
      <c r="D64" s="0" t="n">
        <v>935146.24819488</v>
      </c>
      <c r="E64" s="0" t="n">
        <v>390905.10340216</v>
      </c>
      <c r="F64" s="0" t="n">
        <v>0</v>
      </c>
      <c r="G64" s="0" t="n">
        <v>10894.86122884</v>
      </c>
      <c r="H64" s="0" t="n">
        <v>103255.1428698</v>
      </c>
      <c r="I64" s="0" t="n">
        <v>34073.26604604</v>
      </c>
      <c r="J64" s="0" t="n">
        <v>14832.94030629</v>
      </c>
    </row>
    <row r="65" customFormat="false" ht="12.8" hidden="false" customHeight="false" outlineLevel="0" collapsed="false">
      <c r="A65" s="0" t="n">
        <v>112</v>
      </c>
      <c r="B65" s="0" t="n">
        <v>4428757.65825143</v>
      </c>
      <c r="C65" s="0" t="n">
        <v>2975130.89950838</v>
      </c>
      <c r="D65" s="0" t="n">
        <v>889650.36101088</v>
      </c>
      <c r="E65" s="0" t="n">
        <v>397513.1045184</v>
      </c>
      <c r="F65" s="0" t="n">
        <v>0</v>
      </c>
      <c r="G65" s="0" t="n">
        <v>11938.4152497</v>
      </c>
      <c r="H65" s="0" t="n">
        <v>97491.24965418</v>
      </c>
      <c r="I65" s="0" t="n">
        <v>42478.7419152</v>
      </c>
      <c r="J65" s="0" t="n">
        <v>16881.9066727667</v>
      </c>
    </row>
    <row r="66" customFormat="false" ht="12.8" hidden="false" customHeight="false" outlineLevel="0" collapsed="false">
      <c r="A66" s="0" t="n">
        <v>113</v>
      </c>
      <c r="B66" s="0" t="n">
        <v>5274953.46860592</v>
      </c>
      <c r="C66" s="0" t="n">
        <v>2901407.94120558</v>
      </c>
      <c r="D66" s="0" t="n">
        <v>898498.64643088</v>
      </c>
      <c r="E66" s="0" t="n">
        <v>390045.48531016</v>
      </c>
      <c r="F66" s="0" t="n">
        <v>932549.859258534</v>
      </c>
      <c r="G66" s="0" t="n">
        <v>17131.9912186867</v>
      </c>
      <c r="H66" s="0" t="n">
        <v>99870.71587227</v>
      </c>
      <c r="I66" s="0" t="n">
        <v>27289.47380544</v>
      </c>
      <c r="J66" s="0" t="n">
        <v>14736.37759025</v>
      </c>
    </row>
    <row r="67" customFormat="false" ht="12.8" hidden="false" customHeight="false" outlineLevel="0" collapsed="false">
      <c r="A67" s="0" t="n">
        <v>114</v>
      </c>
      <c r="B67" s="0" t="n">
        <v>4509718.90145919</v>
      </c>
      <c r="C67" s="0" t="n">
        <v>2897711.70250553</v>
      </c>
      <c r="D67" s="0" t="n">
        <v>1010569.76526996</v>
      </c>
      <c r="E67" s="0" t="n">
        <v>399401.42398884</v>
      </c>
      <c r="F67" s="0" t="n">
        <v>0</v>
      </c>
      <c r="G67" s="0" t="n">
        <v>15816.2687495833</v>
      </c>
      <c r="H67" s="0" t="n">
        <v>137378.83524528</v>
      </c>
      <c r="I67" s="0" t="n">
        <v>29871.41064264</v>
      </c>
      <c r="J67" s="0" t="n">
        <v>21225.4726472933</v>
      </c>
    </row>
    <row r="68" customFormat="false" ht="12.8" hidden="false" customHeight="false" outlineLevel="0" collapsed="false">
      <c r="A68" s="0" t="n">
        <v>115</v>
      </c>
      <c r="B68" s="0" t="n">
        <v>4423737.40613487</v>
      </c>
      <c r="C68" s="0" t="n">
        <v>2895497.75872746</v>
      </c>
      <c r="D68" s="0" t="n">
        <v>972193.44396424</v>
      </c>
      <c r="E68" s="0" t="n">
        <v>396679.17690968</v>
      </c>
      <c r="F68" s="0" t="n">
        <v>0</v>
      </c>
      <c r="G68" s="0" t="n">
        <v>16202.7565998</v>
      </c>
      <c r="H68" s="0" t="n">
        <v>112525.30451034</v>
      </c>
      <c r="I68" s="0" t="n">
        <v>25089.44547204</v>
      </c>
      <c r="J68" s="0" t="n">
        <v>13894.50391274</v>
      </c>
    </row>
    <row r="69" customFormat="false" ht="12.8" hidden="false" customHeight="false" outlineLevel="0" collapsed="false">
      <c r="A69" s="0" t="n">
        <v>116</v>
      </c>
      <c r="B69" s="0" t="n">
        <v>4573496.07298633</v>
      </c>
      <c r="C69" s="0" t="n">
        <v>3016954.19582274</v>
      </c>
      <c r="D69" s="0" t="n">
        <v>990461.5442322</v>
      </c>
      <c r="E69" s="0" t="n">
        <v>400387.36083996</v>
      </c>
      <c r="F69" s="0" t="n">
        <v>0</v>
      </c>
      <c r="G69" s="0" t="n">
        <v>10743.64602402</v>
      </c>
      <c r="H69" s="0" t="n">
        <v>127188.82469307</v>
      </c>
      <c r="I69" s="0" t="n">
        <v>15593.8633857</v>
      </c>
      <c r="J69" s="0" t="n">
        <v>16883.17778838</v>
      </c>
    </row>
    <row r="70" customFormat="false" ht="12.8" hidden="false" customHeight="false" outlineLevel="0" collapsed="false">
      <c r="A70" s="0" t="n">
        <v>117</v>
      </c>
      <c r="B70" s="0" t="n">
        <v>5362843.74147976</v>
      </c>
      <c r="C70" s="0" t="n">
        <v>2893795.80778066</v>
      </c>
      <c r="D70" s="0" t="n">
        <v>951979.83142638</v>
      </c>
      <c r="E70" s="0" t="n">
        <v>394497.64791899</v>
      </c>
      <c r="F70" s="0" t="n">
        <v>951598.626144</v>
      </c>
      <c r="G70" s="0" t="n">
        <v>15172.68953392</v>
      </c>
      <c r="H70" s="0" t="n">
        <v>117324.2406756</v>
      </c>
      <c r="I70" s="0" t="n">
        <v>30786.29947668</v>
      </c>
      <c r="J70" s="0" t="n">
        <v>17951.50146616</v>
      </c>
    </row>
    <row r="71" customFormat="false" ht="12.8" hidden="false" customHeight="false" outlineLevel="0" collapsed="false">
      <c r="A71" s="0" t="n">
        <v>118</v>
      </c>
      <c r="B71" s="0" t="n">
        <v>4482756.43577264</v>
      </c>
      <c r="C71" s="0" t="n">
        <v>3084708.68897773</v>
      </c>
      <c r="D71" s="0" t="n">
        <v>821964.080242</v>
      </c>
      <c r="E71" s="0" t="n">
        <v>402960.035952</v>
      </c>
      <c r="F71" s="0" t="n">
        <v>0</v>
      </c>
      <c r="G71" s="0" t="n">
        <v>12673.4208468933</v>
      </c>
      <c r="H71" s="0" t="n">
        <v>128646.13493724</v>
      </c>
      <c r="I71" s="0" t="n">
        <v>18344.688402</v>
      </c>
      <c r="J71" s="0" t="n">
        <v>18346.11151698</v>
      </c>
    </row>
    <row r="72" customFormat="false" ht="12.8" hidden="false" customHeight="false" outlineLevel="0" collapsed="false">
      <c r="A72" s="0" t="n">
        <v>119</v>
      </c>
      <c r="B72" s="0" t="n">
        <v>4369924.24473346</v>
      </c>
      <c r="C72" s="0" t="n">
        <v>2978313.46397396</v>
      </c>
      <c r="D72" s="0" t="n">
        <v>801230.391142</v>
      </c>
      <c r="E72" s="0" t="n">
        <v>398046.33971144</v>
      </c>
      <c r="F72" s="0" t="n">
        <v>0</v>
      </c>
      <c r="G72" s="0" t="n">
        <v>17309.1725106467</v>
      </c>
      <c r="H72" s="0" t="n">
        <v>134818.35986631</v>
      </c>
      <c r="I72" s="0" t="n">
        <v>21976.7860665</v>
      </c>
      <c r="J72" s="0" t="n">
        <v>16639.1151579733</v>
      </c>
    </row>
    <row r="73" customFormat="false" ht="12.8" hidden="false" customHeight="false" outlineLevel="0" collapsed="false">
      <c r="A73" s="0" t="n">
        <v>120</v>
      </c>
      <c r="B73" s="0" t="n">
        <v>4492485.70009774</v>
      </c>
      <c r="C73" s="0" t="n">
        <v>3061154.69876281</v>
      </c>
      <c r="D73" s="0" t="n">
        <v>846050.46039462</v>
      </c>
      <c r="E73" s="0" t="n">
        <v>408050.13134811</v>
      </c>
      <c r="F73" s="0" t="n">
        <v>0</v>
      </c>
      <c r="G73" s="0" t="n">
        <v>18712.3083802</v>
      </c>
      <c r="H73" s="0" t="n">
        <v>118767.17806611</v>
      </c>
      <c r="I73" s="0" t="n">
        <v>28074.61929285</v>
      </c>
      <c r="J73" s="0" t="n">
        <v>13552.31853018</v>
      </c>
    </row>
    <row r="74" customFormat="false" ht="12.8" hidden="false" customHeight="false" outlineLevel="0" collapsed="false">
      <c r="A74" s="0" t="n">
        <v>121</v>
      </c>
      <c r="B74" s="0" t="n">
        <v>5199088.05408058</v>
      </c>
      <c r="C74" s="0" t="n">
        <v>2922637.81825646</v>
      </c>
      <c r="D74" s="0" t="n">
        <v>770239.97964132</v>
      </c>
      <c r="E74" s="0" t="n">
        <v>396646.14953712</v>
      </c>
      <c r="F74" s="0" t="n">
        <v>932993.07416843</v>
      </c>
      <c r="G74" s="0" t="n">
        <v>15133.4347391133</v>
      </c>
      <c r="H74" s="0" t="n">
        <v>110214.0795897</v>
      </c>
      <c r="I74" s="0" t="n">
        <v>37182.00371724</v>
      </c>
      <c r="J74" s="0" t="n">
        <v>15839.0049576067</v>
      </c>
    </row>
    <row r="75" customFormat="false" ht="12.8" hidden="false" customHeight="false" outlineLevel="0" collapsed="false">
      <c r="A75" s="0" t="n">
        <v>122</v>
      </c>
      <c r="B75" s="0" t="n">
        <v>4464105.76538889</v>
      </c>
      <c r="C75" s="0" t="n">
        <v>3013259.81829133</v>
      </c>
      <c r="D75" s="0" t="n">
        <v>854541.81626121</v>
      </c>
      <c r="E75" s="0" t="n">
        <v>403990.07980788</v>
      </c>
      <c r="F75" s="0" t="n">
        <v>0</v>
      </c>
      <c r="G75" s="0" t="n">
        <v>11088.4066766667</v>
      </c>
      <c r="H75" s="0" t="n">
        <v>128379.20791188</v>
      </c>
      <c r="I75" s="0" t="n">
        <v>36467.56427391</v>
      </c>
      <c r="J75" s="0" t="n">
        <v>18330.2234044067</v>
      </c>
    </row>
    <row r="76" customFormat="false" ht="12.8" hidden="false" customHeight="false" outlineLevel="0" collapsed="false">
      <c r="A76" s="0" t="n">
        <v>123</v>
      </c>
      <c r="B76" s="0" t="n">
        <v>4309924.01614578</v>
      </c>
      <c r="C76" s="0" t="n">
        <v>3011397.8200136</v>
      </c>
      <c r="D76" s="0" t="n">
        <v>741037.85677025</v>
      </c>
      <c r="E76" s="0" t="n">
        <v>391472.82396614</v>
      </c>
      <c r="F76" s="0" t="n">
        <v>0</v>
      </c>
      <c r="G76" s="0" t="n">
        <v>14173.77210142</v>
      </c>
      <c r="H76" s="0" t="n">
        <v>110285.52929001</v>
      </c>
      <c r="I76" s="0" t="n">
        <v>26808.58366095</v>
      </c>
      <c r="J76" s="0" t="n">
        <v>18289.07258685</v>
      </c>
    </row>
    <row r="77" customFormat="false" ht="12.8" hidden="false" customHeight="false" outlineLevel="0" collapsed="false">
      <c r="A77" s="0" t="n">
        <v>124</v>
      </c>
      <c r="B77" s="0" t="n">
        <v>4416006.8798421</v>
      </c>
      <c r="C77" s="0" t="n">
        <v>3177842.51006581</v>
      </c>
      <c r="D77" s="0" t="n">
        <v>653111.670948</v>
      </c>
      <c r="E77" s="0" t="n">
        <v>399947.0157504</v>
      </c>
      <c r="F77" s="0" t="n">
        <v>0</v>
      </c>
      <c r="G77" s="0" t="n">
        <v>19169.2379801333</v>
      </c>
      <c r="H77" s="0" t="n">
        <v>116682.6810276</v>
      </c>
      <c r="I77" s="0" t="n">
        <v>33165.30191838</v>
      </c>
      <c r="J77" s="0" t="n">
        <v>15500.09102561</v>
      </c>
    </row>
    <row r="78" customFormat="false" ht="12.8" hidden="false" customHeight="false" outlineLevel="0" collapsed="false">
      <c r="A78" s="0" t="n">
        <v>125</v>
      </c>
      <c r="B78" s="0" t="n">
        <v>5173548.78075095</v>
      </c>
      <c r="C78" s="0" t="n">
        <v>3037588.31603287</v>
      </c>
      <c r="D78" s="0" t="n">
        <v>647176.13464042</v>
      </c>
      <c r="E78" s="0" t="n">
        <v>389660.80124848</v>
      </c>
      <c r="F78" s="0" t="n">
        <v>916519.090395737</v>
      </c>
      <c r="G78" s="0" t="n">
        <v>17839.6495587333</v>
      </c>
      <c r="H78" s="0" t="n">
        <v>125145.14694732</v>
      </c>
      <c r="I78" s="0" t="n">
        <v>23489.38712472</v>
      </c>
      <c r="J78" s="0" t="n">
        <v>18227.86576599</v>
      </c>
    </row>
    <row r="79" customFormat="false" ht="12.8" hidden="false" customHeight="false" outlineLevel="0" collapsed="false">
      <c r="A79" s="0" t="n">
        <v>126</v>
      </c>
      <c r="B79" s="0" t="n">
        <v>4385822.278544</v>
      </c>
      <c r="C79" s="0" t="n">
        <v>3102047.42441182</v>
      </c>
      <c r="D79" s="0" t="n">
        <v>690159.0499699</v>
      </c>
      <c r="E79" s="0" t="n">
        <v>394320.17467539</v>
      </c>
      <c r="F79" s="0" t="n">
        <v>0</v>
      </c>
      <c r="G79" s="0" t="n">
        <v>20722.2479215867</v>
      </c>
      <c r="H79" s="0" t="n">
        <v>140298.2320608</v>
      </c>
      <c r="I79" s="0" t="n">
        <v>19702.6833366</v>
      </c>
      <c r="J79" s="0" t="n">
        <v>20294.0388528667</v>
      </c>
    </row>
    <row r="80" customFormat="false" ht="12.8" hidden="false" customHeight="false" outlineLevel="0" collapsed="false">
      <c r="A80" s="0" t="n">
        <v>127</v>
      </c>
      <c r="B80" s="0" t="n">
        <v>4303172.15488083</v>
      </c>
      <c r="C80" s="0" t="n">
        <v>3010663.14642963</v>
      </c>
      <c r="D80" s="0" t="n">
        <v>719532.16154039</v>
      </c>
      <c r="E80" s="0" t="n">
        <v>390207.6562348</v>
      </c>
      <c r="F80" s="0" t="n">
        <v>0</v>
      </c>
      <c r="G80" s="0" t="n">
        <v>18518.7132835</v>
      </c>
      <c r="H80" s="0" t="n">
        <v>108448.74195036</v>
      </c>
      <c r="I80" s="0" t="n">
        <v>38538.96423966</v>
      </c>
      <c r="J80" s="0" t="n">
        <v>16841.2948929667</v>
      </c>
    </row>
    <row r="81" customFormat="false" ht="12.8" hidden="false" customHeight="false" outlineLevel="0" collapsed="false">
      <c r="A81" s="0" t="n">
        <v>128</v>
      </c>
      <c r="B81" s="0" t="n">
        <v>4358915.25654286</v>
      </c>
      <c r="C81" s="0" t="n">
        <v>3034950.6895532</v>
      </c>
      <c r="D81" s="0" t="n">
        <v>740633.57075052</v>
      </c>
      <c r="E81" s="0" t="n">
        <v>398564.50597002</v>
      </c>
      <c r="F81" s="0" t="n">
        <v>0</v>
      </c>
      <c r="G81" s="0" t="n">
        <v>14383.27775725</v>
      </c>
      <c r="H81" s="0" t="n">
        <v>122917.73202711</v>
      </c>
      <c r="I81" s="0" t="n">
        <v>22537.91910258</v>
      </c>
      <c r="J81" s="0" t="n">
        <v>20811.5736792667</v>
      </c>
    </row>
    <row r="82" customFormat="false" ht="12.8" hidden="false" customHeight="false" outlineLevel="0" collapsed="false">
      <c r="A82" s="0" t="n">
        <v>129</v>
      </c>
      <c r="B82" s="0" t="n">
        <v>5159041.00806533</v>
      </c>
      <c r="C82" s="0" t="n">
        <v>3076434.2790643</v>
      </c>
      <c r="D82" s="0" t="n">
        <v>602251.81451467</v>
      </c>
      <c r="E82" s="0" t="n">
        <v>393108.49984505</v>
      </c>
      <c r="F82" s="0" t="n">
        <v>918394.75552716</v>
      </c>
      <c r="G82" s="0" t="n">
        <v>17504.8165882867</v>
      </c>
      <c r="H82" s="0" t="n">
        <v>105654.73795596</v>
      </c>
      <c r="I82" s="0" t="n">
        <v>29970.28129932</v>
      </c>
      <c r="J82" s="0" t="n">
        <v>17517.0556165733</v>
      </c>
    </row>
    <row r="83" customFormat="false" ht="12.8" hidden="false" customHeight="false" outlineLevel="0" collapsed="false">
      <c r="A83" s="0" t="n">
        <v>130</v>
      </c>
      <c r="B83" s="0" t="n">
        <v>4280392.78004174</v>
      </c>
      <c r="C83" s="0" t="n">
        <v>2997580.68030733</v>
      </c>
      <c r="D83" s="0" t="n">
        <v>709475.54599243</v>
      </c>
      <c r="E83" s="0" t="n">
        <v>398094.65080242</v>
      </c>
      <c r="F83" s="0" t="n">
        <v>0</v>
      </c>
      <c r="G83" s="0" t="n">
        <v>19253.20102412</v>
      </c>
      <c r="H83" s="0" t="n">
        <v>111689.50576749</v>
      </c>
      <c r="I83" s="0" t="n">
        <v>26319.2250918</v>
      </c>
      <c r="J83" s="0" t="n">
        <v>18245.4592294667</v>
      </c>
    </row>
    <row r="84" customFormat="false" ht="12.8" hidden="false" customHeight="false" outlineLevel="0" collapsed="false">
      <c r="A84" s="0" t="n">
        <v>131</v>
      </c>
      <c r="B84" s="0" t="n">
        <v>4251593.19026041</v>
      </c>
      <c r="C84" s="0" t="n">
        <v>2992120.28825613</v>
      </c>
      <c r="D84" s="0" t="n">
        <v>710619.76279911</v>
      </c>
      <c r="E84" s="0" t="n">
        <v>395259.04981842</v>
      </c>
      <c r="F84" s="0" t="n">
        <v>0</v>
      </c>
      <c r="G84" s="0" t="n">
        <v>19140.02474167</v>
      </c>
      <c r="H84" s="0" t="n">
        <v>103074.93015405</v>
      </c>
      <c r="I84" s="0" t="n">
        <v>21712.78635858</v>
      </c>
      <c r="J84" s="0" t="n">
        <v>16497.69325209</v>
      </c>
    </row>
    <row r="85" customFormat="false" ht="12.8" hidden="false" customHeight="false" outlineLevel="0" collapsed="false">
      <c r="A85" s="0" t="n">
        <v>132</v>
      </c>
      <c r="B85" s="0" t="n">
        <v>4299977.26011574</v>
      </c>
      <c r="C85" s="0" t="n">
        <v>3050414.08453567</v>
      </c>
      <c r="D85" s="0" t="n">
        <v>699460.09478307</v>
      </c>
      <c r="E85" s="0" t="n">
        <v>402296.29245</v>
      </c>
      <c r="F85" s="0" t="n">
        <v>0</v>
      </c>
      <c r="G85" s="0" t="n">
        <v>15657.4890281333</v>
      </c>
      <c r="H85" s="0" t="n">
        <v>106892.29077285</v>
      </c>
      <c r="I85" s="0" t="n">
        <v>12070.86343092</v>
      </c>
      <c r="J85" s="0" t="n">
        <v>16906.4610133</v>
      </c>
    </row>
    <row r="86" customFormat="false" ht="12.8" hidden="false" customHeight="false" outlineLevel="0" collapsed="false">
      <c r="A86" s="0" t="n">
        <v>133</v>
      </c>
      <c r="B86" s="0" t="n">
        <v>5141429.6407222</v>
      </c>
      <c r="C86" s="0" t="n">
        <v>3018604.31268525</v>
      </c>
      <c r="D86" s="0" t="n">
        <v>635578.3059087</v>
      </c>
      <c r="E86" s="0" t="n">
        <v>399131.1170748</v>
      </c>
      <c r="F86" s="0" t="n">
        <v>930096.181297183</v>
      </c>
      <c r="G86" s="0" t="n">
        <v>19529.03328682</v>
      </c>
      <c r="H86" s="0" t="n">
        <v>96932.37806373</v>
      </c>
      <c r="I86" s="0" t="n">
        <v>30895.68464055</v>
      </c>
      <c r="J86" s="0" t="n">
        <v>17124.6024375733</v>
      </c>
    </row>
    <row r="87" customFormat="false" ht="12.8" hidden="false" customHeight="false" outlineLevel="0" collapsed="false">
      <c r="A87" s="0" t="n">
        <v>134</v>
      </c>
      <c r="B87" s="0" t="n">
        <v>4274687.22178384</v>
      </c>
      <c r="C87" s="0" t="n">
        <v>3075500.85158424</v>
      </c>
      <c r="D87" s="0" t="n">
        <v>647680.7064042</v>
      </c>
      <c r="E87" s="0" t="n">
        <v>404310.21915466</v>
      </c>
      <c r="F87" s="0" t="n">
        <v>0</v>
      </c>
      <c r="G87" s="0" t="n">
        <v>15662.05430272</v>
      </c>
      <c r="H87" s="0" t="n">
        <v>87908.9441061</v>
      </c>
      <c r="I87" s="0" t="n">
        <v>34205.71805532</v>
      </c>
      <c r="J87" s="0" t="n">
        <v>15331.1761513633</v>
      </c>
    </row>
    <row r="88" customFormat="false" ht="12.8" hidden="false" customHeight="false" outlineLevel="0" collapsed="false">
      <c r="A88" s="0" t="n">
        <v>135</v>
      </c>
      <c r="B88" s="0" t="n">
        <v>4199608.0929876</v>
      </c>
      <c r="C88" s="0" t="n">
        <v>3076017.1412738</v>
      </c>
      <c r="D88" s="0" t="n">
        <v>575175.60514133</v>
      </c>
      <c r="E88" s="0" t="n">
        <v>397917.5337687</v>
      </c>
      <c r="F88" s="0" t="n">
        <v>0</v>
      </c>
      <c r="G88" s="0" t="n">
        <v>13014.24689895</v>
      </c>
      <c r="H88" s="0" t="n">
        <v>94657.55654226</v>
      </c>
      <c r="I88" s="0" t="n">
        <v>29601.08881518</v>
      </c>
      <c r="J88" s="0" t="n">
        <v>15296.25193005</v>
      </c>
    </row>
    <row r="89" customFormat="false" ht="12.8" hidden="false" customHeight="false" outlineLevel="0" collapsed="false">
      <c r="A89" s="0" t="n">
        <v>136</v>
      </c>
      <c r="B89" s="0" t="n">
        <v>4332459.28787451</v>
      </c>
      <c r="C89" s="0" t="n">
        <v>3147761.8127614</v>
      </c>
      <c r="D89" s="0" t="n">
        <v>640851.59453048</v>
      </c>
      <c r="E89" s="0" t="n">
        <v>406947.50873448</v>
      </c>
      <c r="F89" s="0" t="n">
        <v>0</v>
      </c>
      <c r="G89" s="0" t="n">
        <v>23700.54533454</v>
      </c>
      <c r="H89" s="0" t="n">
        <v>80392.2491196</v>
      </c>
      <c r="I89" s="0" t="n">
        <v>31298.18220594</v>
      </c>
      <c r="J89" s="0" t="n">
        <v>13612.7927080833</v>
      </c>
    </row>
    <row r="90" customFormat="false" ht="12.8" hidden="false" customHeight="false" outlineLevel="0" collapsed="false">
      <c r="A90" s="0" t="n">
        <v>137</v>
      </c>
      <c r="B90" s="0" t="n">
        <v>5088667.54926553</v>
      </c>
      <c r="C90" s="0" t="n">
        <v>2929363.37531686</v>
      </c>
      <c r="D90" s="0" t="n">
        <v>671705.96324052</v>
      </c>
      <c r="E90" s="0" t="n">
        <v>407093.95370756</v>
      </c>
      <c r="F90" s="0" t="n">
        <v>937091.26475384</v>
      </c>
      <c r="G90" s="0" t="n">
        <v>18806.92876791</v>
      </c>
      <c r="H90" s="0" t="n">
        <v>93914.83232961</v>
      </c>
      <c r="I90" s="0" t="n">
        <v>18720.32562036</v>
      </c>
      <c r="J90" s="0" t="n">
        <v>16142.68444977</v>
      </c>
    </row>
    <row r="91" customFormat="false" ht="12.8" hidden="false" customHeight="false" outlineLevel="0" collapsed="false">
      <c r="A91" s="0" t="n">
        <v>138</v>
      </c>
      <c r="B91" s="0" t="n">
        <v>4350958.86924307</v>
      </c>
      <c r="C91" s="0" t="n">
        <v>3059601.38887516</v>
      </c>
      <c r="D91" s="0" t="n">
        <v>690097.54259681</v>
      </c>
      <c r="E91" s="0" t="n">
        <v>416206.9406586</v>
      </c>
      <c r="F91" s="0" t="n">
        <v>0</v>
      </c>
      <c r="G91" s="0" t="n">
        <v>21007.3213404</v>
      </c>
      <c r="H91" s="0" t="n">
        <v>110921.04873759</v>
      </c>
      <c r="I91" s="0" t="n">
        <v>28515.2709945</v>
      </c>
      <c r="J91" s="0" t="n">
        <v>17885.2109445333</v>
      </c>
    </row>
    <row r="92" customFormat="false" ht="12.8" hidden="false" customHeight="false" outlineLevel="0" collapsed="false">
      <c r="A92" s="0" t="n">
        <v>139</v>
      </c>
      <c r="B92" s="0" t="n">
        <v>4296174.29187094</v>
      </c>
      <c r="C92" s="0" t="n">
        <v>3013155.96742669</v>
      </c>
      <c r="D92" s="0" t="n">
        <v>695272.90619878</v>
      </c>
      <c r="E92" s="0" t="n">
        <v>414578.992016</v>
      </c>
      <c r="F92" s="0" t="n">
        <v>0</v>
      </c>
      <c r="G92" s="0" t="n">
        <v>18455.6212222667</v>
      </c>
      <c r="H92" s="0" t="n">
        <v>129024.58971165</v>
      </c>
      <c r="I92" s="0" t="n">
        <v>18995.67849543</v>
      </c>
      <c r="J92" s="0" t="n">
        <v>19788.4646002133</v>
      </c>
    </row>
    <row r="93" customFormat="false" ht="12.8" hidden="false" customHeight="false" outlineLevel="0" collapsed="false">
      <c r="A93" s="0" t="n">
        <v>140</v>
      </c>
      <c r="B93" s="0" t="n">
        <v>4394282.95453488</v>
      </c>
      <c r="C93" s="0" t="n">
        <v>3075681.97874096</v>
      </c>
      <c r="D93" s="0" t="n">
        <v>705779.05637304</v>
      </c>
      <c r="E93" s="0" t="n">
        <v>427405.48916142</v>
      </c>
      <c r="F93" s="0" t="n">
        <v>0</v>
      </c>
      <c r="G93" s="0" t="n">
        <v>18182.9701307933</v>
      </c>
      <c r="H93" s="0" t="n">
        <v>114991.82297034</v>
      </c>
      <c r="I93" s="0" t="n">
        <v>24314.29178832</v>
      </c>
      <c r="J93" s="0" t="n">
        <v>21231.28433762</v>
      </c>
    </row>
    <row r="94" customFormat="false" ht="12.8" hidden="false" customHeight="false" outlineLevel="0" collapsed="false">
      <c r="A94" s="0" t="n">
        <v>141</v>
      </c>
      <c r="B94" s="0" t="n">
        <v>5186766.78605398</v>
      </c>
      <c r="C94" s="0" t="n">
        <v>2982997.83651336</v>
      </c>
      <c r="D94" s="0" t="n">
        <v>695241.19068289</v>
      </c>
      <c r="E94" s="0" t="n">
        <v>415171.5090816</v>
      </c>
      <c r="F94" s="0" t="n">
        <v>967381.874929727</v>
      </c>
      <c r="G94" s="0" t="n">
        <v>14150.5759234667</v>
      </c>
      <c r="H94" s="0" t="n">
        <v>99390.29320089</v>
      </c>
      <c r="I94" s="0" t="n">
        <v>20898.31002891</v>
      </c>
      <c r="J94" s="0" t="n">
        <v>16622.36801375</v>
      </c>
    </row>
    <row r="95" customFormat="false" ht="12.8" hidden="false" customHeight="false" outlineLevel="0" collapsed="false">
      <c r="A95" s="0" t="n">
        <v>142</v>
      </c>
      <c r="B95" s="0" t="n">
        <v>4283608.34412065</v>
      </c>
      <c r="C95" s="0" t="n">
        <v>3008298.65888131</v>
      </c>
      <c r="D95" s="0" t="n">
        <v>682740.431632</v>
      </c>
      <c r="E95" s="0" t="n">
        <v>421351.20805222</v>
      </c>
      <c r="F95" s="0" t="n">
        <v>0</v>
      </c>
      <c r="G95" s="0" t="n">
        <v>21075.2066126933</v>
      </c>
      <c r="H95" s="0" t="n">
        <v>98184.4066077</v>
      </c>
      <c r="I95" s="0" t="n">
        <v>25753.05534144</v>
      </c>
      <c r="J95" s="0" t="n">
        <v>20161.1973193867</v>
      </c>
    </row>
    <row r="96" customFormat="false" ht="12.8" hidden="false" customHeight="false" outlineLevel="0" collapsed="false">
      <c r="A96" s="0" t="n">
        <v>143</v>
      </c>
      <c r="B96" s="0" t="n">
        <v>4151801.49093575</v>
      </c>
      <c r="C96" s="0" t="n">
        <v>2921509.32755729</v>
      </c>
      <c r="D96" s="0" t="n">
        <v>670922.40047684</v>
      </c>
      <c r="E96" s="0" t="n">
        <v>412069.0028736</v>
      </c>
      <c r="F96" s="0" t="n">
        <v>0</v>
      </c>
      <c r="G96" s="0" t="n">
        <v>27683.36693136</v>
      </c>
      <c r="H96" s="0" t="n">
        <v>95581.58454909</v>
      </c>
      <c r="I96" s="0" t="n">
        <v>22499.60867736</v>
      </c>
      <c r="J96" s="0" t="n">
        <v>16340.51270476</v>
      </c>
    </row>
    <row r="97" customFormat="false" ht="12.8" hidden="false" customHeight="false" outlineLevel="0" collapsed="false">
      <c r="A97" s="0" t="n">
        <v>144</v>
      </c>
      <c r="B97" s="0" t="n">
        <v>4318647.15346594</v>
      </c>
      <c r="C97" s="0" t="n">
        <v>3068193.23641445</v>
      </c>
      <c r="D97" s="0" t="n">
        <v>662362.19450496</v>
      </c>
      <c r="E97" s="0" t="n">
        <v>422029.6167308</v>
      </c>
      <c r="F97" s="0" t="n">
        <v>0</v>
      </c>
      <c r="G97" s="0" t="n">
        <v>16968.8155432933</v>
      </c>
      <c r="H97" s="0" t="n">
        <v>102350.87496507</v>
      </c>
      <c r="I97" s="0" t="n">
        <v>41303.91051072</v>
      </c>
      <c r="J97" s="0" t="n">
        <v>16961.4945369333</v>
      </c>
    </row>
    <row r="98" customFormat="false" ht="12.8" hidden="false" customHeight="false" outlineLevel="0" collapsed="false">
      <c r="A98" s="0" t="n">
        <v>145</v>
      </c>
      <c r="B98" s="0" t="n">
        <v>5116032.90548869</v>
      </c>
      <c r="C98" s="0" t="n">
        <v>2911839.26043803</v>
      </c>
      <c r="D98" s="0" t="n">
        <v>688662.94016047</v>
      </c>
      <c r="E98" s="0" t="n">
        <v>413155.09136464</v>
      </c>
      <c r="F98" s="0" t="n">
        <v>948874.185704967</v>
      </c>
      <c r="G98" s="0" t="n">
        <v>21475.7824306567</v>
      </c>
      <c r="H98" s="0" t="n">
        <v>121834.78171509</v>
      </c>
      <c r="I98" s="0" t="n">
        <v>27224.67021384</v>
      </c>
      <c r="J98" s="0" t="n">
        <v>18935.77280765</v>
      </c>
    </row>
    <row r="99" customFormat="false" ht="12.8" hidden="false" customHeight="false" outlineLevel="0" collapsed="false">
      <c r="A99" s="0" t="n">
        <v>146</v>
      </c>
      <c r="B99" s="0" t="n">
        <v>4320418.28306669</v>
      </c>
      <c r="C99" s="0" t="n">
        <v>3015795.43370506</v>
      </c>
      <c r="D99" s="0" t="n">
        <v>702809.78238971</v>
      </c>
      <c r="E99" s="0" t="n">
        <v>418968.01992915</v>
      </c>
      <c r="F99" s="0" t="n">
        <v>0</v>
      </c>
      <c r="G99" s="0" t="n">
        <v>19758.64735522</v>
      </c>
      <c r="H99" s="0" t="n">
        <v>123662.18823474</v>
      </c>
      <c r="I99" s="0" t="n">
        <v>31938.21805041</v>
      </c>
      <c r="J99" s="0" t="n">
        <v>18392.93780224</v>
      </c>
    </row>
    <row r="100" customFormat="false" ht="12.8" hidden="false" customHeight="false" outlineLevel="0" collapsed="false">
      <c r="A100" s="0" t="n">
        <v>147</v>
      </c>
      <c r="B100" s="0" t="n">
        <v>4242493.34332601</v>
      </c>
      <c r="C100" s="0" t="n">
        <v>3033178.28679939</v>
      </c>
      <c r="D100" s="0" t="n">
        <v>626779.50120375</v>
      </c>
      <c r="E100" s="0" t="n">
        <v>415930.11064704</v>
      </c>
      <c r="F100" s="0" t="n">
        <v>0</v>
      </c>
      <c r="G100" s="0" t="n">
        <v>19254.3999984</v>
      </c>
      <c r="H100" s="0" t="n">
        <v>92645.91522822</v>
      </c>
      <c r="I100" s="0" t="n">
        <v>50908.43733156</v>
      </c>
      <c r="J100" s="0" t="n">
        <v>14649.94642856</v>
      </c>
    </row>
    <row r="101" customFormat="false" ht="12.8" hidden="false" customHeight="false" outlineLevel="0" collapsed="false">
      <c r="A101" s="0" t="n">
        <v>148</v>
      </c>
      <c r="B101" s="0" t="n">
        <v>4339893.15084467</v>
      </c>
      <c r="C101" s="0" t="n">
        <v>3061800.34459664</v>
      </c>
      <c r="D101" s="0" t="n">
        <v>671698.0551042</v>
      </c>
      <c r="E101" s="0" t="n">
        <v>422465.88550516</v>
      </c>
      <c r="F101" s="0" t="n">
        <v>0</v>
      </c>
      <c r="G101" s="0" t="n">
        <v>20504.5009842</v>
      </c>
      <c r="H101" s="0" t="n">
        <v>125368.71846798</v>
      </c>
      <c r="I101" s="0" t="n">
        <v>28099.7147304</v>
      </c>
      <c r="J101" s="0" t="n">
        <v>20146.7909936533</v>
      </c>
    </row>
    <row r="102" customFormat="false" ht="12.8" hidden="false" customHeight="false" outlineLevel="0" collapsed="false">
      <c r="A102" s="0" t="n">
        <v>149</v>
      </c>
      <c r="B102" s="0" t="n">
        <v>5133285.35396468</v>
      </c>
      <c r="C102" s="0" t="n">
        <v>2961314.33887394</v>
      </c>
      <c r="D102" s="0" t="n">
        <v>637399.8122288</v>
      </c>
      <c r="E102" s="0" t="n">
        <v>413373.70970466</v>
      </c>
      <c r="F102" s="0" t="n">
        <v>940167.46724418</v>
      </c>
      <c r="G102" s="0" t="n">
        <v>16598.30919021</v>
      </c>
      <c r="H102" s="0" t="n">
        <v>112961.74623501</v>
      </c>
      <c r="I102" s="0" t="n">
        <v>38106.09812748</v>
      </c>
      <c r="J102" s="0" t="n">
        <v>17655.2623942933</v>
      </c>
    </row>
    <row r="103" customFormat="false" ht="12.8" hidden="false" customHeight="false" outlineLevel="0" collapsed="false">
      <c r="A103" s="0" t="n">
        <v>150</v>
      </c>
      <c r="B103" s="0" t="n">
        <v>4360190.19893348</v>
      </c>
      <c r="C103" s="0" t="n">
        <v>3146329.72778136</v>
      </c>
      <c r="D103" s="0" t="n">
        <v>611545.54489902</v>
      </c>
      <c r="E103" s="0" t="n">
        <v>422171.8856508</v>
      </c>
      <c r="F103" s="0" t="n">
        <v>0</v>
      </c>
      <c r="G103" s="0" t="n">
        <v>22847.2995868867</v>
      </c>
      <c r="H103" s="0" t="n">
        <v>113759.92445871</v>
      </c>
      <c r="I103" s="0" t="n">
        <v>34086.51316818</v>
      </c>
      <c r="J103" s="0" t="n">
        <v>16909.4833840467</v>
      </c>
    </row>
    <row r="104" customFormat="false" ht="12.8" hidden="false" customHeight="false" outlineLevel="0" collapsed="false">
      <c r="A104" s="0" t="n">
        <v>151</v>
      </c>
      <c r="B104" s="0" t="n">
        <v>4244115.61281139</v>
      </c>
      <c r="C104" s="0" t="n">
        <v>3096963.08099369</v>
      </c>
      <c r="D104" s="0" t="n">
        <v>569379.50053061</v>
      </c>
      <c r="E104" s="0" t="n">
        <v>418416.40779102</v>
      </c>
      <c r="F104" s="0" t="n">
        <v>0</v>
      </c>
      <c r="G104" s="0" t="n">
        <v>19903.50636976</v>
      </c>
      <c r="H104" s="0" t="n">
        <v>109379.76061473</v>
      </c>
      <c r="I104" s="0" t="n">
        <v>23637.54230187</v>
      </c>
      <c r="J104" s="0" t="n">
        <v>17316.1939101267</v>
      </c>
    </row>
    <row r="105" customFormat="false" ht="12.8" hidden="false" customHeight="false" outlineLevel="0" collapsed="false">
      <c r="A105" s="0" t="n">
        <v>152</v>
      </c>
      <c r="B105" s="0" t="n">
        <v>4358434.53382581</v>
      </c>
      <c r="C105" s="0" t="n">
        <v>3104710.11086301</v>
      </c>
      <c r="D105" s="0" t="n">
        <v>634666.69668696</v>
      </c>
      <c r="E105" s="0" t="n">
        <v>432550.54717965</v>
      </c>
      <c r="F105" s="0" t="n">
        <v>0</v>
      </c>
      <c r="G105" s="0" t="n">
        <v>16879.7570429033</v>
      </c>
      <c r="H105" s="0" t="n">
        <v>125625.75915111</v>
      </c>
      <c r="I105" s="0" t="n">
        <v>34929.89651088</v>
      </c>
      <c r="J105" s="0" t="n">
        <v>17997.8984293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5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1" sqref="B120:G146 A1"/>
    </sheetView>
  </sheetViews>
  <sheetFormatPr defaultColWidth="11.7421875" defaultRowHeight="12.8" zeroHeight="false" outlineLevelRow="0" outlineLevelCol="0"/>
  <sheetData>
    <row r="1" customFormat="false" ht="12.8" hidden="false" customHeight="false" outlineLevel="0" collapsed="false">
      <c r="A1" s="160" t="s">
        <v>225</v>
      </c>
      <c r="B1" s="160" t="s">
        <v>242</v>
      </c>
      <c r="C1" s="160" t="s">
        <v>243</v>
      </c>
      <c r="D1" s="160" t="s">
        <v>244</v>
      </c>
      <c r="E1" s="160" t="s">
        <v>245</v>
      </c>
      <c r="F1" s="160" t="s">
        <v>246</v>
      </c>
      <c r="G1" s="160" t="s">
        <v>247</v>
      </c>
      <c r="H1" s="160" t="s">
        <v>248</v>
      </c>
      <c r="I1" s="160" t="s">
        <v>249</v>
      </c>
      <c r="J1" s="160" t="s">
        <v>250</v>
      </c>
    </row>
    <row r="2" customFormat="false" ht="12.8" hidden="false" customHeight="false" outlineLevel="0" collapsed="false">
      <c r="A2" s="160" t="n">
        <v>49</v>
      </c>
      <c r="B2" s="160" t="n">
        <v>2734350.16043429</v>
      </c>
      <c r="C2" s="160" t="n">
        <v>769150.970156744</v>
      </c>
      <c r="D2" s="160" t="n">
        <v>1347875.48370656</v>
      </c>
      <c r="E2" s="160" t="n">
        <v>183870.104000691</v>
      </c>
      <c r="F2" s="160" t="n">
        <v>338093.926038193</v>
      </c>
      <c r="G2" s="160" t="n">
        <v>31526.3823338806</v>
      </c>
      <c r="H2" s="160" t="n">
        <v>24077.1305853279</v>
      </c>
      <c r="I2" s="160" t="n">
        <v>31658.6935432472</v>
      </c>
      <c r="J2" s="160" t="n">
        <v>9202.30324894151</v>
      </c>
    </row>
    <row r="3" customFormat="false" ht="12.8" hidden="false" customHeight="false" outlineLevel="0" collapsed="false">
      <c r="A3" s="160" t="n">
        <v>50</v>
      </c>
      <c r="B3" s="160" t="n">
        <v>2477379.0710721</v>
      </c>
      <c r="C3" s="160" t="n">
        <v>691195.429516271</v>
      </c>
      <c r="D3" s="160" t="n">
        <v>1268052.4844006</v>
      </c>
      <c r="E3" s="160" t="n">
        <v>184400.119829744</v>
      </c>
      <c r="F3" s="160" t="n">
        <v>245542.076304456</v>
      </c>
      <c r="G3" s="160" t="n">
        <v>20998.5084501751</v>
      </c>
      <c r="H3" s="160" t="n">
        <v>29210.9064576864</v>
      </c>
      <c r="I3" s="160" t="n">
        <v>27931.6708723083</v>
      </c>
      <c r="J3" s="160" t="n">
        <v>10914.7131947921</v>
      </c>
    </row>
    <row r="4" customFormat="false" ht="12.8" hidden="false" customHeight="false" outlineLevel="0" collapsed="false">
      <c r="A4" s="160" t="n">
        <v>51</v>
      </c>
      <c r="B4" s="160" t="n">
        <v>2917699.64699186</v>
      </c>
      <c r="C4" s="160" t="n">
        <v>904566.572509716</v>
      </c>
      <c r="D4" s="160" t="n">
        <v>1553931.86249794</v>
      </c>
      <c r="E4" s="160" t="n">
        <v>353100.647166009</v>
      </c>
      <c r="F4" s="160" t="n">
        <v>0</v>
      </c>
      <c r="G4" s="160" t="n">
        <v>3427.68829186488</v>
      </c>
      <c r="H4" s="160" t="n">
        <v>28272.2424773039</v>
      </c>
      <c r="I4" s="160" t="n">
        <v>68274.6358079497</v>
      </c>
      <c r="J4" s="160" t="n">
        <v>7563.11359751674</v>
      </c>
    </row>
    <row r="5" customFormat="false" ht="12.8" hidden="false" customHeight="false" outlineLevel="0" collapsed="false">
      <c r="A5" s="160" t="n">
        <v>52</v>
      </c>
      <c r="B5" s="160" t="n">
        <v>2756313.56138864</v>
      </c>
      <c r="C5" s="160" t="n">
        <v>868035.636248455</v>
      </c>
      <c r="D5" s="160" t="n">
        <v>1446456.09856422</v>
      </c>
      <c r="E5" s="160" t="n">
        <v>332075.995672236</v>
      </c>
      <c r="F5" s="160" t="n">
        <v>0</v>
      </c>
      <c r="G5" s="160" t="n">
        <v>7651.38230010397</v>
      </c>
      <c r="H5" s="160" t="n">
        <v>38436.7963471556</v>
      </c>
      <c r="I5" s="160" t="n">
        <v>54213.3977020749</v>
      </c>
      <c r="J5" s="160" t="n">
        <v>10193.2630571491</v>
      </c>
    </row>
    <row r="6" customFormat="false" ht="12.8" hidden="false" customHeight="false" outlineLevel="0" collapsed="false">
      <c r="A6" s="160" t="n">
        <v>53</v>
      </c>
      <c r="B6" s="160" t="n">
        <v>2795174.27854746</v>
      </c>
      <c r="C6" s="160" t="n">
        <v>651983.941091058</v>
      </c>
      <c r="D6" s="160" t="n">
        <v>1253642.50840363</v>
      </c>
      <c r="E6" s="160" t="n">
        <v>284415.403588367</v>
      </c>
      <c r="F6" s="160" t="n">
        <v>535174.73604387</v>
      </c>
      <c r="G6" s="160" t="n">
        <v>2963.34551881839</v>
      </c>
      <c r="H6" s="160" t="n">
        <v>21138.0436511109</v>
      </c>
      <c r="I6" s="160" t="n">
        <v>39227.9750118616</v>
      </c>
      <c r="J6" s="160" t="n">
        <v>7113.02391421705</v>
      </c>
    </row>
    <row r="7" customFormat="false" ht="12.8" hidden="false" customHeight="false" outlineLevel="0" collapsed="false">
      <c r="A7" s="160" t="n">
        <v>54</v>
      </c>
      <c r="B7" s="160" t="n">
        <v>2827291.46962747</v>
      </c>
      <c r="C7" s="160" t="n">
        <v>1170083.2953331</v>
      </c>
      <c r="D7" s="160" t="n">
        <v>1281417.83113838</v>
      </c>
      <c r="E7" s="160" t="n">
        <v>283463.506387765</v>
      </c>
      <c r="F7" s="160" t="n">
        <v>0</v>
      </c>
      <c r="G7" s="160" t="n">
        <v>4262.27989327429</v>
      </c>
      <c r="H7" s="160" t="n">
        <v>40692.4994081849</v>
      </c>
      <c r="I7" s="160" t="n">
        <v>41562.537068552</v>
      </c>
      <c r="J7" s="160" t="n">
        <v>6701.73710393453</v>
      </c>
    </row>
    <row r="8" customFormat="false" ht="12.8" hidden="false" customHeight="false" outlineLevel="0" collapsed="false">
      <c r="A8" s="160" t="n">
        <v>55</v>
      </c>
      <c r="B8" s="160" t="n">
        <v>2477332.11619084</v>
      </c>
      <c r="C8" s="160" t="n">
        <v>912108.961680962</v>
      </c>
      <c r="D8" s="160" t="n">
        <v>1195744.49461844</v>
      </c>
      <c r="E8" s="160" t="n">
        <v>265506.850230414</v>
      </c>
      <c r="F8" s="160" t="n">
        <v>0</v>
      </c>
      <c r="G8" s="160" t="n">
        <v>3313.79219433679</v>
      </c>
      <c r="H8" s="160" t="n">
        <v>44329.3532834185</v>
      </c>
      <c r="I8" s="160" t="n">
        <v>50876.2046295664</v>
      </c>
      <c r="J8" s="160" t="n">
        <v>5933.34745344313</v>
      </c>
    </row>
    <row r="9" customFormat="false" ht="12.8" hidden="false" customHeight="false" outlineLevel="0" collapsed="false">
      <c r="A9" s="160" t="n">
        <v>56</v>
      </c>
      <c r="B9" s="160" t="n">
        <v>3910348.4398605</v>
      </c>
      <c r="C9" s="160" t="n">
        <v>2134725.58721156</v>
      </c>
      <c r="D9" s="160" t="n">
        <v>1259565.93983801</v>
      </c>
      <c r="E9" s="160" t="n">
        <v>345441.107184082</v>
      </c>
      <c r="F9" s="160" t="n">
        <v>0</v>
      </c>
      <c r="G9" s="160" t="n">
        <v>6017.20836578514</v>
      </c>
      <c r="H9" s="160" t="n">
        <v>88039.7773410462</v>
      </c>
      <c r="I9" s="160" t="n">
        <v>63419.9744560475</v>
      </c>
      <c r="J9" s="160" t="n">
        <v>13138.8454639734</v>
      </c>
    </row>
    <row r="10" customFormat="false" ht="12.8" hidden="false" customHeight="false" outlineLevel="0" collapsed="false">
      <c r="A10" s="160" t="n">
        <v>57</v>
      </c>
      <c r="B10" s="160" t="n">
        <v>4298955.28184956</v>
      </c>
      <c r="C10" s="160" t="n">
        <v>1860159.28305272</v>
      </c>
      <c r="D10" s="160" t="n">
        <v>1247158.55143378</v>
      </c>
      <c r="E10" s="160" t="n">
        <v>324705.61349667</v>
      </c>
      <c r="F10" s="160" t="n">
        <v>748947.797476514</v>
      </c>
      <c r="G10" s="160" t="n">
        <v>5410.31196281292</v>
      </c>
      <c r="H10" s="160" t="n">
        <v>73375.6709614865</v>
      </c>
      <c r="I10" s="160" t="n">
        <v>29279.8648550301</v>
      </c>
      <c r="J10" s="160" t="n">
        <v>10554.2742020238</v>
      </c>
    </row>
    <row r="11" customFormat="false" ht="12.8" hidden="false" customHeight="false" outlineLevel="0" collapsed="false">
      <c r="A11" s="160" t="n">
        <v>58</v>
      </c>
      <c r="B11" s="160" t="n">
        <v>3938877.93859074</v>
      </c>
      <c r="C11" s="160" t="n">
        <v>2230764.05068608</v>
      </c>
      <c r="D11" s="160" t="n">
        <v>1220883.19620096</v>
      </c>
      <c r="E11" s="160" t="n">
        <v>356978.103767779</v>
      </c>
      <c r="F11" s="160" t="n">
        <v>0</v>
      </c>
      <c r="G11" s="160" t="n">
        <v>9241.43146997252</v>
      </c>
      <c r="H11" s="160" t="n">
        <v>64519.83033329</v>
      </c>
      <c r="I11" s="160" t="n">
        <v>48573.1089921066</v>
      </c>
      <c r="J11" s="160" t="n">
        <v>8445.26291397342</v>
      </c>
    </row>
    <row r="12" customFormat="false" ht="12.8" hidden="false" customHeight="false" outlineLevel="0" collapsed="false">
      <c r="A12" s="160" t="n">
        <v>59</v>
      </c>
      <c r="B12" s="160" t="n">
        <v>3599109.6687936</v>
      </c>
      <c r="C12" s="160" t="n">
        <v>1918501.09778747</v>
      </c>
      <c r="D12" s="160" t="n">
        <v>1188096.3688738</v>
      </c>
      <c r="E12" s="160" t="n">
        <v>338899.429955525</v>
      </c>
      <c r="F12" s="160" t="n">
        <v>0</v>
      </c>
      <c r="G12" s="160" t="n">
        <v>6384.15770926033</v>
      </c>
      <c r="H12" s="160" t="n">
        <v>87888.1027564367</v>
      </c>
      <c r="I12" s="160" t="n">
        <v>49450.610055503</v>
      </c>
      <c r="J12" s="160" t="n">
        <v>10394.7851948797</v>
      </c>
    </row>
    <row r="13" customFormat="false" ht="12.8" hidden="false" customHeight="false" outlineLevel="0" collapsed="false">
      <c r="A13" s="160" t="n">
        <v>60</v>
      </c>
      <c r="B13" s="160" t="n">
        <v>4011961.89295399</v>
      </c>
      <c r="C13" s="160" t="n">
        <v>2267425.78760671</v>
      </c>
      <c r="D13" s="160" t="n">
        <v>1215955.532242</v>
      </c>
      <c r="E13" s="160" t="n">
        <v>356955.85452758</v>
      </c>
      <c r="F13" s="160" t="n">
        <v>0</v>
      </c>
      <c r="G13" s="160" t="n">
        <v>8826.33476454865</v>
      </c>
      <c r="H13" s="160" t="n">
        <v>94195.9994458094</v>
      </c>
      <c r="I13" s="160" t="n">
        <v>57454.1403555487</v>
      </c>
      <c r="J13" s="160" t="n">
        <v>11693.7191805119</v>
      </c>
    </row>
    <row r="14" customFormat="false" ht="12.8" hidden="false" customHeight="false" outlineLevel="0" collapsed="false">
      <c r="A14" s="160" t="n">
        <v>61</v>
      </c>
      <c r="B14" s="160" t="n">
        <v>4266309.08811414</v>
      </c>
      <c r="C14" s="160" t="n">
        <v>1928232.33057195</v>
      </c>
      <c r="D14" s="160" t="n">
        <v>1138999.25175111</v>
      </c>
      <c r="E14" s="160" t="n">
        <v>330167.470120155</v>
      </c>
      <c r="F14" s="160" t="n">
        <v>751592.026007215</v>
      </c>
      <c r="G14" s="160" t="n">
        <v>7111.38473049712</v>
      </c>
      <c r="H14" s="160" t="n">
        <v>70362.4095334242</v>
      </c>
      <c r="I14" s="160" t="n">
        <v>30362.2381592399</v>
      </c>
      <c r="J14" s="160" t="n">
        <v>9401.88872724604</v>
      </c>
    </row>
    <row r="15" customFormat="false" ht="12.8" hidden="false" customHeight="false" outlineLevel="0" collapsed="false">
      <c r="A15" s="160" t="n">
        <v>62</v>
      </c>
      <c r="B15" s="160" t="n">
        <v>3669736.53404985</v>
      </c>
      <c r="C15" s="160" t="n">
        <v>1954037.25765909</v>
      </c>
      <c r="D15" s="160" t="n">
        <v>1267560.96874312</v>
      </c>
      <c r="E15" s="160" t="n">
        <v>324976.694746802</v>
      </c>
      <c r="F15" s="160" t="n">
        <v>0</v>
      </c>
      <c r="G15" s="160" t="n">
        <v>7066.37626714362</v>
      </c>
      <c r="H15" s="160" t="n">
        <v>65596.2273316425</v>
      </c>
      <c r="I15" s="160" t="n">
        <v>42504.8382165958</v>
      </c>
      <c r="J15" s="160" t="n">
        <v>7994.17108545375</v>
      </c>
    </row>
    <row r="16" customFormat="false" ht="12.8" hidden="false" customHeight="false" outlineLevel="0" collapsed="false">
      <c r="A16" s="160" t="n">
        <v>63</v>
      </c>
      <c r="B16" s="160" t="n">
        <v>3308354.07920606</v>
      </c>
      <c r="C16" s="160" t="n">
        <v>1717934.21404231</v>
      </c>
      <c r="D16" s="160" t="n">
        <v>1155845.28700457</v>
      </c>
      <c r="E16" s="160" t="n">
        <v>311941.598834788</v>
      </c>
      <c r="F16" s="160" t="n">
        <v>0</v>
      </c>
      <c r="G16" s="160" t="n">
        <v>7155.56382406401</v>
      </c>
      <c r="H16" s="160" t="n">
        <v>61293.2617608139</v>
      </c>
      <c r="I16" s="160" t="n">
        <v>45621.3356582711</v>
      </c>
      <c r="J16" s="160" t="n">
        <v>8487.78414030457</v>
      </c>
    </row>
    <row r="17" customFormat="false" ht="12.8" hidden="false" customHeight="false" outlineLevel="0" collapsed="false">
      <c r="A17" s="160" t="n">
        <v>64</v>
      </c>
      <c r="B17" s="160" t="n">
        <v>3051358.17301921</v>
      </c>
      <c r="C17" s="160" t="n">
        <v>1602501.74725369</v>
      </c>
      <c r="D17" s="160" t="n">
        <v>1057614.22049697</v>
      </c>
      <c r="E17" s="160" t="n">
        <v>286977.842965087</v>
      </c>
      <c r="F17" s="160" t="n">
        <v>0</v>
      </c>
      <c r="G17" s="160" t="n">
        <v>8464.50051935364</v>
      </c>
      <c r="H17" s="160" t="n">
        <v>45333.3548958444</v>
      </c>
      <c r="I17" s="160" t="n">
        <v>42990.0893593819</v>
      </c>
      <c r="J17" s="160" t="n">
        <v>7514.95030676814</v>
      </c>
    </row>
    <row r="18" customFormat="false" ht="12.8" hidden="false" customHeight="false" outlineLevel="0" collapsed="false">
      <c r="A18" s="160" t="n">
        <v>65</v>
      </c>
      <c r="B18" s="160" t="n">
        <v>3573945.3037423</v>
      </c>
      <c r="C18" s="160" t="n">
        <v>1572535.16486507</v>
      </c>
      <c r="D18" s="160" t="n">
        <v>975641.666231167</v>
      </c>
      <c r="E18" s="160" t="n">
        <v>280830.460077113</v>
      </c>
      <c r="F18" s="160" t="n">
        <v>636008.316619114</v>
      </c>
      <c r="G18" s="160" t="n">
        <v>4002.99816565245</v>
      </c>
      <c r="H18" s="160" t="n">
        <v>63479.2110749803</v>
      </c>
      <c r="I18" s="160" t="n">
        <v>33208.3789749041</v>
      </c>
      <c r="J18" s="160" t="n">
        <v>8811.33075275378</v>
      </c>
    </row>
    <row r="19" customFormat="false" ht="12.8" hidden="false" customHeight="false" outlineLevel="0" collapsed="false">
      <c r="A19" s="160" t="n">
        <v>66</v>
      </c>
      <c r="B19" s="160" t="n">
        <v>3250249.78092665</v>
      </c>
      <c r="C19" s="160" t="n">
        <v>1555100.35438503</v>
      </c>
      <c r="D19" s="160" t="n">
        <v>1296043.1911</v>
      </c>
      <c r="E19" s="160" t="n">
        <v>286803.320954177</v>
      </c>
      <c r="F19" s="160" t="n">
        <v>0</v>
      </c>
      <c r="G19" s="160" t="n">
        <v>7181.7781682519</v>
      </c>
      <c r="H19" s="160" t="n">
        <v>66017.5723411818</v>
      </c>
      <c r="I19" s="160" t="n">
        <v>31267.51765638</v>
      </c>
      <c r="J19" s="160" t="n">
        <v>7874.04390280944</v>
      </c>
    </row>
    <row r="20" customFormat="false" ht="12.8" hidden="false" customHeight="false" outlineLevel="0" collapsed="false">
      <c r="A20" s="160" t="n">
        <v>67</v>
      </c>
      <c r="B20" s="160" t="n">
        <v>3176833.72483202</v>
      </c>
      <c r="C20" s="160" t="n">
        <v>1565857.54194277</v>
      </c>
      <c r="D20" s="160" t="n">
        <v>1215853.84952</v>
      </c>
      <c r="E20" s="160" t="n">
        <v>292533.28643239</v>
      </c>
      <c r="F20" s="160" t="n">
        <v>0</v>
      </c>
      <c r="G20" s="160" t="n">
        <v>9242.06514455912</v>
      </c>
      <c r="H20" s="160" t="n">
        <v>50905.3311336398</v>
      </c>
      <c r="I20" s="160" t="n">
        <v>36477.6539637625</v>
      </c>
      <c r="J20" s="160" t="n">
        <v>6750.90770051998</v>
      </c>
    </row>
    <row r="21" customFormat="false" ht="12.8" hidden="false" customHeight="false" outlineLevel="0" collapsed="false">
      <c r="A21" s="160" t="n">
        <v>68</v>
      </c>
      <c r="B21" s="160" t="n">
        <v>3280873.68152559</v>
      </c>
      <c r="C21" s="160" t="n">
        <v>1622051.6834615</v>
      </c>
      <c r="D21" s="160" t="n">
        <v>1285564.82994</v>
      </c>
      <c r="E21" s="160" t="n">
        <v>287295.742486981</v>
      </c>
      <c r="F21" s="160" t="n">
        <v>0</v>
      </c>
      <c r="G21" s="160" t="n">
        <v>5749.74666316357</v>
      </c>
      <c r="H21" s="160" t="n">
        <v>49222.6363374615</v>
      </c>
      <c r="I21" s="160" t="n">
        <v>23653.7061101593</v>
      </c>
      <c r="J21" s="160" t="n">
        <v>7238.93476422286</v>
      </c>
    </row>
    <row r="22" customFormat="false" ht="12.8" hidden="false" customHeight="false" outlineLevel="0" collapsed="false">
      <c r="A22" s="160" t="n">
        <v>69</v>
      </c>
      <c r="B22" s="160" t="n">
        <v>3814074.02779573</v>
      </c>
      <c r="C22" s="160" t="n">
        <v>1535508.11448121</v>
      </c>
      <c r="D22" s="160" t="n">
        <v>1262498.87977335</v>
      </c>
      <c r="E22" s="160" t="n">
        <v>287857.768894612</v>
      </c>
      <c r="F22" s="160" t="n">
        <v>636055.505337421</v>
      </c>
      <c r="G22" s="160" t="n">
        <v>6939.91261489957</v>
      </c>
      <c r="H22" s="160" t="n">
        <v>41686.3059349687</v>
      </c>
      <c r="I22" s="160" t="n">
        <v>37122.7412993151</v>
      </c>
      <c r="J22" s="160" t="n">
        <v>5719.51858640277</v>
      </c>
    </row>
    <row r="23" customFormat="false" ht="12.8" hidden="false" customHeight="false" outlineLevel="0" collapsed="false">
      <c r="A23" s="160" t="n">
        <v>70</v>
      </c>
      <c r="B23" s="160" t="n">
        <v>3033874.2098396</v>
      </c>
      <c r="C23" s="160" t="n">
        <v>1731553.35302299</v>
      </c>
      <c r="D23" s="160" t="n">
        <v>898327.975286224</v>
      </c>
      <c r="E23" s="160" t="n">
        <v>305786.670057155</v>
      </c>
      <c r="F23" s="160" t="n">
        <v>0</v>
      </c>
      <c r="G23" s="160" t="n">
        <v>7584.06224187404</v>
      </c>
      <c r="H23" s="160" t="n">
        <v>49378.7690543898</v>
      </c>
      <c r="I23" s="160" t="n">
        <v>35086.190448758</v>
      </c>
      <c r="J23" s="160" t="n">
        <v>6089.42787589934</v>
      </c>
    </row>
    <row r="24" customFormat="false" ht="12.8" hidden="false" customHeight="false" outlineLevel="0" collapsed="false">
      <c r="A24" s="160" t="n">
        <v>71</v>
      </c>
      <c r="B24" s="160" t="n">
        <v>2994747.08571464</v>
      </c>
      <c r="C24" s="160" t="n">
        <v>1682335.8747714</v>
      </c>
      <c r="D24" s="160" t="n">
        <v>917442.406649031</v>
      </c>
      <c r="E24" s="160" t="n">
        <v>299001.32398947</v>
      </c>
      <c r="F24" s="160" t="n">
        <v>0</v>
      </c>
      <c r="G24" s="160" t="n">
        <v>8752.27847535863</v>
      </c>
      <c r="H24" s="160" t="n">
        <v>45686.3161044049</v>
      </c>
      <c r="I24" s="160" t="n">
        <v>35847.5059594999</v>
      </c>
      <c r="J24" s="160" t="n">
        <v>5614.23807892876</v>
      </c>
    </row>
    <row r="25" customFormat="false" ht="12.8" hidden="false" customHeight="false" outlineLevel="0" collapsed="false">
      <c r="A25" s="160" t="n">
        <v>72</v>
      </c>
      <c r="B25" s="160" t="n">
        <v>2889624.61058165</v>
      </c>
      <c r="C25" s="160" t="n">
        <v>1608547.06556893</v>
      </c>
      <c r="D25" s="160" t="n">
        <v>907016.529372614</v>
      </c>
      <c r="E25" s="160" t="n">
        <v>286694.472319909</v>
      </c>
      <c r="F25" s="160" t="n">
        <v>0</v>
      </c>
      <c r="G25" s="160" t="n">
        <v>5848.58613560875</v>
      </c>
      <c r="H25" s="160" t="n">
        <v>51876.5030589104</v>
      </c>
      <c r="I25" s="160" t="n">
        <v>22704.0986586403</v>
      </c>
      <c r="J25" s="160" t="n">
        <v>6891.66200673101</v>
      </c>
    </row>
    <row r="26" customFormat="false" ht="12.8" hidden="false" customHeight="false" outlineLevel="0" collapsed="false">
      <c r="A26" s="160" t="n">
        <v>73</v>
      </c>
      <c r="B26" s="160" t="n">
        <v>3153047.80853241</v>
      </c>
      <c r="C26" s="160" t="n">
        <v>1393456.59798223</v>
      </c>
      <c r="D26" s="160" t="n">
        <v>845196.167142239</v>
      </c>
      <c r="E26" s="160" t="n">
        <v>261513.157981165</v>
      </c>
      <c r="F26" s="160" t="n">
        <v>559317.982155382</v>
      </c>
      <c r="G26" s="160" t="n">
        <v>6257.06972957868</v>
      </c>
      <c r="H26" s="160" t="n">
        <v>57020.5973166345</v>
      </c>
      <c r="I26" s="160" t="n">
        <v>23438.3878955601</v>
      </c>
      <c r="J26" s="160" t="n">
        <v>7347.88532744981</v>
      </c>
    </row>
    <row r="27" customFormat="false" ht="12.8" hidden="false" customHeight="false" outlineLevel="0" collapsed="false">
      <c r="A27" s="160" t="n">
        <v>74</v>
      </c>
      <c r="B27" s="160" t="n">
        <v>3118717.59897386</v>
      </c>
      <c r="C27" s="160" t="n">
        <v>1769829.16309521</v>
      </c>
      <c r="D27" s="160" t="n">
        <v>937346.144600812</v>
      </c>
      <c r="E27" s="160" t="n">
        <v>298414.292573175</v>
      </c>
      <c r="F27" s="160" t="n">
        <v>0</v>
      </c>
      <c r="G27" s="160" t="n">
        <v>6681.47425641955</v>
      </c>
      <c r="H27" s="160" t="n">
        <v>56869.222645991</v>
      </c>
      <c r="I27" s="160" t="n">
        <v>43159.754147248</v>
      </c>
      <c r="J27" s="160" t="n">
        <v>5907.06890191954</v>
      </c>
    </row>
    <row r="28" customFormat="false" ht="12.8" hidden="false" customHeight="false" outlineLevel="0" collapsed="false">
      <c r="A28" s="160" t="n">
        <v>75</v>
      </c>
      <c r="B28" s="160" t="n">
        <v>2764986.6395106</v>
      </c>
      <c r="C28" s="160" t="n">
        <v>1493134.68738676</v>
      </c>
      <c r="D28" s="160" t="n">
        <v>912323.113640301</v>
      </c>
      <c r="E28" s="160" t="n">
        <v>270781.376906077</v>
      </c>
      <c r="F28" s="160" t="n">
        <v>0</v>
      </c>
      <c r="G28" s="160" t="n">
        <v>7867.26125673382</v>
      </c>
      <c r="H28" s="160" t="n">
        <v>47623.5101023015</v>
      </c>
      <c r="I28" s="160" t="n">
        <v>26489.9007606793</v>
      </c>
      <c r="J28" s="160" t="n">
        <v>6703.65942490936</v>
      </c>
    </row>
    <row r="29" customFormat="false" ht="12.8" hidden="false" customHeight="false" outlineLevel="0" collapsed="false">
      <c r="A29" s="160" t="n">
        <v>76</v>
      </c>
      <c r="B29" s="160" t="n">
        <v>3199271.27148061</v>
      </c>
      <c r="C29" s="160" t="n">
        <v>1748873.33313425</v>
      </c>
      <c r="D29" s="160" t="n">
        <v>1032294.71464073</v>
      </c>
      <c r="E29" s="160" t="n">
        <v>302105.431223977</v>
      </c>
      <c r="F29" s="160" t="n">
        <v>0</v>
      </c>
      <c r="G29" s="160" t="n">
        <v>7279.34498336522</v>
      </c>
      <c r="H29" s="160" t="n">
        <v>71150.6763769288</v>
      </c>
      <c r="I29" s="160" t="n">
        <v>28894.1260159327</v>
      </c>
      <c r="J29" s="160" t="n">
        <v>8042.2094868465</v>
      </c>
    </row>
    <row r="30" customFormat="false" ht="12.8" hidden="false" customHeight="false" outlineLevel="0" collapsed="false">
      <c r="A30" s="160" t="n">
        <v>77</v>
      </c>
      <c r="B30" s="160" t="n">
        <v>3494655.0331375</v>
      </c>
      <c r="C30" s="160" t="n">
        <v>1501937.34592757</v>
      </c>
      <c r="D30" s="160" t="n">
        <v>990295.688218158</v>
      </c>
      <c r="E30" s="160" t="n">
        <v>278628.803575008</v>
      </c>
      <c r="F30" s="160" t="n">
        <v>625500.641445942</v>
      </c>
      <c r="G30" s="160" t="n">
        <v>7467.71263674188</v>
      </c>
      <c r="H30" s="160" t="n">
        <v>51685.63085808</v>
      </c>
      <c r="I30" s="160" t="n">
        <v>32060.2878012664</v>
      </c>
      <c r="J30" s="160" t="n">
        <v>7169.62248385206</v>
      </c>
    </row>
    <row r="31" customFormat="false" ht="12.8" hidden="false" customHeight="false" outlineLevel="0" collapsed="false">
      <c r="A31" s="160" t="n">
        <v>78</v>
      </c>
      <c r="B31" s="160" t="n">
        <v>3247865.85148466</v>
      </c>
      <c r="C31" s="160" t="n">
        <v>1715241.72758758</v>
      </c>
      <c r="D31" s="160" t="n">
        <v>1107182.46760422</v>
      </c>
      <c r="E31" s="160" t="n">
        <v>305504.464218796</v>
      </c>
      <c r="F31" s="160" t="n">
        <v>0</v>
      </c>
      <c r="G31" s="160" t="n">
        <v>5625.03592003872</v>
      </c>
      <c r="H31" s="160" t="n">
        <v>51593.4642050654</v>
      </c>
      <c r="I31" s="160" t="n">
        <v>56396.6955861739</v>
      </c>
      <c r="J31" s="160" t="n">
        <v>5887.14663077726</v>
      </c>
    </row>
    <row r="32" customFormat="false" ht="12.8" hidden="false" customHeight="false" outlineLevel="0" collapsed="false">
      <c r="A32" s="160" t="n">
        <v>79</v>
      </c>
      <c r="B32" s="160" t="n">
        <v>2895210.36017212</v>
      </c>
      <c r="C32" s="160" t="n">
        <v>1561575.91959338</v>
      </c>
      <c r="D32" s="160" t="n">
        <v>943825.084668109</v>
      </c>
      <c r="E32" s="160" t="n">
        <v>284183.632807032</v>
      </c>
      <c r="F32" s="160" t="n">
        <v>0</v>
      </c>
      <c r="G32" s="160" t="n">
        <v>5805.9226919182</v>
      </c>
      <c r="H32" s="160" t="n">
        <v>59529.7210540246</v>
      </c>
      <c r="I32" s="160" t="n">
        <v>33805.1405713057</v>
      </c>
      <c r="J32" s="160" t="n">
        <v>6507.81544163491</v>
      </c>
    </row>
    <row r="33" customFormat="false" ht="12.8" hidden="false" customHeight="false" outlineLevel="0" collapsed="false">
      <c r="A33" s="160" t="n">
        <v>80</v>
      </c>
      <c r="B33" s="160" t="n">
        <v>3303057.01563863</v>
      </c>
      <c r="C33" s="160" t="n">
        <v>1865897.7435586</v>
      </c>
      <c r="D33" s="160" t="n">
        <v>997720.584925107</v>
      </c>
      <c r="E33" s="160" t="n">
        <v>310993.886155469</v>
      </c>
      <c r="F33" s="160" t="n">
        <v>0</v>
      </c>
      <c r="G33" s="160" t="n">
        <v>4734.42710304063</v>
      </c>
      <c r="H33" s="160" t="n">
        <v>75409.5927565393</v>
      </c>
      <c r="I33" s="160" t="n">
        <v>38867.4651028287</v>
      </c>
      <c r="J33" s="160" t="n">
        <v>8286.5377947128</v>
      </c>
    </row>
    <row r="34" customFormat="false" ht="12.8" hidden="false" customHeight="false" outlineLevel="0" collapsed="false">
      <c r="A34" s="160" t="n">
        <v>81</v>
      </c>
      <c r="B34" s="160" t="n">
        <v>3639653.46924209</v>
      </c>
      <c r="C34" s="160" t="n">
        <v>1608170.66589258</v>
      </c>
      <c r="D34" s="160" t="n">
        <v>988919.475253451</v>
      </c>
      <c r="E34" s="160" t="n">
        <v>286926.063855338</v>
      </c>
      <c r="F34" s="160" t="n">
        <v>650319.14921807</v>
      </c>
      <c r="G34" s="160" t="n">
        <v>8801.88322067915</v>
      </c>
      <c r="H34" s="160" t="n">
        <v>55514.3698879048</v>
      </c>
      <c r="I34" s="160" t="n">
        <v>32907.8212853153</v>
      </c>
      <c r="J34" s="160" t="n">
        <v>7059.68292583208</v>
      </c>
    </row>
    <row r="35" customFormat="false" ht="12.8" hidden="false" customHeight="false" outlineLevel="0" collapsed="false">
      <c r="A35" s="160" t="n">
        <v>82</v>
      </c>
      <c r="B35" s="160" t="n">
        <v>3442340.13210122</v>
      </c>
      <c r="C35" s="160" t="n">
        <v>1928506.29787157</v>
      </c>
      <c r="D35" s="160" t="n">
        <v>1063165.61448993</v>
      </c>
      <c r="E35" s="160" t="n">
        <v>320913.748777852</v>
      </c>
      <c r="F35" s="160" t="n">
        <v>0</v>
      </c>
      <c r="G35" s="160" t="n">
        <v>5371.43297600659</v>
      </c>
      <c r="H35" s="160" t="n">
        <v>61903.0588961931</v>
      </c>
      <c r="I35" s="160" t="n">
        <v>50103.8318185839</v>
      </c>
      <c r="J35" s="160" t="n">
        <v>7509.18241405116</v>
      </c>
    </row>
    <row r="36" customFormat="false" ht="12.8" hidden="false" customHeight="false" outlineLevel="0" collapsed="false">
      <c r="A36" s="160" t="n">
        <v>83</v>
      </c>
      <c r="B36" s="160" t="n">
        <v>3167669.31361731</v>
      </c>
      <c r="C36" s="160" t="n">
        <v>1770419.58703201</v>
      </c>
      <c r="D36" s="160" t="n">
        <v>964990.028973698</v>
      </c>
      <c r="E36" s="160" t="n">
        <v>299739.138288808</v>
      </c>
      <c r="F36" s="160" t="n">
        <v>0</v>
      </c>
      <c r="G36" s="160" t="n">
        <v>6652.55241086715</v>
      </c>
      <c r="H36" s="160" t="n">
        <v>74487.828505378</v>
      </c>
      <c r="I36" s="160" t="n">
        <v>39742.7982980242</v>
      </c>
      <c r="J36" s="160" t="n">
        <v>10869.1095178337</v>
      </c>
    </row>
    <row r="37" customFormat="false" ht="12.8" hidden="false" customHeight="false" outlineLevel="0" collapsed="false">
      <c r="A37" s="160" t="n">
        <v>84</v>
      </c>
      <c r="B37" s="160" t="n">
        <v>3525704.44569938</v>
      </c>
      <c r="C37" s="160" t="n">
        <v>2051513.53586757</v>
      </c>
      <c r="D37" s="160" t="n">
        <v>1005992.11434336</v>
      </c>
      <c r="E37" s="160" t="n">
        <v>326666.056832672</v>
      </c>
      <c r="F37" s="160" t="n">
        <v>0</v>
      </c>
      <c r="G37" s="160" t="n">
        <v>9563.96211684959</v>
      </c>
      <c r="H37" s="160" t="n">
        <v>82385.640591799</v>
      </c>
      <c r="I37" s="160" t="n">
        <v>39298.6063245074</v>
      </c>
      <c r="J37" s="160" t="n">
        <v>9331.79395132748</v>
      </c>
    </row>
    <row r="38" customFormat="false" ht="12.8" hidden="false" customHeight="false" outlineLevel="0" collapsed="false">
      <c r="A38" s="160" t="n">
        <v>85</v>
      </c>
      <c r="B38" s="160" t="n">
        <v>3953279.88038406</v>
      </c>
      <c r="C38" s="160" t="n">
        <v>1848660.37689636</v>
      </c>
      <c r="D38" s="160" t="n">
        <v>972046.782667741</v>
      </c>
      <c r="E38" s="160" t="n">
        <v>307373.177742762</v>
      </c>
      <c r="F38" s="160" t="n">
        <v>705022.642326078</v>
      </c>
      <c r="G38" s="160" t="n">
        <v>8408.02312718898</v>
      </c>
      <c r="H38" s="160" t="n">
        <v>53638.7219283351</v>
      </c>
      <c r="I38" s="160" t="n">
        <v>49566.7830008949</v>
      </c>
      <c r="J38" s="160" t="n">
        <v>7269.85628749864</v>
      </c>
    </row>
    <row r="39" customFormat="false" ht="12.8" hidden="false" customHeight="false" outlineLevel="0" collapsed="false">
      <c r="A39" s="160" t="n">
        <v>86</v>
      </c>
      <c r="B39" s="160" t="n">
        <v>3660682.77550467</v>
      </c>
      <c r="C39" s="160" t="n">
        <v>2136647.39674774</v>
      </c>
      <c r="D39" s="160" t="n">
        <v>1050015.80237567</v>
      </c>
      <c r="E39" s="160" t="n">
        <v>338568.735215459</v>
      </c>
      <c r="F39" s="160" t="n">
        <v>0</v>
      </c>
      <c r="G39" s="160" t="n">
        <v>7132.20876572539</v>
      </c>
      <c r="H39" s="160" t="n">
        <v>72301.5295632383</v>
      </c>
      <c r="I39" s="160" t="n">
        <v>44010.2751262115</v>
      </c>
      <c r="J39" s="160" t="n">
        <v>10850.4695384716</v>
      </c>
    </row>
    <row r="40" customFormat="false" ht="12.8" hidden="false" customHeight="false" outlineLevel="0" collapsed="false">
      <c r="A40" s="160" t="n">
        <v>87</v>
      </c>
      <c r="B40" s="160" t="n">
        <v>3392190.91797122</v>
      </c>
      <c r="C40" s="160" t="n">
        <v>1973065.34948207</v>
      </c>
      <c r="D40" s="160" t="n">
        <v>981212.115709445</v>
      </c>
      <c r="E40" s="160" t="n">
        <v>315816.862706783</v>
      </c>
      <c r="F40" s="160" t="n">
        <v>0</v>
      </c>
      <c r="G40" s="160" t="n">
        <v>8879.52943723532</v>
      </c>
      <c r="H40" s="160" t="n">
        <v>54469.3082139813</v>
      </c>
      <c r="I40" s="160" t="n">
        <v>43079.1320068882</v>
      </c>
      <c r="J40" s="160" t="n">
        <v>8177.19942357313</v>
      </c>
    </row>
    <row r="41" customFormat="false" ht="12.8" hidden="false" customHeight="false" outlineLevel="0" collapsed="false">
      <c r="A41" s="160" t="n">
        <v>88</v>
      </c>
      <c r="B41" s="160" t="n">
        <v>3784515.65986123</v>
      </c>
      <c r="C41" s="160" t="n">
        <v>2216596.25275001</v>
      </c>
      <c r="D41" s="160" t="n">
        <v>1080628.69714078</v>
      </c>
      <c r="E41" s="160" t="n">
        <v>342434.926328925</v>
      </c>
      <c r="F41" s="160" t="n">
        <v>0</v>
      </c>
      <c r="G41" s="160" t="n">
        <v>5715.08984399779</v>
      </c>
      <c r="H41" s="160" t="n">
        <v>83331.6857544578</v>
      </c>
      <c r="I41" s="160" t="n">
        <v>35271.2521866135</v>
      </c>
      <c r="J41" s="160" t="n">
        <v>12191.5216281641</v>
      </c>
    </row>
    <row r="42" customFormat="false" ht="12.8" hidden="false" customHeight="false" outlineLevel="0" collapsed="false">
      <c r="A42" s="160" t="n">
        <v>89</v>
      </c>
      <c r="B42" s="160" t="n">
        <v>4250660.82727245</v>
      </c>
      <c r="C42" s="160" t="n">
        <v>2024398.55447786</v>
      </c>
      <c r="D42" s="160" t="n">
        <v>1020986.67378335</v>
      </c>
      <c r="E42" s="160" t="n">
        <v>324249.743112668</v>
      </c>
      <c r="F42" s="160" t="n">
        <v>752450.560667649</v>
      </c>
      <c r="G42" s="160" t="n">
        <v>7596.02354893677</v>
      </c>
      <c r="H42" s="160" t="n">
        <v>67273.28507378</v>
      </c>
      <c r="I42" s="160" t="n">
        <v>38389.4718959155</v>
      </c>
      <c r="J42" s="160" t="n">
        <v>10426.2447127734</v>
      </c>
    </row>
    <row r="43" customFormat="false" ht="12.8" hidden="false" customHeight="false" outlineLevel="0" collapsed="false">
      <c r="A43" s="160" t="n">
        <v>90</v>
      </c>
      <c r="B43" s="160" t="n">
        <v>3822249.01703501</v>
      </c>
      <c r="C43" s="160" t="n">
        <v>2240111.35751174</v>
      </c>
      <c r="D43" s="160" t="n">
        <v>1078459.16463802</v>
      </c>
      <c r="E43" s="160" t="n">
        <v>349305.572021442</v>
      </c>
      <c r="F43" s="160" t="n">
        <v>0</v>
      </c>
      <c r="G43" s="160" t="n">
        <v>13884.3523938818</v>
      </c>
      <c r="H43" s="160" t="n">
        <v>78575.0691473603</v>
      </c>
      <c r="I43" s="160" t="n">
        <v>51797.0014674733</v>
      </c>
      <c r="J43" s="160" t="n">
        <v>11584.7986277956</v>
      </c>
    </row>
    <row r="44" customFormat="false" ht="12.8" hidden="false" customHeight="false" outlineLevel="0" collapsed="false">
      <c r="A44" s="160" t="n">
        <v>91</v>
      </c>
      <c r="B44" s="160" t="n">
        <v>3660816.71989328</v>
      </c>
      <c r="C44" s="160" t="n">
        <v>2146809.33268905</v>
      </c>
      <c r="D44" s="160" t="n">
        <v>1046135.81346298</v>
      </c>
      <c r="E44" s="160" t="n">
        <v>329300.95373896</v>
      </c>
      <c r="F44" s="160" t="n">
        <v>0</v>
      </c>
      <c r="G44" s="160" t="n">
        <v>11041.7248717898</v>
      </c>
      <c r="H44" s="160" t="n">
        <v>62643.8447889184</v>
      </c>
      <c r="I44" s="160" t="n">
        <v>40103.558222691</v>
      </c>
      <c r="J44" s="160" t="n">
        <v>9831.70576339141</v>
      </c>
    </row>
    <row r="45" customFormat="false" ht="12.8" hidden="false" customHeight="false" outlineLevel="0" collapsed="false">
      <c r="A45" s="160" t="n">
        <v>92</v>
      </c>
      <c r="B45" s="160" t="n">
        <v>3935468.67719215</v>
      </c>
      <c r="C45" s="160" t="n">
        <v>2308856.50662214</v>
      </c>
      <c r="D45" s="160" t="n">
        <v>1136217.61829301</v>
      </c>
      <c r="E45" s="160" t="n">
        <v>349259.437498725</v>
      </c>
      <c r="F45" s="160" t="n">
        <v>0</v>
      </c>
      <c r="G45" s="160" t="n">
        <v>8048.92500459336</v>
      </c>
      <c r="H45" s="160" t="n">
        <v>72636.1987515181</v>
      </c>
      <c r="I45" s="160" t="n">
        <v>43713.2636593793</v>
      </c>
      <c r="J45" s="160" t="n">
        <v>11490.0183616419</v>
      </c>
    </row>
    <row r="46" customFormat="false" ht="12.8" hidden="false" customHeight="false" outlineLevel="0" collapsed="false">
      <c r="A46" s="160" t="n">
        <v>93</v>
      </c>
      <c r="B46" s="160" t="n">
        <v>4601904.14556886</v>
      </c>
      <c r="C46" s="160" t="n">
        <v>2193926.34773116</v>
      </c>
      <c r="D46" s="160" t="n">
        <v>1095552.802885</v>
      </c>
      <c r="E46" s="160" t="n">
        <v>338559.550291164</v>
      </c>
      <c r="F46" s="160" t="n">
        <v>812825.187155174</v>
      </c>
      <c r="G46" s="160" t="n">
        <v>12021.5454309478</v>
      </c>
      <c r="H46" s="160" t="n">
        <v>83212.9964374071</v>
      </c>
      <c r="I46" s="160" t="n">
        <v>37117.5870221974</v>
      </c>
      <c r="J46" s="160" t="n">
        <v>11941.5597261687</v>
      </c>
    </row>
    <row r="47" customFormat="false" ht="12.8" hidden="false" customHeight="false" outlineLevel="0" collapsed="false">
      <c r="A47" s="160" t="n">
        <v>94</v>
      </c>
      <c r="B47" s="160" t="n">
        <v>4112457.27586609</v>
      </c>
      <c r="C47" s="160" t="n">
        <v>2371934.14771514</v>
      </c>
      <c r="D47" s="160" t="n">
        <v>1204459.01492919</v>
      </c>
      <c r="E47" s="160" t="n">
        <v>357003.457999964</v>
      </c>
      <c r="F47" s="160" t="n">
        <v>0</v>
      </c>
      <c r="G47" s="160" t="n">
        <v>11351.5462641632</v>
      </c>
      <c r="H47" s="160" t="n">
        <v>84183.1584005116</v>
      </c>
      <c r="I47" s="160" t="n">
        <v>56371.7530950584</v>
      </c>
      <c r="J47" s="160" t="n">
        <v>12376.4101653089</v>
      </c>
    </row>
    <row r="48" customFormat="false" ht="12.8" hidden="false" customHeight="false" outlineLevel="0" collapsed="false">
      <c r="A48" s="160" t="n">
        <v>95</v>
      </c>
      <c r="B48" s="160" t="n">
        <v>3978072.86702735</v>
      </c>
      <c r="C48" s="160" t="n">
        <v>2291808.91601578</v>
      </c>
      <c r="D48" s="160" t="n">
        <v>1164696.85585956</v>
      </c>
      <c r="E48" s="160" t="n">
        <v>348690.362456829</v>
      </c>
      <c r="F48" s="160" t="n">
        <v>0</v>
      </c>
      <c r="G48" s="160" t="n">
        <v>8745.89437308707</v>
      </c>
      <c r="H48" s="160" t="n">
        <v>93584.5160144385</v>
      </c>
      <c r="I48" s="160" t="n">
        <v>53295.6792684759</v>
      </c>
      <c r="J48" s="160" t="n">
        <v>12032.7091542349</v>
      </c>
    </row>
    <row r="49" customFormat="false" ht="12.8" hidden="false" customHeight="false" outlineLevel="0" collapsed="false">
      <c r="A49" s="160" t="n">
        <v>96</v>
      </c>
      <c r="B49" s="160" t="n">
        <v>4175276.67081551</v>
      </c>
      <c r="C49" s="160" t="n">
        <v>2396707.16295957</v>
      </c>
      <c r="D49" s="160" t="n">
        <v>1228398.46550307</v>
      </c>
      <c r="E49" s="160" t="n">
        <v>358475.338306075</v>
      </c>
      <c r="F49" s="160" t="n">
        <v>0</v>
      </c>
      <c r="G49" s="160" t="n">
        <v>11419.0540478033</v>
      </c>
      <c r="H49" s="160" t="n">
        <v>95781.4847717446</v>
      </c>
      <c r="I49" s="160" t="n">
        <v>55898.3264740854</v>
      </c>
      <c r="J49" s="160" t="n">
        <v>13191.9082955591</v>
      </c>
    </row>
    <row r="50" customFormat="false" ht="12.8" hidden="false" customHeight="false" outlineLevel="0" collapsed="false">
      <c r="A50" s="160" t="n">
        <v>97</v>
      </c>
      <c r="B50" s="160" t="n">
        <v>4870758.48968375</v>
      </c>
      <c r="C50" s="160" t="n">
        <v>2349197.6253038</v>
      </c>
      <c r="D50" s="160" t="n">
        <v>1119889.35317885</v>
      </c>
      <c r="E50" s="160" t="n">
        <v>350714.004121008</v>
      </c>
      <c r="F50" s="160" t="n">
        <v>845334.807875309</v>
      </c>
      <c r="G50" s="160" t="n">
        <v>13911.0136229255</v>
      </c>
      <c r="H50" s="160" t="n">
        <v>117843.472875203</v>
      </c>
      <c r="I50" s="160" t="n">
        <v>40540.3545986708</v>
      </c>
      <c r="J50" s="160" t="n">
        <v>16681.2791454015</v>
      </c>
    </row>
    <row r="51" customFormat="false" ht="12.8" hidden="false" customHeight="false" outlineLevel="0" collapsed="false">
      <c r="A51" s="160" t="n">
        <v>98</v>
      </c>
      <c r="B51" s="160" t="n">
        <v>4162592.41129223</v>
      </c>
      <c r="C51" s="160" t="n">
        <v>2428230.37755595</v>
      </c>
      <c r="D51" s="160" t="n">
        <v>1174977.74721045</v>
      </c>
      <c r="E51" s="160" t="n">
        <v>361535.104150999</v>
      </c>
      <c r="F51" s="160" t="n">
        <v>0</v>
      </c>
      <c r="G51" s="160" t="n">
        <v>12858.0931120345</v>
      </c>
      <c r="H51" s="160" t="n">
        <v>113637.506120083</v>
      </c>
      <c r="I51" s="160" t="n">
        <v>48840.6068990226</v>
      </c>
      <c r="J51" s="160" t="n">
        <v>15373.9884096505</v>
      </c>
    </row>
    <row r="52" customFormat="false" ht="12.8" hidden="false" customHeight="false" outlineLevel="0" collapsed="false">
      <c r="A52" s="160" t="n">
        <v>99</v>
      </c>
      <c r="B52" s="160" t="n">
        <v>4089756.89327508</v>
      </c>
      <c r="C52" s="160" t="n">
        <v>2397126.93827968</v>
      </c>
      <c r="D52" s="160" t="n">
        <v>1150491.3575375</v>
      </c>
      <c r="E52" s="160" t="n">
        <v>355657.258029107</v>
      </c>
      <c r="F52" s="160" t="n">
        <v>0</v>
      </c>
      <c r="G52" s="160" t="n">
        <v>6558.50269878376</v>
      </c>
      <c r="H52" s="160" t="n">
        <v>114383.323029059</v>
      </c>
      <c r="I52" s="160" t="n">
        <v>34527.0930401124</v>
      </c>
      <c r="J52" s="160" t="n">
        <v>16599.2724302293</v>
      </c>
    </row>
    <row r="53" customFormat="false" ht="12.8" hidden="false" customHeight="false" outlineLevel="0" collapsed="false">
      <c r="A53" s="160" t="n">
        <v>100</v>
      </c>
      <c r="B53" s="160" t="n">
        <v>4150135.61425729</v>
      </c>
      <c r="C53" s="160" t="n">
        <v>2529005.37894453</v>
      </c>
      <c r="D53" s="160" t="n">
        <v>1061432.46132237</v>
      </c>
      <c r="E53" s="160" t="n">
        <v>365017.491636302</v>
      </c>
      <c r="F53" s="160" t="n">
        <v>0</v>
      </c>
      <c r="G53" s="160" t="n">
        <v>10413.3878068253</v>
      </c>
      <c r="H53" s="160" t="n">
        <v>122263.526320644</v>
      </c>
      <c r="I53" s="160" t="n">
        <v>39418.174966175</v>
      </c>
      <c r="J53" s="160" t="n">
        <v>14774.8265423522</v>
      </c>
    </row>
    <row r="54" customFormat="false" ht="12.8" hidden="false" customHeight="false" outlineLevel="0" collapsed="false">
      <c r="A54" s="160" t="n">
        <v>101</v>
      </c>
      <c r="B54" s="160" t="n">
        <v>4933322.5634751</v>
      </c>
      <c r="C54" s="160" t="n">
        <v>2397018.05010084</v>
      </c>
      <c r="D54" s="160" t="n">
        <v>1127563.45723119</v>
      </c>
      <c r="E54" s="160" t="n">
        <v>359993.812647645</v>
      </c>
      <c r="F54" s="160" t="n">
        <v>840980.98652382</v>
      </c>
      <c r="G54" s="160" t="n">
        <v>15862.839983293</v>
      </c>
      <c r="H54" s="160" t="n">
        <v>103703.663120791</v>
      </c>
      <c r="I54" s="160" t="n">
        <v>65615.1735213099</v>
      </c>
      <c r="J54" s="160" t="n">
        <v>14939.0010575318</v>
      </c>
    </row>
    <row r="55" customFormat="false" ht="12.8" hidden="false" customHeight="false" outlineLevel="0" collapsed="false">
      <c r="A55" s="160" t="n">
        <v>102</v>
      </c>
      <c r="B55" s="160" t="n">
        <v>4259226.04544771</v>
      </c>
      <c r="C55" s="160" t="n">
        <v>2574421.19268771</v>
      </c>
      <c r="D55" s="160" t="n">
        <v>1106899.5522402</v>
      </c>
      <c r="E55" s="160" t="n">
        <v>367848.250320814</v>
      </c>
      <c r="F55" s="160" t="n">
        <v>0</v>
      </c>
      <c r="G55" s="160" t="n">
        <v>16833.831247807</v>
      </c>
      <c r="H55" s="160" t="n">
        <v>112030.775742187</v>
      </c>
      <c r="I55" s="160" t="n">
        <v>49321.8877459141</v>
      </c>
      <c r="J55" s="160" t="n">
        <v>16641.8523651665</v>
      </c>
    </row>
    <row r="56" customFormat="false" ht="12.8" hidden="false" customHeight="false" outlineLevel="0" collapsed="false">
      <c r="A56" s="160" t="n">
        <v>103</v>
      </c>
      <c r="B56" s="160" t="n">
        <v>4117945.54509651</v>
      </c>
      <c r="C56" s="160" t="n">
        <v>2528203.04803953</v>
      </c>
      <c r="D56" s="160" t="n">
        <v>1067225.06850318</v>
      </c>
      <c r="E56" s="160" t="n">
        <v>358595.398761124</v>
      </c>
      <c r="F56" s="160" t="n">
        <v>0</v>
      </c>
      <c r="G56" s="160" t="n">
        <v>12900.9125031365</v>
      </c>
      <c r="H56" s="160" t="n">
        <v>95001.4824462152</v>
      </c>
      <c r="I56" s="160" t="n">
        <v>35835.6308652604</v>
      </c>
      <c r="J56" s="160" t="n">
        <v>13093.1777186452</v>
      </c>
    </row>
    <row r="57" customFormat="false" ht="12.8" hidden="false" customHeight="false" outlineLevel="0" collapsed="false">
      <c r="A57" s="160" t="n">
        <v>104</v>
      </c>
      <c r="B57" s="160" t="n">
        <v>4256997.86439882</v>
      </c>
      <c r="C57" s="160" t="n">
        <v>2615726.47563055</v>
      </c>
      <c r="D57" s="160" t="n">
        <v>1092359.63893486</v>
      </c>
      <c r="E57" s="160" t="n">
        <v>366446.143596109</v>
      </c>
      <c r="F57" s="160" t="n">
        <v>0</v>
      </c>
      <c r="G57" s="160" t="n">
        <v>12259.7113803385</v>
      </c>
      <c r="H57" s="160" t="n">
        <v>102101.969622346</v>
      </c>
      <c r="I57" s="160" t="n">
        <v>35868.5648642169</v>
      </c>
      <c r="J57" s="160" t="n">
        <v>14718.2658018344</v>
      </c>
    </row>
    <row r="58" customFormat="false" ht="12.8" hidden="false" customHeight="false" outlineLevel="0" collapsed="false">
      <c r="A58" s="160" t="n">
        <v>105</v>
      </c>
      <c r="B58" s="160" t="n">
        <v>4947292.84623258</v>
      </c>
      <c r="C58" s="160" t="n">
        <v>2537579.52721444</v>
      </c>
      <c r="D58" s="160" t="n">
        <v>1021033.25304834</v>
      </c>
      <c r="E58" s="160" t="n">
        <v>358352.383689974</v>
      </c>
      <c r="F58" s="160" t="n">
        <v>852875.752720431</v>
      </c>
      <c r="G58" s="160" t="n">
        <v>14459.9440653505</v>
      </c>
      <c r="H58" s="160" t="n">
        <v>90237.23081604</v>
      </c>
      <c r="I58" s="160" t="n">
        <v>51960.8972670479</v>
      </c>
      <c r="J58" s="160" t="n">
        <v>11879.6576800966</v>
      </c>
    </row>
    <row r="59" customFormat="false" ht="12.8" hidden="false" customHeight="false" outlineLevel="0" collapsed="false">
      <c r="A59" s="160" t="n">
        <v>106</v>
      </c>
      <c r="B59" s="160" t="n">
        <v>4283671.70681873</v>
      </c>
      <c r="C59" s="160" t="n">
        <v>2604076.37801631</v>
      </c>
      <c r="D59" s="160" t="n">
        <v>1105415.90104513</v>
      </c>
      <c r="E59" s="160" t="n">
        <v>368336.030549058</v>
      </c>
      <c r="F59" s="160" t="n">
        <v>0</v>
      </c>
      <c r="G59" s="160" t="n">
        <v>9992.19603693775</v>
      </c>
      <c r="H59" s="160" t="n">
        <v>107843.320022366</v>
      </c>
      <c r="I59" s="160" t="n">
        <v>54057.6929327395</v>
      </c>
      <c r="J59" s="160" t="n">
        <v>14669.7014456262</v>
      </c>
    </row>
    <row r="60" customFormat="false" ht="12.8" hidden="false" customHeight="false" outlineLevel="0" collapsed="false">
      <c r="A60" s="160" t="n">
        <v>107</v>
      </c>
      <c r="B60" s="160" t="n">
        <v>4174735.62007996</v>
      </c>
      <c r="C60" s="160" t="n">
        <v>2550152.29723843</v>
      </c>
      <c r="D60" s="160" t="n">
        <v>1074999.20389881</v>
      </c>
      <c r="E60" s="160" t="n">
        <v>359764.161404502</v>
      </c>
      <c r="F60" s="160" t="n">
        <v>0</v>
      </c>
      <c r="G60" s="160" t="n">
        <v>16458.5081967996</v>
      </c>
      <c r="H60" s="160" t="n">
        <v>101390.091944805</v>
      </c>
      <c r="I60" s="160" t="n">
        <v>45816.0387274512</v>
      </c>
      <c r="J60" s="160" t="n">
        <v>15549.0796805396</v>
      </c>
    </row>
    <row r="61" customFormat="false" ht="12.8" hidden="false" customHeight="false" outlineLevel="0" collapsed="false">
      <c r="A61" s="160" t="n">
        <v>108</v>
      </c>
      <c r="B61" s="160" t="n">
        <v>4243410.91200725</v>
      </c>
      <c r="C61" s="160" t="n">
        <v>2638546.44548871</v>
      </c>
      <c r="D61" s="160" t="n">
        <v>1044595.10019134</v>
      </c>
      <c r="E61" s="160" t="n">
        <v>365578.27576214</v>
      </c>
      <c r="F61" s="160" t="n">
        <v>0</v>
      </c>
      <c r="G61" s="160" t="n">
        <v>15288.6759446211</v>
      </c>
      <c r="H61" s="160" t="n">
        <v>118319.308123889</v>
      </c>
      <c r="I61" s="160" t="n">
        <v>27971.1338265399</v>
      </c>
      <c r="J61" s="160" t="n">
        <v>15675.0016386289</v>
      </c>
    </row>
    <row r="62" customFormat="false" ht="12.8" hidden="false" customHeight="false" outlineLevel="0" collapsed="false">
      <c r="A62" s="160" t="n">
        <v>109</v>
      </c>
      <c r="B62" s="160" t="n">
        <v>5001990.9872094</v>
      </c>
      <c r="C62" s="160" t="n">
        <v>2632719.19861177</v>
      </c>
      <c r="D62" s="160" t="n">
        <v>974200.845648165</v>
      </c>
      <c r="E62" s="160" t="n">
        <v>356045.599032398</v>
      </c>
      <c r="F62" s="160" t="n">
        <v>852279.267392762</v>
      </c>
      <c r="G62" s="160" t="n">
        <v>9438.37280712474</v>
      </c>
      <c r="H62" s="160" t="n">
        <v>102687.782104183</v>
      </c>
      <c r="I62" s="160" t="n">
        <v>58609.6743126461</v>
      </c>
      <c r="J62" s="160" t="n">
        <v>15719.7346078233</v>
      </c>
    </row>
    <row r="63" customFormat="false" ht="12.8" hidden="false" customHeight="false" outlineLevel="0" collapsed="false">
      <c r="A63" s="160" t="n">
        <v>110</v>
      </c>
      <c r="B63" s="160" t="n">
        <v>4287025.48794776</v>
      </c>
      <c r="C63" s="160" t="n">
        <v>2685788.0147569</v>
      </c>
      <c r="D63" s="160" t="n">
        <v>1029828.81727152</v>
      </c>
      <c r="E63" s="160" t="n">
        <v>362637.686070285</v>
      </c>
      <c r="F63" s="160" t="n">
        <v>0</v>
      </c>
      <c r="G63" s="160" t="n">
        <v>13481.1087638128</v>
      </c>
      <c r="H63" s="160" t="n">
        <v>113785.506712995</v>
      </c>
      <c r="I63" s="160" t="n">
        <v>52306.2080828377</v>
      </c>
      <c r="J63" s="160" t="n">
        <v>15066.7538295269</v>
      </c>
    </row>
    <row r="64" customFormat="false" ht="12.8" hidden="false" customHeight="false" outlineLevel="0" collapsed="false">
      <c r="A64" s="160" t="n">
        <v>111</v>
      </c>
      <c r="B64" s="160" t="n">
        <v>4151131.72829251</v>
      </c>
      <c r="C64" s="160" t="n">
        <v>2603164.80683238</v>
      </c>
      <c r="D64" s="160" t="n">
        <v>988794.883414636</v>
      </c>
      <c r="E64" s="160" t="n">
        <v>357635.499292788</v>
      </c>
      <c r="F64" s="160" t="n">
        <v>0</v>
      </c>
      <c r="G64" s="160" t="n">
        <v>13703.7953330445</v>
      </c>
      <c r="H64" s="160" t="n">
        <v>104740.591436245</v>
      </c>
      <c r="I64" s="160" t="n">
        <v>52535.8274630344</v>
      </c>
      <c r="J64" s="160" t="n">
        <v>14243.5007024156</v>
      </c>
    </row>
    <row r="65" customFormat="false" ht="12.8" hidden="false" customHeight="false" outlineLevel="0" collapsed="false">
      <c r="A65" s="160" t="n">
        <v>112</v>
      </c>
      <c r="B65" s="160" t="n">
        <v>4262504.13548351</v>
      </c>
      <c r="C65" s="160" t="n">
        <v>2727875.88117253</v>
      </c>
      <c r="D65" s="160" t="n">
        <v>982341.36661755</v>
      </c>
      <c r="E65" s="160" t="n">
        <v>363625.94009366</v>
      </c>
      <c r="F65" s="160" t="n">
        <v>0</v>
      </c>
      <c r="G65" s="160" t="n">
        <v>12397.5541661233</v>
      </c>
      <c r="H65" s="160" t="n">
        <v>106556.424960714</v>
      </c>
      <c r="I65" s="160" t="n">
        <v>33972.8732523474</v>
      </c>
      <c r="J65" s="160" t="n">
        <v>13637.3809270992</v>
      </c>
    </row>
    <row r="66" customFormat="false" ht="12.8" hidden="false" customHeight="false" outlineLevel="0" collapsed="false">
      <c r="A66" s="160" t="n">
        <v>113</v>
      </c>
      <c r="B66" s="160" t="n">
        <v>4903816.37783807</v>
      </c>
      <c r="C66" s="160" t="n">
        <v>2474497.24370919</v>
      </c>
      <c r="D66" s="160" t="n">
        <v>1056367.27136359</v>
      </c>
      <c r="E66" s="160" t="n">
        <v>353941.393847863</v>
      </c>
      <c r="F66" s="160" t="n">
        <v>831340.41465818</v>
      </c>
      <c r="G66" s="160" t="n">
        <v>9624.93164523465</v>
      </c>
      <c r="H66" s="160" t="n">
        <v>101356.880235493</v>
      </c>
      <c r="I66" s="160" t="n">
        <v>42153.3686052516</v>
      </c>
      <c r="J66" s="160" t="n">
        <v>14590.5426905427</v>
      </c>
    </row>
    <row r="67" customFormat="false" ht="12.8" hidden="false" customHeight="false" outlineLevel="0" collapsed="false">
      <c r="A67" s="160" t="n">
        <v>114</v>
      </c>
      <c r="B67" s="160" t="n">
        <v>4192523.97669078</v>
      </c>
      <c r="C67" s="160" t="n">
        <v>2644770.15925891</v>
      </c>
      <c r="D67" s="160" t="n">
        <v>997241.402119954</v>
      </c>
      <c r="E67" s="160" t="n">
        <v>361658.521748343</v>
      </c>
      <c r="F67" s="160" t="n">
        <v>0</v>
      </c>
      <c r="G67" s="160" t="n">
        <v>11398.432114512</v>
      </c>
      <c r="H67" s="160" t="n">
        <v>106252.533856375</v>
      </c>
      <c r="I67" s="160" t="n">
        <v>39714.0843568316</v>
      </c>
      <c r="J67" s="160" t="n">
        <v>14762.1000861753</v>
      </c>
    </row>
    <row r="68" customFormat="false" ht="12.8" hidden="false" customHeight="false" outlineLevel="0" collapsed="false">
      <c r="A68" s="160" t="n">
        <v>115</v>
      </c>
      <c r="B68" s="160" t="n">
        <v>4031192.29578421</v>
      </c>
      <c r="C68" s="160" t="n">
        <v>2548534.89429997</v>
      </c>
      <c r="D68" s="160" t="n">
        <v>959070.528434554</v>
      </c>
      <c r="E68" s="160" t="n">
        <v>350873.469686226</v>
      </c>
      <c r="F68" s="160" t="n">
        <v>0</v>
      </c>
      <c r="G68" s="160" t="n">
        <v>15868.3426632486</v>
      </c>
      <c r="H68" s="160" t="n">
        <v>102209.160790036</v>
      </c>
      <c r="I68" s="160" t="n">
        <v>36255.9285935463</v>
      </c>
      <c r="J68" s="160" t="n">
        <v>14982.2195875228</v>
      </c>
    </row>
    <row r="69" customFormat="false" ht="12.8" hidden="false" customHeight="false" outlineLevel="0" collapsed="false">
      <c r="A69" s="160" t="n">
        <v>116</v>
      </c>
      <c r="B69" s="160" t="n">
        <v>4108585.90115345</v>
      </c>
      <c r="C69" s="160" t="n">
        <v>2589544.82155928</v>
      </c>
      <c r="D69" s="160" t="n">
        <v>1012700.74837525</v>
      </c>
      <c r="E69" s="160" t="n">
        <v>354949.150675764</v>
      </c>
      <c r="F69" s="160" t="n">
        <v>0</v>
      </c>
      <c r="G69" s="160" t="n">
        <v>12735.0291188814</v>
      </c>
      <c r="H69" s="160" t="n">
        <v>81892.9715815133</v>
      </c>
      <c r="I69" s="160" t="n">
        <v>47684.3460037726</v>
      </c>
      <c r="J69" s="160" t="n">
        <v>11589.6376583165</v>
      </c>
    </row>
    <row r="70" customFormat="false" ht="12.8" hidden="false" customHeight="false" outlineLevel="0" collapsed="false">
      <c r="A70" s="160" t="n">
        <v>117</v>
      </c>
      <c r="B70" s="160" t="n">
        <v>4776199.15309287</v>
      </c>
      <c r="C70" s="160" t="n">
        <v>2455155.91530558</v>
      </c>
      <c r="D70" s="160" t="n">
        <v>981417.070902916</v>
      </c>
      <c r="E70" s="160" t="n">
        <v>344280.752723846</v>
      </c>
      <c r="F70" s="160" t="n">
        <v>827908.445158633</v>
      </c>
      <c r="G70" s="160" t="n">
        <v>13730.2716299154</v>
      </c>
      <c r="H70" s="160" t="n">
        <v>108264.647401856</v>
      </c>
      <c r="I70" s="160" t="n">
        <v>28696.0782070834</v>
      </c>
      <c r="J70" s="160" t="n">
        <v>15571.4919213209</v>
      </c>
    </row>
    <row r="71" customFormat="false" ht="12.8" hidden="false" customHeight="false" outlineLevel="0" collapsed="false">
      <c r="A71" s="160" t="n">
        <v>118</v>
      </c>
      <c r="B71" s="160" t="n">
        <v>4062679.46038392</v>
      </c>
      <c r="C71" s="160" t="n">
        <v>2539791.82079103</v>
      </c>
      <c r="D71" s="160" t="n">
        <v>984473.702734236</v>
      </c>
      <c r="E71" s="160" t="n">
        <v>353845.237877398</v>
      </c>
      <c r="F71" s="160" t="n">
        <v>0</v>
      </c>
      <c r="G71" s="160" t="n">
        <v>10228.8433614737</v>
      </c>
      <c r="H71" s="160" t="n">
        <v>99793.7947233687</v>
      </c>
      <c r="I71" s="160" t="n">
        <v>52493.0534006411</v>
      </c>
      <c r="J71" s="160" t="n">
        <v>14679.2435693956</v>
      </c>
    </row>
    <row r="72" customFormat="false" ht="12.8" hidden="false" customHeight="false" outlineLevel="0" collapsed="false">
      <c r="A72" s="160" t="n">
        <v>119</v>
      </c>
      <c r="B72" s="160" t="n">
        <v>4019417.49165383</v>
      </c>
      <c r="C72" s="160" t="n">
        <v>2499416.58695162</v>
      </c>
      <c r="D72" s="160" t="n">
        <v>993936.977010006</v>
      </c>
      <c r="E72" s="160" t="n">
        <v>347222.421365575</v>
      </c>
      <c r="F72" s="160" t="n">
        <v>0</v>
      </c>
      <c r="G72" s="160" t="n">
        <v>10568.4172738283</v>
      </c>
      <c r="H72" s="160" t="n">
        <v>92431.3521507401</v>
      </c>
      <c r="I72" s="160" t="n">
        <v>58199.9707772521</v>
      </c>
      <c r="J72" s="160" t="n">
        <v>12566.4554902974</v>
      </c>
    </row>
    <row r="73" customFormat="false" ht="12.8" hidden="false" customHeight="false" outlineLevel="0" collapsed="false">
      <c r="A73" s="160" t="n">
        <v>120</v>
      </c>
      <c r="B73" s="160" t="n">
        <v>4090123.73307927</v>
      </c>
      <c r="C73" s="160" t="n">
        <v>2581818.20676764</v>
      </c>
      <c r="D73" s="160" t="n">
        <v>945656.127535993</v>
      </c>
      <c r="E73" s="160" t="n">
        <v>354832.446374507</v>
      </c>
      <c r="F73" s="160" t="n">
        <v>0</v>
      </c>
      <c r="G73" s="160" t="n">
        <v>13555.6852699942</v>
      </c>
      <c r="H73" s="160" t="n">
        <v>90830.777913346</v>
      </c>
      <c r="I73" s="160" t="n">
        <v>60759.972083972</v>
      </c>
      <c r="J73" s="160" t="n">
        <v>12502.6454056692</v>
      </c>
    </row>
    <row r="74" customFormat="false" ht="12.8" hidden="false" customHeight="false" outlineLevel="0" collapsed="false">
      <c r="A74" s="160" t="n">
        <v>121</v>
      </c>
      <c r="B74" s="160" t="n">
        <v>4849226.52714433</v>
      </c>
      <c r="C74" s="160" t="n">
        <v>2531118.91799903</v>
      </c>
      <c r="D74" s="160" t="n">
        <v>950666.924420599</v>
      </c>
      <c r="E74" s="160" t="n">
        <v>346720.965819459</v>
      </c>
      <c r="F74" s="160" t="n">
        <v>826729.782085778</v>
      </c>
      <c r="G74" s="160" t="n">
        <v>12257.9203288657</v>
      </c>
      <c r="H74" s="160" t="n">
        <v>100641.340846334</v>
      </c>
      <c r="I74" s="160" t="n">
        <v>45874.2614044651</v>
      </c>
      <c r="J74" s="160" t="n">
        <v>12205.2203644123</v>
      </c>
    </row>
    <row r="75" customFormat="false" ht="12.8" hidden="false" customHeight="false" outlineLevel="0" collapsed="false">
      <c r="A75" s="160" t="n">
        <v>122</v>
      </c>
      <c r="B75" s="160" t="n">
        <v>4163368.94544574</v>
      </c>
      <c r="C75" s="160" t="n">
        <v>2565505.39729575</v>
      </c>
      <c r="D75" s="160" t="n">
        <v>1038782.59746119</v>
      </c>
      <c r="E75" s="160" t="n">
        <v>352647.889121538</v>
      </c>
      <c r="F75" s="160" t="n">
        <v>0</v>
      </c>
      <c r="G75" s="160" t="n">
        <v>10810.8854298273</v>
      </c>
      <c r="H75" s="160" t="n">
        <v>106083.025676051</v>
      </c>
      <c r="I75" s="160" t="n">
        <v>52044.6394241891</v>
      </c>
      <c r="J75" s="160" t="n">
        <v>15001.6067783609</v>
      </c>
    </row>
    <row r="76" customFormat="false" ht="12.8" hidden="false" customHeight="false" outlineLevel="0" collapsed="false">
      <c r="A76" s="160" t="n">
        <v>123</v>
      </c>
      <c r="B76" s="160" t="n">
        <v>4102021.38110725</v>
      </c>
      <c r="C76" s="160" t="n">
        <v>2659678.41527761</v>
      </c>
      <c r="D76" s="160" t="n">
        <v>894252.513333847</v>
      </c>
      <c r="E76" s="160" t="n">
        <v>345688.227958549</v>
      </c>
      <c r="F76" s="160" t="n">
        <v>0</v>
      </c>
      <c r="G76" s="160" t="n">
        <v>10830.004707292</v>
      </c>
      <c r="H76" s="160" t="n">
        <v>126122.67179323</v>
      </c>
      <c r="I76" s="160" t="n">
        <v>29070.1396789765</v>
      </c>
      <c r="J76" s="160" t="n">
        <v>17238.2717505427</v>
      </c>
    </row>
    <row r="77" customFormat="false" ht="12.8" hidden="false" customHeight="false" outlineLevel="0" collapsed="false">
      <c r="A77" s="160" t="n">
        <v>124</v>
      </c>
      <c r="B77" s="160" t="n">
        <v>4126509.685327</v>
      </c>
      <c r="C77" s="160" t="n">
        <v>2705524.99330811</v>
      </c>
      <c r="D77" s="160" t="n">
        <v>879017.434463287</v>
      </c>
      <c r="E77" s="160" t="n">
        <v>353449.297451261</v>
      </c>
      <c r="F77" s="160" t="n">
        <v>0</v>
      </c>
      <c r="G77" s="160" t="n">
        <v>12296.5551343221</v>
      </c>
      <c r="H77" s="160" t="n">
        <v>112753.825188584</v>
      </c>
      <c r="I77" s="160" t="n">
        <v>33284.889113273</v>
      </c>
      <c r="J77" s="160" t="n">
        <v>14764.2207902408</v>
      </c>
    </row>
    <row r="78" customFormat="false" ht="12.8" hidden="false" customHeight="false" outlineLevel="0" collapsed="false">
      <c r="A78" s="160" t="n">
        <v>125</v>
      </c>
      <c r="B78" s="160" t="n">
        <v>4831662.43010307</v>
      </c>
      <c r="C78" s="160" t="n">
        <v>2596415.17391673</v>
      </c>
      <c r="D78" s="160" t="n">
        <v>876772.396908783</v>
      </c>
      <c r="E78" s="160" t="n">
        <v>343965.206942621</v>
      </c>
      <c r="F78" s="160" t="n">
        <v>822306.263933811</v>
      </c>
      <c r="G78" s="160" t="n">
        <v>12439.6024461389</v>
      </c>
      <c r="H78" s="160" t="n">
        <v>105870.881036993</v>
      </c>
      <c r="I78" s="160" t="n">
        <v>28153.550951795</v>
      </c>
      <c r="J78" s="160" t="n">
        <v>13373.1637384495</v>
      </c>
    </row>
    <row r="79" customFormat="false" ht="12.8" hidden="false" customHeight="false" outlineLevel="0" collapsed="false">
      <c r="A79" s="160" t="n">
        <v>126</v>
      </c>
      <c r="B79" s="160" t="n">
        <v>4116861.16618032</v>
      </c>
      <c r="C79" s="160" t="n">
        <v>2695114.45105025</v>
      </c>
      <c r="D79" s="160" t="n">
        <v>857192.301260288</v>
      </c>
      <c r="E79" s="160" t="n">
        <v>352936.257854225</v>
      </c>
      <c r="F79" s="160" t="n">
        <v>0</v>
      </c>
      <c r="G79" s="160" t="n">
        <v>13921.0394623085</v>
      </c>
      <c r="H79" s="160" t="n">
        <v>105989.420946999</v>
      </c>
      <c r="I79" s="160" t="n">
        <v>46695.2313464971</v>
      </c>
      <c r="J79" s="160" t="n">
        <v>14471.8705153817</v>
      </c>
    </row>
    <row r="80" customFormat="false" ht="12.8" hidden="false" customHeight="false" outlineLevel="0" collapsed="false">
      <c r="A80" s="160" t="n">
        <v>127</v>
      </c>
      <c r="B80" s="160" t="n">
        <v>3946282.31292323</v>
      </c>
      <c r="C80" s="160" t="n">
        <v>2548579.84859805</v>
      </c>
      <c r="D80" s="160" t="n">
        <v>889916.213926436</v>
      </c>
      <c r="E80" s="160" t="n">
        <v>343558.010043643</v>
      </c>
      <c r="F80" s="160" t="n">
        <v>0</v>
      </c>
      <c r="G80" s="160" t="n">
        <v>17745.6268383588</v>
      </c>
      <c r="H80" s="160" t="n">
        <v>94716.959519644</v>
      </c>
      <c r="I80" s="160" t="n">
        <v>27244.4200840039</v>
      </c>
      <c r="J80" s="160" t="n">
        <v>14420.9206441994</v>
      </c>
    </row>
    <row r="81" customFormat="false" ht="12.8" hidden="false" customHeight="false" outlineLevel="0" collapsed="false">
      <c r="A81" s="160" t="n">
        <v>128</v>
      </c>
      <c r="B81" s="160" t="n">
        <v>4050731.92724527</v>
      </c>
      <c r="C81" s="160" t="n">
        <v>2680313.72400346</v>
      </c>
      <c r="D81" s="160" t="n">
        <v>842281.831228523</v>
      </c>
      <c r="E81" s="160" t="n">
        <v>349417.204091084</v>
      </c>
      <c r="F81" s="160" t="n">
        <v>0</v>
      </c>
      <c r="G81" s="160" t="n">
        <v>9298.91925718907</v>
      </c>
      <c r="H81" s="160" t="n">
        <v>94237.9636834933</v>
      </c>
      <c r="I81" s="160" t="n">
        <v>39186.7200571564</v>
      </c>
      <c r="J81" s="160" t="n">
        <v>12762.757616349</v>
      </c>
    </row>
    <row r="82" customFormat="false" ht="12.8" hidden="false" customHeight="false" outlineLevel="0" collapsed="false">
      <c r="A82" s="160" t="n">
        <v>129</v>
      </c>
      <c r="B82" s="160" t="n">
        <v>4771771.0686592</v>
      </c>
      <c r="C82" s="160" t="n">
        <v>2576387.18650081</v>
      </c>
      <c r="D82" s="160" t="n">
        <v>854828.493301201</v>
      </c>
      <c r="E82" s="160" t="n">
        <v>348979.153476324</v>
      </c>
      <c r="F82" s="160" t="n">
        <v>815325.92556483</v>
      </c>
      <c r="G82" s="160" t="n">
        <v>10794.2276161311</v>
      </c>
      <c r="H82" s="160" t="n">
        <v>103899.446417855</v>
      </c>
      <c r="I82" s="160" t="n">
        <v>51502.6243605389</v>
      </c>
      <c r="J82" s="160" t="n">
        <v>12975.3572604891</v>
      </c>
    </row>
    <row r="83" customFormat="false" ht="12.8" hidden="false" customHeight="false" outlineLevel="0" collapsed="false">
      <c r="A83" s="160" t="n">
        <v>130</v>
      </c>
      <c r="B83" s="160" t="n">
        <v>4010151.26420145</v>
      </c>
      <c r="C83" s="160" t="n">
        <v>2646341.22981314</v>
      </c>
      <c r="D83" s="160" t="n">
        <v>853613.93129076</v>
      </c>
      <c r="E83" s="160" t="n">
        <v>352679.632673288</v>
      </c>
      <c r="F83" s="160" t="n">
        <v>0</v>
      </c>
      <c r="G83" s="160" t="n">
        <v>14665.893311623</v>
      </c>
      <c r="H83" s="160" t="n">
        <v>91860.2087875154</v>
      </c>
      <c r="I83" s="160" t="n">
        <v>29792.8345075557</v>
      </c>
      <c r="J83" s="160" t="n">
        <v>11789.7184706415</v>
      </c>
    </row>
    <row r="84" customFormat="false" ht="12.8" hidden="false" customHeight="false" outlineLevel="0" collapsed="false">
      <c r="A84" s="160" t="n">
        <v>131</v>
      </c>
      <c r="B84" s="160" t="n">
        <v>3888689.28669333</v>
      </c>
      <c r="C84" s="160" t="n">
        <v>2506133.4868358</v>
      </c>
      <c r="D84" s="160" t="n">
        <v>900408.922685913</v>
      </c>
      <c r="E84" s="160" t="n">
        <v>343577.388368036</v>
      </c>
      <c r="F84" s="160" t="n">
        <v>0</v>
      </c>
      <c r="G84" s="160" t="n">
        <v>13471.6057152982</v>
      </c>
      <c r="H84" s="160" t="n">
        <v>91377.5545694882</v>
      </c>
      <c r="I84" s="160" t="n">
        <v>25366.2473199174</v>
      </c>
      <c r="J84" s="160" t="n">
        <v>12660.0525906385</v>
      </c>
    </row>
    <row r="85" customFormat="false" ht="12.8" hidden="false" customHeight="false" outlineLevel="0" collapsed="false">
      <c r="A85" s="160" t="n">
        <v>132</v>
      </c>
      <c r="B85" s="160" t="n">
        <v>4049151.08383457</v>
      </c>
      <c r="C85" s="160" t="n">
        <v>2578937.39107294</v>
      </c>
      <c r="D85" s="160" t="n">
        <v>940925.410339349</v>
      </c>
      <c r="E85" s="160" t="n">
        <v>352983.674532885</v>
      </c>
      <c r="F85" s="160" t="n">
        <v>0</v>
      </c>
      <c r="G85" s="160" t="n">
        <v>13431.8108002726</v>
      </c>
      <c r="H85" s="160" t="n">
        <v>102737.385403917</v>
      </c>
      <c r="I85" s="160" t="n">
        <v>35252.4038983219</v>
      </c>
      <c r="J85" s="160" t="n">
        <v>14213.0664774615</v>
      </c>
    </row>
    <row r="86" customFormat="false" ht="12.8" hidden="false" customHeight="false" outlineLevel="0" collapsed="false">
      <c r="A86" s="160" t="n">
        <v>133</v>
      </c>
      <c r="B86" s="160" t="n">
        <v>4750843.49351149</v>
      </c>
      <c r="C86" s="160" t="n">
        <v>2468455.9745659</v>
      </c>
      <c r="D86" s="160" t="n">
        <v>946275.204195581</v>
      </c>
      <c r="E86" s="160" t="n">
        <v>345846.213898338</v>
      </c>
      <c r="F86" s="160" t="n">
        <v>821572.270274796</v>
      </c>
      <c r="G86" s="160" t="n">
        <v>18111.912923633</v>
      </c>
      <c r="H86" s="160" t="n">
        <v>87038.4968553408</v>
      </c>
      <c r="I86" s="160" t="n">
        <v>41622.8424340247</v>
      </c>
      <c r="J86" s="160" t="n">
        <v>13420.5512053092</v>
      </c>
    </row>
    <row r="87" customFormat="false" ht="12.8" hidden="false" customHeight="false" outlineLevel="0" collapsed="false">
      <c r="A87" s="160" t="n">
        <v>134</v>
      </c>
      <c r="B87" s="160" t="n">
        <v>4054277.08422872</v>
      </c>
      <c r="C87" s="160" t="n">
        <v>2567168.19524846</v>
      </c>
      <c r="D87" s="160" t="n">
        <v>962123.53021733</v>
      </c>
      <c r="E87" s="160" t="n">
        <v>350981.228662482</v>
      </c>
      <c r="F87" s="160" t="n">
        <v>0</v>
      </c>
      <c r="G87" s="160" t="n">
        <v>11730.9310999814</v>
      </c>
      <c r="H87" s="160" t="n">
        <v>92216.3686472474</v>
      </c>
      <c r="I87" s="160" t="n">
        <v>46753.5539575733</v>
      </c>
      <c r="J87" s="160" t="n">
        <v>11389.1669289457</v>
      </c>
    </row>
    <row r="88" customFormat="false" ht="12.8" hidden="false" customHeight="false" outlineLevel="0" collapsed="false">
      <c r="A88" s="160" t="n">
        <v>135</v>
      </c>
      <c r="B88" s="160" t="n">
        <v>3943255.11385758</v>
      </c>
      <c r="C88" s="160" t="n">
        <v>2475893.22522929</v>
      </c>
      <c r="D88" s="160" t="n">
        <v>982196.186013196</v>
      </c>
      <c r="E88" s="160" t="n">
        <v>343306.545623256</v>
      </c>
      <c r="F88" s="160" t="n">
        <v>0</v>
      </c>
      <c r="G88" s="160" t="n">
        <v>11017.0993832816</v>
      </c>
      <c r="H88" s="160" t="n">
        <v>97277.2911549597</v>
      </c>
      <c r="I88" s="160" t="n">
        <v>16588.412527665</v>
      </c>
      <c r="J88" s="160" t="n">
        <v>13080.6944586724</v>
      </c>
    </row>
    <row r="89" customFormat="false" ht="12.8" hidden="false" customHeight="false" outlineLevel="0" collapsed="false">
      <c r="A89" s="160" t="n">
        <v>136</v>
      </c>
      <c r="B89" s="160" t="n">
        <v>4067369.61954096</v>
      </c>
      <c r="C89" s="160" t="n">
        <v>2560885.45870837</v>
      </c>
      <c r="D89" s="160" t="n">
        <v>960984.498633508</v>
      </c>
      <c r="E89" s="160" t="n">
        <v>350417.526460261</v>
      </c>
      <c r="F89" s="160" t="n">
        <v>0</v>
      </c>
      <c r="G89" s="160" t="n">
        <v>13341.718147911</v>
      </c>
      <c r="H89" s="160" t="n">
        <v>111837.258965137</v>
      </c>
      <c r="I89" s="160" t="n">
        <v>34846.1397861381</v>
      </c>
      <c r="J89" s="160" t="n">
        <v>12887.3921783398</v>
      </c>
    </row>
    <row r="90" customFormat="false" ht="12.8" hidden="false" customHeight="false" outlineLevel="0" collapsed="false">
      <c r="A90" s="160" t="n">
        <v>137</v>
      </c>
      <c r="B90" s="160" t="n">
        <v>4796788.31198652</v>
      </c>
      <c r="C90" s="160" t="n">
        <v>2537067.66033135</v>
      </c>
      <c r="D90" s="160" t="n">
        <v>896418.489229299</v>
      </c>
      <c r="E90" s="160" t="n">
        <v>343915.433568919</v>
      </c>
      <c r="F90" s="160" t="n">
        <v>828045.26276978</v>
      </c>
      <c r="G90" s="160" t="n">
        <v>19901.9906581492</v>
      </c>
      <c r="H90" s="160" t="n">
        <v>95160.138782286</v>
      </c>
      <c r="I90" s="160" t="n">
        <v>47806.6625063428</v>
      </c>
      <c r="J90" s="160" t="n">
        <v>13444.3102185842</v>
      </c>
    </row>
    <row r="91" customFormat="false" ht="12.8" hidden="false" customHeight="false" outlineLevel="0" collapsed="false">
      <c r="A91" s="160" t="n">
        <v>138</v>
      </c>
      <c r="B91" s="160" t="n">
        <v>4039754.7449536</v>
      </c>
      <c r="C91" s="160" t="n">
        <v>2615106.31112296</v>
      </c>
      <c r="D91" s="160" t="n">
        <v>885476.695499523</v>
      </c>
      <c r="E91" s="160" t="n">
        <v>346288.618491687</v>
      </c>
      <c r="F91" s="160" t="n">
        <v>0</v>
      </c>
      <c r="G91" s="160" t="n">
        <v>14649.4527012784</v>
      </c>
      <c r="H91" s="160" t="n">
        <v>101318.302224642</v>
      </c>
      <c r="I91" s="160" t="n">
        <v>42495.0829004633</v>
      </c>
      <c r="J91" s="160" t="n">
        <v>12767.0473130071</v>
      </c>
    </row>
    <row r="92" customFormat="false" ht="12.8" hidden="false" customHeight="false" outlineLevel="0" collapsed="false">
      <c r="A92" s="160" t="n">
        <v>139</v>
      </c>
      <c r="B92" s="160" t="n">
        <v>3887167.54320085</v>
      </c>
      <c r="C92" s="160" t="n">
        <v>2489028.12714402</v>
      </c>
      <c r="D92" s="160" t="n">
        <v>885696.431054233</v>
      </c>
      <c r="E92" s="160" t="n">
        <v>340535.662506433</v>
      </c>
      <c r="F92" s="160" t="n">
        <v>0</v>
      </c>
      <c r="G92" s="160" t="n">
        <v>16366.2111876233</v>
      </c>
      <c r="H92" s="160" t="n">
        <v>96823.2756258865</v>
      </c>
      <c r="I92" s="160" t="n">
        <v>38731.7968855918</v>
      </c>
      <c r="J92" s="160" t="n">
        <v>12598.8200220013</v>
      </c>
    </row>
    <row r="93" customFormat="false" ht="12.8" hidden="false" customHeight="false" outlineLevel="0" collapsed="false">
      <c r="A93" s="160" t="n">
        <v>140</v>
      </c>
      <c r="B93" s="160" t="n">
        <v>4003345.19583964</v>
      </c>
      <c r="C93" s="160" t="n">
        <v>2514779.9055603</v>
      </c>
      <c r="D93" s="160" t="n">
        <v>944888.879060372</v>
      </c>
      <c r="E93" s="160" t="n">
        <v>348355.725615865</v>
      </c>
      <c r="F93" s="160" t="n">
        <v>0</v>
      </c>
      <c r="G93" s="160" t="n">
        <v>14275.4042317479</v>
      </c>
      <c r="H93" s="160" t="n">
        <v>98730.713871001</v>
      </c>
      <c r="I93" s="160" t="n">
        <v>41662.9030482328</v>
      </c>
      <c r="J93" s="160" t="n">
        <v>12354.6500873765</v>
      </c>
    </row>
    <row r="94" customFormat="false" ht="12.8" hidden="false" customHeight="false" outlineLevel="0" collapsed="false">
      <c r="A94" s="160" t="n">
        <v>141</v>
      </c>
      <c r="B94" s="160" t="n">
        <v>4722206.05138925</v>
      </c>
      <c r="C94" s="160" t="n">
        <v>2575077.90097639</v>
      </c>
      <c r="D94" s="160" t="n">
        <v>824236.951701235</v>
      </c>
      <c r="E94" s="160" t="n">
        <v>342601.94462157</v>
      </c>
      <c r="F94" s="160" t="n">
        <v>825431.633126584</v>
      </c>
      <c r="G94" s="160" t="n">
        <v>13496.7344028864</v>
      </c>
      <c r="H94" s="160" t="n">
        <v>87457.1278120788</v>
      </c>
      <c r="I94" s="160" t="n">
        <v>34238.0263282365</v>
      </c>
      <c r="J94" s="160" t="n">
        <v>12881.1652063255</v>
      </c>
    </row>
    <row r="95" customFormat="false" ht="12.8" hidden="false" customHeight="false" outlineLevel="0" collapsed="false">
      <c r="A95" s="160" t="n">
        <v>142</v>
      </c>
      <c r="B95" s="160" t="n">
        <v>3980122.09445627</v>
      </c>
      <c r="C95" s="160" t="n">
        <v>2610976.98151169</v>
      </c>
      <c r="D95" s="160" t="n">
        <v>828798.079134817</v>
      </c>
      <c r="E95" s="160" t="n">
        <v>347889.672037163</v>
      </c>
      <c r="F95" s="160" t="n">
        <v>0</v>
      </c>
      <c r="G95" s="160" t="n">
        <v>14823.380421846</v>
      </c>
      <c r="H95" s="160" t="n">
        <v>119905.012312216</v>
      </c>
      <c r="I95" s="160" t="n">
        <v>25660.3681397667</v>
      </c>
      <c r="J95" s="160" t="n">
        <v>15503.4338566049</v>
      </c>
    </row>
    <row r="96" customFormat="false" ht="12.8" hidden="false" customHeight="false" outlineLevel="0" collapsed="false">
      <c r="A96" s="160" t="n">
        <v>143</v>
      </c>
      <c r="B96" s="160" t="n">
        <v>3865483.31393773</v>
      </c>
      <c r="C96" s="160" t="n">
        <v>2443206.86298997</v>
      </c>
      <c r="D96" s="160" t="n">
        <v>899241.803949938</v>
      </c>
      <c r="E96" s="160" t="n">
        <v>336446.668551767</v>
      </c>
      <c r="F96" s="160" t="n">
        <v>0</v>
      </c>
      <c r="G96" s="160" t="n">
        <v>11326.6530210051</v>
      </c>
      <c r="H96" s="160" t="n">
        <v>109869.654270595</v>
      </c>
      <c r="I96" s="160" t="n">
        <v>32784.2259916383</v>
      </c>
      <c r="J96" s="160" t="n">
        <v>16316.5121264419</v>
      </c>
    </row>
    <row r="97" customFormat="false" ht="12.8" hidden="false" customHeight="false" outlineLevel="0" collapsed="false">
      <c r="A97" s="160" t="n">
        <v>144</v>
      </c>
      <c r="B97" s="160" t="n">
        <v>3974377.15091927</v>
      </c>
      <c r="C97" s="160" t="n">
        <v>2553667.77278244</v>
      </c>
      <c r="D97" s="160" t="n">
        <v>876995.825349153</v>
      </c>
      <c r="E97" s="160" t="n">
        <v>344819.106874281</v>
      </c>
      <c r="F97" s="160" t="n">
        <v>0</v>
      </c>
      <c r="G97" s="160" t="n">
        <v>20549.2322942848</v>
      </c>
      <c r="H97" s="160" t="n">
        <v>108776.505307947</v>
      </c>
      <c r="I97" s="160" t="n">
        <v>27051.4609956764</v>
      </c>
      <c r="J97" s="160" t="n">
        <v>16605.435965407</v>
      </c>
    </row>
    <row r="98" customFormat="false" ht="12.8" hidden="false" customHeight="false" outlineLevel="0" collapsed="false">
      <c r="A98" s="160" t="n">
        <v>145</v>
      </c>
      <c r="B98" s="160" t="n">
        <v>4772057.05212134</v>
      </c>
      <c r="C98" s="160" t="n">
        <v>2467096.7879999</v>
      </c>
      <c r="D98" s="160" t="n">
        <v>948770.286432735</v>
      </c>
      <c r="E98" s="160" t="n">
        <v>335271.092701991</v>
      </c>
      <c r="F98" s="160" t="n">
        <v>835766.403781764</v>
      </c>
      <c r="G98" s="160" t="n">
        <v>13825.016641142</v>
      </c>
      <c r="H98" s="160" t="n">
        <v>92395.5672051011</v>
      </c>
      <c r="I98" s="160" t="n">
        <v>41146.7315765692</v>
      </c>
      <c r="J98" s="160" t="n">
        <v>15184.4490819341</v>
      </c>
    </row>
    <row r="99" customFormat="false" ht="12.8" hidden="false" customHeight="false" outlineLevel="0" collapsed="false">
      <c r="A99" s="160" t="n">
        <v>146</v>
      </c>
      <c r="B99" s="160" t="n">
        <v>4077586.08102039</v>
      </c>
      <c r="C99" s="160" t="n">
        <v>2620717.58658467</v>
      </c>
      <c r="D99" s="160" t="n">
        <v>922913.126468335</v>
      </c>
      <c r="E99" s="160" t="n">
        <v>341778.515096384</v>
      </c>
      <c r="F99" s="160" t="n">
        <v>0</v>
      </c>
      <c r="G99" s="160" t="n">
        <v>14320.8310486713</v>
      </c>
      <c r="H99" s="160" t="n">
        <v>110445.976860126</v>
      </c>
      <c r="I99" s="160" t="n">
        <v>39202.0552189463</v>
      </c>
      <c r="J99" s="160" t="n">
        <v>16121.9290076181</v>
      </c>
    </row>
    <row r="100" customFormat="false" ht="12.8" hidden="false" customHeight="false" outlineLevel="0" collapsed="false">
      <c r="A100" s="160" t="n">
        <v>147</v>
      </c>
      <c r="B100" s="160" t="n">
        <v>3965028.78459939</v>
      </c>
      <c r="C100" s="160" t="n">
        <v>2550193.25099339</v>
      </c>
      <c r="D100" s="160" t="n">
        <v>889864.130622822</v>
      </c>
      <c r="E100" s="160" t="n">
        <v>332709.035075997</v>
      </c>
      <c r="F100" s="160" t="n">
        <v>0</v>
      </c>
      <c r="G100" s="160" t="n">
        <v>15793.1140482472</v>
      </c>
      <c r="H100" s="160" t="n">
        <v>102434.096660831</v>
      </c>
      <c r="I100" s="160" t="n">
        <v>42634.9253102359</v>
      </c>
      <c r="J100" s="160" t="n">
        <v>13364.6699498452</v>
      </c>
    </row>
    <row r="101" customFormat="false" ht="12.8" hidden="false" customHeight="false" outlineLevel="0" collapsed="false">
      <c r="A101" s="160" t="n">
        <v>148</v>
      </c>
      <c r="B101" s="160" t="n">
        <v>3992856.4314089</v>
      </c>
      <c r="C101" s="160" t="n">
        <v>2580555.48815148</v>
      </c>
      <c r="D101" s="160" t="n">
        <v>878967.415538533</v>
      </c>
      <c r="E101" s="160" t="n">
        <v>337125.643008496</v>
      </c>
      <c r="F101" s="160" t="n">
        <v>0</v>
      </c>
      <c r="G101" s="160" t="n">
        <v>13471.9874230964</v>
      </c>
      <c r="H101" s="160" t="n">
        <v>110426.673493532</v>
      </c>
      <c r="I101" s="160" t="n">
        <v>32604.7476893478</v>
      </c>
      <c r="J101" s="160" t="n">
        <v>16082.4228831847</v>
      </c>
    </row>
    <row r="102" customFormat="false" ht="12.8" hidden="false" customHeight="false" outlineLevel="0" collapsed="false">
      <c r="A102" s="160" t="n">
        <v>149</v>
      </c>
      <c r="B102" s="160" t="n">
        <v>4661494.52985717</v>
      </c>
      <c r="C102" s="160" t="n">
        <v>2432871.68619155</v>
      </c>
      <c r="D102" s="160" t="n">
        <v>902283.480365333</v>
      </c>
      <c r="E102" s="160" t="n">
        <v>331022.308077853</v>
      </c>
      <c r="F102" s="160" t="n">
        <v>817069.927367193</v>
      </c>
      <c r="G102" s="160" t="n">
        <v>13620.5842836336</v>
      </c>
      <c r="H102" s="160" t="n">
        <v>110678.818655396</v>
      </c>
      <c r="I102" s="160" t="n">
        <v>29511.4756953903</v>
      </c>
      <c r="J102" s="160" t="n">
        <v>17606.1610546623</v>
      </c>
    </row>
    <row r="103" customFormat="false" ht="12.8" hidden="false" customHeight="false" outlineLevel="0" collapsed="false">
      <c r="A103" s="160" t="n">
        <v>150</v>
      </c>
      <c r="B103" s="160" t="n">
        <v>3898369.13389698</v>
      </c>
      <c r="C103" s="160" t="n">
        <v>2600453.92115241</v>
      </c>
      <c r="D103" s="160" t="n">
        <v>819903.749074952</v>
      </c>
      <c r="E103" s="160" t="n">
        <v>337308.472591082</v>
      </c>
      <c r="F103" s="160" t="n">
        <v>0</v>
      </c>
      <c r="G103" s="160" t="n">
        <v>13215.8017308107</v>
      </c>
      <c r="H103" s="160" t="n">
        <v>72159.0820625323</v>
      </c>
      <c r="I103" s="160" t="n">
        <v>30432.3039281642</v>
      </c>
      <c r="J103" s="160" t="n">
        <v>10907.9759458206</v>
      </c>
    </row>
    <row r="104" customFormat="false" ht="12.8" hidden="false" customHeight="false" outlineLevel="0" collapsed="false">
      <c r="A104" s="160" t="n">
        <v>151</v>
      </c>
      <c r="B104" s="160" t="n">
        <v>3702490.28305028</v>
      </c>
      <c r="C104" s="160" t="n">
        <v>2443570.12352557</v>
      </c>
      <c r="D104" s="160" t="n">
        <v>789921.617991683</v>
      </c>
      <c r="E104" s="160" t="n">
        <v>328423.330926225</v>
      </c>
      <c r="F104" s="160" t="n">
        <v>0</v>
      </c>
      <c r="G104" s="160" t="n">
        <v>16128.6418284358</v>
      </c>
      <c r="H104" s="160" t="n">
        <v>82036.0888432099</v>
      </c>
      <c r="I104" s="160" t="n">
        <v>25524.8407151298</v>
      </c>
      <c r="J104" s="160" t="n">
        <v>14629.7912712709</v>
      </c>
    </row>
    <row r="105" customFormat="false" ht="12.8" hidden="false" customHeight="false" outlineLevel="0" collapsed="false">
      <c r="A105" s="160" t="n">
        <v>152</v>
      </c>
      <c r="B105" s="160" t="n">
        <v>3846951.72162709</v>
      </c>
      <c r="C105" s="160" t="n">
        <v>2529860.67628974</v>
      </c>
      <c r="D105" s="160" t="n">
        <v>828872.422048685</v>
      </c>
      <c r="E105" s="160" t="n">
        <v>338035.050764511</v>
      </c>
      <c r="F105" s="160" t="n">
        <v>0</v>
      </c>
      <c r="G105" s="160" t="n">
        <v>16789.1724177923</v>
      </c>
      <c r="H105" s="160" t="n">
        <v>85386.8719421121</v>
      </c>
      <c r="I105" s="160" t="n">
        <v>25364.4728927553</v>
      </c>
      <c r="J105" s="160" t="n">
        <v>12039.3397239344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5"/>
  <sheetViews>
    <sheetView showFormulas="false" showGridLines="true" showRowColHeaders="true" showZeros="true" rightToLeft="false" tabSelected="false" showOutlineSymbols="true" defaultGridColor="true" view="normal" topLeftCell="A84" colorId="64" zoomScale="85" zoomScaleNormal="85" zoomScalePageLayoutView="100" workbookViewId="0">
      <selection pane="topLeft" activeCell="A105" activeCellId="1" sqref="B120:G146 A105"/>
    </sheetView>
  </sheetViews>
  <sheetFormatPr defaultColWidth="11.7421875" defaultRowHeight="12.8" zeroHeight="false" outlineLevelRow="0" outlineLevelCol="0"/>
  <cols>
    <col collapsed="false" customWidth="true" hidden="false" outlineLevel="0" max="1" min="1" style="0" width="6.42"/>
    <col collapsed="false" customWidth="true" hidden="false" outlineLevel="0" max="2" min="2" style="0" width="18.43"/>
    <col collapsed="false" customWidth="true" hidden="false" outlineLevel="0" max="3" min="3" style="0" width="27.77"/>
    <col collapsed="false" customWidth="true" hidden="false" outlineLevel="0" max="4" min="4" style="0" width="18.96"/>
    <col collapsed="false" customWidth="true" hidden="false" outlineLevel="0" max="5" min="5" style="0" width="18.63"/>
    <col collapsed="false" customWidth="true" hidden="false" outlineLevel="0" max="6" min="6" style="0" width="18.96"/>
    <col collapsed="false" customWidth="true" hidden="false" outlineLevel="0" max="7" min="7" style="0" width="19.43"/>
    <col collapsed="false" customWidth="true" hidden="false" outlineLevel="0" max="8" min="8" style="0" width="19.31"/>
    <col collapsed="false" customWidth="true" hidden="false" outlineLevel="0" max="9" min="9" style="0" width="21.24"/>
    <col collapsed="false" customWidth="true" hidden="false" outlineLevel="0" max="10" min="10" style="0" width="16.3"/>
  </cols>
  <sheetData>
    <row r="1" customFormat="false" ht="12.8" hidden="false" customHeight="false" outlineLevel="0" collapsed="false">
      <c r="A1" s="0" t="s">
        <v>225</v>
      </c>
      <c r="B1" s="0" t="s">
        <v>242</v>
      </c>
      <c r="C1" s="0" t="s">
        <v>243</v>
      </c>
      <c r="D1" s="0" t="s">
        <v>244</v>
      </c>
      <c r="E1" s="0" t="s">
        <v>245</v>
      </c>
      <c r="F1" s="0" t="s">
        <v>246</v>
      </c>
      <c r="G1" s="0" t="s">
        <v>247</v>
      </c>
      <c r="H1" s="0" t="s">
        <v>248</v>
      </c>
      <c r="I1" s="0" t="s">
        <v>249</v>
      </c>
      <c r="J1" s="0" t="s">
        <v>250</v>
      </c>
    </row>
    <row r="2" customFormat="false" ht="12.8" hidden="false" customHeight="false" outlineLevel="0" collapsed="false">
      <c r="A2" s="0" t="n">
        <v>49</v>
      </c>
      <c r="B2" s="0" t="n">
        <v>2734350.16043429</v>
      </c>
      <c r="C2" s="0" t="n">
        <v>769150.970156744</v>
      </c>
      <c r="D2" s="0" t="n">
        <v>1347875.48370656</v>
      </c>
      <c r="E2" s="0" t="n">
        <v>183870.104000691</v>
      </c>
      <c r="F2" s="0" t="n">
        <v>338093.926038193</v>
      </c>
      <c r="G2" s="0" t="n">
        <v>31526.3823338806</v>
      </c>
      <c r="H2" s="0" t="n">
        <v>24077.1305853279</v>
      </c>
      <c r="I2" s="0" t="n">
        <v>31658.6935432472</v>
      </c>
      <c r="J2" s="0" t="n">
        <v>9202.30324894151</v>
      </c>
    </row>
    <row r="3" customFormat="false" ht="12.8" hidden="false" customHeight="false" outlineLevel="0" collapsed="false">
      <c r="A3" s="0" t="n">
        <v>50</v>
      </c>
      <c r="B3" s="0" t="n">
        <v>2477379.0710721</v>
      </c>
      <c r="C3" s="0" t="n">
        <v>691195.429516271</v>
      </c>
      <c r="D3" s="0" t="n">
        <v>1268052.4844006</v>
      </c>
      <c r="E3" s="0" t="n">
        <v>184400.119829744</v>
      </c>
      <c r="F3" s="0" t="n">
        <v>245542.076304456</v>
      </c>
      <c r="G3" s="0" t="n">
        <v>20998.5084501751</v>
      </c>
      <c r="H3" s="0" t="n">
        <v>29210.9064576864</v>
      </c>
      <c r="I3" s="0" t="n">
        <v>27931.6708723083</v>
      </c>
      <c r="J3" s="0" t="n">
        <v>10914.7131947921</v>
      </c>
    </row>
    <row r="4" customFormat="false" ht="12.8" hidden="false" customHeight="false" outlineLevel="0" collapsed="false">
      <c r="A4" s="0" t="n">
        <v>51</v>
      </c>
      <c r="B4" s="0" t="n">
        <v>2917699.64699186</v>
      </c>
      <c r="C4" s="0" t="n">
        <v>904566.572509716</v>
      </c>
      <c r="D4" s="0" t="n">
        <v>1553931.86249794</v>
      </c>
      <c r="E4" s="0" t="n">
        <v>353100.647166009</v>
      </c>
      <c r="F4" s="0" t="n">
        <v>0</v>
      </c>
      <c r="G4" s="0" t="n">
        <v>3427.68829186488</v>
      </c>
      <c r="H4" s="0" t="n">
        <v>28272.2424773039</v>
      </c>
      <c r="I4" s="0" t="n">
        <v>68274.6358079497</v>
      </c>
      <c r="J4" s="0" t="n">
        <v>7563.11359751674</v>
      </c>
    </row>
    <row r="5" customFormat="false" ht="12.8" hidden="false" customHeight="false" outlineLevel="0" collapsed="false">
      <c r="A5" s="0" t="n">
        <v>52</v>
      </c>
      <c r="B5" s="0" t="n">
        <v>2756313.56138864</v>
      </c>
      <c r="C5" s="0" t="n">
        <v>868035.636248455</v>
      </c>
      <c r="D5" s="0" t="n">
        <v>1446456.09856422</v>
      </c>
      <c r="E5" s="0" t="n">
        <v>332075.995672236</v>
      </c>
      <c r="F5" s="0" t="n">
        <v>0</v>
      </c>
      <c r="G5" s="0" t="n">
        <v>7651.38230010397</v>
      </c>
      <c r="H5" s="0" t="n">
        <v>38436.7963471556</v>
      </c>
      <c r="I5" s="0" t="n">
        <v>54213.3977020749</v>
      </c>
      <c r="J5" s="0" t="n">
        <v>10193.2630571491</v>
      </c>
    </row>
    <row r="6" customFormat="false" ht="12.8" hidden="false" customHeight="false" outlineLevel="0" collapsed="false">
      <c r="A6" s="0" t="n">
        <v>53</v>
      </c>
      <c r="B6" s="0" t="n">
        <v>2795174.27854746</v>
      </c>
      <c r="C6" s="0" t="n">
        <v>651983.941091058</v>
      </c>
      <c r="D6" s="0" t="n">
        <v>1253642.50840363</v>
      </c>
      <c r="E6" s="0" t="n">
        <v>284415.403588367</v>
      </c>
      <c r="F6" s="0" t="n">
        <v>535174.73604387</v>
      </c>
      <c r="G6" s="0" t="n">
        <v>2963.34551881839</v>
      </c>
      <c r="H6" s="0" t="n">
        <v>21138.0436511109</v>
      </c>
      <c r="I6" s="0" t="n">
        <v>39227.9750118616</v>
      </c>
      <c r="J6" s="0" t="n">
        <v>7113.02391421705</v>
      </c>
    </row>
    <row r="7" customFormat="false" ht="12.8" hidden="false" customHeight="false" outlineLevel="0" collapsed="false">
      <c r="A7" s="0" t="n">
        <v>54</v>
      </c>
      <c r="B7" s="0" t="n">
        <v>2827291.46962747</v>
      </c>
      <c r="C7" s="0" t="n">
        <v>1170083.2953331</v>
      </c>
      <c r="D7" s="0" t="n">
        <v>1281417.83113838</v>
      </c>
      <c r="E7" s="0" t="n">
        <v>283463.506387765</v>
      </c>
      <c r="F7" s="0" t="n">
        <v>0</v>
      </c>
      <c r="G7" s="0" t="n">
        <v>4262.27989327429</v>
      </c>
      <c r="H7" s="0" t="n">
        <v>40692.4994081849</v>
      </c>
      <c r="I7" s="0" t="n">
        <v>41562.537068552</v>
      </c>
      <c r="J7" s="0" t="n">
        <v>6701.73710393453</v>
      </c>
    </row>
    <row r="8" customFormat="false" ht="12.8" hidden="false" customHeight="false" outlineLevel="0" collapsed="false">
      <c r="A8" s="0" t="n">
        <v>55</v>
      </c>
      <c r="B8" s="0" t="n">
        <v>2477332.11619084</v>
      </c>
      <c r="C8" s="0" t="n">
        <v>912108.961680962</v>
      </c>
      <c r="D8" s="0" t="n">
        <v>1195744.49461844</v>
      </c>
      <c r="E8" s="0" t="n">
        <v>265506.850230414</v>
      </c>
      <c r="F8" s="0" t="n">
        <v>0</v>
      </c>
      <c r="G8" s="0" t="n">
        <v>3313.79219433679</v>
      </c>
      <c r="H8" s="0" t="n">
        <v>44329.3532834185</v>
      </c>
      <c r="I8" s="0" t="n">
        <v>50876.2046295664</v>
      </c>
      <c r="J8" s="0" t="n">
        <v>5933.34745344313</v>
      </c>
    </row>
    <row r="9" customFormat="false" ht="12.8" hidden="false" customHeight="false" outlineLevel="0" collapsed="false">
      <c r="A9" s="0" t="n">
        <v>56</v>
      </c>
      <c r="B9" s="0" t="n">
        <v>3910348.4398605</v>
      </c>
      <c r="C9" s="0" t="n">
        <v>2134725.58721156</v>
      </c>
      <c r="D9" s="0" t="n">
        <v>1259565.93983801</v>
      </c>
      <c r="E9" s="0" t="n">
        <v>345441.107184082</v>
      </c>
      <c r="F9" s="0" t="n">
        <v>0</v>
      </c>
      <c r="G9" s="0" t="n">
        <v>6017.20836578514</v>
      </c>
      <c r="H9" s="0" t="n">
        <v>88039.7773410462</v>
      </c>
      <c r="I9" s="0" t="n">
        <v>63419.9744560475</v>
      </c>
      <c r="J9" s="0" t="n">
        <v>13138.8454639734</v>
      </c>
    </row>
    <row r="10" customFormat="false" ht="12.8" hidden="false" customHeight="false" outlineLevel="0" collapsed="false">
      <c r="A10" s="0" t="n">
        <v>57</v>
      </c>
      <c r="B10" s="0" t="n">
        <v>4298955.28184956</v>
      </c>
      <c r="C10" s="0" t="n">
        <v>1860159.28305272</v>
      </c>
      <c r="D10" s="0" t="n">
        <v>1247158.55143378</v>
      </c>
      <c r="E10" s="0" t="n">
        <v>324705.61349667</v>
      </c>
      <c r="F10" s="0" t="n">
        <v>748947.797476514</v>
      </c>
      <c r="G10" s="0" t="n">
        <v>5410.31196281292</v>
      </c>
      <c r="H10" s="0" t="n">
        <v>73375.6709614865</v>
      </c>
      <c r="I10" s="0" t="n">
        <v>29279.8648550301</v>
      </c>
      <c r="J10" s="0" t="n">
        <v>10554.2742020238</v>
      </c>
    </row>
    <row r="11" customFormat="false" ht="12.8" hidden="false" customHeight="false" outlineLevel="0" collapsed="false">
      <c r="A11" s="0" t="n">
        <v>58</v>
      </c>
      <c r="B11" s="0" t="n">
        <v>3938877.93859074</v>
      </c>
      <c r="C11" s="0" t="n">
        <v>2230764.05068608</v>
      </c>
      <c r="D11" s="0" t="n">
        <v>1220883.19620096</v>
      </c>
      <c r="E11" s="0" t="n">
        <v>356978.103767779</v>
      </c>
      <c r="F11" s="0" t="n">
        <v>0</v>
      </c>
      <c r="G11" s="0" t="n">
        <v>9241.43146997252</v>
      </c>
      <c r="H11" s="0" t="n">
        <v>64519.83033329</v>
      </c>
      <c r="I11" s="0" t="n">
        <v>48573.1089921066</v>
      </c>
      <c r="J11" s="0" t="n">
        <v>8445.26291397342</v>
      </c>
    </row>
    <row r="12" customFormat="false" ht="12.8" hidden="false" customHeight="false" outlineLevel="0" collapsed="false">
      <c r="A12" s="0" t="n">
        <v>59</v>
      </c>
      <c r="B12" s="0" t="n">
        <v>3599109.6687936</v>
      </c>
      <c r="C12" s="0" t="n">
        <v>1918501.09778747</v>
      </c>
      <c r="D12" s="0" t="n">
        <v>1188096.3688738</v>
      </c>
      <c r="E12" s="0" t="n">
        <v>338899.429955525</v>
      </c>
      <c r="F12" s="0" t="n">
        <v>0</v>
      </c>
      <c r="G12" s="0" t="n">
        <v>6384.15770926033</v>
      </c>
      <c r="H12" s="0" t="n">
        <v>87888.1027564367</v>
      </c>
      <c r="I12" s="0" t="n">
        <v>49450.610055503</v>
      </c>
      <c r="J12" s="0" t="n">
        <v>10394.7851948797</v>
      </c>
    </row>
    <row r="13" customFormat="false" ht="12.8" hidden="false" customHeight="false" outlineLevel="0" collapsed="false">
      <c r="A13" s="0" t="n">
        <v>60</v>
      </c>
      <c r="B13" s="0" t="n">
        <v>4011961.89295399</v>
      </c>
      <c r="C13" s="0" t="n">
        <v>2267425.78760671</v>
      </c>
      <c r="D13" s="0" t="n">
        <v>1215955.532242</v>
      </c>
      <c r="E13" s="0" t="n">
        <v>356955.85452758</v>
      </c>
      <c r="F13" s="0" t="n">
        <v>0</v>
      </c>
      <c r="G13" s="0" t="n">
        <v>8826.33476454865</v>
      </c>
      <c r="H13" s="0" t="n">
        <v>94195.9994458094</v>
      </c>
      <c r="I13" s="0" t="n">
        <v>57454.1403555487</v>
      </c>
      <c r="J13" s="0" t="n">
        <v>11693.7191805119</v>
      </c>
    </row>
    <row r="14" customFormat="false" ht="12.8" hidden="false" customHeight="false" outlineLevel="0" collapsed="false">
      <c r="A14" s="0" t="n">
        <v>61</v>
      </c>
      <c r="B14" s="0" t="n">
        <v>4266309.08811414</v>
      </c>
      <c r="C14" s="0" t="n">
        <v>1928232.33057195</v>
      </c>
      <c r="D14" s="0" t="n">
        <v>1138999.25175111</v>
      </c>
      <c r="E14" s="0" t="n">
        <v>330167.470120155</v>
      </c>
      <c r="F14" s="0" t="n">
        <v>751592.026007215</v>
      </c>
      <c r="G14" s="0" t="n">
        <v>7111.38473049712</v>
      </c>
      <c r="H14" s="0" t="n">
        <v>70362.4095334242</v>
      </c>
      <c r="I14" s="0" t="n">
        <v>30362.2381592399</v>
      </c>
      <c r="J14" s="0" t="n">
        <v>9401.88872724604</v>
      </c>
    </row>
    <row r="15" customFormat="false" ht="12.8" hidden="false" customHeight="false" outlineLevel="0" collapsed="false">
      <c r="A15" s="0" t="n">
        <v>62</v>
      </c>
      <c r="B15" s="0" t="n">
        <v>3669736.53404985</v>
      </c>
      <c r="C15" s="0" t="n">
        <v>1954037.25765909</v>
      </c>
      <c r="D15" s="0" t="n">
        <v>1267560.96874312</v>
      </c>
      <c r="E15" s="0" t="n">
        <v>324976.694746802</v>
      </c>
      <c r="F15" s="0" t="n">
        <v>0</v>
      </c>
      <c r="G15" s="0" t="n">
        <v>7066.37626714362</v>
      </c>
      <c r="H15" s="0" t="n">
        <v>65596.2273316425</v>
      </c>
      <c r="I15" s="0" t="n">
        <v>42504.8382165958</v>
      </c>
      <c r="J15" s="0" t="n">
        <v>7994.17108545375</v>
      </c>
    </row>
    <row r="16" customFormat="false" ht="12.8" hidden="false" customHeight="false" outlineLevel="0" collapsed="false">
      <c r="A16" s="0" t="n">
        <v>63</v>
      </c>
      <c r="B16" s="0" t="n">
        <v>3308354.07920606</v>
      </c>
      <c r="C16" s="0" t="n">
        <v>1717934.21404231</v>
      </c>
      <c r="D16" s="0" t="n">
        <v>1155845.28700457</v>
      </c>
      <c r="E16" s="0" t="n">
        <v>311941.598834788</v>
      </c>
      <c r="F16" s="0" t="n">
        <v>0</v>
      </c>
      <c r="G16" s="0" t="n">
        <v>7155.56382406401</v>
      </c>
      <c r="H16" s="0" t="n">
        <v>61293.2617608139</v>
      </c>
      <c r="I16" s="0" t="n">
        <v>45621.3356582711</v>
      </c>
      <c r="J16" s="0" t="n">
        <v>8487.78414030457</v>
      </c>
    </row>
    <row r="17" customFormat="false" ht="12.8" hidden="false" customHeight="false" outlineLevel="0" collapsed="false">
      <c r="A17" s="0" t="n">
        <v>64</v>
      </c>
      <c r="B17" s="0" t="n">
        <v>3051358.17301921</v>
      </c>
      <c r="C17" s="0" t="n">
        <v>1602501.74725369</v>
      </c>
      <c r="D17" s="0" t="n">
        <v>1057614.22049697</v>
      </c>
      <c r="E17" s="0" t="n">
        <v>286977.842965087</v>
      </c>
      <c r="F17" s="0" t="n">
        <v>0</v>
      </c>
      <c r="G17" s="0" t="n">
        <v>8464.50051935364</v>
      </c>
      <c r="H17" s="0" t="n">
        <v>45333.3548958444</v>
      </c>
      <c r="I17" s="0" t="n">
        <v>42990.0893593819</v>
      </c>
      <c r="J17" s="0" t="n">
        <v>7514.95030676814</v>
      </c>
    </row>
    <row r="18" customFormat="false" ht="12.8" hidden="false" customHeight="false" outlineLevel="0" collapsed="false">
      <c r="A18" s="0" t="n">
        <v>65</v>
      </c>
      <c r="B18" s="0" t="n">
        <v>3573945.3037423</v>
      </c>
      <c r="C18" s="0" t="n">
        <v>1572535.16486507</v>
      </c>
      <c r="D18" s="0" t="n">
        <v>975641.666231167</v>
      </c>
      <c r="E18" s="0" t="n">
        <v>280830.460077113</v>
      </c>
      <c r="F18" s="0" t="n">
        <v>636008.316619114</v>
      </c>
      <c r="G18" s="0" t="n">
        <v>4002.99816565245</v>
      </c>
      <c r="H18" s="0" t="n">
        <v>63479.2110749803</v>
      </c>
      <c r="I18" s="0" t="n">
        <v>33208.3789749041</v>
      </c>
      <c r="J18" s="0" t="n">
        <v>8811.33075275378</v>
      </c>
    </row>
    <row r="19" customFormat="false" ht="12.8" hidden="false" customHeight="false" outlineLevel="0" collapsed="false">
      <c r="A19" s="0" t="n">
        <v>66</v>
      </c>
      <c r="B19" s="0" t="n">
        <v>3250249.78092665</v>
      </c>
      <c r="C19" s="0" t="n">
        <v>1555100.35438503</v>
      </c>
      <c r="D19" s="0" t="n">
        <v>1296043.1911</v>
      </c>
      <c r="E19" s="0" t="n">
        <v>286803.320954177</v>
      </c>
      <c r="F19" s="0" t="n">
        <v>0</v>
      </c>
      <c r="G19" s="0" t="n">
        <v>7181.7781682519</v>
      </c>
      <c r="H19" s="0" t="n">
        <v>66017.5723411818</v>
      </c>
      <c r="I19" s="0" t="n">
        <v>31267.51765638</v>
      </c>
      <c r="J19" s="0" t="n">
        <v>7874.04390280944</v>
      </c>
    </row>
    <row r="20" customFormat="false" ht="12.8" hidden="false" customHeight="false" outlineLevel="0" collapsed="false">
      <c r="A20" s="0" t="n">
        <v>67</v>
      </c>
      <c r="B20" s="0" t="n">
        <v>3176833.72483202</v>
      </c>
      <c r="C20" s="0" t="n">
        <v>1565857.54194277</v>
      </c>
      <c r="D20" s="0" t="n">
        <v>1215853.84952</v>
      </c>
      <c r="E20" s="0" t="n">
        <v>292533.28643239</v>
      </c>
      <c r="F20" s="0" t="n">
        <v>0</v>
      </c>
      <c r="G20" s="0" t="n">
        <v>9242.06514455912</v>
      </c>
      <c r="H20" s="0" t="n">
        <v>50905.3311336398</v>
      </c>
      <c r="I20" s="0" t="n">
        <v>36477.6539637625</v>
      </c>
      <c r="J20" s="0" t="n">
        <v>6750.90770051998</v>
      </c>
    </row>
    <row r="21" customFormat="false" ht="12.8" hidden="false" customHeight="false" outlineLevel="0" collapsed="false">
      <c r="A21" s="0" t="n">
        <v>68</v>
      </c>
      <c r="B21" s="0" t="n">
        <v>3280873.68152559</v>
      </c>
      <c r="C21" s="0" t="n">
        <v>1622051.6834615</v>
      </c>
      <c r="D21" s="0" t="n">
        <v>1285564.82994</v>
      </c>
      <c r="E21" s="0" t="n">
        <v>287295.742486981</v>
      </c>
      <c r="F21" s="0" t="n">
        <v>0</v>
      </c>
      <c r="G21" s="0" t="n">
        <v>5749.74666316357</v>
      </c>
      <c r="H21" s="0" t="n">
        <v>49222.6363374615</v>
      </c>
      <c r="I21" s="0" t="n">
        <v>23653.7061101593</v>
      </c>
      <c r="J21" s="0" t="n">
        <v>7238.93476422286</v>
      </c>
    </row>
    <row r="22" customFormat="false" ht="12.8" hidden="false" customHeight="false" outlineLevel="0" collapsed="false">
      <c r="A22" s="0" t="n">
        <v>69</v>
      </c>
      <c r="B22" s="0" t="n">
        <v>3814074.02779573</v>
      </c>
      <c r="C22" s="0" t="n">
        <v>1535508.11448121</v>
      </c>
      <c r="D22" s="0" t="n">
        <v>1262498.87977335</v>
      </c>
      <c r="E22" s="0" t="n">
        <v>287857.768894612</v>
      </c>
      <c r="F22" s="0" t="n">
        <v>636055.505337421</v>
      </c>
      <c r="G22" s="0" t="n">
        <v>6939.91261489957</v>
      </c>
      <c r="H22" s="0" t="n">
        <v>41686.3059349687</v>
      </c>
      <c r="I22" s="0" t="n">
        <v>37122.7412993151</v>
      </c>
      <c r="J22" s="0" t="n">
        <v>5719.51858640277</v>
      </c>
    </row>
    <row r="23" customFormat="false" ht="12.8" hidden="false" customHeight="false" outlineLevel="0" collapsed="false">
      <c r="A23" s="0" t="n">
        <v>70</v>
      </c>
      <c r="B23" s="0" t="n">
        <v>3033874.2098396</v>
      </c>
      <c r="C23" s="0" t="n">
        <v>1731553.35302299</v>
      </c>
      <c r="D23" s="0" t="n">
        <v>898327.975286224</v>
      </c>
      <c r="E23" s="0" t="n">
        <v>305786.670057155</v>
      </c>
      <c r="F23" s="0" t="n">
        <v>0</v>
      </c>
      <c r="G23" s="0" t="n">
        <v>7584.06224187404</v>
      </c>
      <c r="H23" s="0" t="n">
        <v>49378.7690543898</v>
      </c>
      <c r="I23" s="0" t="n">
        <v>35086.190448758</v>
      </c>
      <c r="J23" s="0" t="n">
        <v>6089.42787589934</v>
      </c>
    </row>
    <row r="24" customFormat="false" ht="12.8" hidden="false" customHeight="false" outlineLevel="0" collapsed="false">
      <c r="A24" s="0" t="n">
        <v>71</v>
      </c>
      <c r="B24" s="0" t="n">
        <v>2994747.08571464</v>
      </c>
      <c r="C24" s="0" t="n">
        <v>1682335.8747714</v>
      </c>
      <c r="D24" s="0" t="n">
        <v>917442.406649031</v>
      </c>
      <c r="E24" s="0" t="n">
        <v>299001.32398947</v>
      </c>
      <c r="F24" s="0" t="n">
        <v>0</v>
      </c>
      <c r="G24" s="0" t="n">
        <v>8752.27847535863</v>
      </c>
      <c r="H24" s="0" t="n">
        <v>45686.3161044049</v>
      </c>
      <c r="I24" s="0" t="n">
        <v>35847.5059594999</v>
      </c>
      <c r="J24" s="0" t="n">
        <v>5614.23807892876</v>
      </c>
    </row>
    <row r="25" customFormat="false" ht="12.8" hidden="false" customHeight="false" outlineLevel="0" collapsed="false">
      <c r="A25" s="0" t="n">
        <v>72</v>
      </c>
      <c r="B25" s="0" t="n">
        <v>3005061.5127094</v>
      </c>
      <c r="C25" s="0" t="n">
        <v>1680869.73708395</v>
      </c>
      <c r="D25" s="0" t="n">
        <v>935669.140998738</v>
      </c>
      <c r="E25" s="0" t="n">
        <v>296886.980381568</v>
      </c>
      <c r="F25" s="0" t="n">
        <v>0</v>
      </c>
      <c r="G25" s="0" t="n">
        <v>6993.78601574769</v>
      </c>
      <c r="H25" s="0" t="n">
        <v>54064.0418926376</v>
      </c>
      <c r="I25" s="0" t="n">
        <v>23421.3201205658</v>
      </c>
      <c r="J25" s="0" t="n">
        <v>7109.36930151865</v>
      </c>
    </row>
    <row r="26" customFormat="false" ht="12.8" hidden="false" customHeight="false" outlineLevel="0" collapsed="false">
      <c r="A26" s="0" t="n">
        <v>73</v>
      </c>
      <c r="B26" s="0" t="n">
        <v>3328817.33909426</v>
      </c>
      <c r="C26" s="0" t="n">
        <v>1481311.1959859</v>
      </c>
      <c r="D26" s="0" t="n">
        <v>883677.534970092</v>
      </c>
      <c r="E26" s="0" t="n">
        <v>274328.323009439</v>
      </c>
      <c r="F26" s="0" t="n">
        <v>590858.297776743</v>
      </c>
      <c r="G26" s="0" t="n">
        <v>6541.95105198525</v>
      </c>
      <c r="H26" s="0" t="n">
        <v>60299.1520870786</v>
      </c>
      <c r="I26" s="0" t="n">
        <v>24505.5262250565</v>
      </c>
      <c r="J26" s="0" t="n">
        <v>7818.16142557025</v>
      </c>
    </row>
    <row r="27" customFormat="false" ht="12.8" hidden="false" customHeight="false" outlineLevel="0" collapsed="false">
      <c r="A27" s="0" t="n">
        <v>74</v>
      </c>
      <c r="B27" s="0" t="n">
        <v>3290265.8911602</v>
      </c>
      <c r="C27" s="0" t="n">
        <v>1873304.67361355</v>
      </c>
      <c r="D27" s="0" t="n">
        <v>984126.865388259</v>
      </c>
      <c r="E27" s="0" t="n">
        <v>314030.146410195</v>
      </c>
      <c r="F27" s="0" t="n">
        <v>0</v>
      </c>
      <c r="G27" s="0" t="n">
        <v>7045.18797217008</v>
      </c>
      <c r="H27" s="0" t="n">
        <v>59707.4305389079</v>
      </c>
      <c r="I27" s="0" t="n">
        <v>45313.7550141072</v>
      </c>
      <c r="J27" s="0" t="n">
        <v>6201.87668724478</v>
      </c>
    </row>
    <row r="28" customFormat="false" ht="12.8" hidden="false" customHeight="false" outlineLevel="0" collapsed="false">
      <c r="A28" s="0" t="n">
        <v>75</v>
      </c>
      <c r="B28" s="0" t="n">
        <v>2949735.84977345</v>
      </c>
      <c r="C28" s="0" t="n">
        <v>1596207.40924542</v>
      </c>
      <c r="D28" s="0" t="n">
        <v>970198.615657137</v>
      </c>
      <c r="E28" s="0" t="n">
        <v>288191.942436486</v>
      </c>
      <c r="F28" s="0" t="n">
        <v>0</v>
      </c>
      <c r="G28" s="0" t="n">
        <v>8366.02552026082</v>
      </c>
      <c r="H28" s="0" t="n">
        <v>51406.7775037375</v>
      </c>
      <c r="I28" s="0" t="n">
        <v>28169.2927895756</v>
      </c>
      <c r="J28" s="0" t="n">
        <v>7128.65430519744</v>
      </c>
    </row>
    <row r="29" customFormat="false" ht="12.8" hidden="false" customHeight="false" outlineLevel="0" collapsed="false">
      <c r="A29" s="0" t="n">
        <v>76</v>
      </c>
      <c r="B29" s="0" t="n">
        <v>3456581.9610996</v>
      </c>
      <c r="C29" s="0" t="n">
        <v>1895830.26753239</v>
      </c>
      <c r="D29" s="0" t="n">
        <v>1106327.82898457</v>
      </c>
      <c r="E29" s="0" t="n">
        <v>326556.569659231</v>
      </c>
      <c r="F29" s="0" t="n">
        <v>0</v>
      </c>
      <c r="G29" s="0" t="n">
        <v>7565.82408788504</v>
      </c>
      <c r="H29" s="0" t="n">
        <v>77540.5953874849</v>
      </c>
      <c r="I29" s="0" t="n">
        <v>33032.3254425371</v>
      </c>
      <c r="J29" s="0" t="n">
        <v>9047.99287951504</v>
      </c>
    </row>
    <row r="30" customFormat="false" ht="12.8" hidden="false" customHeight="false" outlineLevel="0" collapsed="false">
      <c r="A30" s="0" t="n">
        <v>77</v>
      </c>
      <c r="B30" s="0" t="n">
        <v>3841803.23366773</v>
      </c>
      <c r="C30" s="0" t="n">
        <v>1654561.78255649</v>
      </c>
      <c r="D30" s="0" t="n">
        <v>1082465.30504607</v>
      </c>
      <c r="E30" s="0" t="n">
        <v>306091.199382656</v>
      </c>
      <c r="F30" s="0" t="n">
        <v>688605.703175923</v>
      </c>
      <c r="G30" s="0" t="n">
        <v>8316.32472136275</v>
      </c>
      <c r="H30" s="0" t="n">
        <v>59357.1873905538</v>
      </c>
      <c r="I30" s="0" t="n">
        <v>34710.9180985959</v>
      </c>
      <c r="J30" s="0" t="n">
        <v>7793.97617443343</v>
      </c>
    </row>
    <row r="31" customFormat="false" ht="12.8" hidden="false" customHeight="false" outlineLevel="0" collapsed="false">
      <c r="A31" s="0" t="n">
        <v>78</v>
      </c>
      <c r="B31" s="0" t="n">
        <v>3645705.67367818</v>
      </c>
      <c r="C31" s="0" t="n">
        <v>1952848.90464394</v>
      </c>
      <c r="D31" s="0" t="n">
        <v>1214769.25869458</v>
      </c>
      <c r="E31" s="0" t="n">
        <v>343127.807337769</v>
      </c>
      <c r="F31" s="0" t="n">
        <v>0</v>
      </c>
      <c r="G31" s="0" t="n">
        <v>6935.24355917921</v>
      </c>
      <c r="H31" s="0" t="n">
        <v>61541.5483770556</v>
      </c>
      <c r="I31" s="0" t="n">
        <v>58723.8364949896</v>
      </c>
      <c r="J31" s="0" t="n">
        <v>7275.13492891894</v>
      </c>
    </row>
    <row r="32" customFormat="false" ht="12.8" hidden="false" customHeight="false" outlineLevel="0" collapsed="false">
      <c r="A32" s="0" t="n">
        <v>79</v>
      </c>
      <c r="B32" s="0" t="n">
        <v>3266518.23675928</v>
      </c>
      <c r="C32" s="0" t="n">
        <v>1787759.49692418</v>
      </c>
      <c r="D32" s="0" t="n">
        <v>1042055.85334765</v>
      </c>
      <c r="E32" s="0" t="n">
        <v>323578.915708175</v>
      </c>
      <c r="F32" s="0" t="n">
        <v>0</v>
      </c>
      <c r="G32" s="0" t="n">
        <v>5889.52829163015</v>
      </c>
      <c r="H32" s="0" t="n">
        <v>66926.308137463</v>
      </c>
      <c r="I32" s="0" t="n">
        <v>32635.4478257281</v>
      </c>
      <c r="J32" s="0" t="n">
        <v>7698.48175023531</v>
      </c>
    </row>
    <row r="33" customFormat="false" ht="12.8" hidden="false" customHeight="false" outlineLevel="0" collapsed="false">
      <c r="A33" s="0" t="n">
        <v>80</v>
      </c>
      <c r="B33" s="0" t="n">
        <v>3636558.38807355</v>
      </c>
      <c r="C33" s="0" t="n">
        <v>2079209.41649628</v>
      </c>
      <c r="D33" s="0" t="n">
        <v>1064733.24940563</v>
      </c>
      <c r="E33" s="0" t="n">
        <v>347351.715654663</v>
      </c>
      <c r="F33" s="0" t="n">
        <v>0</v>
      </c>
      <c r="G33" s="0" t="n">
        <v>6023.79374388275</v>
      </c>
      <c r="H33" s="0" t="n">
        <v>89535.6319786048</v>
      </c>
      <c r="I33" s="0" t="n">
        <v>38372.8105783103</v>
      </c>
      <c r="J33" s="0" t="n">
        <v>10059.7505560756</v>
      </c>
    </row>
    <row r="34" customFormat="false" ht="12.8" hidden="false" customHeight="false" outlineLevel="0" collapsed="false">
      <c r="A34" s="0" t="n">
        <v>81</v>
      </c>
      <c r="B34" s="0" t="n">
        <v>4109461.07381966</v>
      </c>
      <c r="C34" s="0" t="n">
        <v>1861072.86437354</v>
      </c>
      <c r="D34" s="0" t="n">
        <v>1061805.33346294</v>
      </c>
      <c r="E34" s="0" t="n">
        <v>325964.632637498</v>
      </c>
      <c r="F34" s="0" t="n">
        <v>731889.068291187</v>
      </c>
      <c r="G34" s="0" t="n">
        <v>9223.20548963149</v>
      </c>
      <c r="H34" s="0" t="n">
        <v>63058.4772836292</v>
      </c>
      <c r="I34" s="0" t="n">
        <v>46815.3411980764</v>
      </c>
      <c r="J34" s="0" t="n">
        <v>8468.2372351641</v>
      </c>
    </row>
    <row r="35" customFormat="false" ht="12.8" hidden="false" customHeight="false" outlineLevel="0" collapsed="false">
      <c r="A35" s="0" t="n">
        <v>82</v>
      </c>
      <c r="B35" s="0" t="n">
        <v>3785884.78366253</v>
      </c>
      <c r="C35" s="0" t="n">
        <v>2176752.72897541</v>
      </c>
      <c r="D35" s="0" t="n">
        <v>1104665.0060893</v>
      </c>
      <c r="E35" s="0" t="n">
        <v>357882.517681835</v>
      </c>
      <c r="F35" s="0" t="n">
        <v>0</v>
      </c>
      <c r="G35" s="0" t="n">
        <v>6254.99152119453</v>
      </c>
      <c r="H35" s="0" t="n">
        <v>64006.0321885343</v>
      </c>
      <c r="I35" s="0" t="n">
        <v>60657.9222296335</v>
      </c>
      <c r="J35" s="0" t="n">
        <v>7789.46428080248</v>
      </c>
    </row>
    <row r="36" customFormat="false" ht="12.8" hidden="false" customHeight="false" outlineLevel="0" collapsed="false">
      <c r="A36" s="0" t="n">
        <v>83</v>
      </c>
      <c r="B36" s="0" t="n">
        <v>3536587.83532273</v>
      </c>
      <c r="C36" s="0" t="n">
        <v>2015053.12473944</v>
      </c>
      <c r="D36" s="0" t="n">
        <v>1038998.49987781</v>
      </c>
      <c r="E36" s="0" t="n">
        <v>333807.94606725</v>
      </c>
      <c r="F36" s="0" t="n">
        <v>0</v>
      </c>
      <c r="G36" s="0" t="n">
        <v>9798.33858799316</v>
      </c>
      <c r="H36" s="0" t="n">
        <v>84109.1547883264</v>
      </c>
      <c r="I36" s="0" t="n">
        <v>41812.7870444185</v>
      </c>
      <c r="J36" s="0" t="n">
        <v>12004.0490569116</v>
      </c>
    </row>
    <row r="37" customFormat="false" ht="12.8" hidden="false" customHeight="false" outlineLevel="0" collapsed="false">
      <c r="A37" s="0" t="n">
        <v>84</v>
      </c>
      <c r="B37" s="0" t="n">
        <v>3868522.08086355</v>
      </c>
      <c r="C37" s="0" t="n">
        <v>2314726.02785808</v>
      </c>
      <c r="D37" s="0" t="n">
        <v>1047740.10288531</v>
      </c>
      <c r="E37" s="0" t="n">
        <v>365621.816098462</v>
      </c>
      <c r="F37" s="0" t="n">
        <v>0</v>
      </c>
      <c r="G37" s="0" t="n">
        <v>7112.19249737475</v>
      </c>
      <c r="H37" s="0" t="n">
        <v>79309.4635641989</v>
      </c>
      <c r="I37" s="0" t="n">
        <v>34432.3809097518</v>
      </c>
      <c r="J37" s="0" t="n">
        <v>10980.3977802972</v>
      </c>
    </row>
    <row r="38" customFormat="false" ht="12.8" hidden="false" customHeight="false" outlineLevel="0" collapsed="false">
      <c r="A38" s="0" t="n">
        <v>85</v>
      </c>
      <c r="B38" s="0" t="n">
        <v>4433583.7179335</v>
      </c>
      <c r="C38" s="0" t="n">
        <v>2155351.33063883</v>
      </c>
      <c r="D38" s="0" t="n">
        <v>990723.995497088</v>
      </c>
      <c r="E38" s="0" t="n">
        <v>348420.58403534</v>
      </c>
      <c r="F38" s="0" t="n">
        <v>791994.10786879</v>
      </c>
      <c r="G38" s="0" t="n">
        <v>8302.63727232561</v>
      </c>
      <c r="H38" s="0" t="n">
        <v>75055.3026353658</v>
      </c>
      <c r="I38" s="0" t="n">
        <v>52910.4523528844</v>
      </c>
      <c r="J38" s="0" t="n">
        <v>9850.8243657527</v>
      </c>
    </row>
    <row r="39" customFormat="false" ht="12.8" hidden="false" customHeight="false" outlineLevel="0" collapsed="false">
      <c r="A39" s="0" t="n">
        <v>86</v>
      </c>
      <c r="B39" s="0" t="n">
        <v>4042006.86864746</v>
      </c>
      <c r="C39" s="0" t="n">
        <v>2419723.762488</v>
      </c>
      <c r="D39" s="0" t="n">
        <v>1090106.9813407</v>
      </c>
      <c r="E39" s="0" t="n">
        <v>378651.710919384</v>
      </c>
      <c r="F39" s="0" t="n">
        <v>0</v>
      </c>
      <c r="G39" s="0" t="n">
        <v>10595.0696445327</v>
      </c>
      <c r="H39" s="0" t="n">
        <v>69997.4970401714</v>
      </c>
      <c r="I39" s="0" t="n">
        <v>55768.5026362286</v>
      </c>
      <c r="J39" s="0" t="n">
        <v>10925.2333525203</v>
      </c>
    </row>
    <row r="40" customFormat="false" ht="12.8" hidden="false" customHeight="false" outlineLevel="0" collapsed="false">
      <c r="A40" s="0" t="n">
        <v>87</v>
      </c>
      <c r="B40" s="0" t="n">
        <v>3797322.30526311</v>
      </c>
      <c r="C40" s="0" t="n">
        <v>2249798.82836847</v>
      </c>
      <c r="D40" s="0" t="n">
        <v>1033458.36755908</v>
      </c>
      <c r="E40" s="0" t="n">
        <v>361962.714989123</v>
      </c>
      <c r="F40" s="0" t="n">
        <v>0</v>
      </c>
      <c r="G40" s="0" t="n">
        <v>12693.3777699025</v>
      </c>
      <c r="H40" s="0" t="n">
        <v>91649.1965516557</v>
      </c>
      <c r="I40" s="0" t="n">
        <v>32898.9562416057</v>
      </c>
      <c r="J40" s="0" t="n">
        <v>14166.8310077602</v>
      </c>
    </row>
    <row r="41" customFormat="false" ht="12.8" hidden="false" customHeight="false" outlineLevel="0" collapsed="false">
      <c r="A41" s="0" t="n">
        <v>88</v>
      </c>
      <c r="B41" s="0" t="n">
        <v>4119766.0330136</v>
      </c>
      <c r="C41" s="0" t="n">
        <v>2577664.80015128</v>
      </c>
      <c r="D41" s="0" t="n">
        <v>991908.377203112</v>
      </c>
      <c r="E41" s="0" t="n">
        <v>382236.065485202</v>
      </c>
      <c r="F41" s="0" t="n">
        <v>0</v>
      </c>
      <c r="G41" s="0" t="n">
        <v>10172.2168444971</v>
      </c>
      <c r="H41" s="0" t="n">
        <v>96024.3926009722</v>
      </c>
      <c r="I41" s="0" t="n">
        <v>41844.0058155772</v>
      </c>
      <c r="J41" s="0" t="n">
        <v>13284.7188446136</v>
      </c>
    </row>
    <row r="42" customFormat="false" ht="12.8" hidden="false" customHeight="false" outlineLevel="0" collapsed="false">
      <c r="A42" s="0" t="n">
        <v>89</v>
      </c>
      <c r="B42" s="0" t="n">
        <v>4778400.8802828</v>
      </c>
      <c r="C42" s="0" t="n">
        <v>2329586.26822362</v>
      </c>
      <c r="D42" s="0" t="n">
        <v>1051307.2307414</v>
      </c>
      <c r="E42" s="0" t="n">
        <v>365693.706932398</v>
      </c>
      <c r="F42" s="0" t="n">
        <v>850505.088188709</v>
      </c>
      <c r="G42" s="0" t="n">
        <v>9880.57759605246</v>
      </c>
      <c r="H42" s="0" t="n">
        <v>91932.3137728173</v>
      </c>
      <c r="I42" s="0" t="n">
        <v>54115.7483632634</v>
      </c>
      <c r="J42" s="0" t="n">
        <v>13500.8263825404</v>
      </c>
    </row>
    <row r="43" customFormat="false" ht="12.8" hidden="false" customHeight="false" outlineLevel="0" collapsed="false">
      <c r="A43" s="0" t="n">
        <v>90</v>
      </c>
      <c r="B43" s="0" t="n">
        <v>4310380.96837135</v>
      </c>
      <c r="C43" s="0" t="n">
        <v>2585523.1294347</v>
      </c>
      <c r="D43" s="0" t="n">
        <v>1143501.19433081</v>
      </c>
      <c r="E43" s="0" t="n">
        <v>393068.900273427</v>
      </c>
      <c r="F43" s="0" t="n">
        <v>0</v>
      </c>
      <c r="G43" s="0" t="n">
        <v>12714.5164337843</v>
      </c>
      <c r="H43" s="0" t="n">
        <v>100369.381169755</v>
      </c>
      <c r="I43" s="0" t="n">
        <v>53077.8361659862</v>
      </c>
      <c r="J43" s="0" t="n">
        <v>14777.8512412789</v>
      </c>
    </row>
    <row r="44" customFormat="false" ht="12.8" hidden="false" customHeight="false" outlineLevel="0" collapsed="false">
      <c r="A44" s="0" t="n">
        <v>91</v>
      </c>
      <c r="B44" s="0" t="n">
        <v>4139316.40591205</v>
      </c>
      <c r="C44" s="0" t="n">
        <v>2512050.81827292</v>
      </c>
      <c r="D44" s="0" t="n">
        <v>1096715.97945728</v>
      </c>
      <c r="E44" s="0" t="n">
        <v>383685.264493999</v>
      </c>
      <c r="F44" s="0" t="n">
        <v>0</v>
      </c>
      <c r="G44" s="0" t="n">
        <v>13278.7834386833</v>
      </c>
      <c r="H44" s="0" t="n">
        <v>84494.8848513481</v>
      </c>
      <c r="I44" s="0" t="n">
        <v>35459.7651281003</v>
      </c>
      <c r="J44" s="0" t="n">
        <v>11844.7566563409</v>
      </c>
    </row>
    <row r="45" customFormat="false" ht="12.8" hidden="false" customHeight="false" outlineLevel="0" collapsed="false">
      <c r="A45" s="0" t="n">
        <v>92</v>
      </c>
      <c r="B45" s="0" t="n">
        <v>4427048.41782757</v>
      </c>
      <c r="C45" s="0" t="n">
        <v>2761979.75466704</v>
      </c>
      <c r="D45" s="0" t="n">
        <v>1104996.52323834</v>
      </c>
      <c r="E45" s="0" t="n">
        <v>407369.334017697</v>
      </c>
      <c r="F45" s="0" t="n">
        <v>0</v>
      </c>
      <c r="G45" s="0" t="n">
        <v>12515.7929927223</v>
      </c>
      <c r="H45" s="0" t="n">
        <v>74941.2819975061</v>
      </c>
      <c r="I45" s="0" t="n">
        <v>46672.2545261128</v>
      </c>
      <c r="J45" s="0" t="n">
        <v>12185.0917424059</v>
      </c>
    </row>
    <row r="46" customFormat="false" ht="12.8" hidden="false" customHeight="false" outlineLevel="0" collapsed="false">
      <c r="A46" s="0" t="n">
        <v>93</v>
      </c>
      <c r="B46" s="0" t="n">
        <v>5250421.43969078</v>
      </c>
      <c r="C46" s="0" t="n">
        <v>2701594.8633694</v>
      </c>
      <c r="D46" s="0" t="n">
        <v>1039922.06806484</v>
      </c>
      <c r="E46" s="0" t="n">
        <v>398418.567167805</v>
      </c>
      <c r="F46" s="0" t="n">
        <v>928187.304701753</v>
      </c>
      <c r="G46" s="0" t="n">
        <v>12556.0892833357</v>
      </c>
      <c r="H46" s="0" t="n">
        <v>111881.801118633</v>
      </c>
      <c r="I46" s="0" t="n">
        <v>33834.2042894304</v>
      </c>
      <c r="J46" s="0" t="n">
        <v>17435.5308713559</v>
      </c>
    </row>
    <row r="47" customFormat="false" ht="12.8" hidden="false" customHeight="false" outlineLevel="0" collapsed="false">
      <c r="A47" s="0" t="n">
        <v>94</v>
      </c>
      <c r="B47" s="0" t="n">
        <v>4637091.98504909</v>
      </c>
      <c r="C47" s="0" t="n">
        <v>2953308.08656051</v>
      </c>
      <c r="D47" s="0" t="n">
        <v>1070212.69022071</v>
      </c>
      <c r="E47" s="0" t="n">
        <v>418592.033934771</v>
      </c>
      <c r="F47" s="0" t="n">
        <v>0</v>
      </c>
      <c r="G47" s="0" t="n">
        <v>12996.5714650752</v>
      </c>
      <c r="H47" s="0" t="n">
        <v>99749.1751464827</v>
      </c>
      <c r="I47" s="0" t="n">
        <v>61857.1909215071</v>
      </c>
      <c r="J47" s="0" t="n">
        <v>13843.8776035276</v>
      </c>
    </row>
    <row r="48" customFormat="false" ht="12.8" hidden="false" customHeight="false" outlineLevel="0" collapsed="false">
      <c r="A48" s="0" t="n">
        <v>95</v>
      </c>
      <c r="B48" s="0" t="n">
        <v>4437687.12663465</v>
      </c>
      <c r="C48" s="0" t="n">
        <v>2843067.08314654</v>
      </c>
      <c r="D48" s="0" t="n">
        <v>1014679.04652131</v>
      </c>
      <c r="E48" s="0" t="n">
        <v>412261.784118918</v>
      </c>
      <c r="F48" s="0" t="n">
        <v>0</v>
      </c>
      <c r="G48" s="0" t="n">
        <v>13103.8167574587</v>
      </c>
      <c r="H48" s="0" t="n">
        <v>99171.0878170643</v>
      </c>
      <c r="I48" s="0" t="n">
        <v>45355.0455276043</v>
      </c>
      <c r="J48" s="0" t="n">
        <v>14505.1495888349</v>
      </c>
    </row>
    <row r="49" customFormat="false" ht="12.8" hidden="false" customHeight="false" outlineLevel="0" collapsed="false">
      <c r="A49" s="0" t="n">
        <v>96</v>
      </c>
      <c r="B49" s="0" t="n">
        <v>4680077.21895508</v>
      </c>
      <c r="C49" s="0" t="n">
        <v>3010938.30827628</v>
      </c>
      <c r="D49" s="0" t="n">
        <v>1028298.19590837</v>
      </c>
      <c r="E49" s="0" t="n">
        <v>423178.393213746</v>
      </c>
      <c r="F49" s="0" t="n">
        <v>0</v>
      </c>
      <c r="G49" s="0" t="n">
        <v>17467.7851769012</v>
      </c>
      <c r="H49" s="0" t="n">
        <v>132377.305056912</v>
      </c>
      <c r="I49" s="0" t="n">
        <v>46252.6036755471</v>
      </c>
      <c r="J49" s="0" t="n">
        <v>15768.6664405619</v>
      </c>
    </row>
    <row r="50" customFormat="false" ht="12.8" hidden="false" customHeight="false" outlineLevel="0" collapsed="false">
      <c r="A50" s="0" t="n">
        <v>97</v>
      </c>
      <c r="B50" s="0" t="n">
        <v>5431734.41836998</v>
      </c>
      <c r="C50" s="0" t="n">
        <v>2899415.78246229</v>
      </c>
      <c r="D50" s="0" t="n">
        <v>987585.103588948</v>
      </c>
      <c r="E50" s="0" t="n">
        <v>411583.897661366</v>
      </c>
      <c r="F50" s="0" t="n">
        <v>950059.354350202</v>
      </c>
      <c r="G50" s="0" t="n">
        <v>14598.9781290088</v>
      </c>
      <c r="H50" s="0" t="n">
        <v>121789.592333722</v>
      </c>
      <c r="I50" s="0" t="n">
        <v>31675.3877303777</v>
      </c>
      <c r="J50" s="0" t="n">
        <v>19270.6475429813</v>
      </c>
    </row>
    <row r="51" customFormat="false" ht="12.8" hidden="false" customHeight="false" outlineLevel="0" collapsed="false">
      <c r="A51" s="0" t="n">
        <v>98</v>
      </c>
      <c r="B51" s="0" t="n">
        <v>4689830.77009974</v>
      </c>
      <c r="C51" s="0" t="n">
        <v>3058442.50294943</v>
      </c>
      <c r="D51" s="0" t="n">
        <v>989127.272180024</v>
      </c>
      <c r="E51" s="0" t="n">
        <v>422176.090321925</v>
      </c>
      <c r="F51" s="0" t="n">
        <v>0</v>
      </c>
      <c r="G51" s="0" t="n">
        <v>16172.5871249542</v>
      </c>
      <c r="H51" s="0" t="n">
        <v>132126.918743809</v>
      </c>
      <c r="I51" s="0" t="n">
        <v>48465.4907577049</v>
      </c>
      <c r="J51" s="0" t="n">
        <v>17582.6099126884</v>
      </c>
    </row>
    <row r="52" customFormat="false" ht="12.8" hidden="false" customHeight="false" outlineLevel="0" collapsed="false">
      <c r="A52" s="0" t="n">
        <v>99</v>
      </c>
      <c r="B52" s="0" t="n">
        <v>4524077.19550931</v>
      </c>
      <c r="C52" s="0" t="n">
        <v>3008987.00074911</v>
      </c>
      <c r="D52" s="0" t="n">
        <v>914210.109619991</v>
      </c>
      <c r="E52" s="0" t="n">
        <v>420543.26566436</v>
      </c>
      <c r="F52" s="0" t="n">
        <v>0</v>
      </c>
      <c r="G52" s="0" t="n">
        <v>10189.7197486759</v>
      </c>
      <c r="H52" s="0" t="n">
        <v>110164.772431293</v>
      </c>
      <c r="I52" s="0" t="n">
        <v>45539.6992000609</v>
      </c>
      <c r="J52" s="0" t="n">
        <v>16153.7845864282</v>
      </c>
    </row>
    <row r="53" customFormat="false" ht="12.8" hidden="false" customHeight="false" outlineLevel="0" collapsed="false">
      <c r="A53" s="0" t="n">
        <v>100</v>
      </c>
      <c r="B53" s="0" t="n">
        <v>4636429.52226719</v>
      </c>
      <c r="C53" s="0" t="n">
        <v>3069814.49723803</v>
      </c>
      <c r="D53" s="0" t="n">
        <v>957347.021285437</v>
      </c>
      <c r="E53" s="0" t="n">
        <v>427604.296230343</v>
      </c>
      <c r="F53" s="0" t="n">
        <v>0</v>
      </c>
      <c r="G53" s="0" t="n">
        <v>12390.8693364065</v>
      </c>
      <c r="H53" s="0" t="n">
        <v>119065.482497291</v>
      </c>
      <c r="I53" s="0" t="n">
        <v>31048.3688629641</v>
      </c>
      <c r="J53" s="0" t="n">
        <v>14399.3670426931</v>
      </c>
    </row>
    <row r="54" customFormat="false" ht="12.8" hidden="false" customHeight="false" outlineLevel="0" collapsed="false">
      <c r="A54" s="0" t="n">
        <v>101</v>
      </c>
      <c r="B54" s="0" t="n">
        <v>5570020.72194073</v>
      </c>
      <c r="C54" s="0" t="n">
        <v>3032845.22176092</v>
      </c>
      <c r="D54" s="0" t="n">
        <v>948838.886546229</v>
      </c>
      <c r="E54" s="0" t="n">
        <v>419509.73459783</v>
      </c>
      <c r="F54" s="0" t="n">
        <v>983402.343045846</v>
      </c>
      <c r="G54" s="0" t="n">
        <v>20639.0872310098</v>
      </c>
      <c r="H54" s="0" t="n">
        <v>121381.724994145</v>
      </c>
      <c r="I54" s="0" t="n">
        <v>28004.793394878</v>
      </c>
      <c r="J54" s="0" t="n">
        <v>18087.384415605</v>
      </c>
    </row>
    <row r="55" customFormat="false" ht="12.8" hidden="false" customHeight="false" outlineLevel="0" collapsed="false">
      <c r="A55" s="0" t="n">
        <v>102</v>
      </c>
      <c r="B55" s="0" t="n">
        <v>4625579.27148224</v>
      </c>
      <c r="C55" s="0" t="n">
        <v>3127912.54883926</v>
      </c>
      <c r="D55" s="0" t="n">
        <v>871304.468421941</v>
      </c>
      <c r="E55" s="0" t="n">
        <v>425210.146899082</v>
      </c>
      <c r="F55" s="0" t="n">
        <v>0</v>
      </c>
      <c r="G55" s="0" t="n">
        <v>14059.2294727379</v>
      </c>
      <c r="H55" s="0" t="n">
        <v>125557.353273708</v>
      </c>
      <c r="I55" s="0" t="n">
        <v>39945.1931658212</v>
      </c>
      <c r="J55" s="0" t="n">
        <v>16824.883752045</v>
      </c>
    </row>
    <row r="56" customFormat="false" ht="12.8" hidden="false" customHeight="false" outlineLevel="0" collapsed="false">
      <c r="A56" s="0" t="n">
        <v>103</v>
      </c>
      <c r="B56" s="0" t="n">
        <v>4485298.32975347</v>
      </c>
      <c r="C56" s="0" t="n">
        <v>3023526.14164186</v>
      </c>
      <c r="D56" s="0" t="n">
        <v>845591.502171321</v>
      </c>
      <c r="E56" s="0" t="n">
        <v>424302.004580583</v>
      </c>
      <c r="F56" s="0" t="n">
        <v>0</v>
      </c>
      <c r="G56" s="0" t="n">
        <v>16787.8947324146</v>
      </c>
      <c r="H56" s="0" t="n">
        <v>124789.030362395</v>
      </c>
      <c r="I56" s="0" t="n">
        <v>35388.7357860477</v>
      </c>
      <c r="J56" s="0" t="n">
        <v>17306.756232328</v>
      </c>
    </row>
    <row r="57" customFormat="false" ht="12.8" hidden="false" customHeight="false" outlineLevel="0" collapsed="false">
      <c r="A57" s="0" t="n">
        <v>104</v>
      </c>
      <c r="B57" s="0" t="n">
        <v>4603539.50642888</v>
      </c>
      <c r="C57" s="0" t="n">
        <v>3102496.6533902</v>
      </c>
      <c r="D57" s="0" t="n">
        <v>881699.054280274</v>
      </c>
      <c r="E57" s="0" t="n">
        <v>431095.224621403</v>
      </c>
      <c r="F57" s="0" t="n">
        <v>0</v>
      </c>
      <c r="G57" s="0" t="n">
        <v>13721.9805118557</v>
      </c>
      <c r="H57" s="0" t="n">
        <v>135817.311967845</v>
      </c>
      <c r="I57" s="0" t="n">
        <v>26691.2992170993</v>
      </c>
      <c r="J57" s="0" t="n">
        <v>18343.8593688686</v>
      </c>
    </row>
    <row r="58" customFormat="false" ht="12.8" hidden="false" customHeight="false" outlineLevel="0" collapsed="false">
      <c r="A58" s="0" t="n">
        <v>105</v>
      </c>
      <c r="B58" s="0" t="n">
        <v>5643891.64038533</v>
      </c>
      <c r="C58" s="0" t="n">
        <v>3093768.23863378</v>
      </c>
      <c r="D58" s="0" t="n">
        <v>899666.995995175</v>
      </c>
      <c r="E58" s="0" t="n">
        <v>424646.539185719</v>
      </c>
      <c r="F58" s="0" t="n">
        <v>988417.484313347</v>
      </c>
      <c r="G58" s="0" t="n">
        <v>24552.7055174248</v>
      </c>
      <c r="H58" s="0" t="n">
        <v>125779.11149799</v>
      </c>
      <c r="I58" s="0" t="n">
        <v>50623.0027158788</v>
      </c>
      <c r="J58" s="0" t="n">
        <v>17712.5234267387</v>
      </c>
    </row>
    <row r="59" customFormat="false" ht="12.8" hidden="false" customHeight="false" outlineLevel="0" collapsed="false">
      <c r="A59" s="0" t="n">
        <v>106</v>
      </c>
      <c r="B59" s="0" t="n">
        <v>4698386.17201313</v>
      </c>
      <c r="C59" s="0" t="n">
        <v>3180471.82829942</v>
      </c>
      <c r="D59" s="0" t="n">
        <v>894023.441483635</v>
      </c>
      <c r="E59" s="0" t="n">
        <v>428046.655620485</v>
      </c>
      <c r="F59" s="0" t="n">
        <v>0</v>
      </c>
      <c r="G59" s="0" t="n">
        <v>14759.4105231314</v>
      </c>
      <c r="H59" s="0" t="n">
        <v>120700.605577044</v>
      </c>
      <c r="I59" s="0" t="n">
        <v>35731.7390982845</v>
      </c>
      <c r="J59" s="0" t="n">
        <v>18033.6485135542</v>
      </c>
    </row>
    <row r="60" customFormat="false" ht="12.8" hidden="false" customHeight="false" outlineLevel="0" collapsed="false">
      <c r="A60" s="0" t="n">
        <v>107</v>
      </c>
      <c r="B60" s="0" t="n">
        <v>4657767.19026767</v>
      </c>
      <c r="C60" s="0" t="n">
        <v>3203562.25494179</v>
      </c>
      <c r="D60" s="0" t="n">
        <v>850195.978465064</v>
      </c>
      <c r="E60" s="0" t="n">
        <v>423408.678002417</v>
      </c>
      <c r="F60" s="0" t="n">
        <v>0</v>
      </c>
      <c r="G60" s="0" t="n">
        <v>19609.5108114986</v>
      </c>
      <c r="H60" s="0" t="n">
        <v>103174.13550317</v>
      </c>
      <c r="I60" s="0" t="n">
        <v>27747.7419606709</v>
      </c>
      <c r="J60" s="0" t="n">
        <v>15139.1293847428</v>
      </c>
    </row>
    <row r="61" customFormat="false" ht="12.8" hidden="false" customHeight="false" outlineLevel="0" collapsed="false">
      <c r="A61" s="0" t="n">
        <v>108</v>
      </c>
      <c r="B61" s="0" t="n">
        <v>4675784.08692881</v>
      </c>
      <c r="C61" s="0" t="n">
        <v>3179565.79990915</v>
      </c>
      <c r="D61" s="0" t="n">
        <v>881692.528711356</v>
      </c>
      <c r="E61" s="0" t="n">
        <v>431881.828827488</v>
      </c>
      <c r="F61" s="0" t="n">
        <v>0</v>
      </c>
      <c r="G61" s="0" t="n">
        <v>16944.3279343581</v>
      </c>
      <c r="H61" s="0" t="n">
        <v>110251.619799063</v>
      </c>
      <c r="I61" s="0" t="n">
        <v>33121.7608393582</v>
      </c>
      <c r="J61" s="0" t="n">
        <v>17455.3786041915</v>
      </c>
    </row>
    <row r="62" customFormat="false" ht="12.8" hidden="false" customHeight="false" outlineLevel="0" collapsed="false">
      <c r="A62" s="0" t="n">
        <v>109</v>
      </c>
      <c r="B62" s="0" t="n">
        <v>5541068.78083183</v>
      </c>
      <c r="C62" s="0" t="n">
        <v>3107842.53476266</v>
      </c>
      <c r="D62" s="0" t="n">
        <v>837215.701831502</v>
      </c>
      <c r="E62" s="0" t="n">
        <v>427626.332123505</v>
      </c>
      <c r="F62" s="0" t="n">
        <v>984072.109625378</v>
      </c>
      <c r="G62" s="0" t="n">
        <v>12462.614940024</v>
      </c>
      <c r="H62" s="0" t="n">
        <v>116565.505350955</v>
      </c>
      <c r="I62" s="0" t="n">
        <v>24655.6676496365</v>
      </c>
      <c r="J62" s="0" t="n">
        <v>19678.307469016</v>
      </c>
    </row>
    <row r="63" customFormat="false" ht="12.8" hidden="false" customHeight="false" outlineLevel="0" collapsed="false">
      <c r="A63" s="0" t="n">
        <v>110</v>
      </c>
      <c r="B63" s="0" t="n">
        <v>4701100.01830093</v>
      </c>
      <c r="C63" s="0" t="n">
        <v>3216948.47575371</v>
      </c>
      <c r="D63" s="0" t="n">
        <v>845828.702901103</v>
      </c>
      <c r="E63" s="0" t="n">
        <v>432459.631809226</v>
      </c>
      <c r="F63" s="0" t="n">
        <v>0</v>
      </c>
      <c r="G63" s="0" t="n">
        <v>16914.1248912346</v>
      </c>
      <c r="H63" s="0" t="n">
        <v>135004.178497023</v>
      </c>
      <c r="I63" s="0" t="n">
        <v>31474.6016360504</v>
      </c>
      <c r="J63" s="0" t="n">
        <v>19216.5248408558</v>
      </c>
    </row>
    <row r="64" customFormat="false" ht="12.8" hidden="false" customHeight="false" outlineLevel="0" collapsed="false">
      <c r="A64" s="0" t="n">
        <v>111</v>
      </c>
      <c r="B64" s="0" t="n">
        <v>4611127.22416282</v>
      </c>
      <c r="C64" s="0" t="n">
        <v>3201406.37173687</v>
      </c>
      <c r="D64" s="0" t="n">
        <v>776766.60305483</v>
      </c>
      <c r="E64" s="0" t="n">
        <v>426790.298358643</v>
      </c>
      <c r="F64" s="0" t="n">
        <v>0</v>
      </c>
      <c r="G64" s="0" t="n">
        <v>22714.9555551598</v>
      </c>
      <c r="H64" s="0" t="n">
        <v>124604.409582205</v>
      </c>
      <c r="I64" s="0" t="n">
        <v>25687.1037373469</v>
      </c>
      <c r="J64" s="0" t="n">
        <v>20772.3642753479</v>
      </c>
    </row>
    <row r="65" customFormat="false" ht="12.8" hidden="false" customHeight="false" outlineLevel="0" collapsed="false">
      <c r="A65" s="0" t="n">
        <v>112</v>
      </c>
      <c r="B65" s="0" t="n">
        <v>4714121.30183405</v>
      </c>
      <c r="C65" s="0" t="n">
        <v>3217972.94531225</v>
      </c>
      <c r="D65" s="0" t="n">
        <v>885353.682286621</v>
      </c>
      <c r="E65" s="0" t="n">
        <v>432365.741337012</v>
      </c>
      <c r="F65" s="0" t="n">
        <v>0</v>
      </c>
      <c r="G65" s="0" t="n">
        <v>16168.5664701444</v>
      </c>
      <c r="H65" s="0" t="n">
        <v>118617.686512956</v>
      </c>
      <c r="I65" s="0" t="n">
        <v>31493.0350446845</v>
      </c>
      <c r="J65" s="0" t="n">
        <v>17188.3562097555</v>
      </c>
    </row>
    <row r="66" customFormat="false" ht="12.8" hidden="false" customHeight="false" outlineLevel="0" collapsed="false">
      <c r="A66" s="0" t="n">
        <v>113</v>
      </c>
      <c r="B66" s="0" t="n">
        <v>5734347.56589199</v>
      </c>
      <c r="C66" s="0" t="n">
        <v>3294940.2032392</v>
      </c>
      <c r="D66" s="0" t="n">
        <v>785682.734267462</v>
      </c>
      <c r="E66" s="0" t="n">
        <v>433974.181830001</v>
      </c>
      <c r="F66" s="0" t="n">
        <v>1002662.49851596</v>
      </c>
      <c r="G66" s="0" t="n">
        <v>24095.9492932694</v>
      </c>
      <c r="H66" s="0" t="n">
        <v>128811.656134556</v>
      </c>
      <c r="I66" s="0" t="n">
        <v>39558.2087487405</v>
      </c>
      <c r="J66" s="0" t="n">
        <v>18248.7680098903</v>
      </c>
    </row>
    <row r="67" customFormat="false" ht="12.8" hidden="false" customHeight="false" outlineLevel="0" collapsed="false">
      <c r="A67" s="0" t="n">
        <v>114</v>
      </c>
      <c r="B67" s="0" t="n">
        <v>4791742.79445819</v>
      </c>
      <c r="C67" s="0" t="n">
        <v>3271347.18253151</v>
      </c>
      <c r="D67" s="0" t="n">
        <v>863226.703842587</v>
      </c>
      <c r="E67" s="0" t="n">
        <v>437685.267524946</v>
      </c>
      <c r="F67" s="0" t="n">
        <v>0</v>
      </c>
      <c r="G67" s="0" t="n">
        <v>15486.9371756381</v>
      </c>
      <c r="H67" s="0" t="n">
        <v>155187.792461967</v>
      </c>
      <c r="I67" s="0" t="n">
        <v>22270.1986156956</v>
      </c>
      <c r="J67" s="0" t="n">
        <v>20810.7936417149</v>
      </c>
    </row>
    <row r="68" customFormat="false" ht="12.8" hidden="false" customHeight="false" outlineLevel="0" collapsed="false">
      <c r="A68" s="0" t="n">
        <v>115</v>
      </c>
      <c r="B68" s="0" t="n">
        <v>4720770.01698028</v>
      </c>
      <c r="C68" s="0" t="n">
        <v>3221121.11727601</v>
      </c>
      <c r="D68" s="0" t="n">
        <v>848391.532024148</v>
      </c>
      <c r="E68" s="0" t="n">
        <v>432748.873071211</v>
      </c>
      <c r="F68" s="0" t="n">
        <v>0</v>
      </c>
      <c r="G68" s="0" t="n">
        <v>14763.6019802153</v>
      </c>
      <c r="H68" s="0" t="n">
        <v>137590.852286302</v>
      </c>
      <c r="I68" s="0" t="n">
        <v>39145.3491984025</v>
      </c>
      <c r="J68" s="0" t="n">
        <v>20260.529072816</v>
      </c>
    </row>
    <row r="69" customFormat="false" ht="12.8" hidden="false" customHeight="false" outlineLevel="0" collapsed="false">
      <c r="A69" s="0" t="n">
        <v>116</v>
      </c>
      <c r="B69" s="0" t="n">
        <v>4787964.11686941</v>
      </c>
      <c r="C69" s="0" t="n">
        <v>3366823.20957572</v>
      </c>
      <c r="D69" s="0" t="n">
        <v>772105.468874052</v>
      </c>
      <c r="E69" s="0" t="n">
        <v>442811.111678533</v>
      </c>
      <c r="F69" s="0" t="n">
        <v>0</v>
      </c>
      <c r="G69" s="0" t="n">
        <v>18382.6376332853</v>
      </c>
      <c r="H69" s="0" t="n">
        <v>128534.149077451</v>
      </c>
      <c r="I69" s="0" t="n">
        <v>30909.0097109032</v>
      </c>
      <c r="J69" s="0" t="n">
        <v>20047.9837636257</v>
      </c>
    </row>
    <row r="70" customFormat="false" ht="12.8" hidden="false" customHeight="false" outlineLevel="0" collapsed="false">
      <c r="A70" s="0" t="n">
        <v>117</v>
      </c>
      <c r="B70" s="0" t="n">
        <v>5673594.35074609</v>
      </c>
      <c r="C70" s="0" t="n">
        <v>3184411.78584727</v>
      </c>
      <c r="D70" s="0" t="n">
        <v>834942.351058838</v>
      </c>
      <c r="E70" s="0" t="n">
        <v>440243.332296214</v>
      </c>
      <c r="F70" s="0" t="n">
        <v>990090.513974177</v>
      </c>
      <c r="G70" s="0" t="n">
        <v>18396.4106931425</v>
      </c>
      <c r="H70" s="0" t="n">
        <v>144030.323881558</v>
      </c>
      <c r="I70" s="0" t="n">
        <v>37662.4094946004</v>
      </c>
      <c r="J70" s="0" t="n">
        <v>22784.9750725218</v>
      </c>
    </row>
    <row r="71" customFormat="false" ht="12.8" hidden="false" customHeight="false" outlineLevel="0" collapsed="false">
      <c r="A71" s="0" t="n">
        <v>118</v>
      </c>
      <c r="B71" s="0" t="n">
        <v>4711147.34166522</v>
      </c>
      <c r="C71" s="0" t="n">
        <v>3313506.494209</v>
      </c>
      <c r="D71" s="0" t="n">
        <v>755083.2162667</v>
      </c>
      <c r="E71" s="0" t="n">
        <v>446206.666492699</v>
      </c>
      <c r="F71" s="0" t="n">
        <v>0</v>
      </c>
      <c r="G71" s="0" t="n">
        <v>17470.7452093017</v>
      </c>
      <c r="H71" s="0" t="n">
        <v>115607.376893609</v>
      </c>
      <c r="I71" s="0" t="n">
        <v>34976.4173153526</v>
      </c>
      <c r="J71" s="0" t="n">
        <v>18248.208627601</v>
      </c>
    </row>
    <row r="72" customFormat="false" ht="12.8" hidden="false" customHeight="false" outlineLevel="0" collapsed="false">
      <c r="A72" s="0" t="n">
        <v>119</v>
      </c>
      <c r="B72" s="0" t="n">
        <v>4658560.28813864</v>
      </c>
      <c r="C72" s="0" t="n">
        <v>3276196.51431181</v>
      </c>
      <c r="D72" s="0" t="n">
        <v>742846.621808451</v>
      </c>
      <c r="E72" s="0" t="n">
        <v>439927.685477151</v>
      </c>
      <c r="F72" s="0" t="n">
        <v>0</v>
      </c>
      <c r="G72" s="0" t="n">
        <v>21419.4177037618</v>
      </c>
      <c r="H72" s="0" t="n">
        <v>139322.760398619</v>
      </c>
      <c r="I72" s="0" t="n">
        <v>16251.106859259</v>
      </c>
      <c r="J72" s="0" t="n">
        <v>21513.4687069983</v>
      </c>
    </row>
    <row r="73" customFormat="false" ht="12.8" hidden="false" customHeight="false" outlineLevel="0" collapsed="false">
      <c r="A73" s="0" t="n">
        <v>120</v>
      </c>
      <c r="B73" s="0" t="n">
        <v>4669620.88339736</v>
      </c>
      <c r="C73" s="0" t="n">
        <v>3382498.87377553</v>
      </c>
      <c r="D73" s="0" t="n">
        <v>657951.297391156</v>
      </c>
      <c r="E73" s="0" t="n">
        <v>446659.609703913</v>
      </c>
      <c r="F73" s="0" t="n">
        <v>0</v>
      </c>
      <c r="G73" s="0" t="n">
        <v>18202.6237689097</v>
      </c>
      <c r="H73" s="0" t="n">
        <v>112722.49876403</v>
      </c>
      <c r="I73" s="0" t="n">
        <v>32425.0555077436</v>
      </c>
      <c r="J73" s="0" t="n">
        <v>18503.3986315701</v>
      </c>
    </row>
    <row r="74" customFormat="false" ht="12.8" hidden="false" customHeight="false" outlineLevel="0" collapsed="false">
      <c r="A74" s="0" t="n">
        <v>121</v>
      </c>
      <c r="B74" s="0" t="n">
        <v>5577980.13806953</v>
      </c>
      <c r="C74" s="0" t="n">
        <v>3348978.91187622</v>
      </c>
      <c r="D74" s="0" t="n">
        <v>610601.42060776</v>
      </c>
      <c r="E74" s="0" t="n">
        <v>439925.572322497</v>
      </c>
      <c r="F74" s="0" t="n">
        <v>985378.399572939</v>
      </c>
      <c r="G74" s="0" t="n">
        <v>18120.8046903236</v>
      </c>
      <c r="H74" s="0" t="n">
        <v>124020.987925614</v>
      </c>
      <c r="I74" s="0" t="n">
        <v>30886.1791433228</v>
      </c>
      <c r="J74" s="0" t="n">
        <v>18820.460031261</v>
      </c>
    </row>
    <row r="75" customFormat="false" ht="12.8" hidden="false" customHeight="false" outlineLevel="0" collapsed="false">
      <c r="A75" s="0" t="n">
        <v>122</v>
      </c>
      <c r="B75" s="0" t="n">
        <v>4686335.96038793</v>
      </c>
      <c r="C75" s="0" t="n">
        <v>3300273.98990727</v>
      </c>
      <c r="D75" s="0" t="n">
        <v>711560.543286751</v>
      </c>
      <c r="E75" s="0" t="n">
        <v>445301.543244552</v>
      </c>
      <c r="F75" s="0" t="n">
        <v>0</v>
      </c>
      <c r="G75" s="0" t="n">
        <v>21481.4785793984</v>
      </c>
      <c r="H75" s="0" t="n">
        <v>141111.78031826</v>
      </c>
      <c r="I75" s="0" t="n">
        <v>36245.6520304106</v>
      </c>
      <c r="J75" s="0" t="n">
        <v>22340.386242571</v>
      </c>
    </row>
    <row r="76" customFormat="false" ht="12.8" hidden="false" customHeight="false" outlineLevel="0" collapsed="false">
      <c r="A76" s="0" t="n">
        <v>123</v>
      </c>
      <c r="B76" s="0" t="n">
        <v>4586564.97400578</v>
      </c>
      <c r="C76" s="0" t="n">
        <v>3174016.68168685</v>
      </c>
      <c r="D76" s="0" t="n">
        <v>754667.373167376</v>
      </c>
      <c r="E76" s="0" t="n">
        <v>440706.856025758</v>
      </c>
      <c r="F76" s="0" t="n">
        <v>0</v>
      </c>
      <c r="G76" s="0" t="n">
        <v>21640.0891358256</v>
      </c>
      <c r="H76" s="0" t="n">
        <v>138722.312765037</v>
      </c>
      <c r="I76" s="0" t="n">
        <v>36539.9169592096</v>
      </c>
      <c r="J76" s="0" t="n">
        <v>21352.5609738879</v>
      </c>
    </row>
    <row r="77" customFormat="false" ht="12.8" hidden="false" customHeight="false" outlineLevel="0" collapsed="false">
      <c r="A77" s="0" t="n">
        <v>124</v>
      </c>
      <c r="B77" s="0" t="n">
        <v>4694949.31287593</v>
      </c>
      <c r="C77" s="0" t="n">
        <v>3261978.1465602</v>
      </c>
      <c r="D77" s="0" t="n">
        <v>777266.836187068</v>
      </c>
      <c r="E77" s="0" t="n">
        <v>448449.320541703</v>
      </c>
      <c r="F77" s="0" t="n">
        <v>0</v>
      </c>
      <c r="G77" s="0" t="n">
        <v>21158.7434499339</v>
      </c>
      <c r="H77" s="0" t="n">
        <v>138099.789147722</v>
      </c>
      <c r="I77" s="0" t="n">
        <v>16429.7373654957</v>
      </c>
      <c r="J77" s="0" t="n">
        <v>23033.3417809459</v>
      </c>
    </row>
    <row r="78" customFormat="false" ht="12.8" hidden="false" customHeight="false" outlineLevel="0" collapsed="false">
      <c r="A78" s="0" t="n">
        <v>125</v>
      </c>
      <c r="B78" s="0" t="n">
        <v>5704856.03408146</v>
      </c>
      <c r="C78" s="0" t="n">
        <v>3326871.57457936</v>
      </c>
      <c r="D78" s="0" t="n">
        <v>720652.497790656</v>
      </c>
      <c r="E78" s="0" t="n">
        <v>441760.314212281</v>
      </c>
      <c r="F78" s="0" t="n">
        <v>1018800.82575365</v>
      </c>
      <c r="G78" s="0" t="n">
        <v>21356.6577530236</v>
      </c>
      <c r="H78" s="0" t="n">
        <v>131496.308961638</v>
      </c>
      <c r="I78" s="0" t="n">
        <v>27852.9661600244</v>
      </c>
      <c r="J78" s="0" t="n">
        <v>23290.6272198901</v>
      </c>
    </row>
    <row r="79" customFormat="false" ht="12.8" hidden="false" customHeight="false" outlineLevel="0" collapsed="false">
      <c r="A79" s="0" t="n">
        <v>126</v>
      </c>
      <c r="B79" s="0" t="n">
        <v>4755037.30008338</v>
      </c>
      <c r="C79" s="0" t="n">
        <v>3339725.54016649</v>
      </c>
      <c r="D79" s="0" t="n">
        <v>735392.661858428</v>
      </c>
      <c r="E79" s="0" t="n">
        <v>443288.246491334</v>
      </c>
      <c r="F79" s="0" t="n">
        <v>0</v>
      </c>
      <c r="G79" s="0" t="n">
        <v>22447.7580023944</v>
      </c>
      <c r="H79" s="0" t="n">
        <v>147165.513187262</v>
      </c>
      <c r="I79" s="0" t="n">
        <v>37158.5898772051</v>
      </c>
      <c r="J79" s="0" t="n">
        <v>25243.8248735039</v>
      </c>
    </row>
    <row r="80" customFormat="false" ht="12.8" hidden="false" customHeight="false" outlineLevel="0" collapsed="false">
      <c r="A80" s="0" t="n">
        <v>127</v>
      </c>
      <c r="B80" s="0" t="n">
        <v>4662952.32562859</v>
      </c>
      <c r="C80" s="0" t="n">
        <v>3324931.35737599</v>
      </c>
      <c r="D80" s="0" t="n">
        <v>698704.689391285</v>
      </c>
      <c r="E80" s="0" t="n">
        <v>439520.990678296</v>
      </c>
      <c r="F80" s="0" t="n">
        <v>0</v>
      </c>
      <c r="G80" s="0" t="n">
        <v>26058.259952925</v>
      </c>
      <c r="H80" s="0" t="n">
        <v>104635.634737713</v>
      </c>
      <c r="I80" s="0" t="n">
        <v>46885.2424673308</v>
      </c>
      <c r="J80" s="0" t="n">
        <v>18880.9005976487</v>
      </c>
    </row>
    <row r="81" customFormat="false" ht="12.8" hidden="false" customHeight="false" outlineLevel="0" collapsed="false">
      <c r="A81" s="0" t="n">
        <v>128</v>
      </c>
      <c r="B81" s="0" t="n">
        <v>4667487.15083185</v>
      </c>
      <c r="C81" s="0" t="n">
        <v>3454091.2329303</v>
      </c>
      <c r="D81" s="0" t="n">
        <v>606677.627141375</v>
      </c>
      <c r="E81" s="0" t="n">
        <v>449062.075202351</v>
      </c>
      <c r="F81" s="0" t="n">
        <v>0</v>
      </c>
      <c r="G81" s="0" t="n">
        <v>20270.0750621345</v>
      </c>
      <c r="H81" s="0" t="n">
        <v>110699.90530929</v>
      </c>
      <c r="I81" s="0" t="n">
        <v>12654.6884240655</v>
      </c>
      <c r="J81" s="0" t="n">
        <v>18687.1991538957</v>
      </c>
    </row>
    <row r="82" customFormat="false" ht="12.8" hidden="false" customHeight="false" outlineLevel="0" collapsed="false">
      <c r="A82" s="0" t="n">
        <v>129</v>
      </c>
      <c r="B82" s="0" t="n">
        <v>5629706.03009425</v>
      </c>
      <c r="C82" s="0" t="n">
        <v>3394658.94501383</v>
      </c>
      <c r="D82" s="0" t="n">
        <v>606058.799247442</v>
      </c>
      <c r="E82" s="0" t="n">
        <v>445887.842543995</v>
      </c>
      <c r="F82" s="0" t="n">
        <v>1013244.68662728</v>
      </c>
      <c r="G82" s="0" t="n">
        <v>15806.3832326492</v>
      </c>
      <c r="H82" s="0" t="n">
        <v>126461.993762131</v>
      </c>
      <c r="I82" s="0" t="n">
        <v>14541.1253765645</v>
      </c>
      <c r="J82" s="0" t="n">
        <v>19953.7054839341</v>
      </c>
    </row>
    <row r="83" customFormat="false" ht="12.8" hidden="false" customHeight="false" outlineLevel="0" collapsed="false">
      <c r="A83" s="0" t="n">
        <v>130</v>
      </c>
      <c r="B83" s="0" t="n">
        <v>4760820.14937712</v>
      </c>
      <c r="C83" s="0" t="n">
        <v>3482917.50043095</v>
      </c>
      <c r="D83" s="0" t="n">
        <v>619504.950255727</v>
      </c>
      <c r="E83" s="0" t="n">
        <v>453710.559601334</v>
      </c>
      <c r="F83" s="0" t="n">
        <v>0</v>
      </c>
      <c r="G83" s="0" t="n">
        <v>20459.7195227174</v>
      </c>
      <c r="H83" s="0" t="n">
        <v>130265.795215309</v>
      </c>
      <c r="I83" s="0" t="n">
        <v>26971.6102715051</v>
      </c>
      <c r="J83" s="0" t="n">
        <v>20243.7279245332</v>
      </c>
    </row>
    <row r="84" customFormat="false" ht="12.8" hidden="false" customHeight="false" outlineLevel="0" collapsed="false">
      <c r="A84" s="0" t="n">
        <v>131</v>
      </c>
      <c r="B84" s="0" t="n">
        <v>4649968.0393643</v>
      </c>
      <c r="C84" s="0" t="n">
        <v>3434558.55067919</v>
      </c>
      <c r="D84" s="0" t="n">
        <v>591295.34199862</v>
      </c>
      <c r="E84" s="0" t="n">
        <v>447831.101663355</v>
      </c>
      <c r="F84" s="0" t="n">
        <v>0</v>
      </c>
      <c r="G84" s="0" t="n">
        <v>27670.4822310533</v>
      </c>
      <c r="H84" s="0" t="n">
        <v>114865.220502329</v>
      </c>
      <c r="I84" s="0" t="n">
        <v>17518.8871905171</v>
      </c>
      <c r="J84" s="0" t="n">
        <v>17487.4722633227</v>
      </c>
    </row>
    <row r="85" customFormat="false" ht="12.8" hidden="false" customHeight="false" outlineLevel="0" collapsed="false">
      <c r="A85" s="0" t="n">
        <v>132</v>
      </c>
      <c r="B85" s="0" t="n">
        <v>4734929.83417572</v>
      </c>
      <c r="C85" s="0" t="n">
        <v>3514871.50412546</v>
      </c>
      <c r="D85" s="0" t="n">
        <v>589911.883383525</v>
      </c>
      <c r="E85" s="0" t="n">
        <v>454237.582827223</v>
      </c>
      <c r="F85" s="0" t="n">
        <v>0</v>
      </c>
      <c r="G85" s="0" t="n">
        <v>24913.4514000316</v>
      </c>
      <c r="H85" s="0" t="n">
        <v>109810.396988222</v>
      </c>
      <c r="I85" s="0" t="n">
        <v>19369.8334543358</v>
      </c>
      <c r="J85" s="0" t="n">
        <v>16036.3731785923</v>
      </c>
    </row>
    <row r="86" customFormat="false" ht="12.8" hidden="false" customHeight="false" outlineLevel="0" collapsed="false">
      <c r="A86" s="0" t="n">
        <v>133</v>
      </c>
      <c r="B86" s="0" t="n">
        <v>5658474.41625752</v>
      </c>
      <c r="C86" s="0" t="n">
        <v>3440172.64854825</v>
      </c>
      <c r="D86" s="0" t="n">
        <v>555804.319802263</v>
      </c>
      <c r="E86" s="0" t="n">
        <v>450663.159680997</v>
      </c>
      <c r="F86" s="0" t="n">
        <v>1025131.5228278</v>
      </c>
      <c r="G86" s="0" t="n">
        <v>21366.9169263084</v>
      </c>
      <c r="H86" s="0" t="n">
        <v>132567.039278323</v>
      </c>
      <c r="I86" s="0" t="n">
        <v>13510.0629272089</v>
      </c>
      <c r="J86" s="0" t="n">
        <v>20286.8728616019</v>
      </c>
    </row>
    <row r="87" customFormat="false" ht="12.8" hidden="false" customHeight="false" outlineLevel="0" collapsed="false">
      <c r="A87" s="0" t="n">
        <v>134</v>
      </c>
      <c r="B87" s="0" t="n">
        <v>4784000.65359512</v>
      </c>
      <c r="C87" s="0" t="n">
        <v>3533610.67858356</v>
      </c>
      <c r="D87" s="0" t="n">
        <v>580426.615763295</v>
      </c>
      <c r="E87" s="0" t="n">
        <v>453842.05608137</v>
      </c>
      <c r="F87" s="0" t="n">
        <v>0</v>
      </c>
      <c r="G87" s="0" t="n">
        <v>21466.7531383997</v>
      </c>
      <c r="H87" s="0" t="n">
        <v>142689.24806709</v>
      </c>
      <c r="I87" s="0" t="n">
        <v>30973.0400882027</v>
      </c>
      <c r="J87" s="0" t="n">
        <v>25921.1353440812</v>
      </c>
    </row>
    <row r="88" customFormat="false" ht="12.8" hidden="false" customHeight="false" outlineLevel="0" collapsed="false">
      <c r="A88" s="0" t="n">
        <v>135</v>
      </c>
      <c r="B88" s="0" t="n">
        <v>4679900.9083688</v>
      </c>
      <c r="C88" s="0" t="n">
        <v>3361488.63498564</v>
      </c>
      <c r="D88" s="0" t="n">
        <v>661879.845967155</v>
      </c>
      <c r="E88" s="0" t="n">
        <v>449289.132858345</v>
      </c>
      <c r="F88" s="0" t="n">
        <v>0</v>
      </c>
      <c r="G88" s="0" t="n">
        <v>28432.9340973865</v>
      </c>
      <c r="H88" s="0" t="n">
        <v>125875.823239497</v>
      </c>
      <c r="I88" s="0" t="n">
        <v>25084.3386393345</v>
      </c>
      <c r="J88" s="0" t="n">
        <v>20296.8069082453</v>
      </c>
    </row>
    <row r="89" customFormat="false" ht="12.8" hidden="false" customHeight="false" outlineLevel="0" collapsed="false">
      <c r="A89" s="0" t="n">
        <v>136</v>
      </c>
      <c r="B89" s="0" t="n">
        <v>4772049.73189848</v>
      </c>
      <c r="C89" s="0" t="n">
        <v>3447737.74422633</v>
      </c>
      <c r="D89" s="0" t="n">
        <v>678490.105426441</v>
      </c>
      <c r="E89" s="0" t="n">
        <v>460784.923607885</v>
      </c>
      <c r="F89" s="0" t="n">
        <v>0</v>
      </c>
      <c r="G89" s="0" t="n">
        <v>28263.012269601</v>
      </c>
      <c r="H89" s="0" t="n">
        <v>120319.523307222</v>
      </c>
      <c r="I89" s="0" t="n">
        <v>21998.8511728269</v>
      </c>
      <c r="J89" s="0" t="n">
        <v>17628.1682475171</v>
      </c>
    </row>
    <row r="90" customFormat="false" ht="12.8" hidden="false" customHeight="false" outlineLevel="0" collapsed="false">
      <c r="A90" s="0" t="n">
        <v>137</v>
      </c>
      <c r="B90" s="0" t="n">
        <v>5692449.28331999</v>
      </c>
      <c r="C90" s="0" t="n">
        <v>3373660.63046894</v>
      </c>
      <c r="D90" s="0" t="n">
        <v>638411.491251758</v>
      </c>
      <c r="E90" s="0" t="n">
        <v>454667.00163353</v>
      </c>
      <c r="F90" s="0" t="n">
        <v>1032642.30373168</v>
      </c>
      <c r="G90" s="0" t="n">
        <v>24662.4061044236</v>
      </c>
      <c r="H90" s="0" t="n">
        <v>108421.627934591</v>
      </c>
      <c r="I90" s="0" t="n">
        <v>38453.4848716322</v>
      </c>
      <c r="J90" s="0" t="n">
        <v>20206.5826988419</v>
      </c>
    </row>
    <row r="91" customFormat="false" ht="12.8" hidden="false" customHeight="false" outlineLevel="0" collapsed="false">
      <c r="A91" s="0" t="n">
        <v>138</v>
      </c>
      <c r="B91" s="0" t="n">
        <v>4706280.80872766</v>
      </c>
      <c r="C91" s="0" t="n">
        <v>3373600.4349408</v>
      </c>
      <c r="D91" s="0" t="n">
        <v>657677.343048023</v>
      </c>
      <c r="E91" s="0" t="n">
        <v>463281.788803684</v>
      </c>
      <c r="F91" s="0" t="n">
        <v>0</v>
      </c>
      <c r="G91" s="0" t="n">
        <v>26670.0632378598</v>
      </c>
      <c r="H91" s="0" t="n">
        <v>137767.576366139</v>
      </c>
      <c r="I91" s="0" t="n">
        <v>23746.2566348451</v>
      </c>
      <c r="J91" s="0" t="n">
        <v>19859.1707615611</v>
      </c>
    </row>
    <row r="92" customFormat="false" ht="12.8" hidden="false" customHeight="false" outlineLevel="0" collapsed="false">
      <c r="A92" s="0" t="n">
        <v>139</v>
      </c>
      <c r="B92" s="0" t="n">
        <v>4619425.27972737</v>
      </c>
      <c r="C92" s="0" t="n">
        <v>3358196.77406885</v>
      </c>
      <c r="D92" s="0" t="n">
        <v>605826.188063197</v>
      </c>
      <c r="E92" s="0" t="n">
        <v>457629.760562133</v>
      </c>
      <c r="F92" s="0" t="n">
        <v>0</v>
      </c>
      <c r="G92" s="0" t="n">
        <v>27087.8758227455</v>
      </c>
      <c r="H92" s="0" t="n">
        <v>123340.231608256</v>
      </c>
      <c r="I92" s="0" t="n">
        <v>29928.5060992418</v>
      </c>
      <c r="J92" s="0" t="n">
        <v>18648.1425161291</v>
      </c>
    </row>
    <row r="93" customFormat="false" ht="12.8" hidden="false" customHeight="false" outlineLevel="0" collapsed="false">
      <c r="A93" s="0" t="n">
        <v>140</v>
      </c>
      <c r="B93" s="0" t="n">
        <v>4659552.86369224</v>
      </c>
      <c r="C93" s="0" t="n">
        <v>3419946.91797823</v>
      </c>
      <c r="D93" s="0" t="n">
        <v>585365.404047707</v>
      </c>
      <c r="E93" s="0" t="n">
        <v>458694.325407745</v>
      </c>
      <c r="F93" s="0" t="n">
        <v>0</v>
      </c>
      <c r="G93" s="0" t="n">
        <v>23125.6390822507</v>
      </c>
      <c r="H93" s="0" t="n">
        <v>125809.95197043</v>
      </c>
      <c r="I93" s="0" t="n">
        <v>25444.9164578324</v>
      </c>
      <c r="J93" s="0" t="n">
        <v>20342.9760155569</v>
      </c>
    </row>
    <row r="94" customFormat="false" ht="12.8" hidden="false" customHeight="false" outlineLevel="0" collapsed="false">
      <c r="A94" s="0" t="n">
        <v>141</v>
      </c>
      <c r="B94" s="0" t="n">
        <v>5667913.10279353</v>
      </c>
      <c r="C94" s="0" t="n">
        <v>3454887.83628573</v>
      </c>
      <c r="D94" s="0" t="n">
        <v>521504.748001658</v>
      </c>
      <c r="E94" s="0" t="n">
        <v>455201.590217488</v>
      </c>
      <c r="F94" s="0" t="n">
        <v>1034379.26243841</v>
      </c>
      <c r="G94" s="0" t="n">
        <v>23713.1314590731</v>
      </c>
      <c r="H94" s="0" t="n">
        <v>131641.616330034</v>
      </c>
      <c r="I94" s="0" t="n">
        <v>23053.4037973432</v>
      </c>
      <c r="J94" s="0" t="n">
        <v>18675.2705986919</v>
      </c>
    </row>
    <row r="95" customFormat="false" ht="12.8" hidden="false" customHeight="false" outlineLevel="0" collapsed="false">
      <c r="A95" s="0" t="n">
        <v>142</v>
      </c>
      <c r="B95" s="0" t="n">
        <v>4733336.96903157</v>
      </c>
      <c r="C95" s="0" t="n">
        <v>3434241.80077604</v>
      </c>
      <c r="D95" s="0" t="n">
        <v>578875.269499843</v>
      </c>
      <c r="E95" s="0" t="n">
        <v>463591.379387504</v>
      </c>
      <c r="F95" s="0" t="n">
        <v>0</v>
      </c>
      <c r="G95" s="0" t="n">
        <v>21780.8741630348</v>
      </c>
      <c r="H95" s="0" t="n">
        <v>174087.942129066</v>
      </c>
      <c r="I95" s="0" t="n">
        <v>36949.553803933</v>
      </c>
      <c r="J95" s="0" t="n">
        <v>24382.7957780982</v>
      </c>
    </row>
    <row r="96" customFormat="false" ht="12.8" hidden="false" customHeight="false" outlineLevel="0" collapsed="false">
      <c r="A96" s="0" t="n">
        <v>143</v>
      </c>
      <c r="B96" s="0" t="n">
        <v>4662499.6894521</v>
      </c>
      <c r="C96" s="0" t="n">
        <v>3401664.77368083</v>
      </c>
      <c r="D96" s="0" t="n">
        <v>583580.996905783</v>
      </c>
      <c r="E96" s="0" t="n">
        <v>455738.386690743</v>
      </c>
      <c r="F96" s="0" t="n">
        <v>0</v>
      </c>
      <c r="G96" s="0" t="n">
        <v>23843.2047219594</v>
      </c>
      <c r="H96" s="0" t="n">
        <v>148592.125476616</v>
      </c>
      <c r="I96" s="0" t="n">
        <v>24686.03938032</v>
      </c>
      <c r="J96" s="0" t="n">
        <v>21962.7653829119</v>
      </c>
    </row>
    <row r="97" customFormat="false" ht="12.8" hidden="false" customHeight="false" outlineLevel="0" collapsed="false">
      <c r="A97" s="0" t="n">
        <v>144</v>
      </c>
      <c r="B97" s="0" t="n">
        <v>4661712.67015504</v>
      </c>
      <c r="C97" s="0" t="n">
        <v>3553834.75960934</v>
      </c>
      <c r="D97" s="0" t="n">
        <v>471602.700575946</v>
      </c>
      <c r="E97" s="0" t="n">
        <v>459799.998327785</v>
      </c>
      <c r="F97" s="0" t="n">
        <v>0</v>
      </c>
      <c r="G97" s="0" t="n">
        <v>31321.3834021463</v>
      </c>
      <c r="H97" s="0" t="n">
        <v>117499.355426495</v>
      </c>
      <c r="I97" s="0" t="n">
        <v>15076.090187098</v>
      </c>
      <c r="J97" s="0" t="n">
        <v>17066.902621462</v>
      </c>
    </row>
    <row r="98" customFormat="false" ht="12.8" hidden="false" customHeight="false" outlineLevel="0" collapsed="false">
      <c r="A98" s="0" t="n">
        <v>145</v>
      </c>
      <c r="B98" s="0" t="n">
        <v>5696521.76409865</v>
      </c>
      <c r="C98" s="0" t="n">
        <v>3538082.57279747</v>
      </c>
      <c r="D98" s="0" t="n">
        <v>456040.06490127</v>
      </c>
      <c r="E98" s="0" t="n">
        <v>456429.424172225</v>
      </c>
      <c r="F98" s="0" t="n">
        <v>1062035.32464166</v>
      </c>
      <c r="G98" s="0" t="n">
        <v>28594.703535793</v>
      </c>
      <c r="H98" s="0" t="n">
        <v>125575.634861489</v>
      </c>
      <c r="I98" s="0" t="n">
        <v>11528.2517784499</v>
      </c>
      <c r="J98" s="0" t="n">
        <v>20124.5074857714</v>
      </c>
    </row>
    <row r="99" customFormat="false" ht="12.8" hidden="false" customHeight="false" outlineLevel="0" collapsed="false">
      <c r="A99" s="0" t="n">
        <v>146</v>
      </c>
      <c r="B99" s="0" t="n">
        <v>4780632.30178773</v>
      </c>
      <c r="C99" s="0" t="n">
        <v>3660490.32329054</v>
      </c>
      <c r="D99" s="0" t="n">
        <v>431881.06963141</v>
      </c>
      <c r="E99" s="0" t="n">
        <v>466942.176117392</v>
      </c>
      <c r="F99" s="0" t="n">
        <v>0</v>
      </c>
      <c r="G99" s="0" t="n">
        <v>26625.8432489658</v>
      </c>
      <c r="H99" s="0" t="n">
        <v>163503.688436909</v>
      </c>
      <c r="I99" s="0" t="n">
        <v>6434.86417468796</v>
      </c>
      <c r="J99" s="0" t="n">
        <v>25635.045936017</v>
      </c>
    </row>
    <row r="100" customFormat="false" ht="12.8" hidden="false" customHeight="false" outlineLevel="0" collapsed="false">
      <c r="A100" s="0" t="n">
        <v>147</v>
      </c>
      <c r="B100" s="0" t="n">
        <v>4769754.06405727</v>
      </c>
      <c r="C100" s="0" t="n">
        <v>3666587.642428</v>
      </c>
      <c r="D100" s="0" t="n">
        <v>442568.530208284</v>
      </c>
      <c r="E100" s="0" t="n">
        <v>465712.453623832</v>
      </c>
      <c r="F100" s="0" t="n">
        <v>0</v>
      </c>
      <c r="G100" s="0" t="n">
        <v>33248.0686598995</v>
      </c>
      <c r="H100" s="0" t="n">
        <v>138017.241195662</v>
      </c>
      <c r="I100" s="0" t="n">
        <v>10116.8546149621</v>
      </c>
      <c r="J100" s="0" t="n">
        <v>21221.5502064518</v>
      </c>
    </row>
    <row r="101" customFormat="false" ht="12.8" hidden="false" customHeight="false" outlineLevel="0" collapsed="false">
      <c r="A101" s="0" t="n">
        <v>148</v>
      </c>
      <c r="B101" s="0" t="n">
        <v>4876076.9022414</v>
      </c>
      <c r="C101" s="0" t="n">
        <v>3789087.15220708</v>
      </c>
      <c r="D101" s="0" t="n">
        <v>435654.572172804</v>
      </c>
      <c r="E101" s="0" t="n">
        <v>471014.342035459</v>
      </c>
      <c r="F101" s="0" t="n">
        <v>0</v>
      </c>
      <c r="G101" s="0" t="n">
        <v>29221.2158074091</v>
      </c>
      <c r="H101" s="0" t="n">
        <v>126633.118111134</v>
      </c>
      <c r="I101" s="0" t="n">
        <v>11234.3620128982</v>
      </c>
      <c r="J101" s="0" t="n">
        <v>22586.6839524828</v>
      </c>
    </row>
    <row r="102" customFormat="false" ht="12.8" hidden="false" customHeight="false" outlineLevel="0" collapsed="false">
      <c r="A102" s="0" t="n">
        <v>149</v>
      </c>
      <c r="B102" s="0" t="n">
        <v>5895104.68401106</v>
      </c>
      <c r="C102" s="0" t="n">
        <v>3639621.80279452</v>
      </c>
      <c r="D102" s="0" t="n">
        <v>491093.675284625</v>
      </c>
      <c r="E102" s="0" t="n">
        <v>465117.844063413</v>
      </c>
      <c r="F102" s="0" t="n">
        <v>1092245.04817961</v>
      </c>
      <c r="G102" s="0" t="n">
        <v>29379.1985829457</v>
      </c>
      <c r="H102" s="0" t="n">
        <v>134736.292679418</v>
      </c>
      <c r="I102" s="0" t="n">
        <v>31516.8821287515</v>
      </c>
      <c r="J102" s="0" t="n">
        <v>23600.7155517645</v>
      </c>
    </row>
    <row r="103" customFormat="false" ht="12.8" hidden="false" customHeight="false" outlineLevel="0" collapsed="false">
      <c r="A103" s="0" t="n">
        <v>150</v>
      </c>
      <c r="B103" s="0" t="n">
        <v>4887471.96576669</v>
      </c>
      <c r="C103" s="0" t="n">
        <v>3772678.38146755</v>
      </c>
      <c r="D103" s="0" t="n">
        <v>414919.920345018</v>
      </c>
      <c r="E103" s="0" t="n">
        <v>469768.036887417</v>
      </c>
      <c r="F103" s="0" t="n">
        <v>0</v>
      </c>
      <c r="G103" s="0" t="n">
        <v>27947.8794714274</v>
      </c>
      <c r="H103" s="0" t="n">
        <v>170969.123187187</v>
      </c>
      <c r="I103" s="0" t="n">
        <v>11100.6423535466</v>
      </c>
      <c r="J103" s="0" t="n">
        <v>29960.9032766772</v>
      </c>
    </row>
    <row r="104" customFormat="false" ht="12.8" hidden="false" customHeight="false" outlineLevel="0" collapsed="false">
      <c r="A104" s="0" t="n">
        <v>151</v>
      </c>
      <c r="B104" s="0" t="n">
        <v>4832603.81202798</v>
      </c>
      <c r="C104" s="0" t="n">
        <v>3690347.60911918</v>
      </c>
      <c r="D104" s="0" t="n">
        <v>486711.364205366</v>
      </c>
      <c r="E104" s="0" t="n">
        <v>466196.618000691</v>
      </c>
      <c r="F104" s="0" t="n">
        <v>0</v>
      </c>
      <c r="G104" s="0" t="n">
        <v>29452.6421825227</v>
      </c>
      <c r="H104" s="0" t="n">
        <v>131770.453719649</v>
      </c>
      <c r="I104" s="0" t="n">
        <v>15856.6508996883</v>
      </c>
      <c r="J104" s="0" t="n">
        <v>22516.2779704483</v>
      </c>
    </row>
    <row r="105" customFormat="false" ht="12.8" hidden="false" customHeight="false" outlineLevel="0" collapsed="false">
      <c r="A105" s="0" t="n">
        <v>152</v>
      </c>
      <c r="B105" s="0" t="n">
        <v>4894435.48476702</v>
      </c>
      <c r="C105" s="0" t="n">
        <v>3768467.62307668</v>
      </c>
      <c r="D105" s="0" t="n">
        <v>486956.500911325</v>
      </c>
      <c r="E105" s="0" t="n">
        <v>476863.378874675</v>
      </c>
      <c r="F105" s="0" t="n">
        <v>0</v>
      </c>
      <c r="G105" s="0" t="n">
        <v>26508.515091516</v>
      </c>
      <c r="H105" s="0" t="n">
        <v>110481.418695483</v>
      </c>
      <c r="I105" s="0" t="n">
        <v>17509.1307565071</v>
      </c>
      <c r="J105" s="0" t="n">
        <v>19936.2066033152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5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33" activeCellId="1" sqref="B120:G146 A33"/>
    </sheetView>
  </sheetViews>
  <sheetFormatPr defaultColWidth="11.7421875" defaultRowHeight="12.8" zeroHeight="false" outlineLevelRow="0" outlineLevelCol="0"/>
  <cols>
    <col collapsed="false" customWidth="true" hidden="false" outlineLevel="0" max="64" min="1" style="160" width="11.64"/>
  </cols>
  <sheetData>
    <row r="1" customFormat="false" ht="12.8" hidden="false" customHeight="false" outlineLevel="0" collapsed="false">
      <c r="A1" s="160" t="s">
        <v>222</v>
      </c>
      <c r="B1" s="160" t="s">
        <v>206</v>
      </c>
      <c r="C1" s="160" t="s">
        <v>251</v>
      </c>
      <c r="D1" s="160" t="s">
        <v>252</v>
      </c>
      <c r="E1" s="160" t="s">
        <v>253</v>
      </c>
      <c r="F1" s="160" t="s">
        <v>254</v>
      </c>
      <c r="G1" s="160" t="s">
        <v>255</v>
      </c>
      <c r="H1" s="160" t="s">
        <v>256</v>
      </c>
      <c r="I1" s="160" t="s">
        <v>207</v>
      </c>
    </row>
    <row r="2" customFormat="false" ht="12.8" hidden="false" customHeight="false" outlineLevel="0" collapsed="false">
      <c r="A2" s="160" t="n">
        <v>49</v>
      </c>
      <c r="B2" s="160" t="n">
        <v>17953668.1816836</v>
      </c>
      <c r="C2" s="160" t="n">
        <v>17302035.9977113</v>
      </c>
      <c r="D2" s="160" t="n">
        <v>61130306.8540372</v>
      </c>
      <c r="E2" s="160" t="n">
        <v>61130306.8540372</v>
      </c>
      <c r="F2" s="160" t="n">
        <v>0</v>
      </c>
      <c r="G2" s="160" t="n">
        <v>371077.89305166</v>
      </c>
      <c r="H2" s="160" t="n">
        <v>186193.97435606</v>
      </c>
      <c r="I2" s="160" t="n">
        <v>134800.45223503</v>
      </c>
    </row>
    <row r="3" customFormat="false" ht="12.8" hidden="false" customHeight="false" outlineLevel="0" collapsed="false">
      <c r="A3" s="160" t="n">
        <v>50</v>
      </c>
      <c r="B3" s="160" t="n">
        <v>22152682.4046328</v>
      </c>
      <c r="C3" s="160" t="n">
        <v>21416098.6321393</v>
      </c>
      <c r="D3" s="160" t="n">
        <v>75681366.8770886</v>
      </c>
      <c r="E3" s="160" t="n">
        <v>64869743.0375045</v>
      </c>
      <c r="F3" s="160" t="n">
        <v>10811623.8395841</v>
      </c>
      <c r="G3" s="160" t="n">
        <v>449590.5925405</v>
      </c>
      <c r="H3" s="160" t="n">
        <v>181303.38285738</v>
      </c>
      <c r="I3" s="160" t="n">
        <v>150985.42442227</v>
      </c>
    </row>
    <row r="4" customFormat="false" ht="12.8" hidden="false" customHeight="false" outlineLevel="0" collapsed="false">
      <c r="A4" s="160" t="n">
        <v>51</v>
      </c>
      <c r="B4" s="160" t="n">
        <v>20199543.3656991</v>
      </c>
      <c r="C4" s="160" t="n">
        <v>19447493.6432496</v>
      </c>
      <c r="D4" s="160" t="n">
        <v>68828682.8596317</v>
      </c>
      <c r="E4" s="160" t="n">
        <v>68828682.8596317</v>
      </c>
      <c r="F4" s="160" t="n">
        <v>0</v>
      </c>
      <c r="G4" s="160" t="n">
        <v>478194.028801124</v>
      </c>
      <c r="H4" s="160" t="n">
        <v>169588.06075737</v>
      </c>
      <c r="I4" s="160" t="n">
        <v>148953.76127285</v>
      </c>
    </row>
    <row r="5" customFormat="false" ht="12.8" hidden="false" customHeight="false" outlineLevel="0" collapsed="false">
      <c r="A5" s="160" t="n">
        <v>52</v>
      </c>
      <c r="B5" s="160" t="n">
        <v>23771915.7454764</v>
      </c>
      <c r="C5" s="160" t="n">
        <v>22989645.6629772</v>
      </c>
      <c r="D5" s="160" t="n">
        <v>81339735.0455516</v>
      </c>
      <c r="E5" s="160" t="n">
        <v>69719772.896187</v>
      </c>
      <c r="F5" s="160" t="n">
        <v>11619962.1493645</v>
      </c>
      <c r="G5" s="160" t="n">
        <v>516987.680076073</v>
      </c>
      <c r="H5" s="160" t="n">
        <v>162345.38602956</v>
      </c>
      <c r="I5" s="160" t="n">
        <v>147052.88056226</v>
      </c>
    </row>
    <row r="6" customFormat="false" ht="12.8" hidden="false" customHeight="false" outlineLevel="0" collapsed="false">
      <c r="A6" s="160" t="n">
        <v>53</v>
      </c>
      <c r="B6" s="160" t="n">
        <v>19348229.5885398</v>
      </c>
      <c r="C6" s="160" t="n">
        <v>18681159.291102</v>
      </c>
      <c r="D6" s="160" t="n">
        <v>66118940.3610492</v>
      </c>
      <c r="E6" s="160" t="n">
        <v>66118940.3610492</v>
      </c>
      <c r="F6" s="160" t="n">
        <v>0</v>
      </c>
      <c r="G6" s="160" t="n">
        <v>426506.816743594</v>
      </c>
      <c r="H6" s="160" t="n">
        <v>141876.19603731</v>
      </c>
      <c r="I6" s="160" t="n">
        <v>140981.8352241</v>
      </c>
    </row>
    <row r="7" customFormat="false" ht="12.8" hidden="false" customHeight="false" outlineLevel="0" collapsed="false">
      <c r="A7" s="160" t="n">
        <v>54</v>
      </c>
      <c r="B7" s="160" t="n">
        <v>21948207.8093274</v>
      </c>
      <c r="C7" s="160" t="n">
        <v>21304556.1738945</v>
      </c>
      <c r="D7" s="160" t="n">
        <v>75376558.7026398</v>
      </c>
      <c r="E7" s="160" t="n">
        <v>64608478.887977</v>
      </c>
      <c r="F7" s="160" t="n">
        <v>10768079.8146628</v>
      </c>
      <c r="G7" s="160" t="n">
        <v>417643.640853356</v>
      </c>
      <c r="H7" s="160" t="n">
        <v>127237.14332406</v>
      </c>
      <c r="I7" s="160" t="n">
        <v>141101.21607922</v>
      </c>
    </row>
    <row r="8" customFormat="false" ht="12.8" hidden="false" customHeight="false" outlineLevel="0" collapsed="false">
      <c r="A8" s="160" t="n">
        <v>55</v>
      </c>
      <c r="B8" s="160" t="n">
        <v>19289142.6717163</v>
      </c>
      <c r="C8" s="160" t="n">
        <v>18667916.5245988</v>
      </c>
      <c r="D8" s="160" t="n">
        <v>66026751.1722518</v>
      </c>
      <c r="E8" s="160" t="n">
        <v>66026751.1722518</v>
      </c>
      <c r="F8" s="160" t="n">
        <v>0</v>
      </c>
      <c r="G8" s="160" t="n">
        <v>397338.252626351</v>
      </c>
      <c r="H8" s="160" t="n">
        <v>122033.2668852</v>
      </c>
      <c r="I8" s="160" t="n">
        <v>145506.61086559</v>
      </c>
    </row>
    <row r="9" customFormat="false" ht="12.8" hidden="false" customHeight="false" outlineLevel="0" collapsed="false">
      <c r="A9" s="160" t="n">
        <v>56</v>
      </c>
      <c r="B9" s="160" t="n">
        <v>22549262.485449</v>
      </c>
      <c r="C9" s="160" t="n">
        <v>21887771.31124</v>
      </c>
      <c r="D9" s="160" t="n">
        <v>77380511.2578302</v>
      </c>
      <c r="E9" s="160" t="n">
        <v>66326152.5067116</v>
      </c>
      <c r="F9" s="160" t="n">
        <v>11054358.7511186</v>
      </c>
      <c r="G9" s="160" t="n">
        <v>438675.809612971</v>
      </c>
      <c r="H9" s="160" t="n">
        <v>116693.1737451</v>
      </c>
      <c r="I9" s="160" t="n">
        <v>151603.12978707</v>
      </c>
    </row>
    <row r="10" customFormat="false" ht="12.8" hidden="false" customHeight="false" outlineLevel="0" collapsed="false">
      <c r="A10" s="160" t="n">
        <v>57</v>
      </c>
      <c r="B10" s="160" t="n">
        <v>19550133.6201074</v>
      </c>
      <c r="C10" s="160" t="n">
        <v>18817415.3528055</v>
      </c>
      <c r="D10" s="160" t="n">
        <v>66505119.5738783</v>
      </c>
      <c r="E10" s="160" t="n">
        <v>66505119.5738783</v>
      </c>
      <c r="F10" s="160" t="n">
        <v>0</v>
      </c>
      <c r="G10" s="160" t="n">
        <v>408957.936870192</v>
      </c>
      <c r="H10" s="160" t="n">
        <v>237282.32866665</v>
      </c>
      <c r="I10" s="160" t="n">
        <v>123540.00252154</v>
      </c>
    </row>
    <row r="11" customFormat="false" ht="12.8" hidden="false" customHeight="false" outlineLevel="0" collapsed="false">
      <c r="A11" s="160" t="n">
        <v>58</v>
      </c>
      <c r="B11" s="160" t="n">
        <v>23424699.4941924</v>
      </c>
      <c r="C11" s="160" t="n">
        <v>22681493.8325804</v>
      </c>
      <c r="D11" s="160" t="n">
        <v>80159666.4723861</v>
      </c>
      <c r="E11" s="160" t="n">
        <v>68708285.5477595</v>
      </c>
      <c r="F11" s="160" t="n">
        <v>11451380.9246266</v>
      </c>
      <c r="G11" s="160" t="n">
        <v>418632.579699067</v>
      </c>
      <c r="H11" s="160" t="n">
        <v>232133.06850762</v>
      </c>
      <c r="I11" s="160" t="n">
        <v>132057.1620075</v>
      </c>
    </row>
    <row r="12" customFormat="false" ht="12.8" hidden="false" customHeight="false" outlineLevel="0" collapsed="false">
      <c r="A12" s="160" t="n">
        <v>59</v>
      </c>
      <c r="B12" s="160" t="n">
        <v>20717094.8798317</v>
      </c>
      <c r="C12" s="160" t="n">
        <v>19965046.623287</v>
      </c>
      <c r="D12" s="160" t="n">
        <v>70567355.322971</v>
      </c>
      <c r="E12" s="160" t="n">
        <v>70567355.322971</v>
      </c>
      <c r="F12" s="160" t="n">
        <v>0</v>
      </c>
      <c r="G12" s="160" t="n">
        <v>425728.700199312</v>
      </c>
      <c r="H12" s="160" t="n">
        <v>229980.7080153</v>
      </c>
      <c r="I12" s="160" t="n">
        <v>137626.92618592</v>
      </c>
    </row>
    <row r="13" customFormat="false" ht="12.8" hidden="false" customHeight="false" outlineLevel="0" collapsed="false">
      <c r="A13" s="160" t="n">
        <v>60</v>
      </c>
      <c r="B13" s="160" t="n">
        <v>24361320.2874749</v>
      </c>
      <c r="C13" s="160" t="n">
        <v>23583576.3811808</v>
      </c>
      <c r="D13" s="160" t="n">
        <v>83326880.8272495</v>
      </c>
      <c r="E13" s="160" t="n">
        <v>71423040.709071</v>
      </c>
      <c r="F13" s="160" t="n">
        <v>11903840.1181785</v>
      </c>
      <c r="G13" s="160" t="n">
        <v>452726.316351669</v>
      </c>
      <c r="H13" s="160" t="n">
        <v>224961.32279628</v>
      </c>
      <c r="I13" s="160" t="n">
        <v>142937.52449446</v>
      </c>
    </row>
    <row r="14" customFormat="false" ht="12.8" hidden="false" customHeight="false" outlineLevel="0" collapsed="false">
      <c r="A14" s="160" t="n">
        <v>61</v>
      </c>
      <c r="B14" s="160" t="n">
        <v>19430667.077756</v>
      </c>
      <c r="C14" s="160" t="n">
        <v>18642990.897458</v>
      </c>
      <c r="D14" s="160" t="n">
        <v>62546268.2299401</v>
      </c>
      <c r="E14" s="160" t="n">
        <v>70802797.6205885</v>
      </c>
      <c r="F14" s="160" t="n">
        <v>0</v>
      </c>
      <c r="G14" s="160" t="n">
        <v>442572.212212172</v>
      </c>
      <c r="H14" s="160" t="n">
        <v>256836.48758747</v>
      </c>
      <c r="I14" s="160" t="n">
        <v>126096.40071194</v>
      </c>
    </row>
    <row r="15" customFormat="false" ht="12.8" hidden="false" customHeight="false" outlineLevel="0" collapsed="false">
      <c r="A15" s="160" t="n">
        <v>62</v>
      </c>
      <c r="B15" s="160" t="n">
        <v>22047736.4232173</v>
      </c>
      <c r="C15" s="160" t="n">
        <v>21307195.7041745</v>
      </c>
      <c r="D15" s="160" t="n">
        <v>71458856.8201498</v>
      </c>
      <c r="E15" s="160" t="n">
        <v>69413421.5133293</v>
      </c>
      <c r="F15" s="160" t="n">
        <v>11568903.5855549</v>
      </c>
      <c r="G15" s="160" t="n">
        <v>403801.290565729</v>
      </c>
      <c r="H15" s="160" t="n">
        <v>247418.41718712</v>
      </c>
      <c r="I15" s="160" t="n">
        <v>127601.4446999</v>
      </c>
    </row>
    <row r="16" customFormat="false" ht="12.8" hidden="false" customHeight="false" outlineLevel="0" collapsed="false">
      <c r="A16" s="160" t="n">
        <v>63</v>
      </c>
      <c r="B16" s="160" t="n">
        <v>18200469.4362879</v>
      </c>
      <c r="C16" s="160" t="n">
        <v>17536059.3631131</v>
      </c>
      <c r="D16" s="160" t="n">
        <v>59014317.9017226</v>
      </c>
      <c r="E16" s="160" t="n">
        <v>66128564.5645368</v>
      </c>
      <c r="F16" s="160" t="n">
        <v>0</v>
      </c>
      <c r="G16" s="160" t="n">
        <v>359553.726552316</v>
      </c>
      <c r="H16" s="160" t="n">
        <v>222803.33842867</v>
      </c>
      <c r="I16" s="160" t="n">
        <v>117218.58313405</v>
      </c>
    </row>
    <row r="17" customFormat="false" ht="12.8" hidden="false" customHeight="false" outlineLevel="0" collapsed="false">
      <c r="A17" s="160" t="n">
        <v>64</v>
      </c>
      <c r="B17" s="160" t="n">
        <v>19978196.7705451</v>
      </c>
      <c r="C17" s="160" t="n">
        <v>19378933.3049321</v>
      </c>
      <c r="D17" s="160" t="n">
        <v>65254382.0290683</v>
      </c>
      <c r="E17" s="160" t="n">
        <v>62689870.404873</v>
      </c>
      <c r="F17" s="160" t="n">
        <v>10448311.7341455</v>
      </c>
      <c r="G17" s="160" t="n">
        <v>311703.274791447</v>
      </c>
      <c r="H17" s="160" t="n">
        <v>207520.53516357</v>
      </c>
      <c r="I17" s="160" t="n">
        <v>114342.3652257</v>
      </c>
    </row>
    <row r="18" customFormat="false" ht="12.8" hidden="false" customHeight="false" outlineLevel="0" collapsed="false">
      <c r="A18" s="160" t="n">
        <v>65</v>
      </c>
      <c r="B18" s="160" t="n">
        <v>15914945.5660724</v>
      </c>
      <c r="C18" s="160" t="n">
        <v>15308257.6554202</v>
      </c>
      <c r="D18" s="160" t="n">
        <v>48916979.5581553</v>
      </c>
      <c r="E18" s="160" t="n">
        <v>62041190.2712494</v>
      </c>
      <c r="F18" s="160" t="n">
        <v>0</v>
      </c>
      <c r="G18" s="160" t="n">
        <v>326451.629560326</v>
      </c>
      <c r="H18" s="160" t="n">
        <v>201588.6097139</v>
      </c>
      <c r="I18" s="160" t="n">
        <v>112353.81625417</v>
      </c>
    </row>
    <row r="19" customFormat="false" ht="12.8" hidden="false" customHeight="false" outlineLevel="0" collapsed="false">
      <c r="A19" s="160" t="n">
        <v>66</v>
      </c>
      <c r="B19" s="160" t="n">
        <v>18761045.6123749</v>
      </c>
      <c r="C19" s="160" t="n">
        <v>18187745.6939426</v>
      </c>
      <c r="D19" s="160" t="n">
        <v>58736528.8987251</v>
      </c>
      <c r="E19" s="160" t="n">
        <v>62279696.801285</v>
      </c>
      <c r="F19" s="160" t="n">
        <v>10379949.4668808</v>
      </c>
      <c r="G19" s="160" t="n">
        <v>297492.772436696</v>
      </c>
      <c r="H19" s="160" t="n">
        <v>199835.08470714</v>
      </c>
      <c r="I19" s="160" t="n">
        <v>108531.51612634</v>
      </c>
    </row>
    <row r="20" customFormat="false" ht="12.8" hidden="false" customHeight="false" outlineLevel="0" collapsed="false">
      <c r="A20" s="160" t="n">
        <v>67</v>
      </c>
      <c r="B20" s="160" t="n">
        <v>15899993.9500923</v>
      </c>
      <c r="C20" s="160" t="n">
        <v>15285321.6316831</v>
      </c>
      <c r="D20" s="160" t="n">
        <v>49603120.1425837</v>
      </c>
      <c r="E20" s="160" t="n">
        <v>60598696.7345079</v>
      </c>
      <c r="F20" s="160" t="n">
        <v>0</v>
      </c>
      <c r="G20" s="160" t="n">
        <v>346289.330957484</v>
      </c>
      <c r="H20" s="160" t="n">
        <v>196789.60084638</v>
      </c>
      <c r="I20" s="160" t="n">
        <v>102276.26657909</v>
      </c>
    </row>
    <row r="21" customFormat="false" ht="12.8" hidden="false" customHeight="false" outlineLevel="0" collapsed="false">
      <c r="A21" s="160" t="n">
        <v>68</v>
      </c>
      <c r="B21" s="160" t="n">
        <v>18065548.3674633</v>
      </c>
      <c r="C21" s="160" t="n">
        <v>17443901.1491378</v>
      </c>
      <c r="D21" s="160" t="n">
        <v>57066064.7798581</v>
      </c>
      <c r="E21" s="160" t="n">
        <v>58678819.7342264</v>
      </c>
      <c r="F21" s="160" t="n">
        <v>9779803.28903773</v>
      </c>
      <c r="G21" s="160" t="n">
        <v>345502.137272107</v>
      </c>
      <c r="H21" s="160" t="n">
        <v>202335.71788443</v>
      </c>
      <c r="I21" s="160" t="n">
        <v>105441.9473842</v>
      </c>
    </row>
    <row r="22" customFormat="false" ht="12.8" hidden="false" customHeight="false" outlineLevel="0" collapsed="false">
      <c r="A22" s="160" t="n">
        <v>69</v>
      </c>
      <c r="B22" s="160" t="n">
        <v>16516152.6566696</v>
      </c>
      <c r="C22" s="160" t="n">
        <v>15932253.3664319</v>
      </c>
      <c r="D22" s="160" t="n">
        <v>52121185.8609573</v>
      </c>
      <c r="E22" s="160" t="n">
        <v>61559616.8781183</v>
      </c>
      <c r="F22" s="160" t="n">
        <v>0</v>
      </c>
      <c r="G22" s="160" t="n">
        <v>295577.129431148</v>
      </c>
      <c r="H22" s="160" t="n">
        <v>209152.62072984</v>
      </c>
      <c r="I22" s="160" t="n">
        <v>113099.3429667</v>
      </c>
    </row>
    <row r="23" customFormat="false" ht="12.8" hidden="false" customHeight="false" outlineLevel="0" collapsed="false">
      <c r="A23" s="160" t="n">
        <v>70</v>
      </c>
      <c r="B23" s="160" t="n">
        <v>18835158.2711527</v>
      </c>
      <c r="C23" s="160" t="n">
        <v>18265217.3422755</v>
      </c>
      <c r="D23" s="160" t="n">
        <v>59919709.6632264</v>
      </c>
      <c r="E23" s="160" t="n">
        <v>60293567.80175</v>
      </c>
      <c r="F23" s="160" t="n">
        <v>10048927.9669583</v>
      </c>
      <c r="G23" s="160" t="n">
        <v>296884.607060526</v>
      </c>
      <c r="H23" s="160" t="n">
        <v>206726.66088824</v>
      </c>
      <c r="I23" s="160" t="n">
        <v>94756.6584691</v>
      </c>
    </row>
    <row r="24" customFormat="false" ht="12.8" hidden="false" customHeight="false" outlineLevel="0" collapsed="false">
      <c r="A24" s="160" t="n">
        <v>71</v>
      </c>
      <c r="B24" s="160" t="n">
        <v>16166983.6459132</v>
      </c>
      <c r="C24" s="160" t="n">
        <v>15586079.1054292</v>
      </c>
      <c r="D24" s="160" t="n">
        <v>51312199.6054249</v>
      </c>
      <c r="E24" s="160" t="n">
        <v>59649679.6548075</v>
      </c>
      <c r="F24" s="160" t="n">
        <v>0</v>
      </c>
      <c r="G24" s="160" t="n">
        <v>314103.507212236</v>
      </c>
      <c r="H24" s="160" t="n">
        <v>202784.71364778</v>
      </c>
      <c r="I24" s="160" t="n">
        <v>91451.88517719</v>
      </c>
    </row>
    <row r="25" customFormat="false" ht="12.8" hidden="false" customHeight="false" outlineLevel="0" collapsed="false">
      <c r="A25" s="160" t="n">
        <v>72</v>
      </c>
      <c r="B25" s="160" t="n">
        <v>18909100.5367465</v>
      </c>
      <c r="C25" s="160" t="n">
        <v>18338670.2158766</v>
      </c>
      <c r="D25" s="160" t="n">
        <v>60535292.0421556</v>
      </c>
      <c r="E25" s="160" t="n">
        <v>59941587.3867435</v>
      </c>
      <c r="F25" s="160" t="n">
        <v>9990264.56445724</v>
      </c>
      <c r="G25" s="160" t="n">
        <v>299602.879134427</v>
      </c>
      <c r="H25" s="160" t="n">
        <v>204097.05254557</v>
      </c>
      <c r="I25" s="160" t="n">
        <v>95329.12741414</v>
      </c>
    </row>
    <row r="26" customFormat="false" ht="12.8" hidden="false" customHeight="false" outlineLevel="0" collapsed="false">
      <c r="A26" s="160" t="n">
        <v>73</v>
      </c>
      <c r="B26" s="160" t="n">
        <v>16834692.9279614</v>
      </c>
      <c r="C26" s="160" t="n">
        <v>16282248.3608806</v>
      </c>
      <c r="D26" s="160" t="n">
        <v>53937990.3767652</v>
      </c>
      <c r="E26" s="160" t="n">
        <v>61721396.9664268</v>
      </c>
      <c r="F26" s="160" t="n">
        <v>0</v>
      </c>
      <c r="G26" s="160" t="n">
        <v>287680.893135789</v>
      </c>
      <c r="H26" s="160" t="n">
        <v>193541.89505479</v>
      </c>
      <c r="I26" s="160" t="n">
        <v>101745.3984145</v>
      </c>
    </row>
    <row r="27" customFormat="false" ht="12.8" hidden="false" customHeight="false" outlineLevel="0" collapsed="false">
      <c r="A27" s="160" t="n">
        <v>74</v>
      </c>
      <c r="B27" s="160" t="n">
        <v>20187388.6849381</v>
      </c>
      <c r="C27" s="160" t="n">
        <v>19585236.4847567</v>
      </c>
      <c r="D27" s="160" t="n">
        <v>65016372.6071779</v>
      </c>
      <c r="E27" s="160" t="n">
        <v>63495327.0576705</v>
      </c>
      <c r="F27" s="160" t="n">
        <v>10582554.5096117</v>
      </c>
      <c r="G27" s="160" t="n">
        <v>328623.715130015</v>
      </c>
      <c r="H27" s="160" t="n">
        <v>203656.93594974</v>
      </c>
      <c r="I27" s="160" t="n">
        <v>99816.49871663</v>
      </c>
    </row>
    <row r="28" customFormat="false" ht="12.8" hidden="false" customHeight="false" outlineLevel="0" collapsed="false">
      <c r="A28" s="160" t="n">
        <v>75</v>
      </c>
      <c r="B28" s="160" t="n">
        <v>17757200.7657698</v>
      </c>
      <c r="C28" s="160" t="n">
        <v>17151792.3604128</v>
      </c>
      <c r="D28" s="160" t="n">
        <v>57151354.3273827</v>
      </c>
      <c r="E28" s="160" t="n">
        <v>64452030.2995311</v>
      </c>
      <c r="F28" s="160" t="n">
        <v>0</v>
      </c>
      <c r="G28" s="160" t="n">
        <v>323998.203181244</v>
      </c>
      <c r="H28" s="160" t="n">
        <v>203181.08887626</v>
      </c>
      <c r="I28" s="160" t="n">
        <v>111755.87614222</v>
      </c>
    </row>
    <row r="29" customFormat="false" ht="12.8" hidden="false" customHeight="false" outlineLevel="0" collapsed="false">
      <c r="A29" s="160" t="n">
        <v>76</v>
      </c>
      <c r="B29" s="160" t="n">
        <v>21339886.4338595</v>
      </c>
      <c r="C29" s="160" t="n">
        <v>20657687.700322</v>
      </c>
      <c r="D29" s="160" t="n">
        <v>68900351.3003863</v>
      </c>
      <c r="E29" s="160" t="n">
        <v>66467859.3463608</v>
      </c>
      <c r="F29" s="160" t="n">
        <v>11077976.5577268</v>
      </c>
      <c r="G29" s="160" t="n">
        <v>382684.328123054</v>
      </c>
      <c r="H29" s="160" t="n">
        <v>224789.94923543</v>
      </c>
      <c r="I29" s="160" t="n">
        <v>106749.22311284</v>
      </c>
    </row>
    <row r="30" customFormat="false" ht="12.8" hidden="false" customHeight="false" outlineLevel="0" collapsed="false">
      <c r="A30" s="160" t="n">
        <v>77</v>
      </c>
      <c r="B30" s="160" t="n">
        <v>18639079.7363794</v>
      </c>
      <c r="C30" s="160" t="n">
        <v>17990896.8593251</v>
      </c>
      <c r="D30" s="160" t="n">
        <v>60275600.4325975</v>
      </c>
      <c r="E30" s="160" t="n">
        <v>67035728.2831364</v>
      </c>
      <c r="F30" s="160" t="n">
        <v>0</v>
      </c>
      <c r="G30" s="160" t="n">
        <v>350260.361257643</v>
      </c>
      <c r="H30" s="160" t="n">
        <v>218151.39996102</v>
      </c>
      <c r="I30" s="160" t="n">
        <v>113958.73690809</v>
      </c>
    </row>
    <row r="31" customFormat="false" ht="12.8" hidden="false" customHeight="false" outlineLevel="0" collapsed="false">
      <c r="A31" s="160" t="n">
        <v>78</v>
      </c>
      <c r="B31" s="160" t="n">
        <v>21983311.3021975</v>
      </c>
      <c r="C31" s="160" t="n">
        <v>21283669.7656132</v>
      </c>
      <c r="D31" s="160" t="n">
        <v>71246290.0838163</v>
      </c>
      <c r="E31" s="160" t="n">
        <v>68064375.9360953</v>
      </c>
      <c r="F31" s="160" t="n">
        <v>11344062.6560159</v>
      </c>
      <c r="G31" s="160" t="n">
        <v>381828.010136602</v>
      </c>
      <c r="H31" s="160" t="n">
        <v>238983.19700135</v>
      </c>
      <c r="I31" s="160" t="n">
        <v>112614.75635184</v>
      </c>
    </row>
    <row r="32" customFormat="false" ht="12.8" hidden="false" customHeight="false" outlineLevel="0" collapsed="false">
      <c r="A32" s="160" t="n">
        <v>79</v>
      </c>
      <c r="B32" s="160" t="n">
        <v>19309076.9366088</v>
      </c>
      <c r="C32" s="160" t="n">
        <v>18670544.3078644</v>
      </c>
      <c r="D32" s="160" t="n">
        <v>62807173.3692493</v>
      </c>
      <c r="E32" s="160" t="n">
        <v>69114430.5980436</v>
      </c>
      <c r="F32" s="160" t="n">
        <v>0</v>
      </c>
      <c r="G32" s="160" t="n">
        <v>336739.391511986</v>
      </c>
      <c r="H32" s="160" t="n">
        <v>222897.03964665</v>
      </c>
      <c r="I32" s="160" t="n">
        <v>112708.85369391</v>
      </c>
    </row>
    <row r="33" customFormat="false" ht="12.8" hidden="false" customHeight="false" outlineLevel="0" collapsed="false">
      <c r="A33" s="160" t="n">
        <v>80</v>
      </c>
      <c r="B33" s="160" t="n">
        <v>22700380.2270063</v>
      </c>
      <c r="C33" s="160" t="n">
        <v>21988571.7127076</v>
      </c>
      <c r="D33" s="160" t="n">
        <v>73831174.7225967</v>
      </c>
      <c r="E33" s="160" t="n">
        <v>70004916.8858513</v>
      </c>
      <c r="F33" s="160" t="n">
        <v>11667486.1476419</v>
      </c>
      <c r="G33" s="160" t="n">
        <v>401206.789833804</v>
      </c>
      <c r="H33" s="160" t="n">
        <v>234323.12025181</v>
      </c>
      <c r="I33" s="160" t="n">
        <v>108969.4345901</v>
      </c>
    </row>
    <row r="34" customFormat="false" ht="12.8" hidden="false" customHeight="false" outlineLevel="0" collapsed="false">
      <c r="A34" s="160" t="n">
        <v>81</v>
      </c>
      <c r="B34" s="160" t="n">
        <v>19948139.3643395</v>
      </c>
      <c r="C34" s="160" t="n">
        <v>19291610.2968419</v>
      </c>
      <c r="D34" s="160" t="n">
        <v>65090101.361573</v>
      </c>
      <c r="E34" s="160" t="n">
        <v>71120594.3247805</v>
      </c>
      <c r="F34" s="160" t="n">
        <v>0</v>
      </c>
      <c r="G34" s="160" t="n">
        <v>350963.864798813</v>
      </c>
      <c r="H34" s="160" t="n">
        <v>226983.23129984</v>
      </c>
      <c r="I34" s="160" t="n">
        <v>112259.95914138</v>
      </c>
    </row>
    <row r="35" customFormat="false" ht="12.8" hidden="false" customHeight="false" outlineLevel="0" collapsed="false">
      <c r="A35" s="160" t="n">
        <v>82</v>
      </c>
      <c r="B35" s="160" t="n">
        <v>23129085.2599797</v>
      </c>
      <c r="C35" s="160" t="n">
        <v>22387951.9158608</v>
      </c>
      <c r="D35" s="160" t="n">
        <v>75350916.6761747</v>
      </c>
      <c r="E35" s="160" t="n">
        <v>71035217.2466212</v>
      </c>
      <c r="F35" s="160" t="n">
        <v>11839202.8744369</v>
      </c>
      <c r="G35" s="160" t="n">
        <v>412836.343074512</v>
      </c>
      <c r="H35" s="160" t="n">
        <v>250405.08683729</v>
      </c>
      <c r="I35" s="160" t="n">
        <v>111274.16315299</v>
      </c>
    </row>
    <row r="36" customFormat="false" ht="12.8" hidden="false" customHeight="false" outlineLevel="0" collapsed="false">
      <c r="A36" s="160" t="n">
        <v>83</v>
      </c>
      <c r="B36" s="160" t="n">
        <v>20291116.4684394</v>
      </c>
      <c r="C36" s="160" t="n">
        <v>19582381.3582072</v>
      </c>
      <c r="D36" s="160" t="n">
        <v>66233250.5042986</v>
      </c>
      <c r="E36" s="160" t="n">
        <v>71903333.3089493</v>
      </c>
      <c r="F36" s="160" t="n">
        <v>0</v>
      </c>
      <c r="G36" s="160" t="n">
        <v>393428.269024113</v>
      </c>
      <c r="H36" s="160" t="n">
        <v>237094.35891156</v>
      </c>
      <c r="I36" s="160" t="n">
        <v>111732.1175664</v>
      </c>
    </row>
    <row r="37" customFormat="false" ht="12.8" hidden="false" customHeight="false" outlineLevel="0" collapsed="false">
      <c r="A37" s="160" t="n">
        <v>84</v>
      </c>
      <c r="B37" s="160" t="n">
        <v>23764135.3701567</v>
      </c>
      <c r="C37" s="160" t="n">
        <v>22991749.5252341</v>
      </c>
      <c r="D37" s="160" t="n">
        <v>77550776.3802186</v>
      </c>
      <c r="E37" s="160" t="n">
        <v>72712002.82383</v>
      </c>
      <c r="F37" s="160" t="n">
        <v>12118667.137305</v>
      </c>
      <c r="G37" s="160" t="n">
        <v>441628.576297363</v>
      </c>
      <c r="H37" s="160" t="n">
        <v>253693.05470967</v>
      </c>
      <c r="I37" s="160" t="n">
        <v>110091.73416506</v>
      </c>
    </row>
    <row r="38" customFormat="false" ht="12.8" hidden="false" customHeight="false" outlineLevel="0" collapsed="false">
      <c r="A38" s="160" t="n">
        <v>85</v>
      </c>
      <c r="B38" s="160" t="n">
        <v>20950207.9473314</v>
      </c>
      <c r="C38" s="160" t="n">
        <v>20160129.9412669</v>
      </c>
      <c r="D38" s="160" t="n">
        <v>68345776.6546257</v>
      </c>
      <c r="E38" s="160" t="n">
        <v>73775819.5337041</v>
      </c>
      <c r="F38" s="160" t="n">
        <v>0</v>
      </c>
      <c r="G38" s="160" t="n">
        <v>461017.995589007</v>
      </c>
      <c r="H38" s="160" t="n">
        <v>250303.87520396</v>
      </c>
      <c r="I38" s="160" t="n">
        <v>112508.7646737</v>
      </c>
    </row>
    <row r="39" customFormat="false" ht="12.8" hidden="false" customHeight="false" outlineLevel="0" collapsed="false">
      <c r="A39" s="160" t="n">
        <v>86</v>
      </c>
      <c r="B39" s="160" t="n">
        <v>24428602.7968313</v>
      </c>
      <c r="C39" s="160" t="n">
        <v>23613370.426883</v>
      </c>
      <c r="D39" s="160" t="n">
        <v>79778857.6957381</v>
      </c>
      <c r="E39" s="160" t="n">
        <v>74502131.9500212</v>
      </c>
      <c r="F39" s="160" t="n">
        <v>12417021.9916702</v>
      </c>
      <c r="G39" s="160" t="n">
        <v>462037.196087637</v>
      </c>
      <c r="H39" s="160" t="n">
        <v>273220.97397808</v>
      </c>
      <c r="I39" s="160" t="n">
        <v>114248.85697509</v>
      </c>
    </row>
    <row r="40" customFormat="false" ht="12.8" hidden="false" customHeight="false" outlineLevel="0" collapsed="false">
      <c r="A40" s="160" t="n">
        <v>87</v>
      </c>
      <c r="B40" s="160" t="n">
        <v>21250008.575573</v>
      </c>
      <c r="C40" s="160" t="n">
        <v>20486724.9539059</v>
      </c>
      <c r="D40" s="160" t="n">
        <v>69576712.1560359</v>
      </c>
      <c r="E40" s="160" t="n">
        <v>74788121.3404567</v>
      </c>
      <c r="F40" s="160" t="n">
        <v>0</v>
      </c>
      <c r="G40" s="160" t="n">
        <v>419534.199099956</v>
      </c>
      <c r="H40" s="160" t="n">
        <v>263224.24158141</v>
      </c>
      <c r="I40" s="160" t="n">
        <v>115035.97283674</v>
      </c>
    </row>
    <row r="41" customFormat="false" ht="12.8" hidden="false" customHeight="false" outlineLevel="0" collapsed="false">
      <c r="A41" s="160" t="n">
        <v>88</v>
      </c>
      <c r="B41" s="160" t="n">
        <v>24999568.0108747</v>
      </c>
      <c r="C41" s="160" t="n">
        <v>24171247.1683424</v>
      </c>
      <c r="D41" s="160" t="n">
        <v>81783292.7457132</v>
      </c>
      <c r="E41" s="160" t="n">
        <v>76113364.4488252</v>
      </c>
      <c r="F41" s="160" t="n">
        <v>12685560.7414709</v>
      </c>
      <c r="G41" s="160" t="n">
        <v>472637.885960163</v>
      </c>
      <c r="H41" s="160" t="n">
        <v>275959.0220741</v>
      </c>
      <c r="I41" s="160" t="n">
        <v>113891.33499716</v>
      </c>
    </row>
    <row r="42" customFormat="false" ht="12.8" hidden="false" customHeight="false" outlineLevel="0" collapsed="false">
      <c r="A42" s="160" t="n">
        <v>89</v>
      </c>
      <c r="B42" s="160" t="n">
        <v>21896194.4779278</v>
      </c>
      <c r="C42" s="160" t="n">
        <v>21084681.9482314</v>
      </c>
      <c r="D42" s="160" t="n">
        <v>71715098.7572517</v>
      </c>
      <c r="E42" s="160" t="n">
        <v>76815136.8037054</v>
      </c>
      <c r="F42" s="160" t="n">
        <v>0</v>
      </c>
      <c r="G42" s="160" t="n">
        <v>476943.577959741</v>
      </c>
      <c r="H42" s="160" t="n">
        <v>258929.87599027</v>
      </c>
      <c r="I42" s="160" t="n">
        <v>108055.82249488</v>
      </c>
    </row>
    <row r="43" customFormat="false" ht="12.8" hidden="false" customHeight="false" outlineLevel="0" collapsed="false">
      <c r="A43" s="160" t="n">
        <v>90</v>
      </c>
      <c r="B43" s="160" t="n">
        <v>25502684.2651032</v>
      </c>
      <c r="C43" s="160" t="n">
        <v>24642713.1426302</v>
      </c>
      <c r="D43" s="160" t="n">
        <v>83465293.383373</v>
      </c>
      <c r="E43" s="160" t="n">
        <v>77513282.8639063</v>
      </c>
      <c r="F43" s="160" t="n">
        <v>12918880.4773177</v>
      </c>
      <c r="G43" s="160" t="n">
        <v>502536.047514244</v>
      </c>
      <c r="H43" s="160" t="n">
        <v>280921.51449885</v>
      </c>
      <c r="I43" s="160" t="n">
        <v>109305.08637129</v>
      </c>
    </row>
    <row r="44" customFormat="false" ht="12.8" hidden="false" customHeight="false" outlineLevel="0" collapsed="false">
      <c r="A44" s="160" t="n">
        <v>91</v>
      </c>
      <c r="B44" s="160" t="n">
        <v>22363615.1663982</v>
      </c>
      <c r="C44" s="160" t="n">
        <v>21534197.9180813</v>
      </c>
      <c r="D44" s="160" t="n">
        <v>73328358.5241282</v>
      </c>
      <c r="E44" s="160" t="n">
        <v>78388019.7462749</v>
      </c>
      <c r="F44" s="160" t="n">
        <v>0</v>
      </c>
      <c r="G44" s="160" t="n">
        <v>476817.368010764</v>
      </c>
      <c r="H44" s="160" t="n">
        <v>273191.32121272</v>
      </c>
      <c r="I44" s="160" t="n">
        <v>113440.79870494</v>
      </c>
    </row>
    <row r="45" customFormat="false" ht="12.8" hidden="false" customHeight="false" outlineLevel="0" collapsed="false">
      <c r="A45" s="160" t="n">
        <v>92</v>
      </c>
      <c r="B45" s="160" t="n">
        <v>26160874.5244472</v>
      </c>
      <c r="C45" s="160" t="n">
        <v>25293485.4444543</v>
      </c>
      <c r="D45" s="160" t="n">
        <v>85773206.1352923</v>
      </c>
      <c r="E45" s="160" t="n">
        <v>79507992.6125659</v>
      </c>
      <c r="F45" s="160" t="n">
        <v>13251332.1020943</v>
      </c>
      <c r="G45" s="160" t="n">
        <v>501811.286949028</v>
      </c>
      <c r="H45" s="160" t="n">
        <v>286712.05103092</v>
      </c>
      <c r="I45" s="160" t="n">
        <v>112665.34573285</v>
      </c>
    </row>
    <row r="46" customFormat="false" ht="12.8" hidden="false" customHeight="false" outlineLevel="0" collapsed="false">
      <c r="A46" s="160" t="n">
        <v>93</v>
      </c>
      <c r="B46" s="160" t="n">
        <v>23217538.5260443</v>
      </c>
      <c r="C46" s="160" t="n">
        <v>22325498.8299</v>
      </c>
      <c r="D46" s="160" t="n">
        <v>76091414.7098507</v>
      </c>
      <c r="E46" s="160" t="n">
        <v>81130811.72217</v>
      </c>
      <c r="F46" s="160" t="n">
        <v>0</v>
      </c>
      <c r="G46" s="160" t="n">
        <v>538982.246307794</v>
      </c>
      <c r="H46" s="160" t="n">
        <v>276957.77545203</v>
      </c>
      <c r="I46" s="160" t="n">
        <v>108713.82054919</v>
      </c>
    </row>
    <row r="47" customFormat="false" ht="12.8" hidden="false" customHeight="false" outlineLevel="0" collapsed="false">
      <c r="A47" s="160" t="n">
        <v>94</v>
      </c>
      <c r="B47" s="160" t="n">
        <v>26765230.4986753</v>
      </c>
      <c r="C47" s="160" t="n">
        <v>25860905.3865447</v>
      </c>
      <c r="D47" s="160" t="n">
        <v>87773146.7030849</v>
      </c>
      <c r="E47" s="160" t="n">
        <v>81231965.4305085</v>
      </c>
      <c r="F47" s="160" t="n">
        <v>13538660.9050848</v>
      </c>
      <c r="G47" s="160" t="n">
        <v>527418.301708505</v>
      </c>
      <c r="H47" s="160" t="n">
        <v>298153.72034774</v>
      </c>
      <c r="I47" s="160" t="n">
        <v>112504.41439198</v>
      </c>
    </row>
    <row r="48" customFormat="false" ht="12.8" hidden="false" customHeight="false" outlineLevel="0" collapsed="false">
      <c r="A48" s="160" t="n">
        <v>95</v>
      </c>
      <c r="B48" s="160" t="n">
        <v>23470417.3116996</v>
      </c>
      <c r="C48" s="160" t="n">
        <v>22606843.6716454</v>
      </c>
      <c r="D48" s="160" t="n">
        <v>77125234.2338561</v>
      </c>
      <c r="E48" s="160" t="n">
        <v>82010973.9281797</v>
      </c>
      <c r="F48" s="160" t="n">
        <v>0</v>
      </c>
      <c r="G48" s="160" t="n">
        <v>499358.016281351</v>
      </c>
      <c r="H48" s="160" t="n">
        <v>286990.05760176</v>
      </c>
      <c r="I48" s="160" t="n">
        <v>110322.23738723</v>
      </c>
    </row>
    <row r="49" customFormat="false" ht="12.8" hidden="false" customHeight="false" outlineLevel="0" collapsed="false">
      <c r="A49" s="160" t="n">
        <v>96</v>
      </c>
      <c r="B49" s="160" t="n">
        <v>27191670.3096685</v>
      </c>
      <c r="C49" s="160" t="n">
        <v>26318098.3222916</v>
      </c>
      <c r="D49" s="160" t="n">
        <v>89306508.351352</v>
      </c>
      <c r="E49" s="160" t="n">
        <v>82535053.7174066</v>
      </c>
      <c r="F49" s="160" t="n">
        <v>13755842.2862344</v>
      </c>
      <c r="G49" s="160" t="n">
        <v>499667.385162074</v>
      </c>
      <c r="H49" s="160" t="n">
        <v>296414.32039632</v>
      </c>
      <c r="I49" s="160" t="n">
        <v>110700.40259798</v>
      </c>
    </row>
    <row r="50" customFormat="false" ht="12.8" hidden="false" customHeight="false" outlineLevel="0" collapsed="false">
      <c r="A50" s="160" t="n">
        <v>97</v>
      </c>
      <c r="B50" s="160" t="n">
        <v>23917173.8279852</v>
      </c>
      <c r="C50" s="160" t="n">
        <v>23018512.7968594</v>
      </c>
      <c r="D50" s="160" t="n">
        <v>78536823.3136717</v>
      </c>
      <c r="E50" s="160" t="n">
        <v>83392991.4751585</v>
      </c>
      <c r="F50" s="160" t="n">
        <v>0</v>
      </c>
      <c r="G50" s="160" t="n">
        <v>526737.381654232</v>
      </c>
      <c r="H50" s="160" t="n">
        <v>294264.09704797</v>
      </c>
      <c r="I50" s="160" t="n">
        <v>110942.21774804</v>
      </c>
    </row>
    <row r="51" customFormat="false" ht="12.8" hidden="false" customHeight="false" outlineLevel="0" collapsed="false">
      <c r="A51" s="160" t="n">
        <v>98</v>
      </c>
      <c r="B51" s="160" t="n">
        <v>27707144.843297</v>
      </c>
      <c r="C51" s="160" t="n">
        <v>26825538.6401848</v>
      </c>
      <c r="D51" s="160" t="n">
        <v>91054280.3685782</v>
      </c>
      <c r="E51" s="160" t="n">
        <v>84027756.3362569</v>
      </c>
      <c r="F51" s="160" t="n">
        <v>14004626.0560428</v>
      </c>
      <c r="G51" s="160" t="n">
        <v>502326.063835743</v>
      </c>
      <c r="H51" s="160" t="n">
        <v>300872.64623002</v>
      </c>
      <c r="I51" s="160" t="n">
        <v>112010.70435212</v>
      </c>
    </row>
    <row r="52" customFormat="false" ht="12.8" hidden="false" customHeight="false" outlineLevel="0" collapsed="false">
      <c r="A52" s="160" t="n">
        <v>99</v>
      </c>
      <c r="B52" s="160" t="n">
        <v>24256450.9198175</v>
      </c>
      <c r="C52" s="160" t="n">
        <v>23369914.0685738</v>
      </c>
      <c r="D52" s="160" t="n">
        <v>79787024.1439223</v>
      </c>
      <c r="E52" s="160" t="n">
        <v>84601820.6794757</v>
      </c>
      <c r="F52" s="160" t="n">
        <v>0</v>
      </c>
      <c r="G52" s="160" t="n">
        <v>515355.578389907</v>
      </c>
      <c r="H52" s="160" t="n">
        <v>293459.88754691</v>
      </c>
      <c r="I52" s="160" t="n">
        <v>111030.55043838</v>
      </c>
    </row>
    <row r="53" customFormat="false" ht="12.8" hidden="false" customHeight="false" outlineLevel="0" collapsed="false">
      <c r="A53" s="160" t="n">
        <v>100</v>
      </c>
      <c r="B53" s="160" t="n">
        <v>28171073.9081969</v>
      </c>
      <c r="C53" s="160" t="n">
        <v>27240396.4803769</v>
      </c>
      <c r="D53" s="160" t="n">
        <v>92536880.7215033</v>
      </c>
      <c r="E53" s="160" t="n">
        <v>85261006.4240134</v>
      </c>
      <c r="F53" s="160" t="n">
        <v>14210167.7373356</v>
      </c>
      <c r="G53" s="160" t="n">
        <v>547622.519384908</v>
      </c>
      <c r="H53" s="160" t="n">
        <v>303570.37382621</v>
      </c>
      <c r="I53" s="160" t="n">
        <v>113549.33515558</v>
      </c>
    </row>
    <row r="54" customFormat="false" ht="12.8" hidden="false" customHeight="false" outlineLevel="0" collapsed="false">
      <c r="A54" s="160" t="n">
        <v>101</v>
      </c>
      <c r="B54" s="160" t="n">
        <v>24690808.5939047</v>
      </c>
      <c r="C54" s="160" t="n">
        <v>23742503.648228</v>
      </c>
      <c r="D54" s="160" t="n">
        <v>81129309.1061166</v>
      </c>
      <c r="E54" s="160" t="n">
        <v>85866049.3331871</v>
      </c>
      <c r="F54" s="160" t="n">
        <v>0</v>
      </c>
      <c r="G54" s="160" t="n">
        <v>571758.055608862</v>
      </c>
      <c r="H54" s="160" t="n">
        <v>297273.14540325</v>
      </c>
      <c r="I54" s="160" t="n">
        <v>113248.20666373</v>
      </c>
    </row>
    <row r="55" customFormat="false" ht="12.8" hidden="false" customHeight="false" outlineLevel="0" collapsed="false">
      <c r="A55" s="160" t="n">
        <v>102</v>
      </c>
      <c r="B55" s="160" t="n">
        <v>28689964.4161916</v>
      </c>
      <c r="C55" s="160" t="n">
        <v>27725108.9965022</v>
      </c>
      <c r="D55" s="160" t="n">
        <v>94216558.4896168</v>
      </c>
      <c r="E55" s="160" t="n">
        <v>86757532.3443951</v>
      </c>
      <c r="F55" s="160" t="n">
        <v>14459588.7240658</v>
      </c>
      <c r="G55" s="160" t="n">
        <v>567700.272624139</v>
      </c>
      <c r="H55" s="160" t="n">
        <v>315110.87746646</v>
      </c>
      <c r="I55" s="160" t="n">
        <v>117206.09942693</v>
      </c>
    </row>
    <row r="56" customFormat="false" ht="12.8" hidden="false" customHeight="false" outlineLevel="0" collapsed="false">
      <c r="A56" s="160" t="n">
        <v>103</v>
      </c>
      <c r="B56" s="160" t="n">
        <v>25176049.0908181</v>
      </c>
      <c r="C56" s="160" t="n">
        <v>24193622.8017995</v>
      </c>
      <c r="D56" s="160" t="n">
        <v>82719737.2863999</v>
      </c>
      <c r="E56" s="160" t="n">
        <v>87504950.6087763</v>
      </c>
      <c r="F56" s="160" t="n">
        <v>0</v>
      </c>
      <c r="G56" s="160" t="n">
        <v>582244.387762843</v>
      </c>
      <c r="H56" s="160" t="n">
        <v>316294.0955724</v>
      </c>
      <c r="I56" s="160" t="n">
        <v>119839.72240479</v>
      </c>
    </row>
    <row r="57" customFormat="false" ht="12.8" hidden="false" customHeight="false" outlineLevel="0" collapsed="false">
      <c r="A57" s="160" t="n">
        <v>104</v>
      </c>
      <c r="B57" s="160" t="n">
        <v>29299975.4616181</v>
      </c>
      <c r="C57" s="160" t="n">
        <v>28300242.7422959</v>
      </c>
      <c r="D57" s="160" t="n">
        <v>96248709.5954997</v>
      </c>
      <c r="E57" s="160" t="n">
        <v>88547526.6406176</v>
      </c>
      <c r="F57" s="160" t="n">
        <v>14757921.1067696</v>
      </c>
      <c r="G57" s="160" t="n">
        <v>602466.027771856</v>
      </c>
      <c r="H57" s="160" t="n">
        <v>315652.81009055</v>
      </c>
      <c r="I57" s="160" t="n">
        <v>116591.25922837</v>
      </c>
    </row>
    <row r="58" customFormat="false" ht="12.8" hidden="false" customHeight="false" outlineLevel="0" collapsed="false">
      <c r="A58" s="160" t="n">
        <v>105</v>
      </c>
      <c r="B58" s="160" t="n">
        <v>25563933.439021</v>
      </c>
      <c r="C58" s="160" t="n">
        <v>24621263.2916074</v>
      </c>
      <c r="D58" s="160" t="n">
        <v>84233347.0912202</v>
      </c>
      <c r="E58" s="160" t="n">
        <v>88991878.2386849</v>
      </c>
      <c r="F58" s="160" t="n">
        <v>0</v>
      </c>
      <c r="G58" s="160" t="n">
        <v>539451.445815273</v>
      </c>
      <c r="H58" s="160" t="n">
        <v>318363.69852869</v>
      </c>
      <c r="I58" s="160" t="n">
        <v>121221.43295664</v>
      </c>
    </row>
    <row r="59" customFormat="false" ht="12.8" hidden="false" customHeight="false" outlineLevel="0" collapsed="false">
      <c r="A59" s="160" t="n">
        <v>106</v>
      </c>
      <c r="B59" s="160" t="n">
        <v>29564888.841889</v>
      </c>
      <c r="C59" s="160" t="n">
        <v>28583802.1044192</v>
      </c>
      <c r="D59" s="160" t="n">
        <v>97244991.5196557</v>
      </c>
      <c r="E59" s="160" t="n">
        <v>89368485.2165402</v>
      </c>
      <c r="F59" s="160" t="n">
        <v>14894747.53609</v>
      </c>
      <c r="G59" s="160" t="n">
        <v>561083.636169571</v>
      </c>
      <c r="H59" s="160" t="n">
        <v>333494.50621628</v>
      </c>
      <c r="I59" s="160" t="n">
        <v>123583.70726289</v>
      </c>
    </row>
    <row r="60" customFormat="false" ht="12.8" hidden="false" customHeight="false" outlineLevel="0" collapsed="false">
      <c r="A60" s="160" t="n">
        <v>107</v>
      </c>
      <c r="B60" s="160" t="n">
        <v>25832657.1309264</v>
      </c>
      <c r="C60" s="160" t="n">
        <v>24858564.7124248</v>
      </c>
      <c r="D60" s="160" t="n">
        <v>85086282.723105</v>
      </c>
      <c r="E60" s="160" t="n">
        <v>89793499.2316388</v>
      </c>
      <c r="F60" s="160" t="n">
        <v>0</v>
      </c>
      <c r="G60" s="160" t="n">
        <v>565483.077141081</v>
      </c>
      <c r="H60" s="160" t="n">
        <v>323042.5699155</v>
      </c>
      <c r="I60" s="160" t="n">
        <v>122238.24492157</v>
      </c>
    </row>
    <row r="61" customFormat="false" ht="12.8" hidden="false" customHeight="false" outlineLevel="0" collapsed="false">
      <c r="A61" s="160" t="n">
        <v>108</v>
      </c>
      <c r="B61" s="160" t="n">
        <v>29921497.1721663</v>
      </c>
      <c r="C61" s="160" t="n">
        <v>28946104.97112</v>
      </c>
      <c r="D61" s="160" t="n">
        <v>98523995.6303375</v>
      </c>
      <c r="E61" s="160" t="n">
        <v>90453905.7240899</v>
      </c>
      <c r="F61" s="160" t="n">
        <v>15075650.954015</v>
      </c>
      <c r="G61" s="160" t="n">
        <v>566252.84407934</v>
      </c>
      <c r="H61" s="160" t="n">
        <v>325665.57376179</v>
      </c>
      <c r="I61" s="160" t="n">
        <v>119248.26172166</v>
      </c>
    </row>
    <row r="62" customFormat="false" ht="12.8" hidden="false" customHeight="false" outlineLevel="0" collapsed="false">
      <c r="A62" s="160" t="n">
        <v>109</v>
      </c>
      <c r="B62" s="160" t="n">
        <v>26341679.0294672</v>
      </c>
      <c r="C62" s="160" t="n">
        <v>25376551.2684609</v>
      </c>
      <c r="D62" s="160" t="n">
        <v>86882243.4689159</v>
      </c>
      <c r="E62" s="160" t="n">
        <v>91554756.7014576</v>
      </c>
      <c r="F62" s="160" t="n">
        <v>0</v>
      </c>
      <c r="G62" s="160" t="n">
        <v>535027.591675018</v>
      </c>
      <c r="H62" s="160" t="n">
        <v>340869.05579704</v>
      </c>
      <c r="I62" s="160" t="n">
        <v>127473.01933472</v>
      </c>
    </row>
    <row r="63" customFormat="false" ht="12.8" hidden="false" customHeight="false" outlineLevel="0" collapsed="false">
      <c r="A63" s="160" t="n">
        <v>110</v>
      </c>
      <c r="B63" s="160" t="n">
        <v>30428594.7065809</v>
      </c>
      <c r="C63" s="160" t="n">
        <v>29397343.129686</v>
      </c>
      <c r="D63" s="160" t="n">
        <v>100071955.816523</v>
      </c>
      <c r="E63" s="160" t="n">
        <v>91768543.597589</v>
      </c>
      <c r="F63" s="160" t="n">
        <v>15294757.2662648</v>
      </c>
      <c r="G63" s="160" t="n">
        <v>597306.395990647</v>
      </c>
      <c r="H63" s="160" t="n">
        <v>344539.50369811</v>
      </c>
      <c r="I63" s="160" t="n">
        <v>127722.39600882</v>
      </c>
    </row>
    <row r="64" customFormat="false" ht="12.8" hidden="false" customHeight="false" outlineLevel="0" collapsed="false">
      <c r="A64" s="160" t="n">
        <v>111</v>
      </c>
      <c r="B64" s="160" t="n">
        <v>26834668.513516</v>
      </c>
      <c r="C64" s="160" t="n">
        <v>25809200.4233534</v>
      </c>
      <c r="D64" s="160" t="n">
        <v>88439179.5224677</v>
      </c>
      <c r="E64" s="160" t="n">
        <v>93044944.3874772</v>
      </c>
      <c r="F64" s="160" t="n">
        <v>0</v>
      </c>
      <c r="G64" s="160" t="n">
        <v>603761.061544903</v>
      </c>
      <c r="H64" s="160" t="n">
        <v>336428.31534656</v>
      </c>
      <c r="I64" s="160" t="n">
        <v>121826.73324453</v>
      </c>
    </row>
    <row r="65" customFormat="false" ht="12.8" hidden="false" customHeight="false" outlineLevel="0" collapsed="false">
      <c r="A65" s="160" t="n">
        <v>112</v>
      </c>
      <c r="B65" s="160" t="n">
        <v>31039411.5736061</v>
      </c>
      <c r="C65" s="160" t="n">
        <v>30016499.9605224</v>
      </c>
      <c r="D65" s="160" t="n">
        <v>102257317.779983</v>
      </c>
      <c r="E65" s="160" t="n">
        <v>93659855.207384</v>
      </c>
      <c r="F65" s="160" t="n">
        <v>15609975.8678973</v>
      </c>
      <c r="G65" s="160" t="n">
        <v>591152.140274693</v>
      </c>
      <c r="H65" s="160" t="n">
        <v>345792.68957119</v>
      </c>
      <c r="I65" s="160" t="n">
        <v>122809.6903398</v>
      </c>
    </row>
    <row r="66" customFormat="false" ht="12.8" hidden="false" customHeight="false" outlineLevel="0" collapsed="false">
      <c r="A66" s="160" t="n">
        <v>113</v>
      </c>
      <c r="B66" s="160" t="n">
        <v>27244268.38515</v>
      </c>
      <c r="C66" s="160" t="n">
        <v>26241985.2634453</v>
      </c>
      <c r="D66" s="160" t="n">
        <v>89933094.8899993</v>
      </c>
      <c r="E66" s="160" t="n">
        <v>94518436.7855035</v>
      </c>
      <c r="F66" s="160" t="n">
        <v>0</v>
      </c>
      <c r="G66" s="160" t="n">
        <v>585932.987327979</v>
      </c>
      <c r="H66" s="160" t="n">
        <v>333127.49225209</v>
      </c>
      <c r="I66" s="160" t="n">
        <v>118889.48874945</v>
      </c>
    </row>
    <row r="67" customFormat="false" ht="12.8" hidden="false" customHeight="false" outlineLevel="0" collapsed="false">
      <c r="A67" s="160" t="n">
        <v>114</v>
      </c>
      <c r="B67" s="160" t="n">
        <v>31447246.2671877</v>
      </c>
      <c r="C67" s="160" t="n">
        <v>30464777.8959537</v>
      </c>
      <c r="D67" s="160" t="n">
        <v>103744863.687469</v>
      </c>
      <c r="E67" s="160" t="n">
        <v>95037679.5886846</v>
      </c>
      <c r="F67" s="160" t="n">
        <v>15839613.2647808</v>
      </c>
      <c r="G67" s="160" t="n">
        <v>559123.096366378</v>
      </c>
      <c r="H67" s="160" t="n">
        <v>338562.98943036</v>
      </c>
      <c r="I67" s="160" t="n">
        <v>121117.55062465</v>
      </c>
    </row>
    <row r="68" customFormat="false" ht="12.8" hidden="false" customHeight="false" outlineLevel="0" collapsed="false">
      <c r="A68" s="160" t="n">
        <v>115</v>
      </c>
      <c r="B68" s="160" t="n">
        <v>27277835.3834052</v>
      </c>
      <c r="C68" s="160" t="n">
        <v>26283469.5017648</v>
      </c>
      <c r="D68" s="160" t="n">
        <v>90068246.195924</v>
      </c>
      <c r="E68" s="160" t="n">
        <v>94739658.4663355</v>
      </c>
      <c r="F68" s="160" t="n">
        <v>0</v>
      </c>
      <c r="G68" s="160" t="n">
        <v>567350.636074838</v>
      </c>
      <c r="H68" s="160" t="n">
        <v>340093.37308517</v>
      </c>
      <c r="I68" s="160" t="n">
        <v>124174.10354338</v>
      </c>
    </row>
    <row r="69" customFormat="false" ht="12.8" hidden="false" customHeight="false" outlineLevel="0" collapsed="false">
      <c r="A69" s="160" t="n">
        <v>116</v>
      </c>
      <c r="B69" s="160" t="n">
        <v>31678884.2760111</v>
      </c>
      <c r="C69" s="160" t="n">
        <v>30616842.3179243</v>
      </c>
      <c r="D69" s="160" t="n">
        <v>104316717.003895</v>
      </c>
      <c r="E69" s="160" t="n">
        <v>95466318.6667655</v>
      </c>
      <c r="F69" s="160" t="n">
        <v>15911053.1111276</v>
      </c>
      <c r="G69" s="160" t="n">
        <v>630211.124959611</v>
      </c>
      <c r="H69" s="160" t="n">
        <v>343904.69238434</v>
      </c>
      <c r="I69" s="160" t="n">
        <v>125608.77248979</v>
      </c>
    </row>
    <row r="70" customFormat="false" ht="12.8" hidden="false" customHeight="false" outlineLevel="0" collapsed="false">
      <c r="A70" s="160" t="n">
        <v>117</v>
      </c>
      <c r="B70" s="160" t="n">
        <v>27655725.739291</v>
      </c>
      <c r="C70" s="160" t="n">
        <v>26612631.4067097</v>
      </c>
      <c r="D70" s="160" t="n">
        <v>91238852.5027104</v>
      </c>
      <c r="E70" s="160" t="n">
        <v>95833302.8026185</v>
      </c>
      <c r="F70" s="160" t="n">
        <v>0</v>
      </c>
      <c r="G70" s="160" t="n">
        <v>604681.118181706</v>
      </c>
      <c r="H70" s="160" t="n">
        <v>346985.17513837</v>
      </c>
      <c r="I70" s="160" t="n">
        <v>130611.48465894</v>
      </c>
    </row>
    <row r="71" customFormat="false" ht="12.8" hidden="false" customHeight="false" outlineLevel="0" collapsed="false">
      <c r="A71" s="160" t="n">
        <v>118</v>
      </c>
      <c r="B71" s="160" t="n">
        <v>32134233.8990965</v>
      </c>
      <c r="C71" s="160" t="n">
        <v>31049662.2727685</v>
      </c>
      <c r="D71" s="160" t="n">
        <v>105835836.355626</v>
      </c>
      <c r="E71" s="160" t="n">
        <v>96780739.7676439</v>
      </c>
      <c r="F71" s="160" t="n">
        <v>16130123.2946073</v>
      </c>
      <c r="G71" s="160" t="n">
        <v>650152.980463286</v>
      </c>
      <c r="H71" s="160" t="n">
        <v>346321.16336257</v>
      </c>
      <c r="I71" s="160" t="n">
        <v>125853.54643159</v>
      </c>
    </row>
    <row r="72" customFormat="false" ht="12.8" hidden="false" customHeight="false" outlineLevel="0" collapsed="false">
      <c r="A72" s="160" t="n">
        <v>119</v>
      </c>
      <c r="B72" s="160" t="n">
        <v>28065161.9710935</v>
      </c>
      <c r="C72" s="160" t="n">
        <v>26967060.1088623</v>
      </c>
      <c r="D72" s="160" t="n">
        <v>92470238.8894615</v>
      </c>
      <c r="E72" s="160" t="n">
        <v>97045113.1251214</v>
      </c>
      <c r="F72" s="160" t="n">
        <v>0</v>
      </c>
      <c r="G72" s="160" t="n">
        <v>657582.01616898</v>
      </c>
      <c r="H72" s="160" t="n">
        <v>349708.41450126</v>
      </c>
      <c r="I72" s="160" t="n">
        <v>129730.61651566</v>
      </c>
    </row>
    <row r="73" customFormat="false" ht="12.8" hidden="false" customHeight="false" outlineLevel="0" collapsed="false">
      <c r="A73" s="160" t="n">
        <v>120</v>
      </c>
      <c r="B73" s="160" t="n">
        <v>32550319.5804304</v>
      </c>
      <c r="C73" s="160" t="n">
        <v>31444869.800607</v>
      </c>
      <c r="D73" s="160" t="n">
        <v>107185617.383877</v>
      </c>
      <c r="E73" s="160" t="n">
        <v>97979376.4008041</v>
      </c>
      <c r="F73" s="160" t="n">
        <v>16329896.0668007</v>
      </c>
      <c r="G73" s="160" t="n">
        <v>661804.473668141</v>
      </c>
      <c r="H73" s="160" t="n">
        <v>354290.44307306</v>
      </c>
      <c r="I73" s="160" t="n">
        <v>127649.80440308</v>
      </c>
    </row>
    <row r="74" customFormat="false" ht="12.8" hidden="false" customHeight="false" outlineLevel="0" collapsed="false">
      <c r="A74" s="160" t="n">
        <v>121</v>
      </c>
      <c r="B74" s="160" t="n">
        <v>28612426.9126237</v>
      </c>
      <c r="C74" s="160" t="n">
        <v>27515585.9872897</v>
      </c>
      <c r="D74" s="160" t="n">
        <v>94416286.9223068</v>
      </c>
      <c r="E74" s="160" t="n">
        <v>99001051.7413261</v>
      </c>
      <c r="F74" s="160" t="n">
        <v>0</v>
      </c>
      <c r="G74" s="160" t="n">
        <v>670308.48103993</v>
      </c>
      <c r="H74" s="160" t="n">
        <v>339022.24432807</v>
      </c>
      <c r="I74" s="160" t="n">
        <v>125014.57137987</v>
      </c>
    </row>
    <row r="75" customFormat="false" ht="12.8" hidden="false" customHeight="false" outlineLevel="0" collapsed="false">
      <c r="A75" s="160" t="n">
        <v>122</v>
      </c>
      <c r="B75" s="160" t="n">
        <v>33213160.1670279</v>
      </c>
      <c r="C75" s="160" t="n">
        <v>32083874.7186162</v>
      </c>
      <c r="D75" s="160" t="n">
        <v>109454970.983694</v>
      </c>
      <c r="E75" s="160" t="n">
        <v>99977289.1536207</v>
      </c>
      <c r="F75" s="160" t="n">
        <v>16662881.5256035</v>
      </c>
      <c r="G75" s="160" t="n">
        <v>689910.622407298</v>
      </c>
      <c r="H75" s="160" t="n">
        <v>351669.83760834</v>
      </c>
      <c r="I75" s="160" t="n">
        <v>125292.84056584</v>
      </c>
    </row>
    <row r="76" customFormat="false" ht="12.8" hidden="false" customHeight="false" outlineLevel="0" collapsed="false">
      <c r="A76" s="160" t="n">
        <v>123</v>
      </c>
      <c r="B76" s="160" t="n">
        <v>29126796.1818566</v>
      </c>
      <c r="C76" s="160" t="n">
        <v>28080184.2381903</v>
      </c>
      <c r="D76" s="160" t="n">
        <v>96384094.3316337</v>
      </c>
      <c r="E76" s="160" t="n">
        <v>101017661.456328</v>
      </c>
      <c r="F76" s="160" t="n">
        <v>0</v>
      </c>
      <c r="G76" s="160" t="n">
        <v>608869.22998342</v>
      </c>
      <c r="H76" s="160" t="n">
        <v>349589.33260473</v>
      </c>
      <c r="I76" s="160" t="n">
        <v>125933.40154022</v>
      </c>
    </row>
    <row r="77" customFormat="false" ht="12.8" hidden="false" customHeight="false" outlineLevel="0" collapsed="false">
      <c r="A77" s="160" t="n">
        <v>124</v>
      </c>
      <c r="B77" s="160" t="n">
        <v>33772918.8964285</v>
      </c>
      <c r="C77" s="160" t="n">
        <v>32704493.8128676</v>
      </c>
      <c r="D77" s="160" t="n">
        <v>111546273.449081</v>
      </c>
      <c r="E77" s="160" t="n">
        <v>101853612.534529</v>
      </c>
      <c r="F77" s="160" t="n">
        <v>16975602.0890881</v>
      </c>
      <c r="G77" s="160" t="n">
        <v>622845.352275323</v>
      </c>
      <c r="H77" s="160" t="n">
        <v>357590.22684055</v>
      </c>
      <c r="I77" s="160" t="n">
        <v>125699.29206421</v>
      </c>
    </row>
    <row r="78" customFormat="false" ht="12.8" hidden="false" customHeight="false" outlineLevel="0" collapsed="false">
      <c r="A78" s="160" t="n">
        <v>125</v>
      </c>
      <c r="B78" s="160" t="n">
        <v>29545213.2217317</v>
      </c>
      <c r="C78" s="160" t="n">
        <v>28518496.9423154</v>
      </c>
      <c r="D78" s="160" t="n">
        <v>97879509.3667152</v>
      </c>
      <c r="E78" s="160" t="n">
        <v>102550828.613382</v>
      </c>
      <c r="F78" s="160" t="n">
        <v>0</v>
      </c>
      <c r="G78" s="160" t="n">
        <v>583613.430355361</v>
      </c>
      <c r="H78" s="160" t="n">
        <v>352933.15839129</v>
      </c>
      <c r="I78" s="160" t="n">
        <v>128813.84381385</v>
      </c>
    </row>
    <row r="79" customFormat="false" ht="12.8" hidden="false" customHeight="false" outlineLevel="0" collapsed="false">
      <c r="A79" s="160" t="n">
        <v>126</v>
      </c>
      <c r="B79" s="160" t="n">
        <v>34096184.8077095</v>
      </c>
      <c r="C79" s="160" t="n">
        <v>33022257.4618198</v>
      </c>
      <c r="D79" s="160" t="n">
        <v>112653065.043782</v>
      </c>
      <c r="E79" s="160" t="n">
        <v>102823005.705387</v>
      </c>
      <c r="F79" s="160" t="n">
        <v>17137167.6175644</v>
      </c>
      <c r="G79" s="160" t="n">
        <v>622807.769365591</v>
      </c>
      <c r="H79" s="160" t="n">
        <v>361300.70251561</v>
      </c>
      <c r="I79" s="160" t="n">
        <v>128312.67715508</v>
      </c>
    </row>
    <row r="80" customFormat="false" ht="12.8" hidden="false" customHeight="false" outlineLevel="0" collapsed="false">
      <c r="A80" s="160" t="n">
        <v>127</v>
      </c>
      <c r="B80" s="160" t="n">
        <v>29795595.4757298</v>
      </c>
      <c r="C80" s="160" t="n">
        <v>28720509.8107592</v>
      </c>
      <c r="D80" s="160" t="n">
        <v>98617092.498323</v>
      </c>
      <c r="E80" s="160" t="n">
        <v>103213464.79081</v>
      </c>
      <c r="F80" s="160" t="n">
        <v>0</v>
      </c>
      <c r="G80" s="160" t="n">
        <v>624826.67276252</v>
      </c>
      <c r="H80" s="160" t="n">
        <v>359373.22828867</v>
      </c>
      <c r="I80" s="160" t="n">
        <v>129836.8055991</v>
      </c>
    </row>
    <row r="81" customFormat="false" ht="12.8" hidden="false" customHeight="false" outlineLevel="0" collapsed="false">
      <c r="A81" s="160" t="n">
        <v>128</v>
      </c>
      <c r="B81" s="160" t="n">
        <v>34511804.8020805</v>
      </c>
      <c r="C81" s="160" t="n">
        <v>33403009.8828066</v>
      </c>
      <c r="D81" s="160" t="n">
        <v>113999139.036763</v>
      </c>
      <c r="E81" s="160" t="n">
        <v>103869007.943277</v>
      </c>
      <c r="F81" s="160" t="n">
        <v>17311501.3238795</v>
      </c>
      <c r="G81" s="160" t="n">
        <v>651683.383917449</v>
      </c>
      <c r="H81" s="160" t="n">
        <v>366099.81660401</v>
      </c>
      <c r="I81" s="160" t="n">
        <v>130016.74107494</v>
      </c>
    </row>
    <row r="82" customFormat="false" ht="12.8" hidden="false" customHeight="false" outlineLevel="0" collapsed="false">
      <c r="A82" s="160" t="n">
        <v>129</v>
      </c>
      <c r="B82" s="160" t="n">
        <v>30108519.2885705</v>
      </c>
      <c r="C82" s="160" t="n">
        <v>29023538.5150697</v>
      </c>
      <c r="D82" s="160" t="n">
        <v>99690012.5365404</v>
      </c>
      <c r="E82" s="160" t="n">
        <v>104155266.375545</v>
      </c>
      <c r="F82" s="160" t="n">
        <v>0</v>
      </c>
      <c r="G82" s="160" t="n">
        <v>626420.878945374</v>
      </c>
      <c r="H82" s="160" t="n">
        <v>365769.21298582</v>
      </c>
      <c r="I82" s="160" t="n">
        <v>132558.11652795</v>
      </c>
    </row>
    <row r="83" customFormat="false" ht="12.8" hidden="false" customHeight="false" outlineLevel="0" collapsed="false">
      <c r="A83" s="160" t="n">
        <v>130</v>
      </c>
      <c r="B83" s="160" t="n">
        <v>34992125.579764</v>
      </c>
      <c r="C83" s="160" t="n">
        <v>33915690.9173765</v>
      </c>
      <c r="D83" s="160" t="n">
        <v>115749797.731352</v>
      </c>
      <c r="E83" s="160" t="n">
        <v>105418069.188148</v>
      </c>
      <c r="F83" s="160" t="n">
        <v>17569678.1980247</v>
      </c>
      <c r="G83" s="160" t="n">
        <v>618266.219592954</v>
      </c>
      <c r="H83" s="160" t="n">
        <v>367616.61995954</v>
      </c>
      <c r="I83" s="160" t="n">
        <v>129359.74690714</v>
      </c>
    </row>
    <row r="84" customFormat="false" ht="12.8" hidden="false" customHeight="false" outlineLevel="0" collapsed="false">
      <c r="A84" s="160" t="n">
        <v>131</v>
      </c>
      <c r="B84" s="160" t="n">
        <v>30520111.1462001</v>
      </c>
      <c r="C84" s="160" t="n">
        <v>29490686.5302628</v>
      </c>
      <c r="D84" s="160" t="n">
        <v>101285124.196376</v>
      </c>
      <c r="E84" s="160" t="n">
        <v>105840800.415915</v>
      </c>
      <c r="F84" s="160" t="n">
        <v>0</v>
      </c>
      <c r="G84" s="160" t="n">
        <v>587523.208917026</v>
      </c>
      <c r="H84" s="160" t="n">
        <v>354028.44097939</v>
      </c>
      <c r="I84" s="160" t="n">
        <v>125532.80862982</v>
      </c>
    </row>
    <row r="85" customFormat="false" ht="12.8" hidden="false" customHeight="false" outlineLevel="0" collapsed="false">
      <c r="A85" s="160" t="n">
        <v>132</v>
      </c>
      <c r="B85" s="160" t="n">
        <v>35151662.9748625</v>
      </c>
      <c r="C85" s="160" t="n">
        <v>34022816.4532261</v>
      </c>
      <c r="D85" s="160" t="n">
        <v>116149065.206554</v>
      </c>
      <c r="E85" s="160" t="n">
        <v>105799930.435157</v>
      </c>
      <c r="F85" s="160" t="n">
        <v>17633321.7391929</v>
      </c>
      <c r="G85" s="160" t="n">
        <v>661583.118761466</v>
      </c>
      <c r="H85" s="160" t="n">
        <v>374979.34546807</v>
      </c>
      <c r="I85" s="160" t="n">
        <v>131834.36772418</v>
      </c>
    </row>
    <row r="86" customFormat="false" ht="12.8" hidden="false" customHeight="false" outlineLevel="0" collapsed="false">
      <c r="A86" s="160" t="n">
        <v>133</v>
      </c>
      <c r="B86" s="160" t="n">
        <v>30844143.6118528</v>
      </c>
      <c r="C86" s="160" t="n">
        <v>29699989.8052959</v>
      </c>
      <c r="D86" s="160" t="n">
        <v>102020301.250911</v>
      </c>
      <c r="E86" s="160" t="n">
        <v>106640828.683643</v>
      </c>
      <c r="F86" s="160" t="n">
        <v>0</v>
      </c>
      <c r="G86" s="160" t="n">
        <v>675048.648123205</v>
      </c>
      <c r="H86" s="160" t="n">
        <v>374614.41594008</v>
      </c>
      <c r="I86" s="160" t="n">
        <v>134986.77499089</v>
      </c>
    </row>
    <row r="87" customFormat="false" ht="12.8" hidden="false" customHeight="false" outlineLevel="0" collapsed="false">
      <c r="A87" s="160" t="n">
        <v>134</v>
      </c>
      <c r="B87" s="160" t="n">
        <v>35553860.2040427</v>
      </c>
      <c r="C87" s="160" t="n">
        <v>34392421.8912258</v>
      </c>
      <c r="D87" s="160" t="n">
        <v>117500316.98508</v>
      </c>
      <c r="E87" s="160" t="n">
        <v>106925408.068452</v>
      </c>
      <c r="F87" s="160" t="n">
        <v>17820901.3447419</v>
      </c>
      <c r="G87" s="160" t="n">
        <v>693653.443930507</v>
      </c>
      <c r="H87" s="160" t="n">
        <v>376358.48132669</v>
      </c>
      <c r="I87" s="160" t="n">
        <v>130609.12508536</v>
      </c>
    </row>
    <row r="88" customFormat="false" ht="12.8" hidden="false" customHeight="false" outlineLevel="0" collapsed="false">
      <c r="A88" s="160" t="n">
        <v>135</v>
      </c>
      <c r="B88" s="160" t="n">
        <v>31078645.4008174</v>
      </c>
      <c r="C88" s="160" t="n">
        <v>29945045.0316908</v>
      </c>
      <c r="D88" s="160" t="n">
        <v>102969191.689306</v>
      </c>
      <c r="E88" s="160" t="n">
        <v>107483220.311003</v>
      </c>
      <c r="F88" s="160" t="n">
        <v>0</v>
      </c>
      <c r="G88" s="160" t="n">
        <v>663649.327056052</v>
      </c>
      <c r="H88" s="160" t="n">
        <v>377427.87091585</v>
      </c>
      <c r="I88" s="160" t="n">
        <v>132175.95879242</v>
      </c>
    </row>
    <row r="89" customFormat="false" ht="12.8" hidden="false" customHeight="false" outlineLevel="0" collapsed="false">
      <c r="A89" s="160" t="n">
        <v>136</v>
      </c>
      <c r="B89" s="160" t="n">
        <v>36200376.3394591</v>
      </c>
      <c r="C89" s="160" t="n">
        <v>35025938.9650998</v>
      </c>
      <c r="D89" s="160" t="n">
        <v>119643813.551671</v>
      </c>
      <c r="E89" s="160" t="n">
        <v>108851018.523716</v>
      </c>
      <c r="F89" s="160" t="n">
        <v>18141836.4206194</v>
      </c>
      <c r="G89" s="160" t="n">
        <v>705447.088569641</v>
      </c>
      <c r="H89" s="160" t="n">
        <v>377676.17323733</v>
      </c>
      <c r="I89" s="160" t="n">
        <v>130448.73221752</v>
      </c>
    </row>
    <row r="90" customFormat="false" ht="12.8" hidden="false" customHeight="false" outlineLevel="0" collapsed="false">
      <c r="A90" s="160" t="n">
        <v>137</v>
      </c>
      <c r="B90" s="160" t="n">
        <v>31438948.8479013</v>
      </c>
      <c r="C90" s="160" t="n">
        <v>30263708.5810258</v>
      </c>
      <c r="D90" s="160" t="n">
        <v>104053315.599681</v>
      </c>
      <c r="E90" s="160" t="n">
        <v>108549275.641939</v>
      </c>
      <c r="F90" s="160" t="n">
        <v>0</v>
      </c>
      <c r="G90" s="160" t="n">
        <v>693544.777106015</v>
      </c>
      <c r="H90" s="160" t="n">
        <v>385046.06853462</v>
      </c>
      <c r="I90" s="160" t="n">
        <v>138070.60176405</v>
      </c>
    </row>
    <row r="91" customFormat="false" ht="12.8" hidden="false" customHeight="false" outlineLevel="0" collapsed="false">
      <c r="A91" s="160" t="n">
        <v>138</v>
      </c>
      <c r="B91" s="160" t="n">
        <v>36537087.650541</v>
      </c>
      <c r="C91" s="160" t="n">
        <v>35359289.5323</v>
      </c>
      <c r="D91" s="160" t="n">
        <v>120844067.454061</v>
      </c>
      <c r="E91" s="160" t="n">
        <v>109895013.957108</v>
      </c>
      <c r="F91" s="160" t="n">
        <v>18315835.659518</v>
      </c>
      <c r="G91" s="160" t="n">
        <v>702718.919751049</v>
      </c>
      <c r="H91" s="160" t="n">
        <v>382712.70822047</v>
      </c>
      <c r="I91" s="160" t="n">
        <v>131952.12895649</v>
      </c>
    </row>
    <row r="92" customFormat="false" ht="12.8" hidden="false" customHeight="false" outlineLevel="0" collapsed="false">
      <c r="A92" s="160" t="n">
        <v>139</v>
      </c>
      <c r="B92" s="160" t="n">
        <v>32093429.6293433</v>
      </c>
      <c r="C92" s="160" t="n">
        <v>30922826.8986997</v>
      </c>
      <c r="D92" s="160" t="n">
        <v>106376792.589687</v>
      </c>
      <c r="E92" s="160" t="n">
        <v>110850643.696701</v>
      </c>
      <c r="F92" s="160" t="n">
        <v>0</v>
      </c>
      <c r="G92" s="160" t="n">
        <v>692768.753838228</v>
      </c>
      <c r="H92" s="160" t="n">
        <v>383391.12256525</v>
      </c>
      <c r="I92" s="160" t="n">
        <v>134918.36320018</v>
      </c>
    </row>
    <row r="93" customFormat="false" ht="12.8" hidden="false" customHeight="false" outlineLevel="0" collapsed="false">
      <c r="A93" s="160" t="n">
        <v>140</v>
      </c>
      <c r="B93" s="160" t="n">
        <v>37107569.0899282</v>
      </c>
      <c r="C93" s="160" t="n">
        <v>35948762.3078009</v>
      </c>
      <c r="D93" s="160" t="n">
        <v>122841193.644829</v>
      </c>
      <c r="E93" s="160" t="n">
        <v>111677617.409214</v>
      </c>
      <c r="F93" s="160" t="n">
        <v>18612936.234869</v>
      </c>
      <c r="G93" s="160" t="n">
        <v>674073.311552904</v>
      </c>
      <c r="H93" s="160" t="n">
        <v>389643.84522784</v>
      </c>
      <c r="I93" s="160" t="n">
        <v>135842.3219236</v>
      </c>
    </row>
    <row r="94" customFormat="false" ht="12.8" hidden="false" customHeight="false" outlineLevel="0" collapsed="false">
      <c r="A94" s="160" t="n">
        <v>141</v>
      </c>
      <c r="B94" s="160" t="n">
        <v>32586805.6171213</v>
      </c>
      <c r="C94" s="160" t="n">
        <v>31468013.319624</v>
      </c>
      <c r="D94" s="160" t="n">
        <v>108264058.395574</v>
      </c>
      <c r="E94" s="160" t="n">
        <v>112807155.634086</v>
      </c>
      <c r="F94" s="160" t="n">
        <v>0</v>
      </c>
      <c r="G94" s="160" t="n">
        <v>621883.542579767</v>
      </c>
      <c r="H94" s="160" t="n">
        <v>399662.56316684</v>
      </c>
      <c r="I94" s="160" t="n">
        <v>138923.13107246</v>
      </c>
    </row>
    <row r="95" customFormat="false" ht="12.8" hidden="false" customHeight="false" outlineLevel="0" collapsed="false">
      <c r="A95" s="160" t="n">
        <v>142</v>
      </c>
      <c r="B95" s="160" t="n">
        <v>37800485.735699</v>
      </c>
      <c r="C95" s="160" t="n">
        <v>36630074.5561283</v>
      </c>
      <c r="D95" s="160" t="n">
        <v>125261624.262153</v>
      </c>
      <c r="E95" s="160" t="n">
        <v>113808083.658024</v>
      </c>
      <c r="F95" s="160" t="n">
        <v>18968013.9430039</v>
      </c>
      <c r="G95" s="160" t="n">
        <v>699670.693346628</v>
      </c>
      <c r="H95" s="160" t="n">
        <v>378530.91204134</v>
      </c>
      <c r="I95" s="160" t="n">
        <v>131727.96311821</v>
      </c>
    </row>
    <row r="96" customFormat="false" ht="12.8" hidden="false" customHeight="false" outlineLevel="0" collapsed="false">
      <c r="A96" s="160" t="n">
        <v>143</v>
      </c>
      <c r="B96" s="160" t="n">
        <v>32988063.1012142</v>
      </c>
      <c r="C96" s="160" t="n">
        <v>31842707.5352382</v>
      </c>
      <c r="D96" s="160" t="n">
        <v>109625266.085498</v>
      </c>
      <c r="E96" s="160" t="n">
        <v>114145516.728967</v>
      </c>
      <c r="F96" s="160" t="n">
        <v>0</v>
      </c>
      <c r="G96" s="160" t="n">
        <v>675866.108819028</v>
      </c>
      <c r="H96" s="160" t="n">
        <v>377692.65853926</v>
      </c>
      <c r="I96" s="160" t="n">
        <v>131138.28373948</v>
      </c>
    </row>
    <row r="97" customFormat="false" ht="12.8" hidden="false" customHeight="false" outlineLevel="0" collapsed="false">
      <c r="A97" s="160" t="n">
        <v>144</v>
      </c>
      <c r="B97" s="160" t="n">
        <v>38012906.7629945</v>
      </c>
      <c r="C97" s="160" t="n">
        <v>36858844.4749997</v>
      </c>
      <c r="D97" s="160" t="n">
        <v>126071301.251897</v>
      </c>
      <c r="E97" s="160" t="n">
        <v>114462908.590386</v>
      </c>
      <c r="F97" s="160" t="n">
        <v>19077151.431731</v>
      </c>
      <c r="G97" s="160" t="n">
        <v>677706.996602104</v>
      </c>
      <c r="H97" s="160" t="n">
        <v>385272.2510714</v>
      </c>
      <c r="I97" s="160" t="n">
        <v>130118.62903037</v>
      </c>
    </row>
    <row r="98" customFormat="false" ht="12.8" hidden="false" customHeight="false" outlineLevel="0" collapsed="false">
      <c r="A98" s="160" t="n">
        <v>145</v>
      </c>
      <c r="B98" s="160" t="n">
        <v>33394984.2925802</v>
      </c>
      <c r="C98" s="160" t="n">
        <v>32229289.4554353</v>
      </c>
      <c r="D98" s="160" t="n">
        <v>110972940.146432</v>
      </c>
      <c r="E98" s="160" t="n">
        <v>115526290.670659</v>
      </c>
      <c r="F98" s="160" t="n">
        <v>0</v>
      </c>
      <c r="G98" s="160" t="n">
        <v>682267.524161757</v>
      </c>
      <c r="H98" s="160" t="n">
        <v>389362.95297976</v>
      </c>
      <c r="I98" s="160" t="n">
        <v>134377.65714772</v>
      </c>
    </row>
    <row r="99" customFormat="false" ht="12.8" hidden="false" customHeight="false" outlineLevel="0" collapsed="false">
      <c r="A99" s="160" t="n">
        <v>146</v>
      </c>
      <c r="B99" s="160" t="n">
        <v>38687041.3235293</v>
      </c>
      <c r="C99" s="160" t="n">
        <v>37502288.3383815</v>
      </c>
      <c r="D99" s="160" t="n">
        <v>128273232.318545</v>
      </c>
      <c r="E99" s="160" t="n">
        <v>116420488.200213</v>
      </c>
      <c r="F99" s="160" t="n">
        <v>19403414.7000356</v>
      </c>
      <c r="G99" s="160" t="n">
        <v>697777.487029541</v>
      </c>
      <c r="H99" s="160" t="n">
        <v>392560.27478774</v>
      </c>
      <c r="I99" s="160" t="n">
        <v>134878.89047227</v>
      </c>
    </row>
    <row r="100" customFormat="false" ht="12.8" hidden="false" customHeight="false" outlineLevel="0" collapsed="false">
      <c r="A100" s="160" t="n">
        <v>147</v>
      </c>
      <c r="B100" s="160" t="n">
        <v>33849620.8847159</v>
      </c>
      <c r="C100" s="160" t="n">
        <v>32628998.3633546</v>
      </c>
      <c r="D100" s="160" t="n">
        <v>112411291.919172</v>
      </c>
      <c r="E100" s="160" t="n">
        <v>116894439.724851</v>
      </c>
      <c r="F100" s="160" t="n">
        <v>0</v>
      </c>
      <c r="G100" s="160" t="n">
        <v>734831.96841103</v>
      </c>
      <c r="H100" s="160" t="n">
        <v>391731.50651724</v>
      </c>
      <c r="I100" s="160" t="n">
        <v>134370.0663329</v>
      </c>
    </row>
    <row r="101" customFormat="false" ht="12.8" hidden="false" customHeight="false" outlineLevel="0" collapsed="false">
      <c r="A101" s="160" t="n">
        <v>148</v>
      </c>
      <c r="B101" s="160" t="n">
        <v>38975608.3890178</v>
      </c>
      <c r="C101" s="160" t="n">
        <v>37754143.5744393</v>
      </c>
      <c r="D101" s="160" t="n">
        <v>129195372.869356</v>
      </c>
      <c r="E101" s="160" t="n">
        <v>117145271.048364</v>
      </c>
      <c r="F101" s="160" t="n">
        <v>19524211.841394</v>
      </c>
      <c r="G101" s="160" t="n">
        <v>732342.012242797</v>
      </c>
      <c r="H101" s="160" t="n">
        <v>394538.68595808</v>
      </c>
      <c r="I101" s="160" t="n">
        <v>135120.16625374</v>
      </c>
    </row>
    <row r="102" customFormat="false" ht="12.8" hidden="false" customHeight="false" outlineLevel="0" collapsed="false">
      <c r="A102" s="160" t="n">
        <v>149</v>
      </c>
      <c r="B102" s="160" t="n">
        <v>33991155.4296383</v>
      </c>
      <c r="C102" s="160" t="n">
        <v>32779949.2082237</v>
      </c>
      <c r="D102" s="160" t="n">
        <v>112919012.296754</v>
      </c>
      <c r="E102" s="160" t="n">
        <v>117314514.20704</v>
      </c>
      <c r="F102" s="160" t="n">
        <v>0</v>
      </c>
      <c r="G102" s="160" t="n">
        <v>726936.039526508</v>
      </c>
      <c r="H102" s="160" t="n">
        <v>389445.19686648</v>
      </c>
      <c r="I102" s="160" t="n">
        <v>135464.26431659</v>
      </c>
    </row>
    <row r="103" customFormat="false" ht="12.8" hidden="false" customHeight="false" outlineLevel="0" collapsed="false">
      <c r="A103" s="160" t="n">
        <v>150</v>
      </c>
      <c r="B103" s="160" t="n">
        <v>39511355.9435626</v>
      </c>
      <c r="C103" s="160" t="n">
        <v>38327421.5207762</v>
      </c>
      <c r="D103" s="160" t="n">
        <v>131203290.610134</v>
      </c>
      <c r="E103" s="160" t="n">
        <v>118891502.412883</v>
      </c>
      <c r="F103" s="160" t="n">
        <v>19815250.4021471</v>
      </c>
      <c r="G103" s="160" t="n">
        <v>696569.804232126</v>
      </c>
      <c r="H103" s="160" t="n">
        <v>392435.39713511</v>
      </c>
      <c r="I103" s="160" t="n">
        <v>135613.17345596</v>
      </c>
    </row>
    <row r="104" customFormat="false" ht="12.8" hidden="false" customHeight="false" outlineLevel="0" collapsed="false">
      <c r="A104" s="160" t="n">
        <v>151</v>
      </c>
      <c r="B104" s="160" t="n">
        <v>34652805.2510328</v>
      </c>
      <c r="C104" s="160" t="n">
        <v>33429220.7601069</v>
      </c>
      <c r="D104" s="160" t="n">
        <v>115195642.957499</v>
      </c>
      <c r="E104" s="160" t="n">
        <v>119647293.625978</v>
      </c>
      <c r="F104" s="160" t="n">
        <v>0</v>
      </c>
      <c r="G104" s="160" t="n">
        <v>735702.083759323</v>
      </c>
      <c r="H104" s="160" t="n">
        <v>393316.90145627</v>
      </c>
      <c r="I104" s="160" t="n">
        <v>135093.57958615</v>
      </c>
    </row>
    <row r="105" customFormat="false" ht="12.8" hidden="false" customHeight="false" outlineLevel="0" collapsed="false">
      <c r="A105" s="160" t="n">
        <v>152</v>
      </c>
      <c r="B105" s="160" t="n">
        <v>39878949.373414</v>
      </c>
      <c r="C105" s="160" t="n">
        <v>38648635.251472</v>
      </c>
      <c r="D105" s="160" t="n">
        <v>132318426.053804</v>
      </c>
      <c r="E105" s="160" t="n">
        <v>119925382.823836</v>
      </c>
      <c r="F105" s="160" t="n">
        <v>19987563.8039727</v>
      </c>
      <c r="G105" s="160" t="n">
        <v>739214.412207927</v>
      </c>
      <c r="H105" s="160" t="n">
        <v>397924.67769232</v>
      </c>
      <c r="I105" s="160" t="n">
        <v>133107.18863105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5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E22" activeCellId="1" sqref="B120:G146 E22"/>
    </sheetView>
  </sheetViews>
  <sheetFormatPr defaultColWidth="11.7421875" defaultRowHeight="12.8" zeroHeight="false" outlineLevelRow="0" outlineLevelCol="0"/>
  <sheetData>
    <row r="1" customFormat="false" ht="12.8" hidden="false" customHeight="false" outlineLevel="0" collapsed="false">
      <c r="A1" s="0" t="s">
        <v>222</v>
      </c>
      <c r="B1" s="0" t="s">
        <v>206</v>
      </c>
      <c r="C1" s="0" t="s">
        <v>251</v>
      </c>
      <c r="D1" s="0" t="s">
        <v>252</v>
      </c>
      <c r="E1" s="0" t="s">
        <v>253</v>
      </c>
      <c r="F1" s="0" t="s">
        <v>254</v>
      </c>
      <c r="G1" s="0" t="s">
        <v>255</v>
      </c>
      <c r="H1" s="0" t="s">
        <v>256</v>
      </c>
      <c r="I1" s="0" t="s">
        <v>207</v>
      </c>
    </row>
    <row r="2" customFormat="false" ht="12.8" hidden="false" customHeight="false" outlineLevel="0" collapsed="false">
      <c r="A2" s="0" t="n">
        <v>49</v>
      </c>
      <c r="B2" s="0" t="n">
        <v>18000510.6188669</v>
      </c>
      <c r="C2" s="0" t="n">
        <v>17348424.3044446</v>
      </c>
      <c r="D2" s="0" t="n">
        <v>61294383.3095153</v>
      </c>
      <c r="E2" s="0" t="n">
        <v>61294383.3095153</v>
      </c>
      <c r="F2" s="0" t="n">
        <v>0</v>
      </c>
      <c r="G2" s="0" t="n">
        <v>371077.892968079</v>
      </c>
      <c r="H2" s="0" t="n">
        <v>186193.971362136</v>
      </c>
      <c r="I2" s="0" t="n">
        <v>135449.214417351</v>
      </c>
    </row>
    <row r="3" customFormat="false" ht="12.8" hidden="false" customHeight="false" outlineLevel="0" collapsed="false">
      <c r="A3" s="0" t="n">
        <v>50</v>
      </c>
      <c r="B3" s="0" t="n">
        <v>22157499.2341788</v>
      </c>
      <c r="C3" s="0" t="n">
        <v>21420846.3579256</v>
      </c>
      <c r="D3" s="0" t="n">
        <v>75698211.0792046</v>
      </c>
      <c r="E3" s="0" t="n">
        <v>64884180.9250325</v>
      </c>
      <c r="F3" s="0" t="n">
        <v>10814030.1541721</v>
      </c>
      <c r="G3" s="0" t="n">
        <v>449590.592220506</v>
      </c>
      <c r="H3" s="0" t="n">
        <v>181303.384351026</v>
      </c>
      <c r="I3" s="0" t="n">
        <v>151084.142402353</v>
      </c>
    </row>
    <row r="4" customFormat="false" ht="12.8" hidden="false" customHeight="false" outlineLevel="0" collapsed="false">
      <c r="A4" s="0" t="n">
        <v>51</v>
      </c>
      <c r="B4" s="0" t="n">
        <v>20233959.3615849</v>
      </c>
      <c r="C4" s="0" t="n">
        <v>19481047.9018705</v>
      </c>
      <c r="D4" s="0" t="n">
        <v>68948168.7444157</v>
      </c>
      <c r="E4" s="0" t="n">
        <v>68948168.7444157</v>
      </c>
      <c r="F4" s="0" t="n">
        <v>0</v>
      </c>
      <c r="G4" s="0" t="n">
        <v>479075.444673333</v>
      </c>
      <c r="H4" s="0" t="n">
        <v>169295.89556962</v>
      </c>
      <c r="I4" s="0" t="n">
        <v>149343.027816335</v>
      </c>
    </row>
    <row r="5" customFormat="false" ht="12.8" hidden="false" customHeight="false" outlineLevel="0" collapsed="false">
      <c r="A5" s="0" t="n">
        <v>52</v>
      </c>
      <c r="B5" s="0" t="n">
        <v>23711099.340712</v>
      </c>
      <c r="C5" s="0" t="n">
        <v>22929508.1705452</v>
      </c>
      <c r="D5" s="0" t="n">
        <v>81128439.104295</v>
      </c>
      <c r="E5" s="0" t="n">
        <v>69538662.0893957</v>
      </c>
      <c r="F5" s="0" t="n">
        <v>11589777.0148993</v>
      </c>
      <c r="G5" s="0" t="n">
        <v>516987.680878167</v>
      </c>
      <c r="H5" s="0" t="n">
        <v>162008.72253143</v>
      </c>
      <c r="I5" s="0" t="n">
        <v>146563.952510206</v>
      </c>
    </row>
    <row r="6" customFormat="false" ht="12.8" hidden="false" customHeight="false" outlineLevel="0" collapsed="false">
      <c r="A6" s="0" t="n">
        <v>53</v>
      </c>
      <c r="B6" s="0" t="n">
        <v>19318558.8094962</v>
      </c>
      <c r="C6" s="0" t="n">
        <v>18652836.7134315</v>
      </c>
      <c r="D6" s="0" t="n">
        <v>66019109.634082</v>
      </c>
      <c r="E6" s="0" t="n">
        <v>66019109.634082</v>
      </c>
      <c r="F6" s="0" t="n">
        <v>0</v>
      </c>
      <c r="G6" s="0" t="n">
        <v>425976.651435597</v>
      </c>
      <c r="H6" s="0" t="n">
        <v>141481.176969882</v>
      </c>
      <c r="I6" s="0" t="n">
        <v>140377.525227439</v>
      </c>
    </row>
    <row r="7" customFormat="false" ht="12.8" hidden="false" customHeight="false" outlineLevel="0" collapsed="false">
      <c r="A7" s="0" t="n">
        <v>54</v>
      </c>
      <c r="B7" s="0" t="n">
        <v>22035975.6793422</v>
      </c>
      <c r="C7" s="0" t="n">
        <v>21394352.2957855</v>
      </c>
      <c r="D7" s="0" t="n">
        <v>75696584.2068533</v>
      </c>
      <c r="E7" s="0" t="n">
        <v>64882786.4630171</v>
      </c>
      <c r="F7" s="0" t="n">
        <v>10813797.7438362</v>
      </c>
      <c r="G7" s="0" t="n">
        <v>415298.321746476</v>
      </c>
      <c r="H7" s="0" t="n">
        <v>127089.694721227</v>
      </c>
      <c r="I7" s="0" t="n">
        <v>141764.810127232</v>
      </c>
    </row>
    <row r="8" customFormat="false" ht="12.8" hidden="false" customHeight="false" outlineLevel="0" collapsed="false">
      <c r="A8" s="0" t="n">
        <v>55</v>
      </c>
      <c r="B8" s="0" t="n">
        <v>19225382.5714869</v>
      </c>
      <c r="C8" s="0" t="n">
        <v>18603741.720877</v>
      </c>
      <c r="D8" s="0" t="n">
        <v>65799884.3882005</v>
      </c>
      <c r="E8" s="0" t="n">
        <v>65799884.3882005</v>
      </c>
      <c r="F8" s="0" t="n">
        <v>0</v>
      </c>
      <c r="G8" s="0" t="n">
        <v>399075.404357142</v>
      </c>
      <c r="H8" s="0" t="n">
        <v>121633.121774462</v>
      </c>
      <c r="I8" s="0" t="n">
        <v>144189.0349691</v>
      </c>
    </row>
    <row r="9" customFormat="false" ht="12.8" hidden="false" customHeight="false" outlineLevel="0" collapsed="false">
      <c r="A9" s="0" t="n">
        <v>56</v>
      </c>
      <c r="B9" s="0" t="n">
        <v>22564836.9054479</v>
      </c>
      <c r="C9" s="0" t="n">
        <v>21903346.743288</v>
      </c>
      <c r="D9" s="0" t="n">
        <v>77437977.0286537</v>
      </c>
      <c r="E9" s="0" t="n">
        <v>66375408.8817032</v>
      </c>
      <c r="F9" s="0" t="n">
        <v>11062568.1469505</v>
      </c>
      <c r="G9" s="0" t="n">
        <v>439140.631379141</v>
      </c>
      <c r="H9" s="0" t="n">
        <v>116461.810362377</v>
      </c>
      <c r="I9" s="0" t="n">
        <v>151268.17202623</v>
      </c>
    </row>
    <row r="10" customFormat="false" ht="12.8" hidden="false" customHeight="false" outlineLevel="0" collapsed="false">
      <c r="A10" s="0" t="n">
        <v>57</v>
      </c>
      <c r="B10" s="0" t="n">
        <v>19510720.9348717</v>
      </c>
      <c r="C10" s="0" t="n">
        <v>18772632.0522002</v>
      </c>
      <c r="D10" s="0" t="n">
        <v>66351902.7083651</v>
      </c>
      <c r="E10" s="0" t="n">
        <v>66351902.7083651</v>
      </c>
      <c r="F10" s="0" t="n">
        <v>0</v>
      </c>
      <c r="G10" s="0" t="n">
        <v>413586.258336625</v>
      </c>
      <c r="H10" s="0" t="n">
        <v>238137.823326839</v>
      </c>
      <c r="I10" s="0" t="n">
        <v>123378.287154311</v>
      </c>
    </row>
    <row r="11" customFormat="false" ht="12.8" hidden="false" customHeight="false" outlineLevel="0" collapsed="false">
      <c r="A11" s="0" t="n">
        <v>58</v>
      </c>
      <c r="B11" s="0" t="n">
        <v>23339052.656364</v>
      </c>
      <c r="C11" s="0" t="n">
        <v>22600878.1366645</v>
      </c>
      <c r="D11" s="0" t="n">
        <v>79882706.2211742</v>
      </c>
      <c r="E11" s="0" t="n">
        <v>68470891.0467207</v>
      </c>
      <c r="F11" s="0" t="n">
        <v>11411815.1744534</v>
      </c>
      <c r="G11" s="0" t="n">
        <v>415889.735639967</v>
      </c>
      <c r="H11" s="0" t="n">
        <v>230582.912895283</v>
      </c>
      <c r="I11" s="0" t="n">
        <v>131002.673091904</v>
      </c>
    </row>
    <row r="12" customFormat="false" ht="12.8" hidden="false" customHeight="false" outlineLevel="0" collapsed="false">
      <c r="A12" s="0" t="n">
        <v>59</v>
      </c>
      <c r="B12" s="0" t="n">
        <v>20676340.3358436</v>
      </c>
      <c r="C12" s="0" t="n">
        <v>19987346.5543269</v>
      </c>
      <c r="D12" s="0" t="n">
        <v>70658358.7383324</v>
      </c>
      <c r="E12" s="0" t="n">
        <v>70658358.7383324</v>
      </c>
      <c r="F12" s="0" t="n">
        <v>0</v>
      </c>
      <c r="G12" s="0" t="n">
        <v>367663.677083727</v>
      </c>
      <c r="H12" s="0" t="n">
        <v>225108.785774441</v>
      </c>
      <c r="I12" s="0" t="n">
        <v>137459.026655012</v>
      </c>
    </row>
    <row r="13" customFormat="false" ht="12.8" hidden="false" customHeight="false" outlineLevel="0" collapsed="false">
      <c r="A13" s="0" t="n">
        <v>60</v>
      </c>
      <c r="B13" s="0" t="n">
        <v>24442783.390504</v>
      </c>
      <c r="C13" s="0" t="n">
        <v>23718443.3956191</v>
      </c>
      <c r="D13" s="0" t="n">
        <v>83772244.5237371</v>
      </c>
      <c r="E13" s="0" t="n">
        <v>71804781.020346</v>
      </c>
      <c r="F13" s="0" t="n">
        <v>11967463.503391</v>
      </c>
      <c r="G13" s="0" t="n">
        <v>396743.97044938</v>
      </c>
      <c r="H13" s="0" t="n">
        <v>227007.358244038</v>
      </c>
      <c r="I13" s="0" t="n">
        <v>143698.094559182</v>
      </c>
    </row>
    <row r="14" customFormat="false" ht="12.8" hidden="false" customHeight="false" outlineLevel="0" collapsed="false">
      <c r="A14" s="0" t="n">
        <v>61</v>
      </c>
      <c r="B14" s="0" t="n">
        <v>19425279.3963776</v>
      </c>
      <c r="C14" s="0" t="n">
        <v>18694163.0781907</v>
      </c>
      <c r="D14" s="0" t="n">
        <v>62655549.6102329</v>
      </c>
      <c r="E14" s="0" t="n">
        <v>70961222.6214461</v>
      </c>
      <c r="F14" s="0" t="n">
        <v>0</v>
      </c>
      <c r="G14" s="0" t="n">
        <v>385120.323093544</v>
      </c>
      <c r="H14" s="0" t="n">
        <v>255380.671773609</v>
      </c>
      <c r="I14" s="0" t="n">
        <v>129450.461885458</v>
      </c>
    </row>
    <row r="15" customFormat="false" ht="12.8" hidden="false" customHeight="false" outlineLevel="0" collapsed="false">
      <c r="A15" s="0" t="n">
        <v>62</v>
      </c>
      <c r="B15" s="0" t="n">
        <v>22128007.929654</v>
      </c>
      <c r="C15" s="0" t="n">
        <v>21409449.6656469</v>
      </c>
      <c r="D15" s="0" t="n">
        <v>71778714.4057313</v>
      </c>
      <c r="E15" s="0" t="n">
        <v>69714099.3486738</v>
      </c>
      <c r="F15" s="0" t="n">
        <v>11619016.5581123</v>
      </c>
      <c r="G15" s="0" t="n">
        <v>396657.897900116</v>
      </c>
      <c r="H15" s="0" t="n">
        <v>234931.164644349</v>
      </c>
      <c r="I15" s="0" t="n">
        <v>124241.716375217</v>
      </c>
    </row>
    <row r="16" customFormat="false" ht="12.8" hidden="false" customHeight="false" outlineLevel="0" collapsed="false">
      <c r="A16" s="0" t="n">
        <v>63</v>
      </c>
      <c r="B16" s="0" t="n">
        <v>18144968.4047922</v>
      </c>
      <c r="C16" s="0" t="n">
        <v>17507481.7642189</v>
      </c>
      <c r="D16" s="0" t="n">
        <v>58906927.6239573</v>
      </c>
      <c r="E16" s="0" t="n">
        <v>66038620.5698344</v>
      </c>
      <c r="F16" s="0" t="n">
        <v>0</v>
      </c>
      <c r="G16" s="0" t="n">
        <v>349907.588704731</v>
      </c>
      <c r="H16" s="0" t="n">
        <v>208838.907550347</v>
      </c>
      <c r="I16" s="0" t="n">
        <v>112485.920454584</v>
      </c>
    </row>
    <row r="17" customFormat="false" ht="12.8" hidden="false" customHeight="false" outlineLevel="0" collapsed="false">
      <c r="A17" s="0" t="n">
        <v>64</v>
      </c>
      <c r="B17" s="0" t="n">
        <v>19836641.3035061</v>
      </c>
      <c r="C17" s="0" t="n">
        <v>19240579.5549017</v>
      </c>
      <c r="D17" s="0" t="n">
        <v>64744975.4296404</v>
      </c>
      <c r="E17" s="0" t="n">
        <v>62201099.778605</v>
      </c>
      <c r="F17" s="0" t="n">
        <v>10366849.9631008</v>
      </c>
      <c r="G17" s="0" t="n">
        <v>316139.72116797</v>
      </c>
      <c r="H17" s="0" t="n">
        <v>201450.048869671</v>
      </c>
      <c r="I17" s="0" t="n">
        <v>112102.826524005</v>
      </c>
    </row>
    <row r="18" customFormat="false" ht="12.8" hidden="false" customHeight="false" outlineLevel="0" collapsed="false">
      <c r="A18" s="0" t="n">
        <v>65</v>
      </c>
      <c r="B18" s="0" t="n">
        <v>15838280.4823216</v>
      </c>
      <c r="C18" s="0" t="n">
        <v>15266786.4777722</v>
      </c>
      <c r="D18" s="0" t="n">
        <v>48722220.7070428</v>
      </c>
      <c r="E18" s="0" t="n">
        <v>61869622.9419318</v>
      </c>
      <c r="F18" s="0" t="n">
        <v>0</v>
      </c>
      <c r="G18" s="0" t="n">
        <v>293358.556230833</v>
      </c>
      <c r="H18" s="0" t="n">
        <v>200443.796049829</v>
      </c>
      <c r="I18" s="0" t="n">
        <v>110988.074669527</v>
      </c>
    </row>
    <row r="19" customFormat="false" ht="12.8" hidden="false" customHeight="false" outlineLevel="0" collapsed="false">
      <c r="A19" s="0" t="n">
        <v>66</v>
      </c>
      <c r="B19" s="0" t="n">
        <v>18778360.1188109</v>
      </c>
      <c r="C19" s="0" t="n">
        <v>18212473.0018592</v>
      </c>
      <c r="D19" s="0" t="n">
        <v>58758310.1698221</v>
      </c>
      <c r="E19" s="0" t="n">
        <v>62353425.0747698</v>
      </c>
      <c r="F19" s="0" t="n">
        <v>10392237.5124616</v>
      </c>
      <c r="G19" s="0" t="n">
        <v>294460.186874524</v>
      </c>
      <c r="H19" s="0" t="n">
        <v>196186.538477386</v>
      </c>
      <c r="I19" s="0" t="n">
        <v>107486.273713936</v>
      </c>
    </row>
    <row r="20" customFormat="false" ht="12.8" hidden="false" customHeight="false" outlineLevel="0" collapsed="false">
      <c r="A20" s="0" t="n">
        <v>67</v>
      </c>
      <c r="B20" s="0" t="n">
        <v>15860188.8718915</v>
      </c>
      <c r="C20" s="0" t="n">
        <v>15266336.8334218</v>
      </c>
      <c r="D20" s="0" t="n">
        <v>49437145.1843315</v>
      </c>
      <c r="E20" s="0" t="n">
        <v>60559005.7924842</v>
      </c>
      <c r="F20" s="0" t="n">
        <v>0</v>
      </c>
      <c r="G20" s="0" t="n">
        <v>310256.129758465</v>
      </c>
      <c r="H20" s="0" t="n">
        <v>207049.283705519</v>
      </c>
      <c r="I20" s="0" t="n">
        <v>109352.321436835</v>
      </c>
    </row>
    <row r="21" customFormat="false" ht="12.8" hidden="false" customHeight="false" outlineLevel="0" collapsed="false">
      <c r="A21" s="0" t="n">
        <v>68</v>
      </c>
      <c r="B21" s="0" t="n">
        <v>18033810.2682384</v>
      </c>
      <c r="C21" s="0" t="n">
        <v>17429822.5917796</v>
      </c>
      <c r="D21" s="0" t="n">
        <v>56931853.5348079</v>
      </c>
      <c r="E21" s="0" t="n">
        <v>58594550.2898636</v>
      </c>
      <c r="F21" s="0" t="n">
        <v>9765758.38164393</v>
      </c>
      <c r="G21" s="0" t="n">
        <v>322286.80458126</v>
      </c>
      <c r="H21" s="0" t="n">
        <v>204810.158504698</v>
      </c>
      <c r="I21" s="0" t="n">
        <v>109843.876246888</v>
      </c>
    </row>
    <row r="22" customFormat="false" ht="12.8" hidden="false" customHeight="false" outlineLevel="0" collapsed="false">
      <c r="A22" s="0" t="n">
        <v>69</v>
      </c>
      <c r="B22" s="0" t="n">
        <v>16519043.637939</v>
      </c>
      <c r="C22" s="0" t="n">
        <v>15951956.5070811</v>
      </c>
      <c r="D22" s="0" t="n">
        <v>52153431.8633301</v>
      </c>
      <c r="E22" s="0" t="n">
        <v>61546204.7331782</v>
      </c>
      <c r="F22" s="0" t="n">
        <v>0</v>
      </c>
      <c r="G22" s="0" t="n">
        <v>284732.011818812</v>
      </c>
      <c r="H22" s="0" t="n">
        <v>204516.203423935</v>
      </c>
      <c r="I22" s="0" t="n">
        <v>111198.450878821</v>
      </c>
    </row>
    <row r="23" customFormat="false" ht="12.8" hidden="false" customHeight="false" outlineLevel="0" collapsed="false">
      <c r="A23" s="0" t="n">
        <v>70</v>
      </c>
      <c r="B23" s="0" t="n">
        <v>19050004.7322574</v>
      </c>
      <c r="C23" s="0" t="n">
        <v>18459380.8142426</v>
      </c>
      <c r="D23" s="0" t="n">
        <v>60489047.3861119</v>
      </c>
      <c r="E23" s="0" t="n">
        <v>60858300.7350193</v>
      </c>
      <c r="F23" s="0" t="n">
        <v>10143050.1225032</v>
      </c>
      <c r="G23" s="0" t="n">
        <v>321999.682218485</v>
      </c>
      <c r="H23" s="0" t="n">
        <v>203805.097230149</v>
      </c>
      <c r="I23" s="0" t="n">
        <v>92598.769380318</v>
      </c>
    </row>
    <row r="24" customFormat="false" ht="12.8" hidden="false" customHeight="false" outlineLevel="0" collapsed="false">
      <c r="A24" s="0" t="n">
        <v>71</v>
      </c>
      <c r="B24" s="0" t="n">
        <v>16236319.7715488</v>
      </c>
      <c r="C24" s="0" t="n">
        <v>15656599.7914266</v>
      </c>
      <c r="D24" s="0" t="n">
        <v>51474754.1407418</v>
      </c>
      <c r="E24" s="0" t="n">
        <v>59820218.0844679</v>
      </c>
      <c r="F24" s="0" t="n">
        <v>0</v>
      </c>
      <c r="G24" s="0" t="n">
        <v>314891.444239093</v>
      </c>
      <c r="H24" s="0" t="n">
        <v>201286.150601737</v>
      </c>
      <c r="I24" s="0" t="n">
        <v>90774.8361162301</v>
      </c>
    </row>
    <row r="25" customFormat="false" ht="12.8" hidden="false" customHeight="false" outlineLevel="0" collapsed="false">
      <c r="A25" s="0" t="n">
        <v>72</v>
      </c>
      <c r="B25" s="0" t="n">
        <v>19087619.6995245</v>
      </c>
      <c r="C25" s="0" t="n">
        <v>18510205.7895379</v>
      </c>
      <c r="D25" s="0" t="n">
        <v>61047224.9850483</v>
      </c>
      <c r="E25" s="0" t="n">
        <v>60417037.6261077</v>
      </c>
      <c r="F25" s="0" t="n">
        <v>10069506.2710179</v>
      </c>
      <c r="G25" s="0" t="n">
        <v>316459.069412343</v>
      </c>
      <c r="H25" s="0" t="n">
        <v>194686.45061772</v>
      </c>
      <c r="I25" s="0" t="n">
        <v>94669.1285092297</v>
      </c>
    </row>
    <row r="26" customFormat="false" ht="12.8" hidden="false" customHeight="false" outlineLevel="0" collapsed="false">
      <c r="A26" s="0" t="n">
        <v>73</v>
      </c>
      <c r="B26" s="0" t="n">
        <v>16789435.2698093</v>
      </c>
      <c r="C26" s="0" t="n">
        <v>16217859.026781</v>
      </c>
      <c r="D26" s="0" t="n">
        <v>53719477.6416542</v>
      </c>
      <c r="E26" s="0" t="n">
        <v>61415214.7624169</v>
      </c>
      <c r="F26" s="0" t="n">
        <v>0</v>
      </c>
      <c r="G26" s="0" t="n">
        <v>313051.077345519</v>
      </c>
      <c r="H26" s="0" t="n">
        <v>189025.305668459</v>
      </c>
      <c r="I26" s="0" t="n">
        <v>99285.5143060623</v>
      </c>
    </row>
    <row r="27" customFormat="false" ht="12.8" hidden="false" customHeight="false" outlineLevel="0" collapsed="false">
      <c r="A27" s="0" t="n">
        <v>74</v>
      </c>
      <c r="B27" s="0" t="n">
        <v>19763938.110754</v>
      </c>
      <c r="C27" s="0" t="n">
        <v>19139628.1074107</v>
      </c>
      <c r="D27" s="0" t="n">
        <v>63529901.0556374</v>
      </c>
      <c r="E27" s="0" t="n">
        <v>61981760.7378073</v>
      </c>
      <c r="F27" s="0" t="n">
        <v>10330293.4563012</v>
      </c>
      <c r="G27" s="0" t="n">
        <v>344582.825690905</v>
      </c>
      <c r="H27" s="0" t="n">
        <v>210878.645264104</v>
      </c>
      <c r="I27" s="0" t="n">
        <v>98355.0462688824</v>
      </c>
    </row>
    <row r="28" customFormat="false" ht="12.8" hidden="false" customHeight="false" outlineLevel="0" collapsed="false">
      <c r="A28" s="0" t="n">
        <v>75</v>
      </c>
      <c r="B28" s="0" t="n">
        <v>17331101.2093869</v>
      </c>
      <c r="C28" s="0" t="n">
        <v>16726475.0669368</v>
      </c>
      <c r="D28" s="0" t="n">
        <v>55768644.7976909</v>
      </c>
      <c r="E28" s="0" t="n">
        <v>62768778.5516935</v>
      </c>
      <c r="F28" s="0" t="n">
        <v>0</v>
      </c>
      <c r="G28" s="0" t="n">
        <v>332377.618541745</v>
      </c>
      <c r="H28" s="0" t="n">
        <v>199050.255836277</v>
      </c>
      <c r="I28" s="0" t="n">
        <v>104568.954388694</v>
      </c>
    </row>
    <row r="29" customFormat="false" ht="12.8" hidden="false" customHeight="false" outlineLevel="0" collapsed="false">
      <c r="A29" s="0" t="n">
        <v>76</v>
      </c>
      <c r="B29" s="0" t="n">
        <v>20427543.0847032</v>
      </c>
      <c r="C29" s="0" t="n">
        <v>19774256.040535</v>
      </c>
      <c r="D29" s="0" t="n">
        <v>65942816.3817957</v>
      </c>
      <c r="E29" s="0" t="n">
        <v>63604758.3007174</v>
      </c>
      <c r="F29" s="0" t="n">
        <v>10600793.0501196</v>
      </c>
      <c r="G29" s="0" t="n">
        <v>366063.461808134</v>
      </c>
      <c r="H29" s="0" t="n">
        <v>215189.19486739</v>
      </c>
      <c r="I29" s="0" t="n">
        <v>102906.267846735</v>
      </c>
    </row>
    <row r="30" customFormat="false" ht="12.8" hidden="false" customHeight="false" outlineLevel="0" collapsed="false">
      <c r="A30" s="0" t="n">
        <v>77</v>
      </c>
      <c r="B30" s="0" t="n">
        <v>17744798.8940371</v>
      </c>
      <c r="C30" s="0" t="n">
        <v>17124610.3331827</v>
      </c>
      <c r="D30" s="0" t="n">
        <v>57362324.5994932</v>
      </c>
      <c r="E30" s="0" t="n">
        <v>63824500.551021</v>
      </c>
      <c r="F30" s="0" t="n">
        <v>0</v>
      </c>
      <c r="G30" s="0" t="n">
        <v>337740.126389013</v>
      </c>
      <c r="H30" s="0" t="n">
        <v>206370.109758996</v>
      </c>
      <c r="I30" s="0" t="n">
        <v>108683.321009088</v>
      </c>
    </row>
    <row r="31" customFormat="false" ht="12.8" hidden="false" customHeight="false" outlineLevel="0" collapsed="false">
      <c r="A31" s="0" t="n">
        <v>78</v>
      </c>
      <c r="B31" s="0" t="n">
        <v>20806726.8071686</v>
      </c>
      <c r="C31" s="0" t="n">
        <v>20175688.9435938</v>
      </c>
      <c r="D31" s="0" t="n">
        <v>67541178.1955994</v>
      </c>
      <c r="E31" s="0" t="n">
        <v>64563260.8437188</v>
      </c>
      <c r="F31" s="0" t="n">
        <v>10760543.4739531</v>
      </c>
      <c r="G31" s="0" t="n">
        <v>344758.253008328</v>
      </c>
      <c r="H31" s="0" t="n">
        <v>214929.4512965</v>
      </c>
      <c r="I31" s="0" t="n">
        <v>101928.798957036</v>
      </c>
    </row>
    <row r="32" customFormat="false" ht="12.8" hidden="false" customHeight="false" outlineLevel="0" collapsed="false">
      <c r="A32" s="0" t="n">
        <v>79</v>
      </c>
      <c r="B32" s="0" t="n">
        <v>18134145.6354941</v>
      </c>
      <c r="C32" s="0" t="n">
        <v>17536799.2609777</v>
      </c>
      <c r="D32" s="0" t="n">
        <v>58974244.4062184</v>
      </c>
      <c r="E32" s="0" t="n">
        <v>64996619.3542294</v>
      </c>
      <c r="F32" s="0" t="n">
        <v>0</v>
      </c>
      <c r="G32" s="0" t="n">
        <v>311094.355345887</v>
      </c>
      <c r="H32" s="0" t="n">
        <v>210196.455802965</v>
      </c>
      <c r="I32" s="0" t="n">
        <v>108650.804810754</v>
      </c>
    </row>
    <row r="33" customFormat="false" ht="12.8" hidden="false" customHeight="false" outlineLevel="0" collapsed="false">
      <c r="A33" s="0" t="n">
        <v>80</v>
      </c>
      <c r="B33" s="0" t="n">
        <v>21435295.4572246</v>
      </c>
      <c r="C33" s="0" t="n">
        <v>20769650.3095959</v>
      </c>
      <c r="D33" s="0" t="n">
        <v>69728039.3833887</v>
      </c>
      <c r="E33" s="0" t="n">
        <v>66169214.9944598</v>
      </c>
      <c r="F33" s="0" t="n">
        <v>11028202.4990766</v>
      </c>
      <c r="G33" s="0" t="n">
        <v>370312.091579802</v>
      </c>
      <c r="H33" s="0" t="n">
        <v>223130.173803358</v>
      </c>
      <c r="I33" s="0" t="n">
        <v>103146.97463658</v>
      </c>
    </row>
    <row r="34" customFormat="false" ht="12.8" hidden="false" customHeight="false" outlineLevel="0" collapsed="false">
      <c r="A34" s="0" t="n">
        <v>81</v>
      </c>
      <c r="B34" s="0" t="n">
        <v>18695837.4498881</v>
      </c>
      <c r="C34" s="0" t="n">
        <v>18063680.0709122</v>
      </c>
      <c r="D34" s="0" t="n">
        <v>60912309.7270388</v>
      </c>
      <c r="E34" s="0" t="n">
        <v>66632232.4820301</v>
      </c>
      <c r="F34" s="0" t="n">
        <v>0</v>
      </c>
      <c r="G34" s="0" t="n">
        <v>344423.081314427</v>
      </c>
      <c r="H34" s="0" t="n">
        <v>212367.452574186</v>
      </c>
      <c r="I34" s="0" t="n">
        <v>107666.921553288</v>
      </c>
    </row>
    <row r="35" customFormat="false" ht="12.8" hidden="false" customHeight="false" outlineLevel="0" collapsed="false">
      <c r="A35" s="0" t="n">
        <v>82</v>
      </c>
      <c r="B35" s="0" t="n">
        <v>21709277.8157068</v>
      </c>
      <c r="C35" s="0" t="n">
        <v>21032508.4385966</v>
      </c>
      <c r="D35" s="0" t="n">
        <v>70811545.9527313</v>
      </c>
      <c r="E35" s="0" t="n">
        <v>66725260.1874124</v>
      </c>
      <c r="F35" s="0" t="n">
        <v>11120876.6979021</v>
      </c>
      <c r="G35" s="0" t="n">
        <v>371278.913672324</v>
      </c>
      <c r="H35" s="0" t="n">
        <v>232162.412563729</v>
      </c>
      <c r="I35" s="0" t="n">
        <v>104754.358391512</v>
      </c>
    </row>
    <row r="36" customFormat="false" ht="12.8" hidden="false" customHeight="false" outlineLevel="0" collapsed="false">
      <c r="A36" s="0" t="n">
        <v>83</v>
      </c>
      <c r="B36" s="0" t="n">
        <v>19024990.7119904</v>
      </c>
      <c r="C36" s="0" t="n">
        <v>18378690.9847498</v>
      </c>
      <c r="D36" s="0" t="n">
        <v>62155270.5846623</v>
      </c>
      <c r="E36" s="0" t="n">
        <v>67458268.8660719</v>
      </c>
      <c r="F36" s="0" t="n">
        <v>0</v>
      </c>
      <c r="G36" s="0" t="n">
        <v>338056.740613978</v>
      </c>
      <c r="H36" s="0" t="n">
        <v>229965.170378647</v>
      </c>
      <c r="I36" s="0" t="n">
        <v>111825.451782722</v>
      </c>
    </row>
    <row r="37" customFormat="false" ht="12.8" hidden="false" customHeight="false" outlineLevel="0" collapsed="false">
      <c r="A37" s="0" t="n">
        <v>84</v>
      </c>
      <c r="B37" s="0" t="n">
        <v>22321533.0544943</v>
      </c>
      <c r="C37" s="0" t="n">
        <v>21650633.5839063</v>
      </c>
      <c r="D37" s="0" t="n">
        <v>73029968.864315</v>
      </c>
      <c r="E37" s="0" t="n">
        <v>68470866.5626553</v>
      </c>
      <c r="F37" s="0" t="n">
        <v>11411811.0937759</v>
      </c>
      <c r="G37" s="0" t="n">
        <v>356991.481562109</v>
      </c>
      <c r="H37" s="0" t="n">
        <v>238776.161439618</v>
      </c>
      <c r="I37" s="0" t="n">
        <v>107331.182266164</v>
      </c>
    </row>
    <row r="38" customFormat="false" ht="12.8" hidden="false" customHeight="false" outlineLevel="0" collapsed="false">
      <c r="A38" s="0" t="n">
        <v>85</v>
      </c>
      <c r="B38" s="0" t="n">
        <v>19395347.6133371</v>
      </c>
      <c r="C38" s="0" t="n">
        <v>18699649.6763575</v>
      </c>
      <c r="D38" s="0" t="n">
        <v>63390942.8887954</v>
      </c>
      <c r="E38" s="0" t="n">
        <v>68397081.7834287</v>
      </c>
      <c r="F38" s="0" t="n">
        <v>0</v>
      </c>
      <c r="G38" s="0" t="n">
        <v>381421.054480969</v>
      </c>
      <c r="H38" s="0" t="n">
        <v>235254.588531541</v>
      </c>
      <c r="I38" s="0" t="n">
        <v>112888.991381633</v>
      </c>
    </row>
    <row r="39" customFormat="false" ht="12.8" hidden="false" customHeight="false" outlineLevel="0" collapsed="false">
      <c r="A39" s="0" t="n">
        <v>86</v>
      </c>
      <c r="B39" s="0" t="n">
        <v>22603156.9331877</v>
      </c>
      <c r="C39" s="0" t="n">
        <v>21864667.3330657</v>
      </c>
      <c r="D39" s="0" t="n">
        <v>73853309.5930352</v>
      </c>
      <c r="E39" s="0" t="n">
        <v>68867946.7054331</v>
      </c>
      <c r="F39" s="0" t="n">
        <v>11477991.1175722</v>
      </c>
      <c r="G39" s="0" t="n">
        <v>412404.652009196</v>
      </c>
      <c r="H39" s="0" t="n">
        <v>250079.565937964</v>
      </c>
      <c r="I39" s="0" t="n">
        <v>108579.11739253</v>
      </c>
    </row>
    <row r="40" customFormat="false" ht="12.8" hidden="false" customHeight="false" outlineLevel="0" collapsed="false">
      <c r="A40" s="0" t="n">
        <v>87</v>
      </c>
      <c r="B40" s="0" t="n">
        <v>19754532.0728659</v>
      </c>
      <c r="C40" s="0" t="n">
        <v>19013824.1799599</v>
      </c>
      <c r="D40" s="0" t="n">
        <v>64547742.6537011</v>
      </c>
      <c r="E40" s="0" t="n">
        <v>69270287.4577582</v>
      </c>
      <c r="F40" s="0" t="n">
        <v>0</v>
      </c>
      <c r="G40" s="0" t="n">
        <v>414065.440134391</v>
      </c>
      <c r="H40" s="0" t="n">
        <v>248412.846703056</v>
      </c>
      <c r="I40" s="0" t="n">
        <v>111756.580097912</v>
      </c>
    </row>
    <row r="41" customFormat="false" ht="12.8" hidden="false" customHeight="false" outlineLevel="0" collapsed="false">
      <c r="A41" s="0" t="n">
        <v>88</v>
      </c>
      <c r="B41" s="0" t="n">
        <v>23239566.8671</v>
      </c>
      <c r="C41" s="0" t="n">
        <v>22485901.1069642</v>
      </c>
      <c r="D41" s="0" t="n">
        <v>76059655.0634317</v>
      </c>
      <c r="E41" s="0" t="n">
        <v>70651625.0846486</v>
      </c>
      <c r="F41" s="0" t="n">
        <v>11775270.8474414</v>
      </c>
      <c r="G41" s="0" t="n">
        <v>418156.648218148</v>
      </c>
      <c r="H41" s="0" t="n">
        <v>259932.651874178</v>
      </c>
      <c r="I41" s="0" t="n">
        <v>107966.371490578</v>
      </c>
    </row>
    <row r="42" customFormat="false" ht="12.8" hidden="false" customHeight="false" outlineLevel="0" collapsed="false">
      <c r="A42" s="0" t="n">
        <v>89</v>
      </c>
      <c r="B42" s="0" t="n">
        <v>20432354.3987618</v>
      </c>
      <c r="C42" s="0" t="n">
        <v>19662050.7829101</v>
      </c>
      <c r="D42" s="0" t="n">
        <v>66852764.6431243</v>
      </c>
      <c r="E42" s="0" t="n">
        <v>71383517.045864</v>
      </c>
      <c r="F42" s="0" t="n">
        <v>0</v>
      </c>
      <c r="G42" s="0" t="n">
        <v>448151.050271078</v>
      </c>
      <c r="H42" s="0" t="n">
        <v>247674.528893397</v>
      </c>
      <c r="I42" s="0" t="n">
        <v>106397.195267447</v>
      </c>
    </row>
    <row r="43" customFormat="false" ht="12.8" hidden="false" customHeight="false" outlineLevel="0" collapsed="false">
      <c r="A43" s="0" t="n">
        <v>90</v>
      </c>
      <c r="B43" s="0" t="n">
        <v>23772079.8107653</v>
      </c>
      <c r="C43" s="0" t="n">
        <v>22953165.5951823</v>
      </c>
      <c r="D43" s="0" t="n">
        <v>77725720.3169735</v>
      </c>
      <c r="E43" s="0" t="n">
        <v>71952141.8302908</v>
      </c>
      <c r="F43" s="0" t="n">
        <v>11992023.6383818</v>
      </c>
      <c r="G43" s="0" t="n">
        <v>470427.273848053</v>
      </c>
      <c r="H43" s="0" t="n">
        <v>271269.516856801</v>
      </c>
      <c r="I43" s="0" t="n">
        <v>110310.60696875</v>
      </c>
    </row>
    <row r="44" customFormat="false" ht="12.8" hidden="false" customHeight="false" outlineLevel="0" collapsed="false">
      <c r="A44" s="0" t="n">
        <v>91</v>
      </c>
      <c r="B44" s="0" t="n">
        <v>20797538.5572448</v>
      </c>
      <c r="C44" s="0" t="n">
        <v>19957756.423947</v>
      </c>
      <c r="D44" s="0" t="n">
        <v>67949109.7181247</v>
      </c>
      <c r="E44" s="0" t="n">
        <v>72315598.3212845</v>
      </c>
      <c r="F44" s="0" t="n">
        <v>0</v>
      </c>
      <c r="G44" s="0" t="n">
        <v>503067.070949308</v>
      </c>
      <c r="H44" s="0" t="n">
        <v>261797.088663641</v>
      </c>
      <c r="I44" s="0" t="n">
        <v>107025.676692623</v>
      </c>
    </row>
    <row r="45" customFormat="false" ht="12.8" hidden="false" customHeight="false" outlineLevel="0" collapsed="false">
      <c r="A45" s="0" t="n">
        <v>92</v>
      </c>
      <c r="B45" s="0" t="n">
        <v>24162439.9527105</v>
      </c>
      <c r="C45" s="0" t="n">
        <v>23335528.6925487</v>
      </c>
      <c r="D45" s="0" t="n">
        <v>79084209.0094786</v>
      </c>
      <c r="E45" s="0" t="n">
        <v>73033851.0377289</v>
      </c>
      <c r="F45" s="0" t="n">
        <v>12172308.5062882</v>
      </c>
      <c r="G45" s="0" t="n">
        <v>482736.721374866</v>
      </c>
      <c r="H45" s="0" t="n">
        <v>269743.797694906</v>
      </c>
      <c r="I45" s="0" t="n">
        <v>106329.630131472</v>
      </c>
    </row>
    <row r="46" customFormat="false" ht="12.8" hidden="false" customHeight="false" outlineLevel="0" collapsed="false">
      <c r="A46" s="0" t="n">
        <v>93</v>
      </c>
      <c r="B46" s="0" t="n">
        <v>21077811.1687522</v>
      </c>
      <c r="C46" s="0" t="n">
        <v>20249384.9069355</v>
      </c>
      <c r="D46" s="0" t="n">
        <v>69013205.0138418</v>
      </c>
      <c r="E46" s="0" t="n">
        <v>73190189.3494277</v>
      </c>
      <c r="F46" s="0" t="n">
        <v>0</v>
      </c>
      <c r="G46" s="0" t="n">
        <v>480154.362821988</v>
      </c>
      <c r="H46" s="0" t="n">
        <v>270945.096983989</v>
      </c>
      <c r="I46" s="0" t="n">
        <v>110466.860015314</v>
      </c>
    </row>
    <row r="47" customFormat="false" ht="12.8" hidden="false" customHeight="false" outlineLevel="0" collapsed="false">
      <c r="A47" s="0" t="n">
        <v>94</v>
      </c>
      <c r="B47" s="0" t="n">
        <v>24490658.8379248</v>
      </c>
      <c r="C47" s="0" t="n">
        <v>23610218.9162164</v>
      </c>
      <c r="D47" s="0" t="n">
        <v>80061294.3511714</v>
      </c>
      <c r="E47" s="0" t="n">
        <v>73758753.4364223</v>
      </c>
      <c r="F47" s="0" t="n">
        <v>12293125.572737</v>
      </c>
      <c r="G47" s="0" t="n">
        <v>519578.729165194</v>
      </c>
      <c r="H47" s="0" t="n">
        <v>284557.298746448</v>
      </c>
      <c r="I47" s="0" t="n">
        <v>109005.56256688</v>
      </c>
    </row>
    <row r="48" customFormat="false" ht="12.8" hidden="false" customHeight="false" outlineLevel="0" collapsed="false">
      <c r="A48" s="0" t="n">
        <v>95</v>
      </c>
      <c r="B48" s="0" t="n">
        <v>21490008.7643923</v>
      </c>
      <c r="C48" s="0" t="n">
        <v>20621435.5497942</v>
      </c>
      <c r="D48" s="0" t="n">
        <v>70350960.2894159</v>
      </c>
      <c r="E48" s="0" t="n">
        <v>74427913.1346496</v>
      </c>
      <c r="F48" s="0" t="n">
        <v>0</v>
      </c>
      <c r="G48" s="0" t="n">
        <v>503367.812926878</v>
      </c>
      <c r="H48" s="0" t="n">
        <v>285824.370023093</v>
      </c>
      <c r="I48" s="0" t="n">
        <v>113401.47378296</v>
      </c>
    </row>
    <row r="49" customFormat="false" ht="12.8" hidden="false" customHeight="false" outlineLevel="0" collapsed="false">
      <c r="A49" s="0" t="n">
        <v>96</v>
      </c>
      <c r="B49" s="0" t="n">
        <v>24865600.8821646</v>
      </c>
      <c r="C49" s="0" t="n">
        <v>23930195.3527799</v>
      </c>
      <c r="D49" s="0" t="n">
        <v>81237839.8052591</v>
      </c>
      <c r="E49" s="0" t="n">
        <v>74690662.115243</v>
      </c>
      <c r="F49" s="0" t="n">
        <v>12448443.6858738</v>
      </c>
      <c r="G49" s="0" t="n">
        <v>556442.120071823</v>
      </c>
      <c r="H49" s="0" t="n">
        <v>299052.216737899</v>
      </c>
      <c r="I49" s="0" t="n">
        <v>114158.846535612</v>
      </c>
    </row>
    <row r="50" customFormat="false" ht="12.8" hidden="false" customHeight="false" outlineLevel="0" collapsed="false">
      <c r="A50" s="0" t="n">
        <v>97</v>
      </c>
      <c r="B50" s="0" t="n">
        <v>21842659.3452598</v>
      </c>
      <c r="C50" s="0" t="n">
        <v>20975595.4044529</v>
      </c>
      <c r="D50" s="0" t="n">
        <v>71642728.4220777</v>
      </c>
      <c r="E50" s="0" t="n">
        <v>75653854.3491797</v>
      </c>
      <c r="F50" s="0" t="n">
        <v>0</v>
      </c>
      <c r="G50" s="0" t="n">
        <v>495940.103766002</v>
      </c>
      <c r="H50" s="0" t="n">
        <v>292139.323784543</v>
      </c>
      <c r="I50" s="0" t="n">
        <v>112835.018937536</v>
      </c>
    </row>
    <row r="51" customFormat="false" ht="12.8" hidden="false" customHeight="false" outlineLevel="0" collapsed="false">
      <c r="A51" s="0" t="n">
        <v>98</v>
      </c>
      <c r="B51" s="0" t="n">
        <v>25256939.0757891</v>
      </c>
      <c r="C51" s="0" t="n">
        <v>24374427.8396902</v>
      </c>
      <c r="D51" s="0" t="n">
        <v>82794549.3115302</v>
      </c>
      <c r="E51" s="0" t="n">
        <v>76056570.0436051</v>
      </c>
      <c r="F51" s="0" t="n">
        <v>12676095.0072675</v>
      </c>
      <c r="G51" s="0" t="n">
        <v>506134.576284673</v>
      </c>
      <c r="H51" s="0" t="n">
        <v>295833.308331819</v>
      </c>
      <c r="I51" s="0" t="n">
        <v>115061.93068918</v>
      </c>
    </row>
    <row r="52" customFormat="false" ht="12.8" hidden="false" customHeight="false" outlineLevel="0" collapsed="false">
      <c r="A52" s="0" t="n">
        <v>99</v>
      </c>
      <c r="B52" s="0" t="n">
        <v>22254919.9452369</v>
      </c>
      <c r="C52" s="0" t="n">
        <v>21369259.7535429</v>
      </c>
      <c r="D52" s="0" t="n">
        <v>73038599.8578476</v>
      </c>
      <c r="E52" s="0" t="n">
        <v>77049355.4992603</v>
      </c>
      <c r="F52" s="0" t="n">
        <v>0</v>
      </c>
      <c r="G52" s="0" t="n">
        <v>509464.634704501</v>
      </c>
      <c r="H52" s="0" t="n">
        <v>294843.788650809</v>
      </c>
      <c r="I52" s="0" t="n">
        <v>116216.811912341</v>
      </c>
    </row>
    <row r="53" customFormat="false" ht="12.8" hidden="false" customHeight="false" outlineLevel="0" collapsed="false">
      <c r="A53" s="0" t="n">
        <v>100</v>
      </c>
      <c r="B53" s="0" t="n">
        <v>25936863.8529238</v>
      </c>
      <c r="C53" s="0" t="n">
        <v>25000028.4508008</v>
      </c>
      <c r="D53" s="0" t="n">
        <v>84962292.4155119</v>
      </c>
      <c r="E53" s="0" t="n">
        <v>78024623.4426255</v>
      </c>
      <c r="F53" s="0" t="n">
        <v>13004103.9071043</v>
      </c>
      <c r="G53" s="0" t="n">
        <v>552823.512141575</v>
      </c>
      <c r="H53" s="0" t="n">
        <v>302807.312505494</v>
      </c>
      <c r="I53" s="0" t="n">
        <v>116006.539251267</v>
      </c>
    </row>
    <row r="54" customFormat="false" ht="12.8" hidden="false" customHeight="false" outlineLevel="0" collapsed="false">
      <c r="A54" s="0" t="n">
        <v>101</v>
      </c>
      <c r="B54" s="0" t="n">
        <v>22806377.5298152</v>
      </c>
      <c r="C54" s="0" t="n">
        <v>21896505.3441978</v>
      </c>
      <c r="D54" s="0" t="n">
        <v>74867911.8009231</v>
      </c>
      <c r="E54" s="0" t="n">
        <v>78984686.3347457</v>
      </c>
      <c r="F54" s="0" t="n">
        <v>0</v>
      </c>
      <c r="G54" s="0" t="n">
        <v>531515.21595052</v>
      </c>
      <c r="H54" s="0" t="n">
        <v>297317.698443268</v>
      </c>
      <c r="I54" s="0" t="n">
        <v>115770.387462306</v>
      </c>
    </row>
    <row r="55" customFormat="false" ht="12.8" hidden="false" customHeight="false" outlineLevel="0" collapsed="false">
      <c r="A55" s="0" t="n">
        <v>102</v>
      </c>
      <c r="B55" s="0" t="n">
        <v>26249468.0650016</v>
      </c>
      <c r="C55" s="0" t="n">
        <v>25333070.2374293</v>
      </c>
      <c r="D55" s="0" t="n">
        <v>86180028.8732948</v>
      </c>
      <c r="E55" s="0" t="n">
        <v>79096387.4318769</v>
      </c>
      <c r="F55" s="0" t="n">
        <v>13182731.2386461</v>
      </c>
      <c r="G55" s="0" t="n">
        <v>526310.818225759</v>
      </c>
      <c r="H55" s="0" t="n">
        <v>308473.31812659</v>
      </c>
      <c r="I55" s="0" t="n">
        <v>116590.987457176</v>
      </c>
    </row>
    <row r="56" customFormat="false" ht="12.8" hidden="false" customHeight="false" outlineLevel="0" collapsed="false">
      <c r="A56" s="0" t="n">
        <v>103</v>
      </c>
      <c r="B56" s="0" t="n">
        <v>22989425.4898712</v>
      </c>
      <c r="C56" s="0" t="n">
        <v>22082976.1555761</v>
      </c>
      <c r="D56" s="0" t="n">
        <v>75592097.9548535</v>
      </c>
      <c r="E56" s="0" t="n">
        <v>79658122.6521747</v>
      </c>
      <c r="F56" s="0" t="n">
        <v>0</v>
      </c>
      <c r="G56" s="0" t="n">
        <v>529441.420406359</v>
      </c>
      <c r="H56" s="0" t="n">
        <v>295415.173301661</v>
      </c>
      <c r="I56" s="0" t="n">
        <v>116561.057981546</v>
      </c>
    </row>
    <row r="57" customFormat="false" ht="12.8" hidden="false" customHeight="false" outlineLevel="0" collapsed="false">
      <c r="A57" s="0" t="n">
        <v>104</v>
      </c>
      <c r="B57" s="0" t="n">
        <v>26469043.4547909</v>
      </c>
      <c r="C57" s="0" t="n">
        <v>25546256.6311776</v>
      </c>
      <c r="D57" s="0" t="n">
        <v>86941688.9740915</v>
      </c>
      <c r="E57" s="0" t="n">
        <v>79697424.3064373</v>
      </c>
      <c r="F57" s="0" t="n">
        <v>13282904.0510729</v>
      </c>
      <c r="G57" s="0" t="n">
        <v>535792.654184889</v>
      </c>
      <c r="H57" s="0" t="n">
        <v>304530.863025212</v>
      </c>
      <c r="I57" s="0" t="n">
        <v>117804.723433092</v>
      </c>
    </row>
    <row r="58" customFormat="false" ht="12.8" hidden="false" customHeight="false" outlineLevel="0" collapsed="false">
      <c r="A58" s="0" t="n">
        <v>105</v>
      </c>
      <c r="B58" s="0" t="n">
        <v>23027347.2949764</v>
      </c>
      <c r="C58" s="0" t="n">
        <v>22114252.3175771</v>
      </c>
      <c r="D58" s="0" t="n">
        <v>75720195.3410895</v>
      </c>
      <c r="E58" s="0" t="n">
        <v>79691654.2879111</v>
      </c>
      <c r="F58" s="0" t="n">
        <v>0</v>
      </c>
      <c r="G58" s="0" t="n">
        <v>526274.986380681</v>
      </c>
      <c r="H58" s="0" t="n">
        <v>303919.496650247</v>
      </c>
      <c r="I58" s="0" t="n">
        <v>118429.277669051</v>
      </c>
    </row>
    <row r="59" customFormat="false" ht="12.8" hidden="false" customHeight="false" outlineLevel="0" collapsed="false">
      <c r="A59" s="0" t="n">
        <v>106</v>
      </c>
      <c r="B59" s="0" t="n">
        <v>26671458.9115532</v>
      </c>
      <c r="C59" s="0" t="n">
        <v>25784884.6216671</v>
      </c>
      <c r="D59" s="0" t="n">
        <v>87791801.1811263</v>
      </c>
      <c r="E59" s="0" t="n">
        <v>80388633.0615086</v>
      </c>
      <c r="F59" s="0" t="n">
        <v>13398105.5102514</v>
      </c>
      <c r="G59" s="0" t="n">
        <v>492598.529902519</v>
      </c>
      <c r="H59" s="0" t="n">
        <v>311238.031288255</v>
      </c>
      <c r="I59" s="0" t="n">
        <v>118196.755279076</v>
      </c>
    </row>
    <row r="60" customFormat="false" ht="12.8" hidden="false" customHeight="false" outlineLevel="0" collapsed="false">
      <c r="A60" s="0" t="n">
        <v>107</v>
      </c>
      <c r="B60" s="0" t="n">
        <v>23277741.2442012</v>
      </c>
      <c r="C60" s="0" t="n">
        <v>22362311.0229868</v>
      </c>
      <c r="D60" s="0" t="n">
        <v>76590841.0434372</v>
      </c>
      <c r="E60" s="0" t="n">
        <v>80536043.5779316</v>
      </c>
      <c r="F60" s="0" t="n">
        <v>0</v>
      </c>
      <c r="G60" s="0" t="n">
        <v>541447.935788829</v>
      </c>
      <c r="H60" s="0" t="n">
        <v>295226.885576188</v>
      </c>
      <c r="I60" s="0" t="n">
        <v>112507.714070588</v>
      </c>
    </row>
    <row r="61" customFormat="false" ht="12.8" hidden="false" customHeight="false" outlineLevel="0" collapsed="false">
      <c r="A61" s="0" t="n">
        <v>108</v>
      </c>
      <c r="B61" s="0" t="n">
        <v>26840357.8092897</v>
      </c>
      <c r="C61" s="0" t="n">
        <v>25863874.6107718</v>
      </c>
      <c r="D61" s="0" t="n">
        <v>88037623.805681</v>
      </c>
      <c r="E61" s="0" t="n">
        <v>80567291.8386921</v>
      </c>
      <c r="F61" s="0" t="n">
        <v>13427881.9731154</v>
      </c>
      <c r="G61" s="0" t="n">
        <v>581811.20193007</v>
      </c>
      <c r="H61" s="0" t="n">
        <v>312288.518645035</v>
      </c>
      <c r="I61" s="0" t="n">
        <v>117690.682775451</v>
      </c>
    </row>
    <row r="62" customFormat="false" ht="12.8" hidden="false" customHeight="false" outlineLevel="0" collapsed="false">
      <c r="A62" s="0" t="n">
        <v>109</v>
      </c>
      <c r="B62" s="0" t="n">
        <v>23450219.3513758</v>
      </c>
      <c r="C62" s="0" t="n">
        <v>22542011.7480417</v>
      </c>
      <c r="D62" s="0" t="n">
        <v>77168201.6909052</v>
      </c>
      <c r="E62" s="0" t="n">
        <v>81064229.8408318</v>
      </c>
      <c r="F62" s="0" t="n">
        <v>0</v>
      </c>
      <c r="G62" s="0" t="n">
        <v>517423.459519126</v>
      </c>
      <c r="H62" s="0" t="n">
        <v>307915.00800121</v>
      </c>
      <c r="I62" s="0" t="n">
        <v>118384.479733854</v>
      </c>
    </row>
    <row r="63" customFormat="false" ht="12.8" hidden="false" customHeight="false" outlineLevel="0" collapsed="false">
      <c r="A63" s="0" t="n">
        <v>110</v>
      </c>
      <c r="B63" s="0" t="n">
        <v>27003379.3828652</v>
      </c>
      <c r="C63" s="0" t="n">
        <v>26052345.858976</v>
      </c>
      <c r="D63" s="0" t="n">
        <v>88671242.3575183</v>
      </c>
      <c r="E63" s="0" t="n">
        <v>81064609.6364994</v>
      </c>
      <c r="F63" s="0" t="n">
        <v>13510768.2727499</v>
      </c>
      <c r="G63" s="0" t="n">
        <v>557969.898192939</v>
      </c>
      <c r="H63" s="0" t="n">
        <v>310813.484051499</v>
      </c>
      <c r="I63" s="0" t="n">
        <v>117500.202349658</v>
      </c>
    </row>
    <row r="64" customFormat="false" ht="12.8" hidden="false" customHeight="false" outlineLevel="0" collapsed="false">
      <c r="A64" s="0" t="n">
        <v>111</v>
      </c>
      <c r="B64" s="0" t="n">
        <v>23615463.7499454</v>
      </c>
      <c r="C64" s="0" t="n">
        <v>22664452.798217</v>
      </c>
      <c r="D64" s="0" t="n">
        <v>77611057.4965112</v>
      </c>
      <c r="E64" s="0" t="n">
        <v>81441364.7989191</v>
      </c>
      <c r="F64" s="0" t="n">
        <v>0</v>
      </c>
      <c r="G64" s="0" t="n">
        <v>554163.097541698</v>
      </c>
      <c r="H64" s="0" t="n">
        <v>312626.421154375</v>
      </c>
      <c r="I64" s="0" t="n">
        <v>120316.332903405</v>
      </c>
    </row>
    <row r="65" customFormat="false" ht="12.8" hidden="false" customHeight="false" outlineLevel="0" collapsed="false">
      <c r="A65" s="0" t="n">
        <v>112</v>
      </c>
      <c r="B65" s="0" t="n">
        <v>27519806.5285027</v>
      </c>
      <c r="C65" s="0" t="n">
        <v>26587574.8684108</v>
      </c>
      <c r="D65" s="0" t="n">
        <v>90515833.504406</v>
      </c>
      <c r="E65" s="0" t="n">
        <v>82703711.2550167</v>
      </c>
      <c r="F65" s="0" t="n">
        <v>13783951.8758361</v>
      </c>
      <c r="G65" s="0" t="n">
        <v>521252.826932836</v>
      </c>
      <c r="H65" s="0" t="n">
        <v>323605.911588545</v>
      </c>
      <c r="I65" s="0" t="n">
        <v>124818.459386468</v>
      </c>
    </row>
    <row r="66" customFormat="false" ht="12.8" hidden="false" customHeight="false" outlineLevel="0" collapsed="false">
      <c r="A66" s="0" t="n">
        <v>113</v>
      </c>
      <c r="B66" s="0" t="n">
        <v>23932369.8913576</v>
      </c>
      <c r="C66" s="0" t="n">
        <v>22979254.4832206</v>
      </c>
      <c r="D66" s="0" t="n">
        <v>78715540.9718762</v>
      </c>
      <c r="E66" s="0" t="n">
        <v>82573550.5069846</v>
      </c>
      <c r="F66" s="0" t="n">
        <v>0</v>
      </c>
      <c r="G66" s="0" t="n">
        <v>547233.924613577</v>
      </c>
      <c r="H66" s="0" t="n">
        <v>319085.213692681</v>
      </c>
      <c r="I66" s="0" t="n">
        <v>123994.67118674</v>
      </c>
    </row>
    <row r="67" customFormat="false" ht="12.8" hidden="false" customHeight="false" outlineLevel="0" collapsed="false">
      <c r="A67" s="0" t="n">
        <v>114</v>
      </c>
      <c r="B67" s="0" t="n">
        <v>27683424.5819312</v>
      </c>
      <c r="C67" s="0" t="n">
        <v>26689569.7256377</v>
      </c>
      <c r="D67" s="0" t="n">
        <v>90944624.7521243</v>
      </c>
      <c r="E67" s="0" t="n">
        <v>83039759.5660966</v>
      </c>
      <c r="F67" s="0" t="n">
        <v>13839959.9276828</v>
      </c>
      <c r="G67" s="0" t="n">
        <v>574086.274374515</v>
      </c>
      <c r="H67" s="0" t="n">
        <v>332840.650309973</v>
      </c>
      <c r="I67" s="0" t="n">
        <v>124182.759441424</v>
      </c>
    </row>
    <row r="68" customFormat="false" ht="12.8" hidden="false" customHeight="false" outlineLevel="0" collapsed="false">
      <c r="A68" s="0" t="n">
        <v>115</v>
      </c>
      <c r="B68" s="0" t="n">
        <v>24205908.8820258</v>
      </c>
      <c r="C68" s="0" t="n">
        <v>23239466.7936177</v>
      </c>
      <c r="D68" s="0" t="n">
        <v>79682876.1126769</v>
      </c>
      <c r="E68" s="0" t="n">
        <v>83519772.667359</v>
      </c>
      <c r="F68" s="0" t="n">
        <v>0</v>
      </c>
      <c r="G68" s="0" t="n">
        <v>557084.548117916</v>
      </c>
      <c r="H68" s="0" t="n">
        <v>323076.862480469</v>
      </c>
      <c r="I68" s="0" t="n">
        <v>123258.111156745</v>
      </c>
    </row>
    <row r="69" customFormat="false" ht="12.8" hidden="false" customHeight="false" outlineLevel="0" collapsed="false">
      <c r="A69" s="0" t="n">
        <v>116</v>
      </c>
      <c r="B69" s="0" t="n">
        <v>28008104.6554612</v>
      </c>
      <c r="C69" s="0" t="n">
        <v>27062312.1655525</v>
      </c>
      <c r="D69" s="0" t="n">
        <v>92224005.4615869</v>
      </c>
      <c r="E69" s="0" t="n">
        <v>84145919.981187</v>
      </c>
      <c r="F69" s="0" t="n">
        <v>14024319.9968645</v>
      </c>
      <c r="G69" s="0" t="n">
        <v>537127.650816505</v>
      </c>
      <c r="H69" s="0" t="n">
        <v>323017.652802989</v>
      </c>
      <c r="I69" s="0" t="n">
        <v>122353.123270372</v>
      </c>
    </row>
    <row r="70" customFormat="false" ht="12.8" hidden="false" customHeight="false" outlineLevel="0" collapsed="false">
      <c r="A70" s="0" t="n">
        <v>117</v>
      </c>
      <c r="B70" s="0" t="n">
        <v>24488204.6831032</v>
      </c>
      <c r="C70" s="0" t="n">
        <v>23547396.9940418</v>
      </c>
      <c r="D70" s="0" t="n">
        <v>80759451.4437689</v>
      </c>
      <c r="E70" s="0" t="n">
        <v>84561770.7832082</v>
      </c>
      <c r="F70" s="0" t="n">
        <v>0</v>
      </c>
      <c r="G70" s="0" t="n">
        <v>535279.177264312</v>
      </c>
      <c r="H70" s="0" t="n">
        <v>320464.5781741</v>
      </c>
      <c r="I70" s="0" t="n">
        <v>121519.905175724</v>
      </c>
    </row>
    <row r="71" customFormat="false" ht="12.8" hidden="false" customHeight="false" outlineLevel="0" collapsed="false">
      <c r="A71" s="0" t="n">
        <v>118</v>
      </c>
      <c r="B71" s="0" t="n">
        <v>28036466.1927634</v>
      </c>
      <c r="C71" s="0" t="n">
        <v>27078551.2892569</v>
      </c>
      <c r="D71" s="0" t="n">
        <v>92326449.4514525</v>
      </c>
      <c r="E71" s="0" t="n">
        <v>84173491.7002362</v>
      </c>
      <c r="F71" s="0" t="n">
        <v>14028915.2833727</v>
      </c>
      <c r="G71" s="0" t="n">
        <v>544219.020635069</v>
      </c>
      <c r="H71" s="0" t="n">
        <v>327926.115342081</v>
      </c>
      <c r="I71" s="0" t="n">
        <v>122528.239327639</v>
      </c>
    </row>
    <row r="72" customFormat="false" ht="12.8" hidden="false" customHeight="false" outlineLevel="0" collapsed="false">
      <c r="A72" s="0" t="n">
        <v>119</v>
      </c>
      <c r="B72" s="0" t="n">
        <v>24290390.9842559</v>
      </c>
      <c r="C72" s="0" t="n">
        <v>23355933.3569778</v>
      </c>
      <c r="D72" s="0" t="n">
        <v>80139568.9706984</v>
      </c>
      <c r="E72" s="0" t="n">
        <v>83832769.2701525</v>
      </c>
      <c r="F72" s="0" t="n">
        <v>0</v>
      </c>
      <c r="G72" s="0" t="n">
        <v>518204.548229344</v>
      </c>
      <c r="H72" s="0" t="n">
        <v>328443.098874049</v>
      </c>
      <c r="I72" s="0" t="n">
        <v>125442.828820998</v>
      </c>
    </row>
    <row r="73" customFormat="false" ht="12.8" hidden="false" customHeight="false" outlineLevel="0" collapsed="false">
      <c r="A73" s="0" t="n">
        <v>120</v>
      </c>
      <c r="B73" s="0" t="n">
        <v>28188029.5511929</v>
      </c>
      <c r="C73" s="0" t="n">
        <v>27191299.7719767</v>
      </c>
      <c r="D73" s="0" t="n">
        <v>92711837.2155568</v>
      </c>
      <c r="E73" s="0" t="n">
        <v>84467020.6373842</v>
      </c>
      <c r="F73" s="0" t="n">
        <v>14077836.7728974</v>
      </c>
      <c r="G73" s="0" t="n">
        <v>575484.310944921</v>
      </c>
      <c r="H73" s="0" t="n">
        <v>333229.033090524</v>
      </c>
      <c r="I73" s="0" t="n">
        <v>125737.764543983</v>
      </c>
    </row>
    <row r="74" customFormat="false" ht="12.8" hidden="false" customHeight="false" outlineLevel="0" collapsed="false">
      <c r="A74" s="0" t="n">
        <v>121</v>
      </c>
      <c r="B74" s="0" t="n">
        <v>24561999.7764209</v>
      </c>
      <c r="C74" s="0" t="n">
        <v>23583244.1765479</v>
      </c>
      <c r="D74" s="0" t="n">
        <v>80912415.1362106</v>
      </c>
      <c r="E74" s="0" t="n">
        <v>84521303.0791568</v>
      </c>
      <c r="F74" s="0" t="n">
        <v>0</v>
      </c>
      <c r="G74" s="0" t="n">
        <v>555867.225822944</v>
      </c>
      <c r="H74" s="0" t="n">
        <v>332338.729758765</v>
      </c>
      <c r="I74" s="0" t="n">
        <v>129356.634701812</v>
      </c>
    </row>
    <row r="75" customFormat="false" ht="12.8" hidden="false" customHeight="false" outlineLevel="0" collapsed="false">
      <c r="A75" s="0" t="n">
        <v>122</v>
      </c>
      <c r="B75" s="0" t="n">
        <v>28209538.347739</v>
      </c>
      <c r="C75" s="0" t="n">
        <v>27229456.6449567</v>
      </c>
      <c r="D75" s="0" t="n">
        <v>92863998.0194455</v>
      </c>
      <c r="E75" s="0" t="n">
        <v>84530369.0641644</v>
      </c>
      <c r="F75" s="0" t="n">
        <v>14088394.8440274</v>
      </c>
      <c r="G75" s="0" t="n">
        <v>558897.86214168</v>
      </c>
      <c r="H75" s="0" t="n">
        <v>331229.44814618</v>
      </c>
      <c r="I75" s="0" t="n">
        <v>128506.274992044</v>
      </c>
    </row>
    <row r="76" customFormat="false" ht="12.8" hidden="false" customHeight="false" outlineLevel="0" collapsed="false">
      <c r="A76" s="0" t="n">
        <v>123</v>
      </c>
      <c r="B76" s="0" t="n">
        <v>24678681.0954755</v>
      </c>
      <c r="C76" s="0" t="n">
        <v>23742177.2042436</v>
      </c>
      <c r="D76" s="0" t="n">
        <v>81469929.472338</v>
      </c>
      <c r="E76" s="0" t="n">
        <v>85118592.8373462</v>
      </c>
      <c r="F76" s="0" t="n">
        <v>0</v>
      </c>
      <c r="G76" s="0" t="n">
        <v>519533.991908041</v>
      </c>
      <c r="H76" s="0" t="n">
        <v>327610.108570575</v>
      </c>
      <c r="I76" s="0" t="n">
        <v>127656.843933213</v>
      </c>
    </row>
    <row r="77" customFormat="false" ht="12.8" hidden="false" customHeight="false" outlineLevel="0" collapsed="false">
      <c r="A77" s="0" t="n">
        <v>124</v>
      </c>
      <c r="B77" s="0" t="n">
        <v>28599241.4736976</v>
      </c>
      <c r="C77" s="0" t="n">
        <v>27604991.2971184</v>
      </c>
      <c r="D77" s="0" t="n">
        <v>94172955.1366118</v>
      </c>
      <c r="E77" s="0" t="n">
        <v>85685063.3265237</v>
      </c>
      <c r="F77" s="0" t="n">
        <v>14280843.887754</v>
      </c>
      <c r="G77" s="0" t="n">
        <v>565960.546132992</v>
      </c>
      <c r="H77" s="0" t="n">
        <v>337956.068981415</v>
      </c>
      <c r="I77" s="0" t="n">
        <v>129047.944949698</v>
      </c>
    </row>
    <row r="78" customFormat="false" ht="12.8" hidden="false" customHeight="false" outlineLevel="0" collapsed="false">
      <c r="A78" s="0" t="n">
        <v>125</v>
      </c>
      <c r="B78" s="0" t="n">
        <v>25024664.7588153</v>
      </c>
      <c r="C78" s="0" t="n">
        <v>24001961.1162909</v>
      </c>
      <c r="D78" s="0" t="n">
        <v>82366627.2567971</v>
      </c>
      <c r="E78" s="0" t="n">
        <v>85962895.2036787</v>
      </c>
      <c r="F78" s="0" t="n">
        <v>0</v>
      </c>
      <c r="G78" s="0" t="n">
        <v>597832.552969761</v>
      </c>
      <c r="H78" s="0" t="n">
        <v>331466.662373135</v>
      </c>
      <c r="I78" s="0" t="n">
        <v>133434.895973517</v>
      </c>
    </row>
    <row r="79" customFormat="false" ht="12.8" hidden="false" customHeight="false" outlineLevel="0" collapsed="false">
      <c r="A79" s="0" t="n">
        <v>126</v>
      </c>
      <c r="B79" s="0" t="n">
        <v>28871316.013352</v>
      </c>
      <c r="C79" s="0" t="n">
        <v>27802425.5863673</v>
      </c>
      <c r="D79" s="0" t="n">
        <v>94822973.9581144</v>
      </c>
      <c r="E79" s="0" t="n">
        <v>86231490.4451677</v>
      </c>
      <c r="F79" s="0" t="n">
        <v>14371915.0741946</v>
      </c>
      <c r="G79" s="0" t="n">
        <v>642093.932575462</v>
      </c>
      <c r="H79" s="0" t="n">
        <v>336023.281781318</v>
      </c>
      <c r="I79" s="0" t="n">
        <v>129676.01803979</v>
      </c>
    </row>
    <row r="80" customFormat="false" ht="12.8" hidden="false" customHeight="false" outlineLevel="0" collapsed="false">
      <c r="A80" s="0" t="n">
        <v>127</v>
      </c>
      <c r="B80" s="0" t="n">
        <v>25225505.0026145</v>
      </c>
      <c r="C80" s="0" t="n">
        <v>24177846.9386875</v>
      </c>
      <c r="D80" s="0" t="n">
        <v>82991634.8116439</v>
      </c>
      <c r="E80" s="0" t="n">
        <v>86570997.3181716</v>
      </c>
      <c r="F80" s="0" t="n">
        <v>0</v>
      </c>
      <c r="G80" s="0" t="n">
        <v>625506.394612584</v>
      </c>
      <c r="H80" s="0" t="n">
        <v>331196.255612839</v>
      </c>
      <c r="I80" s="0" t="n">
        <v>129936.305287956</v>
      </c>
    </row>
    <row r="81" customFormat="false" ht="12.8" hidden="false" customHeight="false" outlineLevel="0" collapsed="false">
      <c r="A81" s="0" t="n">
        <v>128</v>
      </c>
      <c r="B81" s="0" t="n">
        <v>29036871.1010007</v>
      </c>
      <c r="C81" s="0" t="n">
        <v>28044221.7967882</v>
      </c>
      <c r="D81" s="0" t="n">
        <v>95714349.8466862</v>
      </c>
      <c r="E81" s="0" t="n">
        <v>86996128.8217485</v>
      </c>
      <c r="F81" s="0" t="n">
        <v>14499354.8036248</v>
      </c>
      <c r="G81" s="0" t="n">
        <v>571777.993839734</v>
      </c>
      <c r="H81" s="0" t="n">
        <v>332072.041202345</v>
      </c>
      <c r="I81" s="0" t="n">
        <v>126856.098814907</v>
      </c>
    </row>
    <row r="82" customFormat="false" ht="12.8" hidden="false" customHeight="false" outlineLevel="0" collapsed="false">
      <c r="A82" s="0" t="n">
        <v>129</v>
      </c>
      <c r="B82" s="0" t="n">
        <v>25313761.2223164</v>
      </c>
      <c r="C82" s="0" t="n">
        <v>24286632.1692961</v>
      </c>
      <c r="D82" s="0" t="n">
        <v>83430226.7158364</v>
      </c>
      <c r="E82" s="0" t="n">
        <v>86988692.107642</v>
      </c>
      <c r="F82" s="0" t="n">
        <v>0</v>
      </c>
      <c r="G82" s="0" t="n">
        <v>602401.18313374</v>
      </c>
      <c r="H82" s="0" t="n">
        <v>333479.374731764</v>
      </c>
      <c r="I82" s="0" t="n">
        <v>130354.993078236</v>
      </c>
    </row>
    <row r="83" customFormat="false" ht="12.8" hidden="false" customHeight="false" outlineLevel="0" collapsed="false">
      <c r="A83" s="0" t="n">
        <v>130</v>
      </c>
      <c r="B83" s="0" t="n">
        <v>29265853.8948893</v>
      </c>
      <c r="C83" s="0" t="n">
        <v>28243712.3844317</v>
      </c>
      <c r="D83" s="0" t="n">
        <v>96467159.8790883</v>
      </c>
      <c r="E83" s="0" t="n">
        <v>87593480.0857097</v>
      </c>
      <c r="F83" s="0" t="n">
        <v>14598913.3476183</v>
      </c>
      <c r="G83" s="0" t="n">
        <v>593906.224566678</v>
      </c>
      <c r="H83" s="0" t="n">
        <v>339549.190989907</v>
      </c>
      <c r="I83" s="0" t="n">
        <v>126694.421287157</v>
      </c>
    </row>
    <row r="84" customFormat="false" ht="12.8" hidden="false" customHeight="false" outlineLevel="0" collapsed="false">
      <c r="A84" s="0" t="n">
        <v>131</v>
      </c>
      <c r="B84" s="0" t="n">
        <v>25415715.035733</v>
      </c>
      <c r="C84" s="0" t="n">
        <v>24435727.0647807</v>
      </c>
      <c r="D84" s="0" t="n">
        <v>84013911.1299249</v>
      </c>
      <c r="E84" s="0" t="n">
        <v>87522091.0453254</v>
      </c>
      <c r="F84" s="0" t="n">
        <v>0</v>
      </c>
      <c r="G84" s="0" t="n">
        <v>557456.259363794</v>
      </c>
      <c r="H84" s="0" t="n">
        <v>332804.687500733</v>
      </c>
      <c r="I84" s="0" t="n">
        <v>128181.462982573</v>
      </c>
    </row>
    <row r="85" customFormat="false" ht="12.8" hidden="false" customHeight="false" outlineLevel="0" collapsed="false">
      <c r="A85" s="0" t="n">
        <v>132</v>
      </c>
      <c r="B85" s="0" t="n">
        <v>29324318.382984</v>
      </c>
      <c r="C85" s="0" t="n">
        <v>28347138.6552421</v>
      </c>
      <c r="D85" s="0" t="n">
        <v>96866490.5496896</v>
      </c>
      <c r="E85" s="0" t="n">
        <v>87936786.4771447</v>
      </c>
      <c r="F85" s="0" t="n">
        <v>14656131.0795241</v>
      </c>
      <c r="G85" s="0" t="n">
        <v>548260.913785674</v>
      </c>
      <c r="H85" s="0" t="n">
        <v>338601.35677909</v>
      </c>
      <c r="I85" s="0" t="n">
        <v>129024.938824356</v>
      </c>
    </row>
    <row r="86" customFormat="false" ht="12.8" hidden="false" customHeight="false" outlineLevel="0" collapsed="false">
      <c r="A86" s="0" t="n">
        <v>133</v>
      </c>
      <c r="B86" s="0" t="n">
        <v>25463981.6383121</v>
      </c>
      <c r="C86" s="0" t="n">
        <v>24482498.0590454</v>
      </c>
      <c r="D86" s="0" t="n">
        <v>84208959.0534619</v>
      </c>
      <c r="E86" s="0" t="n">
        <v>87691101.3190222</v>
      </c>
      <c r="F86" s="0" t="n">
        <v>0</v>
      </c>
      <c r="G86" s="0" t="n">
        <v>543566.864346393</v>
      </c>
      <c r="H86" s="0" t="n">
        <v>341997.660804292</v>
      </c>
      <c r="I86" s="0" t="n">
        <v>137027.220165777</v>
      </c>
    </row>
    <row r="87" customFormat="false" ht="12.8" hidden="false" customHeight="false" outlineLevel="0" collapsed="false">
      <c r="A87" s="0" t="n">
        <v>134</v>
      </c>
      <c r="B87" s="0" t="n">
        <v>29202218.8585153</v>
      </c>
      <c r="C87" s="0" t="n">
        <v>28196885.4081617</v>
      </c>
      <c r="D87" s="0" t="n">
        <v>96379885.5847064</v>
      </c>
      <c r="E87" s="0" t="n">
        <v>87469044.9017037</v>
      </c>
      <c r="F87" s="0" t="n">
        <v>14578174.1502839</v>
      </c>
      <c r="G87" s="0" t="n">
        <v>555503.107483064</v>
      </c>
      <c r="H87" s="0" t="n">
        <v>355014.957043549</v>
      </c>
      <c r="I87" s="0" t="n">
        <v>135450.551181347</v>
      </c>
    </row>
    <row r="88" customFormat="false" ht="12.8" hidden="false" customHeight="false" outlineLevel="0" collapsed="false">
      <c r="A88" s="0" t="n">
        <v>135</v>
      </c>
      <c r="B88" s="0" t="n">
        <v>25584707.3909831</v>
      </c>
      <c r="C88" s="0" t="n">
        <v>24584781.3317577</v>
      </c>
      <c r="D88" s="0" t="n">
        <v>84545732.3855864</v>
      </c>
      <c r="E88" s="0" t="n">
        <v>88098803.2432836</v>
      </c>
      <c r="F88" s="0" t="n">
        <v>0</v>
      </c>
      <c r="G88" s="0" t="n">
        <v>572561.463325416</v>
      </c>
      <c r="H88" s="0" t="n">
        <v>336280.359216918</v>
      </c>
      <c r="I88" s="0" t="n">
        <v>130120.338118637</v>
      </c>
    </row>
    <row r="89" customFormat="false" ht="12.8" hidden="false" customHeight="false" outlineLevel="0" collapsed="false">
      <c r="A89" s="0" t="n">
        <v>136</v>
      </c>
      <c r="B89" s="0" t="n">
        <v>29307127.5020033</v>
      </c>
      <c r="C89" s="0" t="n">
        <v>28263833.9740444</v>
      </c>
      <c r="D89" s="0" t="n">
        <v>96636526.3198472</v>
      </c>
      <c r="E89" s="0" t="n">
        <v>87737996.3118102</v>
      </c>
      <c r="F89" s="0" t="n">
        <v>14622999.3853017</v>
      </c>
      <c r="G89" s="0" t="n">
        <v>601757.734505903</v>
      </c>
      <c r="H89" s="0" t="n">
        <v>349589.53867192</v>
      </c>
      <c r="I89" s="0" t="n">
        <v>131351.792544516</v>
      </c>
    </row>
    <row r="90" customFormat="false" ht="12.8" hidden="false" customHeight="false" outlineLevel="0" collapsed="false">
      <c r="A90" s="0" t="n">
        <v>137</v>
      </c>
      <c r="B90" s="0" t="n">
        <v>25664867.9485018</v>
      </c>
      <c r="C90" s="0" t="n">
        <v>24632491.4310321</v>
      </c>
      <c r="D90" s="0" t="n">
        <v>84735441.1261637</v>
      </c>
      <c r="E90" s="0" t="n">
        <v>88331616.7352023</v>
      </c>
      <c r="F90" s="0" t="n">
        <v>0</v>
      </c>
      <c r="G90" s="0" t="n">
        <v>586055.38896159</v>
      </c>
      <c r="H90" s="0" t="n">
        <v>351754.444200798</v>
      </c>
      <c r="I90" s="0" t="n">
        <v>135095.263296107</v>
      </c>
    </row>
    <row r="91" customFormat="false" ht="12.8" hidden="false" customHeight="false" outlineLevel="0" collapsed="false">
      <c r="A91" s="0" t="n">
        <v>138</v>
      </c>
      <c r="B91" s="0" t="n">
        <v>29666719.8100443</v>
      </c>
      <c r="C91" s="0" t="n">
        <v>28635781.9042925</v>
      </c>
      <c r="D91" s="0" t="n">
        <v>97917906.7527371</v>
      </c>
      <c r="E91" s="0" t="n">
        <v>88848918.5301389</v>
      </c>
      <c r="F91" s="0" t="n">
        <v>14808153.0883565</v>
      </c>
      <c r="G91" s="0" t="n">
        <v>594762.920110502</v>
      </c>
      <c r="H91" s="0" t="n">
        <v>344826.361183645</v>
      </c>
      <c r="I91" s="0" t="n">
        <v>130498.034939478</v>
      </c>
    </row>
    <row r="92" customFormat="false" ht="12.8" hidden="false" customHeight="false" outlineLevel="0" collapsed="false">
      <c r="A92" s="0" t="n">
        <v>139</v>
      </c>
      <c r="B92" s="0" t="n">
        <v>26045746.0581027</v>
      </c>
      <c r="C92" s="0" t="n">
        <v>25059833.3236139</v>
      </c>
      <c r="D92" s="0" t="n">
        <v>86225494.6361446</v>
      </c>
      <c r="E92" s="0" t="n">
        <v>89761694.2608802</v>
      </c>
      <c r="F92" s="0" t="n">
        <v>0</v>
      </c>
      <c r="G92" s="0" t="n">
        <v>560364.794285072</v>
      </c>
      <c r="H92" s="0" t="n">
        <v>335291.019562867</v>
      </c>
      <c r="I92" s="0" t="n">
        <v>128938.458058389</v>
      </c>
    </row>
    <row r="93" customFormat="false" ht="12.8" hidden="false" customHeight="false" outlineLevel="0" collapsed="false">
      <c r="A93" s="0" t="n">
        <v>140</v>
      </c>
      <c r="B93" s="0" t="n">
        <v>29955898.7742388</v>
      </c>
      <c r="C93" s="0" t="n">
        <v>28900993.422919</v>
      </c>
      <c r="D93" s="0" t="n">
        <v>98831486.0232432</v>
      </c>
      <c r="E93" s="0" t="n">
        <v>89654017.8140348</v>
      </c>
      <c r="F93" s="0" t="n">
        <v>14942336.3023391</v>
      </c>
      <c r="G93" s="0" t="n">
        <v>615000.69364975</v>
      </c>
      <c r="H93" s="0" t="n">
        <v>349333.998171633</v>
      </c>
      <c r="I93" s="0" t="n">
        <v>129386.656426395</v>
      </c>
    </row>
    <row r="94" customFormat="false" ht="12.8" hidden="false" customHeight="false" outlineLevel="0" collapsed="false">
      <c r="A94" s="0" t="n">
        <v>141</v>
      </c>
      <c r="B94" s="0" t="n">
        <v>26219012.9461499</v>
      </c>
      <c r="C94" s="0" t="n">
        <v>25165200.9388637</v>
      </c>
      <c r="D94" s="0" t="n">
        <v>86602454.0691322</v>
      </c>
      <c r="E94" s="0" t="n">
        <v>90100546.3417545</v>
      </c>
      <c r="F94" s="0" t="n">
        <v>0</v>
      </c>
      <c r="G94" s="0" t="n">
        <v>625765.071036392</v>
      </c>
      <c r="H94" s="0" t="n">
        <v>338419.83406416</v>
      </c>
      <c r="I94" s="0" t="n">
        <v>128038.717408071</v>
      </c>
    </row>
    <row r="95" customFormat="false" ht="12.8" hidden="false" customHeight="false" outlineLevel="0" collapsed="false">
      <c r="A95" s="0" t="n">
        <v>142</v>
      </c>
      <c r="B95" s="0" t="n">
        <v>30300920.93611</v>
      </c>
      <c r="C95" s="0" t="n">
        <v>29198820.9868105</v>
      </c>
      <c r="D95" s="0" t="n">
        <v>99877753.4322651</v>
      </c>
      <c r="E95" s="0" t="n">
        <v>90558807.3930655</v>
      </c>
      <c r="F95" s="0" t="n">
        <v>15093134.5655109</v>
      </c>
      <c r="G95" s="0" t="n">
        <v>673234.354342813</v>
      </c>
      <c r="H95" s="0" t="n">
        <v>339150.76088673</v>
      </c>
      <c r="I95" s="0" t="n">
        <v>128164.048671309</v>
      </c>
    </row>
    <row r="96" customFormat="false" ht="12.8" hidden="false" customHeight="false" outlineLevel="0" collapsed="false">
      <c r="A96" s="0" t="n">
        <v>143</v>
      </c>
      <c r="B96" s="0" t="n">
        <v>26457347.6038426</v>
      </c>
      <c r="C96" s="0" t="n">
        <v>25445178.6684574</v>
      </c>
      <c r="D96" s="0" t="n">
        <v>87597156.1047433</v>
      </c>
      <c r="E96" s="0" t="n">
        <v>91124367.6059688</v>
      </c>
      <c r="F96" s="0" t="n">
        <v>0</v>
      </c>
      <c r="G96" s="0" t="n">
        <v>587846.010699275</v>
      </c>
      <c r="H96" s="0" t="n">
        <v>333082.386879311</v>
      </c>
      <c r="I96" s="0" t="n">
        <v>130343.625438077</v>
      </c>
    </row>
    <row r="97" customFormat="false" ht="12.8" hidden="false" customHeight="false" outlineLevel="0" collapsed="false">
      <c r="A97" s="0" t="n">
        <v>144</v>
      </c>
      <c r="B97" s="0" t="n">
        <v>30430408.7653287</v>
      </c>
      <c r="C97" s="0" t="n">
        <v>29382668.3860752</v>
      </c>
      <c r="D97" s="0" t="n">
        <v>100505769.62278</v>
      </c>
      <c r="E97" s="0" t="n">
        <v>91087608.4216543</v>
      </c>
      <c r="F97" s="0" t="n">
        <v>15181268.0702757</v>
      </c>
      <c r="G97" s="0" t="n">
        <v>613690.751689582</v>
      </c>
      <c r="H97" s="0" t="n">
        <v>343550.615766364</v>
      </c>
      <c r="I97" s="0" t="n">
        <v>129284.302567874</v>
      </c>
    </row>
    <row r="98" customFormat="false" ht="12.8" hidden="false" customHeight="false" outlineLevel="0" collapsed="false">
      <c r="A98" s="0" t="n">
        <v>145</v>
      </c>
      <c r="B98" s="0" t="n">
        <v>26486820.3992929</v>
      </c>
      <c r="C98" s="0" t="n">
        <v>25446553.6619241</v>
      </c>
      <c r="D98" s="0" t="n">
        <v>87639274.3337215</v>
      </c>
      <c r="E98" s="0" t="n">
        <v>91092094.6490638</v>
      </c>
      <c r="F98" s="0" t="n">
        <v>0</v>
      </c>
      <c r="G98" s="0" t="n">
        <v>611720.574523816</v>
      </c>
      <c r="H98" s="0" t="n">
        <v>337570.143222197</v>
      </c>
      <c r="I98" s="0" t="n">
        <v>129965.742318226</v>
      </c>
    </row>
    <row r="99" customFormat="false" ht="12.8" hidden="false" customHeight="false" outlineLevel="0" collapsed="false">
      <c r="A99" s="0" t="n">
        <v>146</v>
      </c>
      <c r="B99" s="0" t="n">
        <v>30580084.5481837</v>
      </c>
      <c r="C99" s="0" t="n">
        <v>29535929.5859817</v>
      </c>
      <c r="D99" s="0" t="n">
        <v>101101631.763606</v>
      </c>
      <c r="E99" s="0" t="n">
        <v>91581151.5523147</v>
      </c>
      <c r="F99" s="0" t="n">
        <v>15263525.2587191</v>
      </c>
      <c r="G99" s="0" t="n">
        <v>607346.475051866</v>
      </c>
      <c r="H99" s="0" t="n">
        <v>344890.762949991</v>
      </c>
      <c r="I99" s="0" t="n">
        <v>131311.034571649</v>
      </c>
    </row>
    <row r="100" customFormat="false" ht="12.8" hidden="false" customHeight="false" outlineLevel="0" collapsed="false">
      <c r="A100" s="0" t="n">
        <v>147</v>
      </c>
      <c r="B100" s="0" t="n">
        <v>26757916.2709776</v>
      </c>
      <c r="C100" s="0" t="n">
        <v>25762976.1440683</v>
      </c>
      <c r="D100" s="0" t="n">
        <v>88769422.007682</v>
      </c>
      <c r="E100" s="0" t="n">
        <v>92261611.414077</v>
      </c>
      <c r="F100" s="0" t="n">
        <v>0</v>
      </c>
      <c r="G100" s="0" t="n">
        <v>550691.140382341</v>
      </c>
      <c r="H100" s="0" t="n">
        <v>349607.200317251</v>
      </c>
      <c r="I100" s="0" t="n">
        <v>135202.55172807</v>
      </c>
    </row>
    <row r="101" customFormat="false" ht="12.8" hidden="false" customHeight="false" outlineLevel="0" collapsed="false">
      <c r="A101" s="0" t="n">
        <v>148</v>
      </c>
      <c r="B101" s="0" t="n">
        <v>30929260.5749244</v>
      </c>
      <c r="C101" s="0" t="n">
        <v>29836939.8281591</v>
      </c>
      <c r="D101" s="0" t="n">
        <v>102142206.266553</v>
      </c>
      <c r="E101" s="0" t="n">
        <v>92471768.4770066</v>
      </c>
      <c r="F101" s="0" t="n">
        <v>15411961.4128344</v>
      </c>
      <c r="G101" s="0" t="n">
        <v>644837.856849474</v>
      </c>
      <c r="H101" s="0" t="n">
        <v>352132.987202958</v>
      </c>
      <c r="I101" s="0" t="n">
        <v>136214.146732682</v>
      </c>
    </row>
    <row r="102" customFormat="false" ht="12.8" hidden="false" customHeight="false" outlineLevel="0" collapsed="false">
      <c r="A102" s="0" t="n">
        <v>149</v>
      </c>
      <c r="B102" s="0" t="n">
        <v>26826417.0986278</v>
      </c>
      <c r="C102" s="0" t="n">
        <v>25802929.1629965</v>
      </c>
      <c r="D102" s="0" t="n">
        <v>88881305.0107783</v>
      </c>
      <c r="E102" s="0" t="n">
        <v>92309236.5780108</v>
      </c>
      <c r="F102" s="0" t="n">
        <v>0</v>
      </c>
      <c r="G102" s="0" t="n">
        <v>587113.889597079</v>
      </c>
      <c r="H102" s="0" t="n">
        <v>342206.821794573</v>
      </c>
      <c r="I102" s="0" t="n">
        <v>134524.606056617</v>
      </c>
    </row>
    <row r="103" customFormat="false" ht="12.8" hidden="false" customHeight="false" outlineLevel="0" collapsed="false">
      <c r="A103" s="0" t="n">
        <v>150</v>
      </c>
      <c r="B103" s="0" t="n">
        <v>30760776.8690562</v>
      </c>
      <c r="C103" s="0" t="n">
        <v>29731177.2753281</v>
      </c>
      <c r="D103" s="0" t="n">
        <v>101815294.984181</v>
      </c>
      <c r="E103" s="0" t="n">
        <v>92127688.849454</v>
      </c>
      <c r="F103" s="0" t="n">
        <v>15354614.8082423</v>
      </c>
      <c r="G103" s="0" t="n">
        <v>582319.236840251</v>
      </c>
      <c r="H103" s="0" t="n">
        <v>351998.205526431</v>
      </c>
      <c r="I103" s="0" t="n">
        <v>136117.359087792</v>
      </c>
    </row>
    <row r="104" customFormat="false" ht="12.8" hidden="false" customHeight="false" outlineLevel="0" collapsed="false">
      <c r="A104" s="0" t="n">
        <v>151</v>
      </c>
      <c r="B104" s="0" t="n">
        <v>26758557.3608097</v>
      </c>
      <c r="C104" s="0" t="n">
        <v>25733766.8520054</v>
      </c>
      <c r="D104" s="0" t="n">
        <v>88686137.7382145</v>
      </c>
      <c r="E104" s="0" t="n">
        <v>91967659.2784164</v>
      </c>
      <c r="F104" s="0" t="n">
        <v>0</v>
      </c>
      <c r="G104" s="0" t="n">
        <v>585170.797717958</v>
      </c>
      <c r="H104" s="0" t="n">
        <v>344736.470670532</v>
      </c>
      <c r="I104" s="0" t="n">
        <v>135547.486308368</v>
      </c>
    </row>
    <row r="105" customFormat="false" ht="12.8" hidden="false" customHeight="false" outlineLevel="0" collapsed="false">
      <c r="A105" s="0" t="n">
        <v>152</v>
      </c>
      <c r="B105" s="0" t="n">
        <v>30806573.1800698</v>
      </c>
      <c r="C105" s="0" t="n">
        <v>29774662.3618771</v>
      </c>
      <c r="D105" s="0" t="n">
        <v>101951921.36316</v>
      </c>
      <c r="E105" s="0" t="n">
        <v>92192196.5774069</v>
      </c>
      <c r="F105" s="0" t="n">
        <v>15365366.0962345</v>
      </c>
      <c r="G105" s="0" t="n">
        <v>580933.036651721</v>
      </c>
      <c r="H105" s="0" t="n">
        <v>354802.210645169</v>
      </c>
      <c r="I105" s="0" t="n">
        <v>137393.672708292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5"/>
  <sheetViews>
    <sheetView showFormulas="false" showGridLines="true" showRowColHeaders="true" showZeros="true" rightToLeft="false" tabSelected="false" showOutlineSymbols="true" defaultGridColor="true" view="normal" topLeftCell="A84" colorId="64" zoomScale="85" zoomScaleNormal="85" zoomScalePageLayoutView="100" workbookViewId="0">
      <selection pane="topLeft" activeCell="F102" activeCellId="1" sqref="B120:G146 F102"/>
    </sheetView>
  </sheetViews>
  <sheetFormatPr defaultColWidth="11.7421875" defaultRowHeight="12.8" zeroHeight="false" outlineLevelRow="0" outlineLevelCol="0"/>
  <sheetData>
    <row r="1" customFormat="false" ht="12.8" hidden="false" customHeight="false" outlineLevel="0" collapsed="false">
      <c r="A1" s="0" t="s">
        <v>222</v>
      </c>
      <c r="B1" s="0" t="s">
        <v>206</v>
      </c>
      <c r="C1" s="0" t="s">
        <v>251</v>
      </c>
      <c r="D1" s="0" t="s">
        <v>252</v>
      </c>
      <c r="E1" s="0" t="s">
        <v>253</v>
      </c>
      <c r="F1" s="0" t="s">
        <v>254</v>
      </c>
      <c r="G1" s="0" t="s">
        <v>255</v>
      </c>
      <c r="H1" s="0" t="s">
        <v>256</v>
      </c>
      <c r="I1" s="0" t="s">
        <v>207</v>
      </c>
    </row>
    <row r="2" customFormat="false" ht="12.8" hidden="false" customHeight="false" outlineLevel="0" collapsed="false">
      <c r="A2" s="0" t="n">
        <v>49</v>
      </c>
      <c r="B2" s="0" t="n">
        <v>18000510.6188669</v>
      </c>
      <c r="C2" s="0" t="n">
        <v>17348424.3044446</v>
      </c>
      <c r="D2" s="0" t="n">
        <v>61294383.3095153</v>
      </c>
      <c r="E2" s="0" t="n">
        <v>61294383.3095153</v>
      </c>
      <c r="F2" s="0" t="n">
        <v>0</v>
      </c>
      <c r="G2" s="0" t="n">
        <v>371077.892968079</v>
      </c>
      <c r="H2" s="0" t="n">
        <v>186193.971362136</v>
      </c>
      <c r="I2" s="0" t="n">
        <v>135449.214417351</v>
      </c>
    </row>
    <row r="3" customFormat="false" ht="12.8" hidden="false" customHeight="false" outlineLevel="0" collapsed="false">
      <c r="A3" s="0" t="n">
        <v>50</v>
      </c>
      <c r="B3" s="0" t="n">
        <v>22157499.2341788</v>
      </c>
      <c r="C3" s="0" t="n">
        <v>21420846.3579256</v>
      </c>
      <c r="D3" s="0" t="n">
        <v>75698211.0792046</v>
      </c>
      <c r="E3" s="0" t="n">
        <v>64884180.9250325</v>
      </c>
      <c r="F3" s="0" t="n">
        <v>10814030.1541721</v>
      </c>
      <c r="G3" s="0" t="n">
        <v>449590.592220506</v>
      </c>
      <c r="H3" s="0" t="n">
        <v>181303.384351026</v>
      </c>
      <c r="I3" s="0" t="n">
        <v>151084.142402353</v>
      </c>
    </row>
    <row r="4" customFormat="false" ht="12.8" hidden="false" customHeight="false" outlineLevel="0" collapsed="false">
      <c r="A4" s="0" t="n">
        <v>51</v>
      </c>
      <c r="B4" s="0" t="n">
        <v>20233959.3615849</v>
      </c>
      <c r="C4" s="0" t="n">
        <v>19481047.9018705</v>
      </c>
      <c r="D4" s="0" t="n">
        <v>68948168.7444157</v>
      </c>
      <c r="E4" s="0" t="n">
        <v>68948168.7444157</v>
      </c>
      <c r="F4" s="0" t="n">
        <v>0</v>
      </c>
      <c r="G4" s="0" t="n">
        <v>479075.444673333</v>
      </c>
      <c r="H4" s="0" t="n">
        <v>169295.89556962</v>
      </c>
      <c r="I4" s="0" t="n">
        <v>149343.027816335</v>
      </c>
    </row>
    <row r="5" customFormat="false" ht="12.8" hidden="false" customHeight="false" outlineLevel="0" collapsed="false">
      <c r="A5" s="0" t="n">
        <v>52</v>
      </c>
      <c r="B5" s="0" t="n">
        <v>23711099.340712</v>
      </c>
      <c r="C5" s="0" t="n">
        <v>22929508.1705452</v>
      </c>
      <c r="D5" s="0" t="n">
        <v>81128439.104295</v>
      </c>
      <c r="E5" s="0" t="n">
        <v>69538662.0893957</v>
      </c>
      <c r="F5" s="0" t="n">
        <v>11589777.0148993</v>
      </c>
      <c r="G5" s="0" t="n">
        <v>516987.680878167</v>
      </c>
      <c r="H5" s="0" t="n">
        <v>162008.72253143</v>
      </c>
      <c r="I5" s="0" t="n">
        <v>146563.952510206</v>
      </c>
    </row>
    <row r="6" customFormat="false" ht="12.8" hidden="false" customHeight="false" outlineLevel="0" collapsed="false">
      <c r="A6" s="0" t="n">
        <v>53</v>
      </c>
      <c r="B6" s="0" t="n">
        <v>19318558.8094962</v>
      </c>
      <c r="C6" s="0" t="n">
        <v>18652836.7134315</v>
      </c>
      <c r="D6" s="0" t="n">
        <v>66019109.634082</v>
      </c>
      <c r="E6" s="0" t="n">
        <v>66019109.634082</v>
      </c>
      <c r="F6" s="0" t="n">
        <v>0</v>
      </c>
      <c r="G6" s="0" t="n">
        <v>425976.651435597</v>
      </c>
      <c r="H6" s="0" t="n">
        <v>141481.176969882</v>
      </c>
      <c r="I6" s="0" t="n">
        <v>140377.525227439</v>
      </c>
    </row>
    <row r="7" customFormat="false" ht="12.8" hidden="false" customHeight="false" outlineLevel="0" collapsed="false">
      <c r="A7" s="0" t="n">
        <v>54</v>
      </c>
      <c r="B7" s="0" t="n">
        <v>22035975.6793422</v>
      </c>
      <c r="C7" s="0" t="n">
        <v>21394352.2957855</v>
      </c>
      <c r="D7" s="0" t="n">
        <v>75696584.2068533</v>
      </c>
      <c r="E7" s="0" t="n">
        <v>64882786.4630171</v>
      </c>
      <c r="F7" s="0" t="n">
        <v>10813797.7438362</v>
      </c>
      <c r="G7" s="0" t="n">
        <v>415298.321746476</v>
      </c>
      <c r="H7" s="0" t="n">
        <v>127089.694721227</v>
      </c>
      <c r="I7" s="0" t="n">
        <v>141764.810127232</v>
      </c>
    </row>
    <row r="8" customFormat="false" ht="12.8" hidden="false" customHeight="false" outlineLevel="0" collapsed="false">
      <c r="A8" s="0" t="n">
        <v>55</v>
      </c>
      <c r="B8" s="0" t="n">
        <v>19225382.5714869</v>
      </c>
      <c r="C8" s="0" t="n">
        <v>18603741.720877</v>
      </c>
      <c r="D8" s="0" t="n">
        <v>65799884.3882005</v>
      </c>
      <c r="E8" s="0" t="n">
        <v>65799884.3882005</v>
      </c>
      <c r="F8" s="0" t="n">
        <v>0</v>
      </c>
      <c r="G8" s="0" t="n">
        <v>399075.404357142</v>
      </c>
      <c r="H8" s="0" t="n">
        <v>121633.121774462</v>
      </c>
      <c r="I8" s="0" t="n">
        <v>144189.0349691</v>
      </c>
    </row>
    <row r="9" customFormat="false" ht="12.8" hidden="false" customHeight="false" outlineLevel="0" collapsed="false">
      <c r="A9" s="0" t="n">
        <v>56</v>
      </c>
      <c r="B9" s="0" t="n">
        <v>22564836.9054479</v>
      </c>
      <c r="C9" s="0" t="n">
        <v>21903346.743288</v>
      </c>
      <c r="D9" s="0" t="n">
        <v>77437977.0286537</v>
      </c>
      <c r="E9" s="0" t="n">
        <v>66375408.8817032</v>
      </c>
      <c r="F9" s="0" t="n">
        <v>11062568.1469505</v>
      </c>
      <c r="G9" s="0" t="n">
        <v>439140.631379141</v>
      </c>
      <c r="H9" s="0" t="n">
        <v>116461.810362377</v>
      </c>
      <c r="I9" s="0" t="n">
        <v>151268.17202623</v>
      </c>
    </row>
    <row r="10" customFormat="false" ht="12.8" hidden="false" customHeight="false" outlineLevel="0" collapsed="false">
      <c r="A10" s="0" t="n">
        <v>57</v>
      </c>
      <c r="B10" s="0" t="n">
        <v>19510720.9348717</v>
      </c>
      <c r="C10" s="0" t="n">
        <v>18772632.0522002</v>
      </c>
      <c r="D10" s="0" t="n">
        <v>66351902.7083651</v>
      </c>
      <c r="E10" s="0" t="n">
        <v>66351902.7083651</v>
      </c>
      <c r="F10" s="0" t="n">
        <v>0</v>
      </c>
      <c r="G10" s="0" t="n">
        <v>413586.258336625</v>
      </c>
      <c r="H10" s="0" t="n">
        <v>238137.823326839</v>
      </c>
      <c r="I10" s="0" t="n">
        <v>123378.287154311</v>
      </c>
    </row>
    <row r="11" customFormat="false" ht="12.8" hidden="false" customHeight="false" outlineLevel="0" collapsed="false">
      <c r="A11" s="0" t="n">
        <v>58</v>
      </c>
      <c r="B11" s="0" t="n">
        <v>23339052.656364</v>
      </c>
      <c r="C11" s="0" t="n">
        <v>22600878.1366645</v>
      </c>
      <c r="D11" s="0" t="n">
        <v>79882706.2211742</v>
      </c>
      <c r="E11" s="0" t="n">
        <v>68470891.0467207</v>
      </c>
      <c r="F11" s="0" t="n">
        <v>11411815.1744534</v>
      </c>
      <c r="G11" s="0" t="n">
        <v>415889.735639967</v>
      </c>
      <c r="H11" s="0" t="n">
        <v>230582.912895283</v>
      </c>
      <c r="I11" s="0" t="n">
        <v>131002.673091904</v>
      </c>
    </row>
    <row r="12" customFormat="false" ht="12.8" hidden="false" customHeight="false" outlineLevel="0" collapsed="false">
      <c r="A12" s="0" t="n">
        <v>59</v>
      </c>
      <c r="B12" s="0" t="n">
        <v>20676340.3358436</v>
      </c>
      <c r="C12" s="0" t="n">
        <v>19987346.5543269</v>
      </c>
      <c r="D12" s="0" t="n">
        <v>70658358.7383324</v>
      </c>
      <c r="E12" s="0" t="n">
        <v>70658358.7383324</v>
      </c>
      <c r="F12" s="0" t="n">
        <v>0</v>
      </c>
      <c r="G12" s="0" t="n">
        <v>367663.677083727</v>
      </c>
      <c r="H12" s="0" t="n">
        <v>225108.785774441</v>
      </c>
      <c r="I12" s="0" t="n">
        <v>137459.026655012</v>
      </c>
    </row>
    <row r="13" customFormat="false" ht="12.8" hidden="false" customHeight="false" outlineLevel="0" collapsed="false">
      <c r="A13" s="0" t="n">
        <v>60</v>
      </c>
      <c r="B13" s="0" t="n">
        <v>24442783.390504</v>
      </c>
      <c r="C13" s="0" t="n">
        <v>23718443.3956191</v>
      </c>
      <c r="D13" s="0" t="n">
        <v>83772244.5237371</v>
      </c>
      <c r="E13" s="0" t="n">
        <v>71804781.020346</v>
      </c>
      <c r="F13" s="0" t="n">
        <v>11967463.503391</v>
      </c>
      <c r="G13" s="0" t="n">
        <v>396743.97044938</v>
      </c>
      <c r="H13" s="0" t="n">
        <v>227007.358244038</v>
      </c>
      <c r="I13" s="0" t="n">
        <v>143698.094559182</v>
      </c>
    </row>
    <row r="14" customFormat="false" ht="12.8" hidden="false" customHeight="false" outlineLevel="0" collapsed="false">
      <c r="A14" s="0" t="n">
        <v>61</v>
      </c>
      <c r="B14" s="0" t="n">
        <v>19425279.3963776</v>
      </c>
      <c r="C14" s="0" t="n">
        <v>18694163.0781907</v>
      </c>
      <c r="D14" s="0" t="n">
        <v>62655549.6102329</v>
      </c>
      <c r="E14" s="0" t="n">
        <v>70961222.6214461</v>
      </c>
      <c r="F14" s="0" t="n">
        <v>0</v>
      </c>
      <c r="G14" s="0" t="n">
        <v>385120.323093544</v>
      </c>
      <c r="H14" s="0" t="n">
        <v>255380.671773609</v>
      </c>
      <c r="I14" s="0" t="n">
        <v>129450.461885458</v>
      </c>
    </row>
    <row r="15" customFormat="false" ht="12.8" hidden="false" customHeight="false" outlineLevel="0" collapsed="false">
      <c r="A15" s="0" t="n">
        <v>62</v>
      </c>
      <c r="B15" s="0" t="n">
        <v>22128007.929654</v>
      </c>
      <c r="C15" s="0" t="n">
        <v>21409449.6656469</v>
      </c>
      <c r="D15" s="0" t="n">
        <v>71778714.4057313</v>
      </c>
      <c r="E15" s="0" t="n">
        <v>69714099.3486738</v>
      </c>
      <c r="F15" s="0" t="n">
        <v>11619016.5581123</v>
      </c>
      <c r="G15" s="0" t="n">
        <v>396657.897900116</v>
      </c>
      <c r="H15" s="0" t="n">
        <v>234931.164644349</v>
      </c>
      <c r="I15" s="0" t="n">
        <v>124241.716375217</v>
      </c>
    </row>
    <row r="16" customFormat="false" ht="12.8" hidden="false" customHeight="false" outlineLevel="0" collapsed="false">
      <c r="A16" s="0" t="n">
        <v>63</v>
      </c>
      <c r="B16" s="0" t="n">
        <v>18144968.4047922</v>
      </c>
      <c r="C16" s="0" t="n">
        <v>17507481.7642189</v>
      </c>
      <c r="D16" s="0" t="n">
        <v>58906927.6239573</v>
      </c>
      <c r="E16" s="0" t="n">
        <v>66038620.5698344</v>
      </c>
      <c r="F16" s="0" t="n">
        <v>0</v>
      </c>
      <c r="G16" s="0" t="n">
        <v>349907.588704731</v>
      </c>
      <c r="H16" s="0" t="n">
        <v>208838.907550347</v>
      </c>
      <c r="I16" s="0" t="n">
        <v>112485.920454584</v>
      </c>
    </row>
    <row r="17" customFormat="false" ht="12.8" hidden="false" customHeight="false" outlineLevel="0" collapsed="false">
      <c r="A17" s="0" t="n">
        <v>64</v>
      </c>
      <c r="B17" s="0" t="n">
        <v>19836641.3035061</v>
      </c>
      <c r="C17" s="0" t="n">
        <v>19240579.5549017</v>
      </c>
      <c r="D17" s="0" t="n">
        <v>64744975.4296404</v>
      </c>
      <c r="E17" s="0" t="n">
        <v>62201099.778605</v>
      </c>
      <c r="F17" s="0" t="n">
        <v>10366849.9631008</v>
      </c>
      <c r="G17" s="0" t="n">
        <v>316139.72116797</v>
      </c>
      <c r="H17" s="0" t="n">
        <v>201450.048869671</v>
      </c>
      <c r="I17" s="0" t="n">
        <v>112102.826524005</v>
      </c>
    </row>
    <row r="18" customFormat="false" ht="12.8" hidden="false" customHeight="false" outlineLevel="0" collapsed="false">
      <c r="A18" s="0" t="n">
        <v>65</v>
      </c>
      <c r="B18" s="0" t="n">
        <v>15838280.4823216</v>
      </c>
      <c r="C18" s="0" t="n">
        <v>15266786.4777722</v>
      </c>
      <c r="D18" s="0" t="n">
        <v>48722220.7070428</v>
      </c>
      <c r="E18" s="0" t="n">
        <v>61869622.9419318</v>
      </c>
      <c r="F18" s="0" t="n">
        <v>0</v>
      </c>
      <c r="G18" s="0" t="n">
        <v>293358.556230833</v>
      </c>
      <c r="H18" s="0" t="n">
        <v>200443.796049829</v>
      </c>
      <c r="I18" s="0" t="n">
        <v>110988.074669527</v>
      </c>
    </row>
    <row r="19" customFormat="false" ht="12.8" hidden="false" customHeight="false" outlineLevel="0" collapsed="false">
      <c r="A19" s="0" t="n">
        <v>66</v>
      </c>
      <c r="B19" s="0" t="n">
        <v>18778360.1188109</v>
      </c>
      <c r="C19" s="0" t="n">
        <v>18212473.0018592</v>
      </c>
      <c r="D19" s="0" t="n">
        <v>58758310.1698221</v>
      </c>
      <c r="E19" s="0" t="n">
        <v>62353425.0747698</v>
      </c>
      <c r="F19" s="0" t="n">
        <v>10392237.5124616</v>
      </c>
      <c r="G19" s="0" t="n">
        <v>294460.186874524</v>
      </c>
      <c r="H19" s="0" t="n">
        <v>196186.538477386</v>
      </c>
      <c r="I19" s="0" t="n">
        <v>107486.273713936</v>
      </c>
    </row>
    <row r="20" customFormat="false" ht="12.8" hidden="false" customHeight="false" outlineLevel="0" collapsed="false">
      <c r="A20" s="0" t="n">
        <v>67</v>
      </c>
      <c r="B20" s="0" t="n">
        <v>15860188.8718915</v>
      </c>
      <c r="C20" s="0" t="n">
        <v>15266336.8334218</v>
      </c>
      <c r="D20" s="0" t="n">
        <v>49437145.1843315</v>
      </c>
      <c r="E20" s="0" t="n">
        <v>60559005.7924842</v>
      </c>
      <c r="F20" s="0" t="n">
        <v>0</v>
      </c>
      <c r="G20" s="0" t="n">
        <v>310256.129758465</v>
      </c>
      <c r="H20" s="0" t="n">
        <v>207049.283705519</v>
      </c>
      <c r="I20" s="0" t="n">
        <v>109352.321436835</v>
      </c>
    </row>
    <row r="21" customFormat="false" ht="12.8" hidden="false" customHeight="false" outlineLevel="0" collapsed="false">
      <c r="A21" s="0" t="n">
        <v>68</v>
      </c>
      <c r="B21" s="0" t="n">
        <v>18034001.571782</v>
      </c>
      <c r="C21" s="0" t="n">
        <v>17429822.5917796</v>
      </c>
      <c r="D21" s="0" t="n">
        <v>56931853.5348079</v>
      </c>
      <c r="E21" s="0" t="n">
        <v>58594550.2898636</v>
      </c>
      <c r="F21" s="0" t="n">
        <v>9765758.38164393</v>
      </c>
      <c r="G21" s="0" t="n">
        <v>322478.108124877</v>
      </c>
      <c r="H21" s="0" t="n">
        <v>204810.158504698</v>
      </c>
      <c r="I21" s="0" t="n">
        <v>109843.876246888</v>
      </c>
    </row>
    <row r="22" customFormat="false" ht="12.8" hidden="false" customHeight="false" outlineLevel="0" collapsed="false">
      <c r="A22" s="0" t="n">
        <v>69</v>
      </c>
      <c r="B22" s="0" t="n">
        <v>16519216.7395566</v>
      </c>
      <c r="C22" s="0" t="n">
        <v>15951956.5070811</v>
      </c>
      <c r="D22" s="0" t="n">
        <v>52153431.8633301</v>
      </c>
      <c r="E22" s="0" t="n">
        <v>61546204.7331782</v>
      </c>
      <c r="F22" s="0" t="n">
        <v>0</v>
      </c>
      <c r="G22" s="0" t="n">
        <v>284905.113436398</v>
      </c>
      <c r="H22" s="0" t="n">
        <v>204516.203423935</v>
      </c>
      <c r="I22" s="0" t="n">
        <v>111198.450878821</v>
      </c>
    </row>
    <row r="23" customFormat="false" ht="12.8" hidden="false" customHeight="false" outlineLevel="0" collapsed="false">
      <c r="A23" s="0" t="n">
        <v>70</v>
      </c>
      <c r="B23" s="0" t="n">
        <v>19050492.5642933</v>
      </c>
      <c r="C23" s="0" t="n">
        <v>18459681.7331484</v>
      </c>
      <c r="D23" s="0" t="n">
        <v>60489047.3861119</v>
      </c>
      <c r="E23" s="0" t="n">
        <v>60858300.7350193</v>
      </c>
      <c r="F23" s="0" t="n">
        <v>10143050.1225032</v>
      </c>
      <c r="G23" s="0" t="n">
        <v>322186.595348528</v>
      </c>
      <c r="H23" s="0" t="n">
        <v>203805.097230149</v>
      </c>
      <c r="I23" s="0" t="n">
        <v>92598.769380318</v>
      </c>
    </row>
    <row r="24" customFormat="false" ht="12.8" hidden="false" customHeight="false" outlineLevel="0" collapsed="false">
      <c r="A24" s="0" t="n">
        <v>71</v>
      </c>
      <c r="B24" s="0" t="n">
        <v>16236498.1591997</v>
      </c>
      <c r="C24" s="0" t="n">
        <v>15656599.7914266</v>
      </c>
      <c r="D24" s="0" t="n">
        <v>51474754.1407418</v>
      </c>
      <c r="E24" s="0" t="n">
        <v>59820218.0844679</v>
      </c>
      <c r="F24" s="0" t="n">
        <v>0</v>
      </c>
      <c r="G24" s="0" t="n">
        <v>315069.831890044</v>
      </c>
      <c r="H24" s="0" t="n">
        <v>201286.150601737</v>
      </c>
      <c r="I24" s="0" t="n">
        <v>90774.8361162303</v>
      </c>
    </row>
    <row r="25" customFormat="false" ht="12.8" hidden="false" customHeight="false" outlineLevel="0" collapsed="false">
      <c r="A25" s="0" t="n">
        <v>72</v>
      </c>
      <c r="B25" s="0" t="n">
        <v>19272204.3718503</v>
      </c>
      <c r="C25" s="0" t="n">
        <v>18679756.5064366</v>
      </c>
      <c r="D25" s="0" t="n">
        <v>61571572.9000952</v>
      </c>
      <c r="E25" s="0" t="n">
        <v>61023224.420999</v>
      </c>
      <c r="F25" s="0" t="n">
        <v>10170537.4034998</v>
      </c>
      <c r="G25" s="0" t="n">
        <v>326623.373689323</v>
      </c>
      <c r="H25" s="0" t="n">
        <v>199766.671889749</v>
      </c>
      <c r="I25" s="0" t="n">
        <v>94368.3140494577</v>
      </c>
    </row>
    <row r="26" customFormat="false" ht="12.8" hidden="false" customHeight="false" outlineLevel="0" collapsed="false">
      <c r="A26" s="0" t="n">
        <v>73</v>
      </c>
      <c r="B26" s="0" t="n">
        <v>17210990.1641399</v>
      </c>
      <c r="C26" s="0" t="n">
        <v>16616110.8889482</v>
      </c>
      <c r="D26" s="0" t="n">
        <v>55014090.7925461</v>
      </c>
      <c r="E26" s="0" t="n">
        <v>62965504.4371935</v>
      </c>
      <c r="F26" s="0" t="n">
        <v>0</v>
      </c>
      <c r="G26" s="0" t="n">
        <v>327490.01485615</v>
      </c>
      <c r="H26" s="0" t="n">
        <v>196777.504899858</v>
      </c>
      <c r="I26" s="0" t="n">
        <v>100873.936336696</v>
      </c>
    </row>
    <row r="27" customFormat="false" ht="12.8" hidden="false" customHeight="false" outlineLevel="0" collapsed="false">
      <c r="A27" s="0" t="n">
        <v>74</v>
      </c>
      <c r="B27" s="0" t="n">
        <v>20558764.0214191</v>
      </c>
      <c r="C27" s="0" t="n">
        <v>19905043.4664508</v>
      </c>
      <c r="D27" s="0" t="n">
        <v>66047262.5471417</v>
      </c>
      <c r="E27" s="0" t="n">
        <v>64497407.0692633</v>
      </c>
      <c r="F27" s="0" t="n">
        <v>10749567.8448772</v>
      </c>
      <c r="G27" s="0" t="n">
        <v>361562.939970792</v>
      </c>
      <c r="H27" s="0" t="n">
        <v>220844.711636015</v>
      </c>
      <c r="I27" s="0" t="n">
        <v>101875.576230652</v>
      </c>
    </row>
    <row r="28" customFormat="false" ht="12.8" hidden="false" customHeight="false" outlineLevel="0" collapsed="false">
      <c r="A28" s="0" t="n">
        <v>75</v>
      </c>
      <c r="B28" s="0" t="n">
        <v>18319459.2785992</v>
      </c>
      <c r="C28" s="0" t="n">
        <v>17680016.9731243</v>
      </c>
      <c r="D28" s="0" t="n">
        <v>58939649.2494312</v>
      </c>
      <c r="E28" s="0" t="n">
        <v>66381199.8179467</v>
      </c>
      <c r="F28" s="0" t="n">
        <v>0</v>
      </c>
      <c r="G28" s="0" t="n">
        <v>351460.917489395</v>
      </c>
      <c r="H28" s="0" t="n">
        <v>211046.154349818</v>
      </c>
      <c r="I28" s="0" t="n">
        <v>109907.476622467</v>
      </c>
    </row>
    <row r="29" customFormat="false" ht="12.8" hidden="false" customHeight="false" outlineLevel="0" collapsed="false">
      <c r="A29" s="0" t="n">
        <v>76</v>
      </c>
      <c r="B29" s="0" t="n">
        <v>22022655.0270761</v>
      </c>
      <c r="C29" s="0" t="n">
        <v>21330789.4224472</v>
      </c>
      <c r="D29" s="0" t="n">
        <v>71140858.4823743</v>
      </c>
      <c r="E29" s="0" t="n">
        <v>68634141.8942368</v>
      </c>
      <c r="F29" s="0" t="n">
        <v>11439023.6490395</v>
      </c>
      <c r="G29" s="0" t="n">
        <v>384784.412320918</v>
      </c>
      <c r="H29" s="0" t="n">
        <v>230294.422255861</v>
      </c>
      <c r="I29" s="0" t="n">
        <v>109695.385788701</v>
      </c>
    </row>
    <row r="30" customFormat="false" ht="12.8" hidden="false" customHeight="false" outlineLevel="0" collapsed="false">
      <c r="A30" s="0" t="n">
        <v>77</v>
      </c>
      <c r="B30" s="0" t="n">
        <v>19443410.3438926</v>
      </c>
      <c r="C30" s="0" t="n">
        <v>18768776.8740951</v>
      </c>
      <c r="D30" s="0" t="n">
        <v>62883663.1202554</v>
      </c>
      <c r="E30" s="0" t="n">
        <v>69978383.2906479</v>
      </c>
      <c r="F30" s="0" t="n">
        <v>0</v>
      </c>
      <c r="G30" s="0" t="n">
        <v>368127.145728282</v>
      </c>
      <c r="H30" s="0" t="n">
        <v>224284.402809578</v>
      </c>
      <c r="I30" s="0" t="n">
        <v>117459.887513799</v>
      </c>
    </row>
    <row r="31" customFormat="false" ht="12.8" hidden="false" customHeight="false" outlineLevel="0" collapsed="false">
      <c r="A31" s="0" t="n">
        <v>78</v>
      </c>
      <c r="B31" s="0" t="n">
        <v>23170574.6758085</v>
      </c>
      <c r="C31" s="0" t="n">
        <v>22458800.0476526</v>
      </c>
      <c r="D31" s="0" t="n">
        <v>75196949.9533413</v>
      </c>
      <c r="E31" s="0" t="n">
        <v>71890709.4014291</v>
      </c>
      <c r="F31" s="0" t="n">
        <v>11981784.9002382</v>
      </c>
      <c r="G31" s="0" t="n">
        <v>395874.165607102</v>
      </c>
      <c r="H31" s="0" t="n">
        <v>238133.359327754</v>
      </c>
      <c r="I31" s="0" t="n">
        <v>111095.861744451</v>
      </c>
    </row>
    <row r="32" customFormat="false" ht="12.8" hidden="false" customHeight="false" outlineLevel="0" collapsed="false">
      <c r="A32" s="0" t="n">
        <v>79</v>
      </c>
      <c r="B32" s="0" t="n">
        <v>20436801.1407255</v>
      </c>
      <c r="C32" s="0" t="n">
        <v>19770578.7713557</v>
      </c>
      <c r="D32" s="0" t="n">
        <v>66498563.2210785</v>
      </c>
      <c r="E32" s="0" t="n">
        <v>73301494.7377429</v>
      </c>
      <c r="F32" s="0" t="n">
        <v>0</v>
      </c>
      <c r="G32" s="0" t="n">
        <v>347727.78853584</v>
      </c>
      <c r="H32" s="0" t="n">
        <v>235397.175844426</v>
      </c>
      <c r="I32" s="0" t="n">
        <v>118710.578556566</v>
      </c>
    </row>
    <row r="33" customFormat="false" ht="12.8" hidden="false" customHeight="false" outlineLevel="0" collapsed="false">
      <c r="A33" s="0" t="n">
        <v>80</v>
      </c>
      <c r="B33" s="0" t="n">
        <v>24303400.6018485</v>
      </c>
      <c r="C33" s="0" t="n">
        <v>23587112.3567601</v>
      </c>
      <c r="D33" s="0" t="n">
        <v>79181733.5160947</v>
      </c>
      <c r="E33" s="0" t="n">
        <v>75205730.7406508</v>
      </c>
      <c r="F33" s="0" t="n">
        <v>12534288.4567751</v>
      </c>
      <c r="G33" s="0" t="n">
        <v>395030.456151561</v>
      </c>
      <c r="H33" s="0" t="n">
        <v>243057.89911868</v>
      </c>
      <c r="I33" s="0" t="n">
        <v>111714.128311766</v>
      </c>
    </row>
    <row r="34" customFormat="false" ht="12.8" hidden="false" customHeight="false" outlineLevel="0" collapsed="false">
      <c r="A34" s="0" t="n">
        <v>81</v>
      </c>
      <c r="B34" s="0" t="n">
        <v>21293911.5813079</v>
      </c>
      <c r="C34" s="0" t="n">
        <v>20586540.8955714</v>
      </c>
      <c r="D34" s="0" t="n">
        <v>69407232.393402</v>
      </c>
      <c r="E34" s="0" t="n">
        <v>76021599.9130398</v>
      </c>
      <c r="F34" s="0" t="n">
        <v>0</v>
      </c>
      <c r="G34" s="0" t="n">
        <v>388325.334804192</v>
      </c>
      <c r="H34" s="0" t="n">
        <v>236813.863879088</v>
      </c>
      <c r="I34" s="0" t="n">
        <v>117473.552933225</v>
      </c>
    </row>
    <row r="35" customFormat="false" ht="12.8" hidden="false" customHeight="false" outlineLevel="0" collapsed="false">
      <c r="A35" s="0" t="n">
        <v>82</v>
      </c>
      <c r="B35" s="0" t="n">
        <v>24808377.5881214</v>
      </c>
      <c r="C35" s="0" t="n">
        <v>24059395.5154044</v>
      </c>
      <c r="D35" s="0" t="n">
        <v>80967642.5867601</v>
      </c>
      <c r="E35" s="0" t="n">
        <v>76454624.3448224</v>
      </c>
      <c r="F35" s="0" t="n">
        <v>12742437.3908037</v>
      </c>
      <c r="G35" s="0" t="n">
        <v>412292.429902202</v>
      </c>
      <c r="H35" s="0" t="n">
        <v>256147.379131069</v>
      </c>
      <c r="I35" s="0" t="n">
        <v>115060.376691169</v>
      </c>
    </row>
    <row r="36" customFormat="false" ht="12.8" hidden="false" customHeight="false" outlineLevel="0" collapsed="false">
      <c r="A36" s="0" t="n">
        <v>83</v>
      </c>
      <c r="B36" s="0" t="n">
        <v>21904111.3416085</v>
      </c>
      <c r="C36" s="0" t="n">
        <v>21176327.859362</v>
      </c>
      <c r="D36" s="0" t="n">
        <v>71603560.2770125</v>
      </c>
      <c r="E36" s="0" t="n">
        <v>77938066.1435225</v>
      </c>
      <c r="F36" s="0" t="n">
        <v>0</v>
      </c>
      <c r="G36" s="0" t="n">
        <v>395321.54300738</v>
      </c>
      <c r="H36" s="0" t="n">
        <v>249582.098644758</v>
      </c>
      <c r="I36" s="0" t="n">
        <v>118399.772277673</v>
      </c>
    </row>
    <row r="37" customFormat="false" ht="12.8" hidden="false" customHeight="false" outlineLevel="0" collapsed="false">
      <c r="A37" s="0" t="n">
        <v>84</v>
      </c>
      <c r="B37" s="0" t="n">
        <v>25758107.8483222</v>
      </c>
      <c r="C37" s="0" t="n">
        <v>24973023.9091249</v>
      </c>
      <c r="D37" s="0" t="n">
        <v>84187907.0329669</v>
      </c>
      <c r="E37" s="0" t="n">
        <v>79121911.84446</v>
      </c>
      <c r="F37" s="0" t="n">
        <v>13186985.30741</v>
      </c>
      <c r="G37" s="0" t="n">
        <v>445479.230913179</v>
      </c>
      <c r="H37" s="0" t="n">
        <v>260686.394427947</v>
      </c>
      <c r="I37" s="0" t="n">
        <v>112740.448365949</v>
      </c>
    </row>
    <row r="38" customFormat="false" ht="12.8" hidden="false" customHeight="false" outlineLevel="0" collapsed="false">
      <c r="A38" s="0" t="n">
        <v>85</v>
      </c>
      <c r="B38" s="0" t="n">
        <v>22602039.0954792</v>
      </c>
      <c r="C38" s="0" t="n">
        <v>21827277.3215096</v>
      </c>
      <c r="D38" s="0" t="n">
        <v>73927364.0149287</v>
      </c>
      <c r="E38" s="0" t="n">
        <v>79982933.8963684</v>
      </c>
      <c r="F38" s="0" t="n">
        <v>0</v>
      </c>
      <c r="G38" s="0" t="n">
        <v>441792.273023695</v>
      </c>
      <c r="H38" s="0" t="n">
        <v>254062.444269546</v>
      </c>
      <c r="I38" s="0" t="n">
        <v>112724.366680429</v>
      </c>
    </row>
    <row r="39" customFormat="false" ht="12.8" hidden="false" customHeight="false" outlineLevel="0" collapsed="false">
      <c r="A39" s="0" t="n">
        <v>86</v>
      </c>
      <c r="B39" s="0" t="n">
        <v>26542345.5485286</v>
      </c>
      <c r="C39" s="0" t="n">
        <v>25743050.801724</v>
      </c>
      <c r="D39" s="0" t="n">
        <v>86917911.4945523</v>
      </c>
      <c r="E39" s="0" t="n">
        <v>81354619.2985795</v>
      </c>
      <c r="F39" s="0" t="n">
        <v>13559103.2164299</v>
      </c>
      <c r="G39" s="0" t="n">
        <v>446376.445985864</v>
      </c>
      <c r="H39" s="0" t="n">
        <v>273078.571301742</v>
      </c>
      <c r="I39" s="0" t="n">
        <v>114056.756452864</v>
      </c>
    </row>
    <row r="40" customFormat="false" ht="12.8" hidden="false" customHeight="false" outlineLevel="0" collapsed="false">
      <c r="A40" s="0" t="n">
        <v>87</v>
      </c>
      <c r="B40" s="0" t="n">
        <v>23057410.7886236</v>
      </c>
      <c r="C40" s="0" t="n">
        <v>22270442.5961305</v>
      </c>
      <c r="D40" s="0" t="n">
        <v>75545427.5935487</v>
      </c>
      <c r="E40" s="0" t="n">
        <v>81444925.7326171</v>
      </c>
      <c r="F40" s="0" t="n">
        <v>0</v>
      </c>
      <c r="G40" s="0" t="n">
        <v>430966.889119959</v>
      </c>
      <c r="H40" s="0" t="n">
        <v>272372.501450673</v>
      </c>
      <c r="I40" s="0" t="n">
        <v>119469.71703211</v>
      </c>
    </row>
    <row r="41" customFormat="false" ht="12.8" hidden="false" customHeight="false" outlineLevel="0" collapsed="false">
      <c r="A41" s="0" t="n">
        <v>88</v>
      </c>
      <c r="B41" s="0" t="n">
        <v>26813672.5683372</v>
      </c>
      <c r="C41" s="0" t="n">
        <v>25934833.3589131</v>
      </c>
      <c r="D41" s="0" t="n">
        <v>87619942.4942122</v>
      </c>
      <c r="E41" s="0" t="n">
        <v>81796981.6256227</v>
      </c>
      <c r="F41" s="0" t="n">
        <v>13632830.2709371</v>
      </c>
      <c r="G41" s="0" t="n">
        <v>507878.293766064</v>
      </c>
      <c r="H41" s="0" t="n">
        <v>287411.39296957</v>
      </c>
      <c r="I41" s="0" t="n">
        <v>119356.460983522</v>
      </c>
    </row>
    <row r="42" customFormat="false" ht="12.8" hidden="false" customHeight="false" outlineLevel="0" collapsed="false">
      <c r="A42" s="0" t="n">
        <v>89</v>
      </c>
      <c r="B42" s="0" t="n">
        <v>23553429.185062</v>
      </c>
      <c r="C42" s="0" t="n">
        <v>22676533.8103322</v>
      </c>
      <c r="D42" s="0" t="n">
        <v>77004606.6736114</v>
      </c>
      <c r="E42" s="0" t="n">
        <v>82735274.5954696</v>
      </c>
      <c r="F42" s="0" t="n">
        <v>0</v>
      </c>
      <c r="G42" s="0" t="n">
        <v>506824.343896546</v>
      </c>
      <c r="H42" s="0" t="n">
        <v>286624.083151972</v>
      </c>
      <c r="I42" s="0" t="n">
        <v>119209.925259049</v>
      </c>
    </row>
    <row r="43" customFormat="false" ht="12.8" hidden="false" customHeight="false" outlineLevel="0" collapsed="false">
      <c r="A43" s="0" t="n">
        <v>90</v>
      </c>
      <c r="B43" s="0" t="n">
        <v>27604655.7946433</v>
      </c>
      <c r="C43" s="0" t="n">
        <v>26763105.6825794</v>
      </c>
      <c r="D43" s="0" t="n">
        <v>90550186.6266313</v>
      </c>
      <c r="E43" s="0" t="n">
        <v>84284718.7945103</v>
      </c>
      <c r="F43" s="0" t="n">
        <v>14047453.1324184</v>
      </c>
      <c r="G43" s="0" t="n">
        <v>473086.535508426</v>
      </c>
      <c r="H43" s="0" t="n">
        <v>289257.55376821</v>
      </c>
      <c r="I43" s="0" t="n">
        <v>113151.461124744</v>
      </c>
    </row>
    <row r="44" customFormat="false" ht="12.8" hidden="false" customHeight="false" outlineLevel="0" collapsed="false">
      <c r="A44" s="0" t="n">
        <v>91</v>
      </c>
      <c r="B44" s="0" t="n">
        <v>24268897.5411913</v>
      </c>
      <c r="C44" s="0" t="n">
        <v>23436785.9990115</v>
      </c>
      <c r="D44" s="0" t="n">
        <v>79708153.5006352</v>
      </c>
      <c r="E44" s="0" t="n">
        <v>85405853.3706087</v>
      </c>
      <c r="F44" s="0" t="n">
        <v>0</v>
      </c>
      <c r="G44" s="0" t="n">
        <v>468241.088611757</v>
      </c>
      <c r="H44" s="0" t="n">
        <v>285002.739678574</v>
      </c>
      <c r="I44" s="0" t="n">
        <v>112668.162699283</v>
      </c>
    </row>
    <row r="45" customFormat="false" ht="12.8" hidden="false" customHeight="false" outlineLevel="0" collapsed="false">
      <c r="A45" s="0" t="n">
        <v>92</v>
      </c>
      <c r="B45" s="0" t="n">
        <v>28416966.9492173</v>
      </c>
      <c r="C45" s="0" t="n">
        <v>27569445.5375094</v>
      </c>
      <c r="D45" s="0" t="n">
        <v>93357478.7970851</v>
      </c>
      <c r="E45" s="0" t="n">
        <v>86742841.1721934</v>
      </c>
      <c r="F45" s="0" t="n">
        <v>14457140.1953656</v>
      </c>
      <c r="G45" s="0" t="n">
        <v>465133.547034205</v>
      </c>
      <c r="H45" s="0" t="n">
        <v>300959.353964832</v>
      </c>
      <c r="I45" s="0" t="n">
        <v>116326.443869763</v>
      </c>
    </row>
    <row r="46" customFormat="false" ht="12.8" hidden="false" customHeight="false" outlineLevel="0" collapsed="false">
      <c r="A46" s="0" t="n">
        <v>93</v>
      </c>
      <c r="B46" s="0" t="n">
        <v>25061199.0149842</v>
      </c>
      <c r="C46" s="0" t="n">
        <v>24206056.8550701</v>
      </c>
      <c r="D46" s="0" t="n">
        <v>82410873.9013263</v>
      </c>
      <c r="E46" s="0" t="n">
        <v>88049894.7387596</v>
      </c>
      <c r="F46" s="0" t="n">
        <v>0</v>
      </c>
      <c r="G46" s="0" t="n">
        <v>473299.871873371</v>
      </c>
      <c r="H46" s="0" t="n">
        <v>299973.149667789</v>
      </c>
      <c r="I46" s="0" t="n">
        <v>116955.911961383</v>
      </c>
    </row>
    <row r="47" customFormat="false" ht="12.8" hidden="false" customHeight="false" outlineLevel="0" collapsed="false">
      <c r="A47" s="0" t="n">
        <v>94</v>
      </c>
      <c r="B47" s="0" t="n">
        <v>29283684.4716441</v>
      </c>
      <c r="C47" s="0" t="n">
        <v>28393803.1940328</v>
      </c>
      <c r="D47" s="0" t="n">
        <v>96192797.0080635</v>
      </c>
      <c r="E47" s="0" t="n">
        <v>89224829.1303908</v>
      </c>
      <c r="F47" s="0" t="n">
        <v>14870804.8550651</v>
      </c>
      <c r="G47" s="0" t="n">
        <v>500277.274400053</v>
      </c>
      <c r="H47" s="0" t="n">
        <v>309940.569920857</v>
      </c>
      <c r="I47" s="0" t="n">
        <v>113804.904700561</v>
      </c>
    </row>
    <row r="48" customFormat="false" ht="12.8" hidden="false" customHeight="false" outlineLevel="0" collapsed="false">
      <c r="A48" s="0" t="n">
        <v>95</v>
      </c>
      <c r="B48" s="0" t="n">
        <v>25774204.779577</v>
      </c>
      <c r="C48" s="0" t="n">
        <v>24877909.9563587</v>
      </c>
      <c r="D48" s="0" t="n">
        <v>84724120.2950873</v>
      </c>
      <c r="E48" s="0" t="n">
        <v>90315063.7400512</v>
      </c>
      <c r="F48" s="0" t="n">
        <v>0</v>
      </c>
      <c r="G48" s="0" t="n">
        <v>508942.836482116</v>
      </c>
      <c r="H48" s="0" t="n">
        <v>308380.478871944</v>
      </c>
      <c r="I48" s="0" t="n">
        <v>112816.439806091</v>
      </c>
    </row>
    <row r="49" customFormat="false" ht="12.8" hidden="false" customHeight="false" outlineLevel="0" collapsed="false">
      <c r="A49" s="0" t="n">
        <v>96</v>
      </c>
      <c r="B49" s="0" t="n">
        <v>30002365.8468863</v>
      </c>
      <c r="C49" s="0" t="n">
        <v>29103337.1896923</v>
      </c>
      <c r="D49" s="0" t="n">
        <v>98625082.6609443</v>
      </c>
      <c r="E49" s="0" t="n">
        <v>91402258.7792521</v>
      </c>
      <c r="F49" s="0" t="n">
        <v>15233709.796542</v>
      </c>
      <c r="G49" s="0" t="n">
        <v>499213.104675067</v>
      </c>
      <c r="H49" s="0" t="n">
        <v>319129.866842962</v>
      </c>
      <c r="I49" s="0" t="n">
        <v>115265.265251399</v>
      </c>
    </row>
    <row r="50" customFormat="false" ht="12.8" hidden="false" customHeight="false" outlineLevel="0" collapsed="false">
      <c r="A50" s="0" t="n">
        <v>97</v>
      </c>
      <c r="B50" s="0" t="n">
        <v>26427164.9646403</v>
      </c>
      <c r="C50" s="0" t="n">
        <v>25480537.4819238</v>
      </c>
      <c r="D50" s="0" t="n">
        <v>86813222.0224157</v>
      </c>
      <c r="E50" s="0" t="n">
        <v>92487460.844717</v>
      </c>
      <c r="F50" s="0" t="n">
        <v>0</v>
      </c>
      <c r="G50" s="0" t="n">
        <v>535175.837062171</v>
      </c>
      <c r="H50" s="0" t="n">
        <v>327502.975702787</v>
      </c>
      <c r="I50" s="0" t="n">
        <v>119926.67135936</v>
      </c>
    </row>
    <row r="51" customFormat="false" ht="12.8" hidden="false" customHeight="false" outlineLevel="0" collapsed="false">
      <c r="A51" s="0" t="n">
        <v>98</v>
      </c>
      <c r="B51" s="0" t="n">
        <v>30866092.3886734</v>
      </c>
      <c r="C51" s="0" t="n">
        <v>29904063.0384037</v>
      </c>
      <c r="D51" s="0" t="n">
        <v>101346223.454878</v>
      </c>
      <c r="E51" s="0" t="n">
        <v>93855804.8762869</v>
      </c>
      <c r="F51" s="0" t="n">
        <v>15642634.1460478</v>
      </c>
      <c r="G51" s="0" t="n">
        <v>557084.021179767</v>
      </c>
      <c r="H51" s="0" t="n">
        <v>322784.27083359</v>
      </c>
      <c r="I51" s="0" t="n">
        <v>117372.940366163</v>
      </c>
    </row>
    <row r="52" customFormat="false" ht="12.8" hidden="false" customHeight="false" outlineLevel="0" collapsed="false">
      <c r="A52" s="0" t="n">
        <v>99</v>
      </c>
      <c r="B52" s="0" t="n">
        <v>27208197.9925639</v>
      </c>
      <c r="C52" s="0" t="n">
        <v>26258270.9286113</v>
      </c>
      <c r="D52" s="0" t="n">
        <v>89526935.4049329</v>
      </c>
      <c r="E52" s="0" t="n">
        <v>95258692.383927</v>
      </c>
      <c r="F52" s="0" t="n">
        <v>0</v>
      </c>
      <c r="G52" s="0" t="n">
        <v>551888.590868473</v>
      </c>
      <c r="H52" s="0" t="n">
        <v>317044.574401446</v>
      </c>
      <c r="I52" s="0" t="n">
        <v>115705.569546782</v>
      </c>
    </row>
    <row r="53" customFormat="false" ht="12.8" hidden="false" customHeight="false" outlineLevel="0" collapsed="false">
      <c r="A53" s="0" t="n">
        <v>100</v>
      </c>
      <c r="B53" s="0" t="n">
        <v>31481413.736895</v>
      </c>
      <c r="C53" s="0" t="n">
        <v>30496951.6225055</v>
      </c>
      <c r="D53" s="0" t="n">
        <v>103437597.252964</v>
      </c>
      <c r="E53" s="0" t="n">
        <v>95683883.0559143</v>
      </c>
      <c r="F53" s="0" t="n">
        <v>15947313.8426524</v>
      </c>
      <c r="G53" s="0" t="n">
        <v>579169.462666845</v>
      </c>
      <c r="H53" s="0" t="n">
        <v>324634.215055174</v>
      </c>
      <c r="I53" s="0" t="n">
        <v>115226.338096452</v>
      </c>
    </row>
    <row r="54" customFormat="false" ht="12.8" hidden="false" customHeight="false" outlineLevel="0" collapsed="false">
      <c r="A54" s="0" t="n">
        <v>101</v>
      </c>
      <c r="B54" s="0" t="n">
        <v>27671602.6761537</v>
      </c>
      <c r="C54" s="0" t="n">
        <v>26697033.4854073</v>
      </c>
      <c r="D54" s="0" t="n">
        <v>91063942.2206034</v>
      </c>
      <c r="E54" s="0" t="n">
        <v>96800758.767852</v>
      </c>
      <c r="F54" s="0" t="n">
        <v>0</v>
      </c>
      <c r="G54" s="0" t="n">
        <v>568318.256516119</v>
      </c>
      <c r="H54" s="0" t="n">
        <v>324542.963443126</v>
      </c>
      <c r="I54" s="0" t="n">
        <v>116725.672552999</v>
      </c>
    </row>
    <row r="55" customFormat="false" ht="12.8" hidden="false" customHeight="false" outlineLevel="0" collapsed="false">
      <c r="A55" s="0" t="n">
        <v>102</v>
      </c>
      <c r="B55" s="0" t="n">
        <v>32056467.546883</v>
      </c>
      <c r="C55" s="0" t="n">
        <v>31022879.667151</v>
      </c>
      <c r="D55" s="0" t="n">
        <v>105267413.240833</v>
      </c>
      <c r="E55" s="0" t="n">
        <v>97253967.5279836</v>
      </c>
      <c r="F55" s="0" t="n">
        <v>16208994.5879973</v>
      </c>
      <c r="G55" s="0" t="n">
        <v>608905.832285413</v>
      </c>
      <c r="H55" s="0" t="n">
        <v>340800.556326118</v>
      </c>
      <c r="I55" s="0" t="n">
        <v>119830.701600746</v>
      </c>
    </row>
    <row r="56" customFormat="false" ht="12.8" hidden="false" customHeight="false" outlineLevel="0" collapsed="false">
      <c r="A56" s="0" t="n">
        <v>103</v>
      </c>
      <c r="B56" s="0" t="n">
        <v>28150392.8115921</v>
      </c>
      <c r="C56" s="0" t="n">
        <v>27172088.9738543</v>
      </c>
      <c r="D56" s="0" t="n">
        <v>92731725.7156679</v>
      </c>
      <c r="E56" s="0" t="n">
        <v>98437000.6645143</v>
      </c>
      <c r="F56" s="0" t="n">
        <v>0</v>
      </c>
      <c r="G56" s="0" t="n">
        <v>565696.274733945</v>
      </c>
      <c r="H56" s="0" t="n">
        <v>330565.639005475</v>
      </c>
      <c r="I56" s="0" t="n">
        <v>117202.748569072</v>
      </c>
    </row>
    <row r="57" customFormat="false" ht="12.8" hidden="false" customHeight="false" outlineLevel="0" collapsed="false">
      <c r="A57" s="0" t="n">
        <v>104</v>
      </c>
      <c r="B57" s="0" t="n">
        <v>32489024.0845364</v>
      </c>
      <c r="C57" s="0" t="n">
        <v>31517410.6497552</v>
      </c>
      <c r="D57" s="0" t="n">
        <v>106958936.070753</v>
      </c>
      <c r="E57" s="0" t="n">
        <v>98792170.9112269</v>
      </c>
      <c r="F57" s="0" t="n">
        <v>16465361.8185378</v>
      </c>
      <c r="G57" s="0" t="n">
        <v>548280.338292993</v>
      </c>
      <c r="H57" s="0" t="n">
        <v>339880.43888849</v>
      </c>
      <c r="I57" s="0" t="n">
        <v>119218.082285374</v>
      </c>
    </row>
    <row r="58" customFormat="false" ht="12.8" hidden="false" customHeight="false" outlineLevel="0" collapsed="false">
      <c r="A58" s="0" t="n">
        <v>105</v>
      </c>
      <c r="B58" s="0" t="n">
        <v>28695191.4092142</v>
      </c>
      <c r="C58" s="0" t="n">
        <v>27715707.8753756</v>
      </c>
      <c r="D58" s="0" t="n">
        <v>94624428.9320008</v>
      </c>
      <c r="E58" s="0" t="n">
        <v>100379134.219089</v>
      </c>
      <c r="F58" s="0" t="n">
        <v>0</v>
      </c>
      <c r="G58" s="0" t="n">
        <v>555748.597049041</v>
      </c>
      <c r="H58" s="0" t="n">
        <v>338552.706673617</v>
      </c>
      <c r="I58" s="0" t="n">
        <v>121688.900165656</v>
      </c>
    </row>
    <row r="59" customFormat="false" ht="12.8" hidden="false" customHeight="false" outlineLevel="0" collapsed="false">
      <c r="A59" s="0" t="n">
        <v>106</v>
      </c>
      <c r="B59" s="0" t="n">
        <v>33203864.784721</v>
      </c>
      <c r="C59" s="0" t="n">
        <v>32236902.3820569</v>
      </c>
      <c r="D59" s="0" t="n">
        <v>109466972.693002</v>
      </c>
      <c r="E59" s="0" t="n">
        <v>101033005.93331</v>
      </c>
      <c r="F59" s="0" t="n">
        <v>16838834.3222183</v>
      </c>
      <c r="G59" s="0" t="n">
        <v>538640.562377118</v>
      </c>
      <c r="H59" s="0" t="n">
        <v>342817.200788886</v>
      </c>
      <c r="I59" s="0" t="n">
        <v>122149.484997303</v>
      </c>
    </row>
    <row r="60" customFormat="false" ht="12.8" hidden="false" customHeight="false" outlineLevel="0" collapsed="false">
      <c r="A60" s="0" t="n">
        <v>107</v>
      </c>
      <c r="B60" s="0" t="n">
        <v>29228454.0580096</v>
      </c>
      <c r="C60" s="0" t="n">
        <v>28194601.0773299</v>
      </c>
      <c r="D60" s="0" t="n">
        <v>96334883.7986511</v>
      </c>
      <c r="E60" s="0" t="n">
        <v>102093823.750116</v>
      </c>
      <c r="F60" s="0" t="n">
        <v>0</v>
      </c>
      <c r="G60" s="0" t="n">
        <v>603611.958534641</v>
      </c>
      <c r="H60" s="0" t="n">
        <v>343629.012164183</v>
      </c>
      <c r="I60" s="0" t="n">
        <v>123731.442829754</v>
      </c>
    </row>
    <row r="61" customFormat="false" ht="12.8" hidden="false" customHeight="false" outlineLevel="0" collapsed="false">
      <c r="A61" s="0" t="n">
        <v>108</v>
      </c>
      <c r="B61" s="0" t="n">
        <v>34008221.9476979</v>
      </c>
      <c r="C61" s="0" t="n">
        <v>33008200.8237289</v>
      </c>
      <c r="D61" s="0" t="n">
        <v>112131349.676624</v>
      </c>
      <c r="E61" s="0" t="n">
        <v>103412119.613133</v>
      </c>
      <c r="F61" s="0" t="n">
        <v>17235353.2688555</v>
      </c>
      <c r="G61" s="0" t="n">
        <v>574485.375293272</v>
      </c>
      <c r="H61" s="0" t="n">
        <v>341277.967478293</v>
      </c>
      <c r="I61" s="0" t="n">
        <v>120368.258853514</v>
      </c>
    </row>
    <row r="62" customFormat="false" ht="12.8" hidden="false" customHeight="false" outlineLevel="0" collapsed="false">
      <c r="A62" s="0" t="n">
        <v>109</v>
      </c>
      <c r="B62" s="0" t="n">
        <v>29836304.3625438</v>
      </c>
      <c r="C62" s="0" t="n">
        <v>28834118.1916059</v>
      </c>
      <c r="D62" s="0" t="n">
        <v>98535226.1903226</v>
      </c>
      <c r="E62" s="0" t="n">
        <v>104284196.858012</v>
      </c>
      <c r="F62" s="0" t="n">
        <v>0</v>
      </c>
      <c r="G62" s="0" t="n">
        <v>565151.806262687</v>
      </c>
      <c r="H62" s="0" t="n">
        <v>349602.574598646</v>
      </c>
      <c r="I62" s="0" t="n">
        <v>124902.557252133</v>
      </c>
    </row>
    <row r="63" customFormat="false" ht="12.8" hidden="false" customHeight="false" outlineLevel="0" collapsed="false">
      <c r="A63" s="0" t="n">
        <v>110</v>
      </c>
      <c r="B63" s="0" t="n">
        <v>34503278.7085118</v>
      </c>
      <c r="C63" s="0" t="n">
        <v>33480520.5248937</v>
      </c>
      <c r="D63" s="0" t="n">
        <v>113770053.729773</v>
      </c>
      <c r="E63" s="0" t="n">
        <v>104790212.806836</v>
      </c>
      <c r="F63" s="0" t="n">
        <v>17465035.467806</v>
      </c>
      <c r="G63" s="0" t="n">
        <v>585920.599148162</v>
      </c>
      <c r="H63" s="0" t="n">
        <v>350956.772191123</v>
      </c>
      <c r="I63" s="0" t="n">
        <v>122686.874684051</v>
      </c>
    </row>
    <row r="64" customFormat="false" ht="12.8" hidden="false" customHeight="false" outlineLevel="0" collapsed="false">
      <c r="A64" s="0" t="n">
        <v>111</v>
      </c>
      <c r="B64" s="0" t="n">
        <v>30280350.5011886</v>
      </c>
      <c r="C64" s="0" t="n">
        <v>29218320.5527299</v>
      </c>
      <c r="D64" s="0" t="n">
        <v>99870680.7568525</v>
      </c>
      <c r="E64" s="0" t="n">
        <v>105691882.846347</v>
      </c>
      <c r="F64" s="0" t="n">
        <v>0</v>
      </c>
      <c r="G64" s="0" t="n">
        <v>614881.985509931</v>
      </c>
      <c r="H64" s="0" t="n">
        <v>359287.277189954</v>
      </c>
      <c r="I64" s="0" t="n">
        <v>125515.265369842</v>
      </c>
    </row>
    <row r="65" customFormat="false" ht="12.8" hidden="false" customHeight="false" outlineLevel="0" collapsed="false">
      <c r="A65" s="0" t="n">
        <v>112</v>
      </c>
      <c r="B65" s="0" t="n">
        <v>35184121.8739221</v>
      </c>
      <c r="C65" s="0" t="n">
        <v>34105901.0089492</v>
      </c>
      <c r="D65" s="0" t="n">
        <v>115953365.539783</v>
      </c>
      <c r="E65" s="0" t="n">
        <v>106743678.943991</v>
      </c>
      <c r="F65" s="0" t="n">
        <v>17790613.1573319</v>
      </c>
      <c r="G65" s="0" t="n">
        <v>639107.874557406</v>
      </c>
      <c r="H65" s="0" t="n">
        <v>352866.153381231</v>
      </c>
      <c r="I65" s="0" t="n">
        <v>123209.767191776</v>
      </c>
    </row>
    <row r="66" customFormat="false" ht="12.8" hidden="false" customHeight="false" outlineLevel="0" collapsed="false">
      <c r="A66" s="0" t="n">
        <v>113</v>
      </c>
      <c r="B66" s="0" t="n">
        <v>30792486.5918847</v>
      </c>
      <c r="C66" s="0" t="n">
        <v>29714169.3415251</v>
      </c>
      <c r="D66" s="0" t="n">
        <v>101644637.485537</v>
      </c>
      <c r="E66" s="0" t="n">
        <v>107431652.237988</v>
      </c>
      <c r="F66" s="0" t="n">
        <v>0</v>
      </c>
      <c r="G66" s="0" t="n">
        <v>630283.156133157</v>
      </c>
      <c r="H66" s="0" t="n">
        <v>358974.247529392</v>
      </c>
      <c r="I66" s="0" t="n">
        <v>127228.352424379</v>
      </c>
    </row>
    <row r="67" customFormat="false" ht="12.8" hidden="false" customHeight="false" outlineLevel="0" collapsed="false">
      <c r="A67" s="0" t="n">
        <v>114</v>
      </c>
      <c r="B67" s="0" t="n">
        <v>35736654.5274147</v>
      </c>
      <c r="C67" s="0" t="n">
        <v>34643571.4149914</v>
      </c>
      <c r="D67" s="0" t="n">
        <v>117843015.364699</v>
      </c>
      <c r="E67" s="0" t="n">
        <v>108455351.629124</v>
      </c>
      <c r="F67" s="0" t="n">
        <v>18075891.9381873</v>
      </c>
      <c r="G67" s="0" t="n">
        <v>630815.812226176</v>
      </c>
      <c r="H67" s="0" t="n">
        <v>371389.792498701</v>
      </c>
      <c r="I67" s="0" t="n">
        <v>129825.01099772</v>
      </c>
    </row>
    <row r="68" customFormat="false" ht="12.8" hidden="false" customHeight="false" outlineLevel="0" collapsed="false">
      <c r="A68" s="0" t="n">
        <v>115</v>
      </c>
      <c r="B68" s="0" t="n">
        <v>31439626.598524</v>
      </c>
      <c r="C68" s="0" t="n">
        <v>30295537.2417211</v>
      </c>
      <c r="D68" s="0" t="n">
        <v>103721252.111176</v>
      </c>
      <c r="E68" s="0" t="n">
        <v>109519349.315073</v>
      </c>
      <c r="F68" s="0" t="n">
        <v>0</v>
      </c>
      <c r="G68" s="0" t="n">
        <v>675682.528593791</v>
      </c>
      <c r="H68" s="0" t="n">
        <v>376092.004205428</v>
      </c>
      <c r="I68" s="0" t="n">
        <v>131878.320005247</v>
      </c>
    </row>
    <row r="69" customFormat="false" ht="12.8" hidden="false" customHeight="false" outlineLevel="0" collapsed="false">
      <c r="A69" s="0" t="n">
        <v>116</v>
      </c>
      <c r="B69" s="0" t="n">
        <v>36504000.7839811</v>
      </c>
      <c r="C69" s="0" t="n">
        <v>35404625.758229</v>
      </c>
      <c r="D69" s="0" t="n">
        <v>120464898.278975</v>
      </c>
      <c r="E69" s="0" t="n">
        <v>110713266.877149</v>
      </c>
      <c r="F69" s="0" t="n">
        <v>18452211.1461914</v>
      </c>
      <c r="G69" s="0" t="n">
        <v>637249.62352976</v>
      </c>
      <c r="H69" s="0" t="n">
        <v>372952.001455957</v>
      </c>
      <c r="I69" s="0" t="n">
        <v>127390.572523418</v>
      </c>
    </row>
    <row r="70" customFormat="false" ht="12.8" hidden="false" customHeight="false" outlineLevel="0" collapsed="false">
      <c r="A70" s="0" t="n">
        <v>117</v>
      </c>
      <c r="B70" s="0" t="n">
        <v>31847257.277962</v>
      </c>
      <c r="C70" s="0" t="n">
        <v>30719162.253764</v>
      </c>
      <c r="D70" s="0" t="n">
        <v>105182574.165031</v>
      </c>
      <c r="E70" s="0" t="n">
        <v>110885289.988442</v>
      </c>
      <c r="F70" s="0" t="n">
        <v>0</v>
      </c>
      <c r="G70" s="0" t="n">
        <v>675236.609095322</v>
      </c>
      <c r="H70" s="0" t="n">
        <v>365088.167608257</v>
      </c>
      <c r="I70" s="0" t="n">
        <v>125386.067849205</v>
      </c>
    </row>
    <row r="71" customFormat="false" ht="12.8" hidden="false" customHeight="false" outlineLevel="0" collapsed="false">
      <c r="A71" s="0" t="n">
        <v>118</v>
      </c>
      <c r="B71" s="0" t="n">
        <v>36937442.7923404</v>
      </c>
      <c r="C71" s="0" t="n">
        <v>35829050.8822544</v>
      </c>
      <c r="D71" s="0" t="n">
        <v>121966044.825189</v>
      </c>
      <c r="E71" s="0" t="n">
        <v>112005783.393815</v>
      </c>
      <c r="F71" s="0" t="n">
        <v>18667630.5656358</v>
      </c>
      <c r="G71" s="0" t="n">
        <v>643345.012234256</v>
      </c>
      <c r="H71" s="0" t="n">
        <v>375841.574192188</v>
      </c>
      <c r="I71" s="0" t="n">
        <v>127436.176656516</v>
      </c>
    </row>
    <row r="72" customFormat="false" ht="12.8" hidden="false" customHeight="false" outlineLevel="0" collapsed="false">
      <c r="A72" s="0" t="n">
        <v>119</v>
      </c>
      <c r="B72" s="0" t="n">
        <v>32327448.9599964</v>
      </c>
      <c r="C72" s="0" t="n">
        <v>31238414.8259343</v>
      </c>
      <c r="D72" s="0" t="n">
        <v>106976729.138859</v>
      </c>
      <c r="E72" s="0" t="n">
        <v>112789191.399324</v>
      </c>
      <c r="F72" s="0" t="n">
        <v>0</v>
      </c>
      <c r="G72" s="0" t="n">
        <v>633813.971237532</v>
      </c>
      <c r="H72" s="0" t="n">
        <v>368899.053334481</v>
      </c>
      <c r="I72" s="0" t="n">
        <v>123315.870700076</v>
      </c>
    </row>
    <row r="73" customFormat="false" ht="12.8" hidden="false" customHeight="false" outlineLevel="0" collapsed="false">
      <c r="A73" s="0" t="n">
        <v>120</v>
      </c>
      <c r="B73" s="0" t="n">
        <v>37682712.68728</v>
      </c>
      <c r="C73" s="0" t="n">
        <v>36563600.2605594</v>
      </c>
      <c r="D73" s="0" t="n">
        <v>124468828.839713</v>
      </c>
      <c r="E73" s="0" t="n">
        <v>114314164.601199</v>
      </c>
      <c r="F73" s="0" t="n">
        <v>19052360.7668665</v>
      </c>
      <c r="G73" s="0" t="n">
        <v>653895.556233471</v>
      </c>
      <c r="H73" s="0" t="n">
        <v>376189.70060769</v>
      </c>
      <c r="I73" s="0" t="n">
        <v>127181.671256298</v>
      </c>
    </row>
    <row r="74" customFormat="false" ht="12.8" hidden="false" customHeight="false" outlineLevel="0" collapsed="false">
      <c r="A74" s="0" t="n">
        <v>121</v>
      </c>
      <c r="B74" s="0" t="n">
        <v>33085218.3891136</v>
      </c>
      <c r="C74" s="0" t="n">
        <v>31962618.0066625</v>
      </c>
      <c r="D74" s="0" t="n">
        <v>109470783.207544</v>
      </c>
      <c r="E74" s="0" t="n">
        <v>115444891.329801</v>
      </c>
      <c r="F74" s="0" t="n">
        <v>0</v>
      </c>
      <c r="G74" s="0" t="n">
        <v>662880.148009371</v>
      </c>
      <c r="H74" s="0" t="n">
        <v>372058.945788378</v>
      </c>
      <c r="I74" s="0" t="n">
        <v>125230.412361973</v>
      </c>
    </row>
    <row r="75" customFormat="false" ht="12.8" hidden="false" customHeight="false" outlineLevel="0" collapsed="false">
      <c r="A75" s="0" t="n">
        <v>122</v>
      </c>
      <c r="B75" s="0" t="n">
        <v>38501009.9916455</v>
      </c>
      <c r="C75" s="0" t="n">
        <v>37389466.3963873</v>
      </c>
      <c r="D75" s="0" t="n">
        <v>127282598.700481</v>
      </c>
      <c r="E75" s="0" t="n">
        <v>116895033.923578</v>
      </c>
      <c r="F75" s="0" t="n">
        <v>19482505.6539297</v>
      </c>
      <c r="G75" s="0" t="n">
        <v>648701.928779352</v>
      </c>
      <c r="H75" s="0" t="n">
        <v>375645.934666743</v>
      </c>
      <c r="I75" s="0" t="n">
        <v>124565.331160196</v>
      </c>
    </row>
    <row r="76" customFormat="false" ht="12.8" hidden="false" customHeight="false" outlineLevel="0" collapsed="false">
      <c r="A76" s="0" t="n">
        <v>123</v>
      </c>
      <c r="B76" s="0" t="n">
        <v>33798231.7505948</v>
      </c>
      <c r="C76" s="0" t="n">
        <v>32695976.3722548</v>
      </c>
      <c r="D76" s="0" t="n">
        <v>112014071.228037</v>
      </c>
      <c r="E76" s="0" t="n">
        <v>118078424.356842</v>
      </c>
      <c r="F76" s="0" t="n">
        <v>0</v>
      </c>
      <c r="G76" s="0" t="n">
        <v>648673.962632659</v>
      </c>
      <c r="H76" s="0" t="n">
        <v>367029.427107942</v>
      </c>
      <c r="I76" s="0" t="n">
        <v>123645.697999175</v>
      </c>
    </row>
    <row r="77" customFormat="false" ht="12.8" hidden="false" customHeight="false" outlineLevel="0" collapsed="false">
      <c r="A77" s="0" t="n">
        <v>124</v>
      </c>
      <c r="B77" s="0" t="n">
        <v>39082758.8630519</v>
      </c>
      <c r="C77" s="0" t="n">
        <v>37966232.9584119</v>
      </c>
      <c r="D77" s="0" t="n">
        <v>129313312.001079</v>
      </c>
      <c r="E77" s="0" t="n">
        <v>118616412.100208</v>
      </c>
      <c r="F77" s="0" t="n">
        <v>19769402.0167014</v>
      </c>
      <c r="G77" s="0" t="n">
        <v>646637.479600417</v>
      </c>
      <c r="H77" s="0" t="n">
        <v>381984.674499373</v>
      </c>
      <c r="I77" s="0" t="n">
        <v>125576.78648603</v>
      </c>
    </row>
    <row r="78" customFormat="false" ht="12.8" hidden="false" customHeight="false" outlineLevel="0" collapsed="false">
      <c r="A78" s="0" t="n">
        <v>125</v>
      </c>
      <c r="B78" s="0" t="n">
        <v>34147134.9918427</v>
      </c>
      <c r="C78" s="0" t="n">
        <v>33021453.5406325</v>
      </c>
      <c r="D78" s="0" t="n">
        <v>113182213.06057</v>
      </c>
      <c r="E78" s="0" t="n">
        <v>119168342.02431</v>
      </c>
      <c r="F78" s="0" t="n">
        <v>0</v>
      </c>
      <c r="G78" s="0" t="n">
        <v>650067.347527502</v>
      </c>
      <c r="H78" s="0" t="n">
        <v>384267.992037683</v>
      </c>
      <c r="I78" s="0" t="n">
        <v>130494.445207167</v>
      </c>
    </row>
    <row r="79" customFormat="false" ht="12.8" hidden="false" customHeight="false" outlineLevel="0" collapsed="false">
      <c r="A79" s="0" t="n">
        <v>126</v>
      </c>
      <c r="B79" s="0" t="n">
        <v>39464880.5259289</v>
      </c>
      <c r="C79" s="0" t="n">
        <v>38326898.5802267</v>
      </c>
      <c r="D79" s="0" t="n">
        <v>130565321.306886</v>
      </c>
      <c r="E79" s="0" t="n">
        <v>119708356.469674</v>
      </c>
      <c r="F79" s="0" t="n">
        <v>19951392.7449456</v>
      </c>
      <c r="G79" s="0" t="n">
        <v>663026.849222238</v>
      </c>
      <c r="H79" s="0" t="n">
        <v>384723.250404621</v>
      </c>
      <c r="I79" s="0" t="n">
        <v>128902.637250559</v>
      </c>
    </row>
    <row r="80" customFormat="false" ht="12.8" hidden="false" customHeight="false" outlineLevel="0" collapsed="false">
      <c r="A80" s="0" t="n">
        <v>127</v>
      </c>
      <c r="B80" s="0" t="n">
        <v>34673620.9060263</v>
      </c>
      <c r="C80" s="0" t="n">
        <v>33526001.5374731</v>
      </c>
      <c r="D80" s="0" t="n">
        <v>114927814.651924</v>
      </c>
      <c r="E80" s="0" t="n">
        <v>120826390.645943</v>
      </c>
      <c r="F80" s="0" t="n">
        <v>0</v>
      </c>
      <c r="G80" s="0" t="n">
        <v>673772.382211592</v>
      </c>
      <c r="H80" s="0" t="n">
        <v>384605.030019632</v>
      </c>
      <c r="I80" s="0" t="n">
        <v>127488.509031324</v>
      </c>
    </row>
    <row r="81" customFormat="false" ht="12.8" hidden="false" customHeight="false" outlineLevel="0" collapsed="false">
      <c r="A81" s="0" t="n">
        <v>128</v>
      </c>
      <c r="B81" s="0" t="n">
        <v>40187363.6840734</v>
      </c>
      <c r="C81" s="0" t="n">
        <v>39038410.7595959</v>
      </c>
      <c r="D81" s="0" t="n">
        <v>132998156.43058</v>
      </c>
      <c r="E81" s="0" t="n">
        <v>121822374.132925</v>
      </c>
      <c r="F81" s="0" t="n">
        <v>20303729.0221541</v>
      </c>
      <c r="G81" s="0" t="n">
        <v>655970.293492105</v>
      </c>
      <c r="H81" s="0" t="n">
        <v>399951.095819552</v>
      </c>
      <c r="I81" s="0" t="n">
        <v>132902.193093965</v>
      </c>
    </row>
    <row r="82" customFormat="false" ht="12.8" hidden="false" customHeight="false" outlineLevel="0" collapsed="false">
      <c r="A82" s="0" t="n">
        <v>129</v>
      </c>
      <c r="B82" s="0" t="n">
        <v>35252692.7440124</v>
      </c>
      <c r="C82" s="0" t="n">
        <v>34079882.6505281</v>
      </c>
      <c r="D82" s="0" t="n">
        <v>116821474.903095</v>
      </c>
      <c r="E82" s="0" t="n">
        <v>122731820.387448</v>
      </c>
      <c r="F82" s="0" t="n">
        <v>0</v>
      </c>
      <c r="G82" s="0" t="n">
        <v>669286.828215513</v>
      </c>
      <c r="H82" s="0" t="n">
        <v>406421.214838811</v>
      </c>
      <c r="I82" s="0" t="n">
        <v>138717.214900081</v>
      </c>
    </row>
    <row r="83" customFormat="false" ht="12.8" hidden="false" customHeight="false" outlineLevel="0" collapsed="false">
      <c r="A83" s="0" t="n">
        <v>130</v>
      </c>
      <c r="B83" s="0" t="n">
        <v>40953175.5277884</v>
      </c>
      <c r="C83" s="0" t="n">
        <v>39744998.7270883</v>
      </c>
      <c r="D83" s="0" t="n">
        <v>135441530.009549</v>
      </c>
      <c r="E83" s="0" t="n">
        <v>124008305.503552</v>
      </c>
      <c r="F83" s="0" t="n">
        <v>20668050.9172586</v>
      </c>
      <c r="G83" s="0" t="n">
        <v>704679.119224462</v>
      </c>
      <c r="H83" s="0" t="n">
        <v>406641.205660117</v>
      </c>
      <c r="I83" s="0" t="n">
        <v>138366.394022079</v>
      </c>
    </row>
    <row r="84" customFormat="false" ht="12.8" hidden="false" customHeight="false" outlineLevel="0" collapsed="false">
      <c r="A84" s="0" t="n">
        <v>131</v>
      </c>
      <c r="B84" s="0" t="n">
        <v>36183437.7083588</v>
      </c>
      <c r="C84" s="0" t="n">
        <v>34990880.5177205</v>
      </c>
      <c r="D84" s="0" t="n">
        <v>120035840.811898</v>
      </c>
      <c r="E84" s="0" t="n">
        <v>126045357.384062</v>
      </c>
      <c r="F84" s="0" t="n">
        <v>0</v>
      </c>
      <c r="G84" s="0" t="n">
        <v>705094.214841762</v>
      </c>
      <c r="H84" s="0" t="n">
        <v>394878.482486743</v>
      </c>
      <c r="I84" s="0" t="n">
        <v>132263.561871104</v>
      </c>
    </row>
    <row r="85" customFormat="false" ht="12.8" hidden="false" customHeight="false" outlineLevel="0" collapsed="false">
      <c r="A85" s="0" t="n">
        <v>132</v>
      </c>
      <c r="B85" s="0" t="n">
        <v>41676293.8596151</v>
      </c>
      <c r="C85" s="0" t="n">
        <v>40466996.7499082</v>
      </c>
      <c r="D85" s="0" t="n">
        <v>137975444.862827</v>
      </c>
      <c r="E85" s="0" t="n">
        <v>126257872.851744</v>
      </c>
      <c r="F85" s="0" t="n">
        <v>21042978.808624</v>
      </c>
      <c r="G85" s="0" t="n">
        <v>704591.431391398</v>
      </c>
      <c r="H85" s="0" t="n">
        <v>409887.240742235</v>
      </c>
      <c r="I85" s="0" t="n">
        <v>135454.910818904</v>
      </c>
    </row>
    <row r="86" customFormat="false" ht="12.8" hidden="false" customHeight="false" outlineLevel="0" collapsed="false">
      <c r="A86" s="0" t="n">
        <v>133</v>
      </c>
      <c r="B86" s="0" t="n">
        <v>36257897.4637998</v>
      </c>
      <c r="C86" s="0" t="n">
        <v>35063100.6673907</v>
      </c>
      <c r="D86" s="0" t="n">
        <v>120344061.553656</v>
      </c>
      <c r="E86" s="0" t="n">
        <v>126267228.452413</v>
      </c>
      <c r="F86" s="0" t="n">
        <v>0</v>
      </c>
      <c r="G86" s="0" t="n">
        <v>678752.246661858</v>
      </c>
      <c r="H86" s="0" t="n">
        <v>417883.582813643</v>
      </c>
      <c r="I86" s="0" t="n">
        <v>140229.952762266</v>
      </c>
    </row>
    <row r="87" customFormat="false" ht="12.8" hidden="false" customHeight="false" outlineLevel="0" collapsed="false">
      <c r="A87" s="0" t="n">
        <v>134</v>
      </c>
      <c r="B87" s="0" t="n">
        <v>42095764.4887236</v>
      </c>
      <c r="C87" s="0" t="n">
        <v>40865999.0636</v>
      </c>
      <c r="D87" s="0" t="n">
        <v>139354051.122707</v>
      </c>
      <c r="E87" s="0" t="n">
        <v>127454359.437177</v>
      </c>
      <c r="F87" s="0" t="n">
        <v>21242393.2395296</v>
      </c>
      <c r="G87" s="0" t="n">
        <v>714475.492813312</v>
      </c>
      <c r="H87" s="0" t="n">
        <v>418598.593105969</v>
      </c>
      <c r="I87" s="0" t="n">
        <v>138130.48457766</v>
      </c>
    </row>
    <row r="88" customFormat="false" ht="12.8" hidden="false" customHeight="false" outlineLevel="0" collapsed="false">
      <c r="A88" s="0" t="n">
        <v>135</v>
      </c>
      <c r="B88" s="0" t="n">
        <v>36761154.3106611</v>
      </c>
      <c r="C88" s="0" t="n">
        <v>35511780.6667003</v>
      </c>
      <c r="D88" s="0" t="n">
        <v>121938640.872364</v>
      </c>
      <c r="E88" s="0" t="n">
        <v>127746463.477043</v>
      </c>
      <c r="F88" s="0" t="n">
        <v>0</v>
      </c>
      <c r="G88" s="0" t="n">
        <v>729849.109992001</v>
      </c>
      <c r="H88" s="0" t="n">
        <v>421624.741796586</v>
      </c>
      <c r="I88" s="0" t="n">
        <v>139856.845960297</v>
      </c>
    </row>
    <row r="89" customFormat="false" ht="12.8" hidden="false" customHeight="false" outlineLevel="0" collapsed="false">
      <c r="A89" s="0" t="n">
        <v>136</v>
      </c>
      <c r="B89" s="0" t="n">
        <v>42733036.2400053</v>
      </c>
      <c r="C89" s="0" t="n">
        <v>41481274.6466806</v>
      </c>
      <c r="D89" s="0" t="n">
        <v>141494304.88638</v>
      </c>
      <c r="E89" s="0" t="n">
        <v>129284324.146849</v>
      </c>
      <c r="F89" s="0" t="n">
        <v>21547387.3578082</v>
      </c>
      <c r="G89" s="0" t="n">
        <v>739831.5432551</v>
      </c>
      <c r="H89" s="0" t="n">
        <v>416869.741284909</v>
      </c>
      <c r="I89" s="0" t="n">
        <v>135800.441121018</v>
      </c>
    </row>
    <row r="90" customFormat="false" ht="12.8" hidden="false" customHeight="false" outlineLevel="0" collapsed="false">
      <c r="A90" s="0" t="n">
        <v>137</v>
      </c>
      <c r="B90" s="0" t="n">
        <v>37549256.583858</v>
      </c>
      <c r="C90" s="0" t="n">
        <v>36355722.2119875</v>
      </c>
      <c r="D90" s="0" t="n">
        <v>124814897.13933</v>
      </c>
      <c r="E90" s="0" t="n">
        <v>130809406.920087</v>
      </c>
      <c r="F90" s="0" t="n">
        <v>0</v>
      </c>
      <c r="G90" s="0" t="n">
        <v>693921.304108246</v>
      </c>
      <c r="H90" s="0" t="n">
        <v>406115.189282325</v>
      </c>
      <c r="I90" s="0" t="n">
        <v>133568.397828473</v>
      </c>
    </row>
    <row r="91" customFormat="false" ht="12.8" hidden="false" customHeight="false" outlineLevel="0" collapsed="false">
      <c r="A91" s="0" t="n">
        <v>138</v>
      </c>
      <c r="B91" s="0" t="n">
        <v>43638341.9673864</v>
      </c>
      <c r="C91" s="0" t="n">
        <v>42406050.2440848</v>
      </c>
      <c r="D91" s="0" t="n">
        <v>144712811.769793</v>
      </c>
      <c r="E91" s="0" t="n">
        <v>132193647.008568</v>
      </c>
      <c r="F91" s="0" t="n">
        <v>22032274.5014279</v>
      </c>
      <c r="G91" s="0" t="n">
        <v>727247.238352196</v>
      </c>
      <c r="H91" s="0" t="n">
        <v>411918.594102222</v>
      </c>
      <c r="I91" s="0" t="n">
        <v>133036.986924577</v>
      </c>
    </row>
    <row r="92" customFormat="false" ht="12.8" hidden="false" customHeight="false" outlineLevel="0" collapsed="false">
      <c r="A92" s="0" t="n">
        <v>139</v>
      </c>
      <c r="B92" s="0" t="n">
        <v>38236338.3594884</v>
      </c>
      <c r="C92" s="0" t="n">
        <v>37054790.046121</v>
      </c>
      <c r="D92" s="0" t="n">
        <v>127285444.292971</v>
      </c>
      <c r="E92" s="0" t="n">
        <v>133245481.82291</v>
      </c>
      <c r="F92" s="0" t="n">
        <v>0</v>
      </c>
      <c r="G92" s="0" t="n">
        <v>675246.717416327</v>
      </c>
      <c r="H92" s="0" t="n">
        <v>412102.452206934</v>
      </c>
      <c r="I92" s="0" t="n">
        <v>134570.205348736</v>
      </c>
    </row>
    <row r="93" customFormat="false" ht="12.8" hidden="false" customHeight="false" outlineLevel="0" collapsed="false">
      <c r="A93" s="0" t="n">
        <v>140</v>
      </c>
      <c r="B93" s="0" t="n">
        <v>44196442.0704714</v>
      </c>
      <c r="C93" s="0" t="n">
        <v>43001253.6134481</v>
      </c>
      <c r="D93" s="0" t="n">
        <v>146725470.762124</v>
      </c>
      <c r="E93" s="0" t="n">
        <v>133973149.563668</v>
      </c>
      <c r="F93" s="0" t="n">
        <v>22328858.2606113</v>
      </c>
      <c r="G93" s="0" t="n">
        <v>669881.790045783</v>
      </c>
      <c r="H93" s="0" t="n">
        <v>427846.972287613</v>
      </c>
      <c r="I93" s="0" t="n">
        <v>139228.135271383</v>
      </c>
    </row>
    <row r="94" customFormat="false" ht="12.8" hidden="false" customHeight="false" outlineLevel="0" collapsed="false">
      <c r="A94" s="0" t="n">
        <v>141</v>
      </c>
      <c r="B94" s="0" t="n">
        <v>38740842.0627264</v>
      </c>
      <c r="C94" s="0" t="n">
        <v>37520094.6940509</v>
      </c>
      <c r="D94" s="0" t="n">
        <v>128872610.544512</v>
      </c>
      <c r="E94" s="0" t="n">
        <v>134883396.685919</v>
      </c>
      <c r="F94" s="0" t="n">
        <v>0</v>
      </c>
      <c r="G94" s="0" t="n">
        <v>695844.297201375</v>
      </c>
      <c r="H94" s="0" t="n">
        <v>427527.020896826</v>
      </c>
      <c r="I94" s="0" t="n">
        <v>139108.643681948</v>
      </c>
    </row>
    <row r="95" customFormat="false" ht="12.8" hidden="false" customHeight="false" outlineLevel="0" collapsed="false">
      <c r="A95" s="0" t="n">
        <v>142</v>
      </c>
      <c r="B95" s="0" t="n">
        <v>44917290.3780676</v>
      </c>
      <c r="C95" s="0" t="n">
        <v>43643237.9134775</v>
      </c>
      <c r="D95" s="0" t="n">
        <v>148987166.406892</v>
      </c>
      <c r="E95" s="0" t="n">
        <v>135937628.202033</v>
      </c>
      <c r="F95" s="0" t="n">
        <v>22656271.3670054</v>
      </c>
      <c r="G95" s="0" t="n">
        <v>761823.432513643</v>
      </c>
      <c r="H95" s="0" t="n">
        <v>417049.943225419</v>
      </c>
      <c r="I95" s="0" t="n">
        <v>135970.126930004</v>
      </c>
    </row>
    <row r="96" customFormat="false" ht="12.8" hidden="false" customHeight="false" outlineLevel="0" collapsed="false">
      <c r="A96" s="0" t="n">
        <v>143</v>
      </c>
      <c r="B96" s="0" t="n">
        <v>39418626.4496946</v>
      </c>
      <c r="C96" s="0" t="n">
        <v>38204296.9835314</v>
      </c>
      <c r="D96" s="0" t="n">
        <v>131308705.793325</v>
      </c>
      <c r="E96" s="0" t="n">
        <v>137351179.285447</v>
      </c>
      <c r="F96" s="0" t="n">
        <v>0</v>
      </c>
      <c r="G96" s="0" t="n">
        <v>704187.304038551</v>
      </c>
      <c r="H96" s="0" t="n">
        <v>415214.931980046</v>
      </c>
      <c r="I96" s="0" t="n">
        <v>135610.32877791</v>
      </c>
    </row>
    <row r="97" customFormat="false" ht="12.8" hidden="false" customHeight="false" outlineLevel="0" collapsed="false">
      <c r="A97" s="0" t="n">
        <v>144</v>
      </c>
      <c r="B97" s="0" t="n">
        <v>45759560.1570163</v>
      </c>
      <c r="C97" s="0" t="n">
        <v>44484981.2810169</v>
      </c>
      <c r="D97" s="0" t="n">
        <v>151965183.259635</v>
      </c>
      <c r="E97" s="0" t="n">
        <v>138526362.656807</v>
      </c>
      <c r="F97" s="0" t="n">
        <v>23087727.1094678</v>
      </c>
      <c r="G97" s="0" t="n">
        <v>753280.976897468</v>
      </c>
      <c r="H97" s="0" t="n">
        <v>427672.883754323</v>
      </c>
      <c r="I97" s="0" t="n">
        <v>133750.02192526</v>
      </c>
    </row>
    <row r="98" customFormat="false" ht="12.8" hidden="false" customHeight="false" outlineLevel="0" collapsed="false">
      <c r="A98" s="0" t="n">
        <v>145</v>
      </c>
      <c r="B98" s="0" t="n">
        <v>40102836.0437143</v>
      </c>
      <c r="C98" s="0" t="n">
        <v>38778155.9436751</v>
      </c>
      <c r="D98" s="0" t="n">
        <v>133349325.317817</v>
      </c>
      <c r="E98" s="0" t="n">
        <v>139371242.801161</v>
      </c>
      <c r="F98" s="0" t="n">
        <v>0</v>
      </c>
      <c r="G98" s="0" t="n">
        <v>802986.386939932</v>
      </c>
      <c r="H98" s="0" t="n">
        <v>426472.267351024</v>
      </c>
      <c r="I98" s="0" t="n">
        <v>136030.636783193</v>
      </c>
    </row>
    <row r="99" customFormat="false" ht="12.8" hidden="false" customHeight="false" outlineLevel="0" collapsed="false">
      <c r="A99" s="0" t="n">
        <v>146</v>
      </c>
      <c r="B99" s="0" t="n">
        <v>46483594.4242106</v>
      </c>
      <c r="C99" s="0" t="n">
        <v>45189053.0814754</v>
      </c>
      <c r="D99" s="0" t="n">
        <v>154426752.219123</v>
      </c>
      <c r="E99" s="0" t="n">
        <v>140693168.969916</v>
      </c>
      <c r="F99" s="0" t="n">
        <v>23448861.494986</v>
      </c>
      <c r="G99" s="0" t="n">
        <v>768318.983728496</v>
      </c>
      <c r="H99" s="0" t="n">
        <v>432459.257799758</v>
      </c>
      <c r="I99" s="0" t="n">
        <v>133947.287438544</v>
      </c>
    </row>
    <row r="100" customFormat="false" ht="12.8" hidden="false" customHeight="false" outlineLevel="0" collapsed="false">
      <c r="A100" s="0" t="n">
        <v>147</v>
      </c>
      <c r="B100" s="0" t="n">
        <v>40895714.0439603</v>
      </c>
      <c r="C100" s="0" t="n">
        <v>39636874.4941537</v>
      </c>
      <c r="D100" s="0" t="n">
        <v>136363232.787937</v>
      </c>
      <c r="E100" s="0" t="n">
        <v>142508033.974371</v>
      </c>
      <c r="F100" s="0" t="n">
        <v>0</v>
      </c>
      <c r="G100" s="0" t="n">
        <v>738081.867613079</v>
      </c>
      <c r="H100" s="0" t="n">
        <v>426155.426237164</v>
      </c>
      <c r="I100" s="0" t="n">
        <v>135146.079937537</v>
      </c>
    </row>
    <row r="101" customFormat="false" ht="12.8" hidden="false" customHeight="false" outlineLevel="0" collapsed="false">
      <c r="A101" s="0" t="n">
        <v>148</v>
      </c>
      <c r="B101" s="0" t="n">
        <v>47239719.9206438</v>
      </c>
      <c r="C101" s="0" t="n">
        <v>45942389.5271939</v>
      </c>
      <c r="D101" s="0" t="n">
        <v>157058404.807058</v>
      </c>
      <c r="E101" s="0" t="n">
        <v>143117594.121688</v>
      </c>
      <c r="F101" s="0" t="n">
        <v>23852932.3536147</v>
      </c>
      <c r="G101" s="0" t="n">
        <v>764527.869644809</v>
      </c>
      <c r="H101" s="0" t="n">
        <v>437018.96796596</v>
      </c>
      <c r="I101" s="0" t="n">
        <v>136833.651198802</v>
      </c>
    </row>
    <row r="102" customFormat="false" ht="12.8" hidden="false" customHeight="false" outlineLevel="0" collapsed="false">
      <c r="A102" s="0" t="n">
        <v>149</v>
      </c>
      <c r="B102" s="0" t="n">
        <v>41184516.0900775</v>
      </c>
      <c r="C102" s="0" t="n">
        <v>39907483.6262135</v>
      </c>
      <c r="D102" s="0" t="n">
        <v>137355661.127926</v>
      </c>
      <c r="E102" s="0" t="n">
        <v>143425249.970684</v>
      </c>
      <c r="F102" s="0" t="n">
        <v>0</v>
      </c>
      <c r="G102" s="0" t="n">
        <v>737499.519539343</v>
      </c>
      <c r="H102" s="0" t="n">
        <v>442656.309880029</v>
      </c>
      <c r="I102" s="0" t="n">
        <v>138395.192063653</v>
      </c>
    </row>
    <row r="103" customFormat="false" ht="12.8" hidden="false" customHeight="false" outlineLevel="0" collapsed="false">
      <c r="A103" s="0" t="n">
        <v>150</v>
      </c>
      <c r="B103" s="0" t="n">
        <v>47780739.8431116</v>
      </c>
      <c r="C103" s="0" t="n">
        <v>46528208.8598634</v>
      </c>
      <c r="D103" s="0" t="n">
        <v>159113300.972526</v>
      </c>
      <c r="E103" s="0" t="n">
        <v>144876417.86712</v>
      </c>
      <c r="F103" s="0" t="n">
        <v>24146069.64452</v>
      </c>
      <c r="G103" s="0" t="n">
        <v>716823.699056302</v>
      </c>
      <c r="H103" s="0" t="n">
        <v>439348.067097982</v>
      </c>
      <c r="I103" s="0" t="n">
        <v>137656.024419871</v>
      </c>
    </row>
    <row r="104" customFormat="false" ht="12.8" hidden="false" customHeight="false" outlineLevel="0" collapsed="false">
      <c r="A104" s="0" t="n">
        <v>151</v>
      </c>
      <c r="B104" s="0" t="n">
        <v>41664561.5661676</v>
      </c>
      <c r="C104" s="0" t="n">
        <v>40426071.0750074</v>
      </c>
      <c r="D104" s="0" t="n">
        <v>139219129.518326</v>
      </c>
      <c r="E104" s="0" t="n">
        <v>145166142.102508</v>
      </c>
      <c r="F104" s="0" t="n">
        <v>0</v>
      </c>
      <c r="G104" s="0" t="n">
        <v>695123.32889807</v>
      </c>
      <c r="H104" s="0" t="n">
        <v>444557.260931613</v>
      </c>
      <c r="I104" s="0" t="n">
        <v>141157.001900769</v>
      </c>
    </row>
    <row r="105" customFormat="false" ht="12.8" hidden="false" customHeight="false" outlineLevel="0" collapsed="false">
      <c r="A105" s="0" t="n">
        <v>152</v>
      </c>
      <c r="B105" s="0" t="n">
        <v>48256807.476033</v>
      </c>
      <c r="C105" s="0" t="n">
        <v>46956935.81865</v>
      </c>
      <c r="D105" s="0" t="n">
        <v>160598618.669203</v>
      </c>
      <c r="E105" s="0" t="n">
        <v>146173549.96058</v>
      </c>
      <c r="F105" s="0" t="n">
        <v>24362258.3267634</v>
      </c>
      <c r="G105" s="0" t="n">
        <v>769031.326694787</v>
      </c>
      <c r="H105" s="0" t="n">
        <v>433648.431076053</v>
      </c>
      <c r="I105" s="0" t="n">
        <v>138845.570874519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05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1" sqref="B120:G146 A1"/>
    </sheetView>
  </sheetViews>
  <sheetFormatPr defaultColWidth="11.7578125" defaultRowHeight="12.8" zeroHeight="false" outlineLevelRow="0" outlineLevelCol="0"/>
  <sheetData>
    <row r="1" customFormat="false" ht="12.8" hidden="false" customHeight="false" outlineLevel="0" collapsed="false">
      <c r="A1" s="0" t="s">
        <v>222</v>
      </c>
      <c r="B1" s="0" t="s">
        <v>257</v>
      </c>
      <c r="C1" s="0" t="s">
        <v>258</v>
      </c>
      <c r="D1" s="0" t="s">
        <v>259</v>
      </c>
    </row>
    <row r="2" customFormat="false" ht="12.8" hidden="false" customHeight="false" outlineLevel="0" collapsed="false">
      <c r="A2" s="0" t="n">
        <v>49</v>
      </c>
      <c r="B2" s="0" t="n">
        <v>0</v>
      </c>
      <c r="C2" s="0" t="n">
        <v>0</v>
      </c>
      <c r="D2" s="0" t="n">
        <v>0</v>
      </c>
    </row>
    <row r="3" customFormat="false" ht="12.8" hidden="false" customHeight="false" outlineLevel="0" collapsed="false">
      <c r="A3" s="0" t="n">
        <v>50</v>
      </c>
      <c r="B3" s="0" t="n">
        <v>0</v>
      </c>
      <c r="C3" s="0" t="n">
        <v>0</v>
      </c>
      <c r="D3" s="0" t="n">
        <v>0</v>
      </c>
    </row>
    <row r="4" customFormat="false" ht="12.8" hidden="false" customHeight="false" outlineLevel="0" collapsed="false">
      <c r="A4" s="0" t="n">
        <v>51</v>
      </c>
      <c r="B4" s="0" t="n">
        <v>0</v>
      </c>
      <c r="C4" s="0" t="n">
        <v>0</v>
      </c>
      <c r="D4" s="0" t="n">
        <v>0</v>
      </c>
    </row>
    <row r="5" customFormat="false" ht="12.8" hidden="false" customHeight="false" outlineLevel="0" collapsed="false">
      <c r="A5" s="0" t="n">
        <v>52</v>
      </c>
      <c r="B5" s="0" t="n">
        <v>0</v>
      </c>
      <c r="C5" s="0" t="n">
        <v>0</v>
      </c>
      <c r="D5" s="0" t="n">
        <v>0</v>
      </c>
    </row>
    <row r="6" customFormat="false" ht="12.8" hidden="false" customHeight="false" outlineLevel="0" collapsed="false">
      <c r="A6" s="0" t="n">
        <v>53</v>
      </c>
      <c r="B6" s="0" t="n">
        <v>0</v>
      </c>
      <c r="C6" s="0" t="n">
        <v>0</v>
      </c>
      <c r="D6" s="0" t="n">
        <v>0</v>
      </c>
    </row>
    <row r="7" customFormat="false" ht="12.8" hidden="false" customHeight="false" outlineLevel="0" collapsed="false">
      <c r="A7" s="0" t="n">
        <v>54</v>
      </c>
      <c r="B7" s="0" t="n">
        <v>0</v>
      </c>
      <c r="C7" s="0" t="n">
        <v>0</v>
      </c>
      <c r="D7" s="0" t="n">
        <v>0</v>
      </c>
    </row>
    <row r="8" customFormat="false" ht="12.8" hidden="false" customHeight="false" outlineLevel="0" collapsed="false">
      <c r="A8" s="0" t="n">
        <v>55</v>
      </c>
      <c r="B8" s="0" t="n">
        <v>0</v>
      </c>
      <c r="C8" s="0" t="n">
        <v>0</v>
      </c>
      <c r="D8" s="0" t="n">
        <v>0</v>
      </c>
    </row>
    <row r="9" customFormat="false" ht="12.8" hidden="false" customHeight="false" outlineLevel="0" collapsed="false">
      <c r="A9" s="0" t="n">
        <v>56</v>
      </c>
      <c r="B9" s="0" t="n">
        <v>0</v>
      </c>
      <c r="C9" s="0" t="n">
        <v>0</v>
      </c>
      <c r="D9" s="0" t="n">
        <v>0</v>
      </c>
    </row>
    <row r="10" customFormat="false" ht="12.8" hidden="false" customHeight="false" outlineLevel="0" collapsed="false">
      <c r="A10" s="0" t="n">
        <v>57</v>
      </c>
      <c r="B10" s="0" t="n">
        <v>0</v>
      </c>
      <c r="C10" s="0" t="n">
        <v>0</v>
      </c>
      <c r="D10" s="0" t="n">
        <v>0</v>
      </c>
    </row>
    <row r="11" customFormat="false" ht="12.8" hidden="false" customHeight="false" outlineLevel="0" collapsed="false">
      <c r="A11" s="0" t="n">
        <v>58</v>
      </c>
      <c r="B11" s="0" t="n">
        <v>0</v>
      </c>
      <c r="C11" s="0" t="n">
        <v>0</v>
      </c>
      <c r="D11" s="0" t="n">
        <v>0</v>
      </c>
    </row>
    <row r="12" customFormat="false" ht="12.8" hidden="false" customHeight="false" outlineLevel="0" collapsed="false">
      <c r="A12" s="0" t="n">
        <v>59</v>
      </c>
      <c r="B12" s="0" t="n">
        <v>0</v>
      </c>
      <c r="C12" s="0" t="n">
        <v>0</v>
      </c>
      <c r="D12" s="0" t="n">
        <v>0</v>
      </c>
    </row>
    <row r="13" customFormat="false" ht="12.8" hidden="false" customHeight="false" outlineLevel="0" collapsed="false">
      <c r="A13" s="0" t="n">
        <v>60</v>
      </c>
      <c r="B13" s="0" t="n">
        <v>0</v>
      </c>
      <c r="C13" s="0" t="n">
        <v>0</v>
      </c>
      <c r="D13" s="0" t="n">
        <v>0</v>
      </c>
    </row>
    <row r="14" customFormat="false" ht="12.8" hidden="false" customHeight="false" outlineLevel="0" collapsed="false">
      <c r="A14" s="0" t="n">
        <v>61</v>
      </c>
      <c r="B14" s="0" t="n">
        <v>0</v>
      </c>
      <c r="C14" s="0" t="n">
        <v>0</v>
      </c>
      <c r="D14" s="0" t="n">
        <v>0</v>
      </c>
    </row>
    <row r="15" customFormat="false" ht="12.8" hidden="false" customHeight="false" outlineLevel="0" collapsed="false">
      <c r="A15" s="0" t="n">
        <v>62</v>
      </c>
      <c r="B15" s="0" t="n">
        <v>299270.527416667</v>
      </c>
      <c r="C15" s="0" t="n">
        <v>53531.85415</v>
      </c>
      <c r="D15" s="0" t="n">
        <v>245949.98655</v>
      </c>
    </row>
    <row r="16" customFormat="false" ht="12.8" hidden="false" customHeight="false" outlineLevel="0" collapsed="false">
      <c r="A16" s="0" t="n">
        <v>63</v>
      </c>
      <c r="B16" s="0" t="n">
        <v>0</v>
      </c>
      <c r="C16" s="0" t="n">
        <v>0</v>
      </c>
      <c r="D16" s="0" t="n">
        <v>0</v>
      </c>
    </row>
    <row r="17" customFormat="false" ht="12.8" hidden="false" customHeight="false" outlineLevel="0" collapsed="false">
      <c r="A17" s="0" t="n">
        <v>64</v>
      </c>
      <c r="B17" s="0" t="n">
        <v>0</v>
      </c>
      <c r="C17" s="0" t="n">
        <v>0</v>
      </c>
      <c r="D17" s="0" t="n">
        <v>0</v>
      </c>
    </row>
    <row r="18" customFormat="false" ht="12.8" hidden="false" customHeight="false" outlineLevel="0" collapsed="false">
      <c r="A18" s="0" t="n">
        <v>65</v>
      </c>
      <c r="B18" s="0" t="n">
        <v>0</v>
      </c>
      <c r="C18" s="0" t="n">
        <v>0</v>
      </c>
      <c r="D18" s="0" t="n">
        <v>0</v>
      </c>
    </row>
    <row r="19" customFormat="false" ht="12.8" hidden="false" customHeight="false" outlineLevel="0" collapsed="false">
      <c r="A19" s="0" t="n">
        <v>66</v>
      </c>
      <c r="B19" s="0" t="n">
        <v>0</v>
      </c>
      <c r="C19" s="0" t="n">
        <v>0</v>
      </c>
      <c r="D19" s="0" t="n">
        <v>0</v>
      </c>
    </row>
    <row r="20" customFormat="false" ht="12.8" hidden="false" customHeight="false" outlineLevel="0" collapsed="false">
      <c r="A20" s="0" t="n">
        <v>67</v>
      </c>
      <c r="B20" s="0" t="n">
        <v>0</v>
      </c>
      <c r="C20" s="0" t="n">
        <v>0</v>
      </c>
      <c r="D20" s="0" t="n">
        <v>0</v>
      </c>
    </row>
    <row r="21" customFormat="false" ht="12.8" hidden="false" customHeight="false" outlineLevel="0" collapsed="false">
      <c r="A21" s="0" t="n">
        <v>68</v>
      </c>
      <c r="B21" s="0" t="n">
        <v>0</v>
      </c>
      <c r="C21" s="0" t="n">
        <v>0</v>
      </c>
      <c r="D21" s="0" t="n">
        <v>0</v>
      </c>
    </row>
    <row r="22" customFormat="false" ht="12.8" hidden="false" customHeight="false" outlineLevel="0" collapsed="false">
      <c r="A22" s="0" t="n">
        <v>69</v>
      </c>
      <c r="B22" s="0" t="n">
        <v>2052588.05698546</v>
      </c>
      <c r="C22" s="0" t="n">
        <v>716016.321012408</v>
      </c>
      <c r="D22" s="0" t="n">
        <v>1336781.86821305</v>
      </c>
    </row>
    <row r="23" customFormat="false" ht="12.8" hidden="false" customHeight="false" outlineLevel="0" collapsed="false">
      <c r="A23" s="0" t="n">
        <v>70</v>
      </c>
      <c r="B23" s="0" t="n">
        <v>0</v>
      </c>
      <c r="C23" s="0" t="n">
        <v>0</v>
      </c>
      <c r="D23" s="0" t="n">
        <v>0</v>
      </c>
    </row>
    <row r="24" customFormat="false" ht="12.8" hidden="false" customHeight="false" outlineLevel="0" collapsed="false">
      <c r="A24" s="0" t="n">
        <v>71</v>
      </c>
      <c r="B24" s="0" t="n">
        <v>0</v>
      </c>
      <c r="C24" s="0" t="n">
        <v>0</v>
      </c>
      <c r="D24" s="0" t="n">
        <v>0</v>
      </c>
    </row>
    <row r="25" customFormat="false" ht="12.8" hidden="false" customHeight="false" outlineLevel="0" collapsed="false">
      <c r="A25" s="0" t="n">
        <v>72</v>
      </c>
      <c r="B25" s="0" t="n">
        <v>0</v>
      </c>
      <c r="C25" s="0" t="n">
        <v>0</v>
      </c>
      <c r="D25" s="0" t="n">
        <v>0</v>
      </c>
    </row>
    <row r="26" customFormat="false" ht="12.8" hidden="false" customHeight="false" outlineLevel="0" collapsed="false">
      <c r="A26" s="0" t="n">
        <v>73</v>
      </c>
      <c r="B26" s="0" t="n">
        <v>0</v>
      </c>
      <c r="C26" s="0" t="n">
        <v>0</v>
      </c>
      <c r="D26" s="0" t="n">
        <v>0</v>
      </c>
    </row>
    <row r="27" customFormat="false" ht="12.8" hidden="false" customHeight="false" outlineLevel="0" collapsed="false">
      <c r="A27" s="0" t="n">
        <v>74</v>
      </c>
      <c r="B27" s="0" t="n">
        <v>0</v>
      </c>
      <c r="C27" s="0" t="n">
        <v>0</v>
      </c>
      <c r="D27" s="0" t="n">
        <v>0</v>
      </c>
    </row>
    <row r="28" customFormat="false" ht="12.8" hidden="false" customHeight="false" outlineLevel="0" collapsed="false">
      <c r="A28" s="0" t="n">
        <v>75</v>
      </c>
      <c r="B28" s="0" t="n">
        <v>0</v>
      </c>
      <c r="C28" s="0" t="n">
        <v>0</v>
      </c>
      <c r="D28" s="0" t="n">
        <v>0</v>
      </c>
    </row>
    <row r="29" customFormat="false" ht="12.8" hidden="false" customHeight="false" outlineLevel="0" collapsed="false">
      <c r="A29" s="0" t="n">
        <v>76</v>
      </c>
      <c r="B29" s="0" t="n">
        <v>0</v>
      </c>
      <c r="C29" s="0" t="n">
        <v>0</v>
      </c>
      <c r="D29" s="0" t="n">
        <v>0</v>
      </c>
    </row>
    <row r="30" customFormat="false" ht="12.8" hidden="false" customHeight="false" outlineLevel="0" collapsed="false">
      <c r="A30" s="0" t="n">
        <v>77</v>
      </c>
      <c r="B30" s="0" t="n">
        <v>0</v>
      </c>
      <c r="C30" s="0" t="n">
        <v>0</v>
      </c>
      <c r="D30" s="0" t="n">
        <v>0</v>
      </c>
    </row>
    <row r="31" customFormat="false" ht="12.8" hidden="false" customHeight="false" outlineLevel="0" collapsed="false">
      <c r="A31" s="0" t="n">
        <v>78</v>
      </c>
      <c r="B31" s="0" t="n">
        <v>0</v>
      </c>
      <c r="C31" s="0" t="n">
        <v>0</v>
      </c>
      <c r="D31" s="0" t="n">
        <v>0</v>
      </c>
    </row>
    <row r="32" customFormat="false" ht="12.8" hidden="false" customHeight="false" outlineLevel="0" collapsed="false">
      <c r="A32" s="0" t="n">
        <v>79</v>
      </c>
      <c r="B32" s="0" t="n">
        <v>0</v>
      </c>
      <c r="C32" s="0" t="n">
        <v>0</v>
      </c>
      <c r="D32" s="0" t="n">
        <v>0</v>
      </c>
    </row>
    <row r="33" customFormat="false" ht="12.8" hidden="false" customHeight="false" outlineLevel="0" collapsed="false">
      <c r="A33" s="0" t="n">
        <v>80</v>
      </c>
      <c r="B33" s="0" t="n">
        <v>0</v>
      </c>
      <c r="C33" s="0" t="n">
        <v>0</v>
      </c>
      <c r="D33" s="0" t="n">
        <v>0</v>
      </c>
    </row>
    <row r="34" customFormat="false" ht="12.8" hidden="false" customHeight="false" outlineLevel="0" collapsed="false">
      <c r="A34" s="0" t="n">
        <v>81</v>
      </c>
      <c r="B34" s="0" t="n">
        <v>0</v>
      </c>
      <c r="C34" s="0" t="n">
        <v>0</v>
      </c>
      <c r="D34" s="0" t="n">
        <v>0</v>
      </c>
    </row>
    <row r="35" customFormat="false" ht="12.8" hidden="false" customHeight="false" outlineLevel="0" collapsed="false">
      <c r="A35" s="0" t="n">
        <v>82</v>
      </c>
      <c r="B35" s="0" t="n">
        <v>0</v>
      </c>
      <c r="C35" s="0" t="n">
        <v>0</v>
      </c>
      <c r="D35" s="0" t="n">
        <v>0</v>
      </c>
    </row>
    <row r="36" customFormat="false" ht="12.8" hidden="false" customHeight="false" outlineLevel="0" collapsed="false">
      <c r="A36" s="0" t="n">
        <v>83</v>
      </c>
      <c r="B36" s="0" t="n">
        <v>0</v>
      </c>
      <c r="C36" s="0" t="n">
        <v>0</v>
      </c>
      <c r="D36" s="0" t="n">
        <v>0</v>
      </c>
    </row>
    <row r="37" customFormat="false" ht="12.8" hidden="false" customHeight="false" outlineLevel="0" collapsed="false">
      <c r="A37" s="0" t="n">
        <v>84</v>
      </c>
      <c r="B37" s="0" t="n">
        <v>0</v>
      </c>
      <c r="C37" s="0" t="n">
        <v>0</v>
      </c>
      <c r="D37" s="0" t="n">
        <v>0</v>
      </c>
    </row>
    <row r="38" customFormat="false" ht="12.8" hidden="false" customHeight="false" outlineLevel="0" collapsed="false">
      <c r="A38" s="0" t="n">
        <v>85</v>
      </c>
      <c r="B38" s="0" t="n">
        <v>0</v>
      </c>
      <c r="C38" s="0" t="n">
        <v>0</v>
      </c>
      <c r="D38" s="0" t="n">
        <v>0</v>
      </c>
    </row>
    <row r="39" customFormat="false" ht="12.8" hidden="false" customHeight="false" outlineLevel="0" collapsed="false">
      <c r="A39" s="0" t="n">
        <v>86</v>
      </c>
      <c r="B39" s="0" t="n">
        <v>0</v>
      </c>
      <c r="C39" s="0" t="n">
        <v>0</v>
      </c>
      <c r="D39" s="0" t="n">
        <v>0</v>
      </c>
    </row>
    <row r="40" customFormat="false" ht="12.8" hidden="false" customHeight="false" outlineLevel="0" collapsed="false">
      <c r="A40" s="0" t="n">
        <v>87</v>
      </c>
      <c r="B40" s="0" t="n">
        <v>0</v>
      </c>
      <c r="C40" s="0" t="n">
        <v>0</v>
      </c>
      <c r="D40" s="0" t="n">
        <v>0</v>
      </c>
    </row>
    <row r="41" customFormat="false" ht="12.8" hidden="false" customHeight="false" outlineLevel="0" collapsed="false">
      <c r="A41" s="0" t="n">
        <v>88</v>
      </c>
      <c r="B41" s="0" t="n">
        <v>0</v>
      </c>
      <c r="C41" s="0" t="n">
        <v>0</v>
      </c>
      <c r="D41" s="0" t="n">
        <v>0</v>
      </c>
    </row>
    <row r="42" customFormat="false" ht="12.8" hidden="false" customHeight="false" outlineLevel="0" collapsed="false">
      <c r="A42" s="0" t="n">
        <v>89</v>
      </c>
      <c r="B42" s="0" t="n">
        <v>0</v>
      </c>
      <c r="C42" s="0" t="n">
        <v>0</v>
      </c>
      <c r="D42" s="0" t="n">
        <v>0</v>
      </c>
    </row>
    <row r="43" customFormat="false" ht="12.8" hidden="false" customHeight="false" outlineLevel="0" collapsed="false">
      <c r="A43" s="0" t="n">
        <v>90</v>
      </c>
      <c r="B43" s="0" t="n">
        <v>0</v>
      </c>
      <c r="C43" s="0" t="n">
        <v>0</v>
      </c>
      <c r="D43" s="0" t="n">
        <v>0</v>
      </c>
    </row>
    <row r="44" customFormat="false" ht="12.8" hidden="false" customHeight="false" outlineLevel="0" collapsed="false">
      <c r="A44" s="0" t="n">
        <v>91</v>
      </c>
      <c r="B44" s="0" t="n">
        <v>0</v>
      </c>
      <c r="C44" s="0" t="n">
        <v>0</v>
      </c>
      <c r="D44" s="0" t="n">
        <v>0</v>
      </c>
    </row>
    <row r="45" customFormat="false" ht="12.8" hidden="false" customHeight="false" outlineLevel="0" collapsed="false">
      <c r="A45" s="0" t="n">
        <v>92</v>
      </c>
      <c r="B45" s="0" t="n">
        <v>0</v>
      </c>
      <c r="C45" s="0" t="n">
        <v>0</v>
      </c>
      <c r="D45" s="0" t="n">
        <v>0</v>
      </c>
    </row>
    <row r="46" customFormat="false" ht="12.8" hidden="false" customHeight="false" outlineLevel="0" collapsed="false">
      <c r="A46" s="0" t="n">
        <v>93</v>
      </c>
      <c r="B46" s="0" t="n">
        <v>0</v>
      </c>
      <c r="C46" s="0" t="n">
        <v>0</v>
      </c>
      <c r="D46" s="0" t="n">
        <v>0</v>
      </c>
    </row>
    <row r="47" customFormat="false" ht="12.8" hidden="false" customHeight="false" outlineLevel="0" collapsed="false">
      <c r="A47" s="0" t="n">
        <v>94</v>
      </c>
      <c r="B47" s="0" t="n">
        <v>0</v>
      </c>
      <c r="C47" s="0" t="n">
        <v>0</v>
      </c>
      <c r="D47" s="0" t="n">
        <v>0</v>
      </c>
    </row>
    <row r="48" customFormat="false" ht="12.8" hidden="false" customHeight="false" outlineLevel="0" collapsed="false">
      <c r="A48" s="0" t="n">
        <v>95</v>
      </c>
      <c r="B48" s="0" t="n">
        <v>0</v>
      </c>
      <c r="C48" s="0" t="n">
        <v>0</v>
      </c>
      <c r="D48" s="0" t="n">
        <v>0</v>
      </c>
    </row>
    <row r="49" customFormat="false" ht="12.8" hidden="false" customHeight="false" outlineLevel="0" collapsed="false">
      <c r="A49" s="0" t="n">
        <v>96</v>
      </c>
      <c r="B49" s="0" t="n">
        <v>0</v>
      </c>
      <c r="C49" s="0" t="n">
        <v>0</v>
      </c>
      <c r="D49" s="0" t="n">
        <v>0</v>
      </c>
    </row>
    <row r="50" customFormat="false" ht="12.8" hidden="false" customHeight="false" outlineLevel="0" collapsed="false">
      <c r="A50" s="0" t="n">
        <v>97</v>
      </c>
      <c r="B50" s="0" t="n">
        <v>0</v>
      </c>
      <c r="C50" s="0" t="n">
        <v>0</v>
      </c>
      <c r="D50" s="0" t="n">
        <v>0</v>
      </c>
    </row>
    <row r="51" customFormat="false" ht="12.8" hidden="false" customHeight="false" outlineLevel="0" collapsed="false">
      <c r="A51" s="0" t="n">
        <v>98</v>
      </c>
      <c r="B51" s="0" t="n">
        <v>0</v>
      </c>
      <c r="C51" s="0" t="n">
        <v>0</v>
      </c>
      <c r="D51" s="0" t="n">
        <v>0</v>
      </c>
    </row>
    <row r="52" customFormat="false" ht="12.8" hidden="false" customHeight="false" outlineLevel="0" collapsed="false">
      <c r="A52" s="0" t="n">
        <v>99</v>
      </c>
      <c r="B52" s="0" t="n">
        <v>0</v>
      </c>
      <c r="C52" s="0" t="n">
        <v>0</v>
      </c>
      <c r="D52" s="0" t="n">
        <v>0</v>
      </c>
    </row>
    <row r="53" customFormat="false" ht="12.8" hidden="false" customHeight="false" outlineLevel="0" collapsed="false">
      <c r="A53" s="0" t="n">
        <v>100</v>
      </c>
      <c r="B53" s="0" t="n">
        <v>0</v>
      </c>
      <c r="C53" s="0" t="n">
        <v>0</v>
      </c>
      <c r="D53" s="0" t="n">
        <v>0</v>
      </c>
    </row>
    <row r="54" customFormat="false" ht="12.8" hidden="false" customHeight="false" outlineLevel="0" collapsed="false">
      <c r="A54" s="0" t="n">
        <v>101</v>
      </c>
      <c r="B54" s="0" t="n">
        <v>0</v>
      </c>
      <c r="C54" s="0" t="n">
        <v>0</v>
      </c>
      <c r="D54" s="0" t="n">
        <v>0</v>
      </c>
    </row>
    <row r="55" customFormat="false" ht="12.8" hidden="false" customHeight="false" outlineLevel="0" collapsed="false">
      <c r="A55" s="0" t="n">
        <v>102</v>
      </c>
      <c r="B55" s="0" t="n">
        <v>0</v>
      </c>
      <c r="C55" s="0" t="n">
        <v>0</v>
      </c>
      <c r="D55" s="0" t="n">
        <v>0</v>
      </c>
    </row>
    <row r="56" customFormat="false" ht="12.8" hidden="false" customHeight="false" outlineLevel="0" collapsed="false">
      <c r="A56" s="0" t="n">
        <v>103</v>
      </c>
      <c r="B56" s="0" t="n">
        <v>0</v>
      </c>
      <c r="C56" s="0" t="n">
        <v>0</v>
      </c>
      <c r="D56" s="0" t="n">
        <v>0</v>
      </c>
    </row>
    <row r="57" customFormat="false" ht="12.8" hidden="false" customHeight="false" outlineLevel="0" collapsed="false">
      <c r="A57" s="0" t="n">
        <v>104</v>
      </c>
      <c r="B57" s="0" t="n">
        <v>0</v>
      </c>
      <c r="C57" s="0" t="n">
        <v>0</v>
      </c>
      <c r="D57" s="0" t="n">
        <v>0</v>
      </c>
    </row>
    <row r="58" customFormat="false" ht="12.8" hidden="false" customHeight="false" outlineLevel="0" collapsed="false">
      <c r="A58" s="0" t="n">
        <v>105</v>
      </c>
      <c r="B58" s="0" t="n">
        <v>0</v>
      </c>
      <c r="C58" s="0" t="n">
        <v>0</v>
      </c>
      <c r="D58" s="0" t="n">
        <v>0</v>
      </c>
    </row>
    <row r="59" customFormat="false" ht="12.8" hidden="false" customHeight="false" outlineLevel="0" collapsed="false">
      <c r="A59" s="0" t="n">
        <v>106</v>
      </c>
      <c r="B59" s="0" t="n">
        <v>0</v>
      </c>
      <c r="C59" s="0" t="n">
        <v>0</v>
      </c>
      <c r="D59" s="0" t="n">
        <v>0</v>
      </c>
    </row>
    <row r="60" customFormat="false" ht="12.8" hidden="false" customHeight="false" outlineLevel="0" collapsed="false">
      <c r="A60" s="0" t="n">
        <v>107</v>
      </c>
      <c r="B60" s="0" t="n">
        <v>0</v>
      </c>
      <c r="C60" s="0" t="n">
        <v>0</v>
      </c>
      <c r="D60" s="0" t="n">
        <v>0</v>
      </c>
    </row>
    <row r="61" customFormat="false" ht="12.8" hidden="false" customHeight="false" outlineLevel="0" collapsed="false">
      <c r="A61" s="0" t="n">
        <v>108</v>
      </c>
      <c r="B61" s="0" t="n">
        <v>0</v>
      </c>
      <c r="C61" s="0" t="n">
        <v>0</v>
      </c>
      <c r="D61" s="0" t="n">
        <v>0</v>
      </c>
    </row>
    <row r="62" customFormat="false" ht="12.8" hidden="false" customHeight="false" outlineLevel="0" collapsed="false">
      <c r="A62" s="0" t="n">
        <v>109</v>
      </c>
      <c r="B62" s="0" t="n">
        <v>0</v>
      </c>
      <c r="C62" s="0" t="n">
        <v>0</v>
      </c>
      <c r="D62" s="0" t="n">
        <v>0</v>
      </c>
    </row>
    <row r="63" customFormat="false" ht="12.8" hidden="false" customHeight="false" outlineLevel="0" collapsed="false">
      <c r="A63" s="0" t="n">
        <v>110</v>
      </c>
      <c r="B63" s="0" t="n">
        <v>0</v>
      </c>
      <c r="C63" s="0" t="n">
        <v>0</v>
      </c>
      <c r="D63" s="0" t="n">
        <v>0</v>
      </c>
    </row>
    <row r="64" customFormat="false" ht="12.8" hidden="false" customHeight="false" outlineLevel="0" collapsed="false">
      <c r="A64" s="0" t="n">
        <v>111</v>
      </c>
      <c r="B64" s="0" t="n">
        <v>0</v>
      </c>
      <c r="C64" s="0" t="n">
        <v>0</v>
      </c>
      <c r="D64" s="0" t="n">
        <v>0</v>
      </c>
    </row>
    <row r="65" customFormat="false" ht="12.8" hidden="false" customHeight="false" outlineLevel="0" collapsed="false">
      <c r="A65" s="0" t="n">
        <v>112</v>
      </c>
      <c r="B65" s="0" t="n">
        <v>0</v>
      </c>
      <c r="C65" s="0" t="n">
        <v>0</v>
      </c>
      <c r="D65" s="0" t="n">
        <v>0</v>
      </c>
    </row>
    <row r="66" customFormat="false" ht="12.8" hidden="false" customHeight="false" outlineLevel="0" collapsed="false">
      <c r="A66" s="0" t="n">
        <v>113</v>
      </c>
      <c r="B66" s="0" t="n">
        <v>0</v>
      </c>
      <c r="C66" s="0" t="n">
        <v>0</v>
      </c>
      <c r="D66" s="0" t="n">
        <v>0</v>
      </c>
    </row>
    <row r="67" customFormat="false" ht="12.8" hidden="false" customHeight="false" outlineLevel="0" collapsed="false">
      <c r="A67" s="0" t="n">
        <v>114</v>
      </c>
      <c r="B67" s="0" t="n">
        <v>0</v>
      </c>
      <c r="C67" s="0" t="n">
        <v>0</v>
      </c>
      <c r="D67" s="0" t="n">
        <v>0</v>
      </c>
    </row>
    <row r="68" customFormat="false" ht="12.8" hidden="false" customHeight="false" outlineLevel="0" collapsed="false">
      <c r="A68" s="0" t="n">
        <v>115</v>
      </c>
      <c r="B68" s="0" t="n">
        <v>0</v>
      </c>
      <c r="C68" s="0" t="n">
        <v>0</v>
      </c>
      <c r="D68" s="0" t="n">
        <v>0</v>
      </c>
    </row>
    <row r="69" customFormat="false" ht="12.8" hidden="false" customHeight="false" outlineLevel="0" collapsed="false">
      <c r="A69" s="0" t="n">
        <v>116</v>
      </c>
      <c r="B69" s="0" t="n">
        <v>0</v>
      </c>
      <c r="C69" s="0" t="n">
        <v>0</v>
      </c>
      <c r="D69" s="0" t="n">
        <v>0</v>
      </c>
    </row>
    <row r="70" customFormat="false" ht="12.8" hidden="false" customHeight="false" outlineLevel="0" collapsed="false">
      <c r="A70" s="0" t="n">
        <v>117</v>
      </c>
      <c r="B70" s="0" t="n">
        <v>0</v>
      </c>
      <c r="C70" s="0" t="n">
        <v>0</v>
      </c>
      <c r="D70" s="0" t="n">
        <v>0</v>
      </c>
    </row>
    <row r="71" customFormat="false" ht="12.8" hidden="false" customHeight="false" outlineLevel="0" collapsed="false">
      <c r="A71" s="0" t="n">
        <v>118</v>
      </c>
      <c r="B71" s="0" t="n">
        <v>0</v>
      </c>
      <c r="C71" s="0" t="n">
        <v>0</v>
      </c>
      <c r="D71" s="0" t="n">
        <v>0</v>
      </c>
    </row>
    <row r="72" customFormat="false" ht="12.8" hidden="false" customHeight="false" outlineLevel="0" collapsed="false">
      <c r="A72" s="0" t="n">
        <v>119</v>
      </c>
      <c r="B72" s="0" t="n">
        <v>0</v>
      </c>
      <c r="C72" s="0" t="n">
        <v>0</v>
      </c>
      <c r="D72" s="0" t="n">
        <v>0</v>
      </c>
    </row>
    <row r="73" customFormat="false" ht="12.8" hidden="false" customHeight="false" outlineLevel="0" collapsed="false">
      <c r="A73" s="0" t="n">
        <v>120</v>
      </c>
      <c r="B73" s="0" t="n">
        <v>0</v>
      </c>
      <c r="C73" s="0" t="n">
        <v>0</v>
      </c>
      <c r="D73" s="0" t="n">
        <v>0</v>
      </c>
    </row>
    <row r="74" customFormat="false" ht="12.8" hidden="false" customHeight="false" outlineLevel="0" collapsed="false">
      <c r="A74" s="0" t="n">
        <v>121</v>
      </c>
      <c r="B74" s="0" t="n">
        <v>0</v>
      </c>
      <c r="C74" s="0" t="n">
        <v>0</v>
      </c>
      <c r="D74" s="0" t="n">
        <v>0</v>
      </c>
    </row>
    <row r="75" customFormat="false" ht="12.8" hidden="false" customHeight="false" outlineLevel="0" collapsed="false">
      <c r="A75" s="0" t="n">
        <v>122</v>
      </c>
      <c r="B75" s="0" t="n">
        <v>0</v>
      </c>
      <c r="C75" s="0" t="n">
        <v>0</v>
      </c>
      <c r="D75" s="0" t="n">
        <v>0</v>
      </c>
    </row>
    <row r="76" customFormat="false" ht="12.8" hidden="false" customHeight="false" outlineLevel="0" collapsed="false">
      <c r="A76" s="0" t="n">
        <v>123</v>
      </c>
      <c r="B76" s="0" t="n">
        <v>0</v>
      </c>
      <c r="C76" s="0" t="n">
        <v>0</v>
      </c>
      <c r="D76" s="0" t="n">
        <v>0</v>
      </c>
    </row>
    <row r="77" customFormat="false" ht="12.8" hidden="false" customHeight="false" outlineLevel="0" collapsed="false">
      <c r="A77" s="0" t="n">
        <v>124</v>
      </c>
      <c r="B77" s="0" t="n">
        <v>0</v>
      </c>
      <c r="C77" s="0" t="n">
        <v>0</v>
      </c>
      <c r="D77" s="0" t="n">
        <v>0</v>
      </c>
    </row>
    <row r="78" customFormat="false" ht="12.8" hidden="false" customHeight="false" outlineLevel="0" collapsed="false">
      <c r="A78" s="0" t="n">
        <v>125</v>
      </c>
      <c r="B78" s="0" t="n">
        <v>0</v>
      </c>
      <c r="C78" s="0" t="n">
        <v>0</v>
      </c>
      <c r="D78" s="0" t="n">
        <v>0</v>
      </c>
    </row>
    <row r="79" customFormat="false" ht="12.8" hidden="false" customHeight="false" outlineLevel="0" collapsed="false">
      <c r="A79" s="0" t="n">
        <v>126</v>
      </c>
      <c r="B79" s="0" t="n">
        <v>0</v>
      </c>
      <c r="C79" s="0" t="n">
        <v>0</v>
      </c>
      <c r="D79" s="0" t="n">
        <v>0</v>
      </c>
    </row>
    <row r="80" customFormat="false" ht="12.8" hidden="false" customHeight="false" outlineLevel="0" collapsed="false">
      <c r="A80" s="0" t="n">
        <v>127</v>
      </c>
      <c r="B80" s="0" t="n">
        <v>0</v>
      </c>
      <c r="C80" s="0" t="n">
        <v>0</v>
      </c>
      <c r="D80" s="0" t="n">
        <v>0</v>
      </c>
    </row>
    <row r="81" customFormat="false" ht="12.8" hidden="false" customHeight="false" outlineLevel="0" collapsed="false">
      <c r="A81" s="0" t="n">
        <v>128</v>
      </c>
      <c r="B81" s="0" t="n">
        <v>0</v>
      </c>
      <c r="C81" s="0" t="n">
        <v>0</v>
      </c>
      <c r="D81" s="0" t="n">
        <v>0</v>
      </c>
    </row>
    <row r="82" customFormat="false" ht="12.8" hidden="false" customHeight="false" outlineLevel="0" collapsed="false">
      <c r="A82" s="0" t="n">
        <v>129</v>
      </c>
      <c r="B82" s="0" t="n">
        <v>0</v>
      </c>
      <c r="C82" s="0" t="n">
        <v>0</v>
      </c>
      <c r="D82" s="0" t="n">
        <v>0</v>
      </c>
    </row>
    <row r="83" customFormat="false" ht="12.8" hidden="false" customHeight="false" outlineLevel="0" collapsed="false">
      <c r="A83" s="0" t="n">
        <v>130</v>
      </c>
      <c r="B83" s="0" t="n">
        <v>0</v>
      </c>
      <c r="C83" s="0" t="n">
        <v>0</v>
      </c>
      <c r="D83" s="0" t="n">
        <v>0</v>
      </c>
    </row>
    <row r="84" customFormat="false" ht="12.8" hidden="false" customHeight="false" outlineLevel="0" collapsed="false">
      <c r="A84" s="0" t="n">
        <v>131</v>
      </c>
      <c r="B84" s="0" t="n">
        <v>0</v>
      </c>
      <c r="C84" s="0" t="n">
        <v>0</v>
      </c>
      <c r="D84" s="0" t="n">
        <v>0</v>
      </c>
    </row>
    <row r="85" customFormat="false" ht="12.8" hidden="false" customHeight="false" outlineLevel="0" collapsed="false">
      <c r="A85" s="0" t="n">
        <v>132</v>
      </c>
      <c r="B85" s="0" t="n">
        <v>0</v>
      </c>
      <c r="C85" s="0" t="n">
        <v>0</v>
      </c>
      <c r="D85" s="0" t="n">
        <v>0</v>
      </c>
    </row>
    <row r="86" customFormat="false" ht="12.8" hidden="false" customHeight="false" outlineLevel="0" collapsed="false">
      <c r="A86" s="0" t="n">
        <v>133</v>
      </c>
      <c r="B86" s="0" t="n">
        <v>0</v>
      </c>
      <c r="C86" s="0" t="n">
        <v>0</v>
      </c>
      <c r="D86" s="0" t="n">
        <v>0</v>
      </c>
    </row>
    <row r="87" customFormat="false" ht="12.8" hidden="false" customHeight="false" outlineLevel="0" collapsed="false">
      <c r="A87" s="0" t="n">
        <v>134</v>
      </c>
      <c r="B87" s="0" t="n">
        <v>0</v>
      </c>
      <c r="C87" s="0" t="n">
        <v>0</v>
      </c>
      <c r="D87" s="0" t="n">
        <v>0</v>
      </c>
    </row>
    <row r="88" customFormat="false" ht="12.8" hidden="false" customHeight="false" outlineLevel="0" collapsed="false">
      <c r="A88" s="0" t="n">
        <v>135</v>
      </c>
      <c r="B88" s="0" t="n">
        <v>0</v>
      </c>
      <c r="C88" s="0" t="n">
        <v>0</v>
      </c>
      <c r="D88" s="0" t="n">
        <v>0</v>
      </c>
    </row>
    <row r="89" customFormat="false" ht="12.8" hidden="false" customHeight="false" outlineLevel="0" collapsed="false">
      <c r="A89" s="0" t="n">
        <v>136</v>
      </c>
      <c r="B89" s="0" t="n">
        <v>0</v>
      </c>
      <c r="C89" s="0" t="n">
        <v>0</v>
      </c>
      <c r="D89" s="0" t="n">
        <v>0</v>
      </c>
    </row>
    <row r="90" customFormat="false" ht="12.8" hidden="false" customHeight="false" outlineLevel="0" collapsed="false">
      <c r="A90" s="0" t="n">
        <v>137</v>
      </c>
      <c r="B90" s="0" t="n">
        <v>0</v>
      </c>
      <c r="C90" s="0" t="n">
        <v>0</v>
      </c>
      <c r="D90" s="0" t="n">
        <v>0</v>
      </c>
    </row>
    <row r="91" customFormat="false" ht="12.8" hidden="false" customHeight="false" outlineLevel="0" collapsed="false">
      <c r="A91" s="0" t="n">
        <v>138</v>
      </c>
      <c r="B91" s="0" t="n">
        <v>0</v>
      </c>
      <c r="C91" s="0" t="n">
        <v>0</v>
      </c>
      <c r="D91" s="0" t="n">
        <v>0</v>
      </c>
    </row>
    <row r="92" customFormat="false" ht="12.8" hidden="false" customHeight="false" outlineLevel="0" collapsed="false">
      <c r="A92" s="0" t="n">
        <v>139</v>
      </c>
      <c r="B92" s="0" t="n">
        <v>0</v>
      </c>
      <c r="C92" s="0" t="n">
        <v>0</v>
      </c>
      <c r="D92" s="0" t="n">
        <v>0</v>
      </c>
    </row>
    <row r="93" customFormat="false" ht="12.8" hidden="false" customHeight="false" outlineLevel="0" collapsed="false">
      <c r="A93" s="0" t="n">
        <v>140</v>
      </c>
      <c r="B93" s="0" t="n">
        <v>0</v>
      </c>
      <c r="C93" s="0" t="n">
        <v>0</v>
      </c>
      <c r="D93" s="0" t="n">
        <v>0</v>
      </c>
    </row>
    <row r="94" customFormat="false" ht="12.8" hidden="false" customHeight="false" outlineLevel="0" collapsed="false">
      <c r="A94" s="0" t="n">
        <v>141</v>
      </c>
      <c r="B94" s="0" t="n">
        <v>0</v>
      </c>
      <c r="C94" s="0" t="n">
        <v>0</v>
      </c>
      <c r="D94" s="0" t="n">
        <v>0</v>
      </c>
    </row>
    <row r="95" customFormat="false" ht="12.8" hidden="false" customHeight="false" outlineLevel="0" collapsed="false">
      <c r="A95" s="0" t="n">
        <v>142</v>
      </c>
      <c r="B95" s="0" t="n">
        <v>0</v>
      </c>
      <c r="C95" s="0" t="n">
        <v>0</v>
      </c>
      <c r="D95" s="0" t="n">
        <v>0</v>
      </c>
    </row>
    <row r="96" customFormat="false" ht="12.8" hidden="false" customHeight="false" outlineLevel="0" collapsed="false">
      <c r="A96" s="0" t="n">
        <v>143</v>
      </c>
      <c r="B96" s="0" t="n">
        <v>0</v>
      </c>
      <c r="C96" s="0" t="n">
        <v>0</v>
      </c>
      <c r="D96" s="0" t="n">
        <v>0</v>
      </c>
    </row>
    <row r="97" customFormat="false" ht="12.8" hidden="false" customHeight="false" outlineLevel="0" collapsed="false">
      <c r="A97" s="0" t="n">
        <v>144</v>
      </c>
      <c r="B97" s="0" t="n">
        <v>0</v>
      </c>
      <c r="C97" s="0" t="n">
        <v>0</v>
      </c>
      <c r="D97" s="0" t="n">
        <v>0</v>
      </c>
    </row>
    <row r="98" customFormat="false" ht="12.8" hidden="false" customHeight="false" outlineLevel="0" collapsed="false">
      <c r="A98" s="0" t="n">
        <v>145</v>
      </c>
      <c r="B98" s="0" t="n">
        <v>0</v>
      </c>
      <c r="C98" s="0" t="n">
        <v>0</v>
      </c>
      <c r="D98" s="0" t="n">
        <v>0</v>
      </c>
    </row>
    <row r="99" customFormat="false" ht="12.8" hidden="false" customHeight="false" outlineLevel="0" collapsed="false">
      <c r="A99" s="0" t="n">
        <v>146</v>
      </c>
      <c r="B99" s="0" t="n">
        <v>0</v>
      </c>
      <c r="C99" s="0" t="n">
        <v>0</v>
      </c>
      <c r="D99" s="0" t="n">
        <v>0</v>
      </c>
    </row>
    <row r="100" customFormat="false" ht="12.8" hidden="false" customHeight="false" outlineLevel="0" collapsed="false">
      <c r="A100" s="0" t="n">
        <v>147</v>
      </c>
      <c r="B100" s="0" t="n">
        <v>0</v>
      </c>
      <c r="C100" s="0" t="n">
        <v>0</v>
      </c>
      <c r="D100" s="0" t="n">
        <v>0</v>
      </c>
    </row>
    <row r="101" customFormat="false" ht="12.8" hidden="false" customHeight="false" outlineLevel="0" collapsed="false">
      <c r="A101" s="0" t="n">
        <v>148</v>
      </c>
      <c r="B101" s="0" t="n">
        <v>0</v>
      </c>
      <c r="C101" s="0" t="n">
        <v>0</v>
      </c>
      <c r="D101" s="0" t="n">
        <v>0</v>
      </c>
    </row>
    <row r="102" customFormat="false" ht="12.8" hidden="false" customHeight="false" outlineLevel="0" collapsed="false">
      <c r="A102" s="0" t="n">
        <v>149</v>
      </c>
      <c r="B102" s="0" t="n">
        <v>0</v>
      </c>
      <c r="C102" s="0" t="n">
        <v>0</v>
      </c>
      <c r="D102" s="0" t="n">
        <v>0</v>
      </c>
    </row>
    <row r="103" customFormat="false" ht="12.8" hidden="false" customHeight="false" outlineLevel="0" collapsed="false">
      <c r="A103" s="0" t="n">
        <v>150</v>
      </c>
      <c r="B103" s="0" t="n">
        <v>0</v>
      </c>
      <c r="C103" s="0" t="n">
        <v>0</v>
      </c>
      <c r="D103" s="0" t="n">
        <v>0</v>
      </c>
    </row>
    <row r="104" customFormat="false" ht="12.8" hidden="false" customHeight="false" outlineLevel="0" collapsed="false">
      <c r="A104" s="0" t="n">
        <v>151</v>
      </c>
      <c r="B104" s="0" t="n">
        <v>0</v>
      </c>
      <c r="C104" s="0" t="n">
        <v>0</v>
      </c>
      <c r="D104" s="0" t="n">
        <v>0</v>
      </c>
    </row>
    <row r="105" customFormat="false" ht="12.8" hidden="false" customHeight="false" outlineLevel="0" collapsed="false">
      <c r="A105" s="0" t="n">
        <v>152</v>
      </c>
      <c r="B105" s="0" t="n">
        <v>0</v>
      </c>
      <c r="C105" s="0" t="n">
        <v>0</v>
      </c>
      <c r="D105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P230"/>
  <sheetViews>
    <sheetView showFormulas="false" showGridLines="true" showRowColHeaders="true" showZeros="true" rightToLeft="false" tabSelected="false" showOutlineSymbols="true" defaultGridColor="true" view="normal" topLeftCell="A95" colorId="64" zoomScale="85" zoomScaleNormal="85" zoomScalePageLayoutView="100" workbookViewId="0">
      <pane xSplit="2" ySplit="0" topLeftCell="AB95" activePane="topRight" state="frozen"/>
      <selection pane="topLeft" activeCell="A95" activeCellId="0" sqref="A95"/>
      <selection pane="topRight" activeCell="AG117" activeCellId="1" sqref="B120:G146 AG117"/>
    </sheetView>
  </sheetViews>
  <sheetFormatPr defaultColWidth="9.1640625" defaultRowHeight="12.8" zeroHeight="false" outlineLevelRow="0" outlineLevelCol="0"/>
  <cols>
    <col collapsed="false" customWidth="true" hidden="false" outlineLevel="0" max="3" min="3" style="0" width="16.48"/>
    <col collapsed="false" customWidth="true" hidden="false" outlineLevel="0" max="4" min="4" style="0" width="10.99"/>
    <col collapsed="false" customWidth="true" hidden="false" outlineLevel="0" max="5" min="5" style="0" width="16"/>
    <col collapsed="false" customWidth="true" hidden="false" outlineLevel="0" max="6" min="6" style="0" width="10.99"/>
    <col collapsed="false" customWidth="true" hidden="false" outlineLevel="0" max="8" min="8" style="0" width="12.5"/>
    <col collapsed="false" customWidth="true" hidden="false" outlineLevel="0" max="9" min="9" style="0" width="14.66"/>
    <col collapsed="false" customWidth="true" hidden="false" outlineLevel="0" max="20" min="15" style="0" width="15.34"/>
    <col collapsed="false" customWidth="true" hidden="false" outlineLevel="0" max="28" min="27" style="0" width="13.66"/>
    <col collapsed="false" customWidth="true" hidden="false" outlineLevel="0" max="30" min="30" style="0" width="13.33"/>
    <col collapsed="false" customWidth="true" hidden="false" outlineLevel="0" max="33" min="33" style="0" width="16.07"/>
    <col collapsed="false" customWidth="true" hidden="false" outlineLevel="0" max="39" min="39" style="0" width="27.04"/>
    <col collapsed="false" customWidth="true" hidden="false" outlineLevel="0" max="41" min="41" style="0" width="17.83"/>
    <col collapsed="false" customWidth="true" hidden="false" outlineLevel="0" max="42" min="42" style="0" width="19.16"/>
    <col collapsed="false" customWidth="true" hidden="false" outlineLevel="0" max="44" min="43" style="0" width="10.99"/>
    <col collapsed="false" customWidth="true" hidden="false" outlineLevel="0" max="49" min="49" style="2" width="8.83"/>
    <col collapsed="false" customWidth="true" hidden="false" outlineLevel="0" max="60" min="60" style="0" width="11.16"/>
    <col collapsed="false" customWidth="true" hidden="false" outlineLevel="0" max="65" min="65" style="0" width="29.83"/>
    <col collapsed="false" customWidth="true" hidden="false" outlineLevel="0" max="68" min="66" style="2" width="8.86"/>
  </cols>
  <sheetData>
    <row r="1" customFormat="false" ht="50.25" hidden="false" customHeight="true" outlineLevel="0" collapsed="false">
      <c r="A1" s="41" t="s">
        <v>54</v>
      </c>
      <c r="B1" s="41" t="s">
        <v>58</v>
      </c>
      <c r="C1" s="41" t="s">
        <v>59</v>
      </c>
      <c r="D1" s="41"/>
      <c r="E1" s="41" t="s">
        <v>60</v>
      </c>
      <c r="F1" s="41"/>
      <c r="G1" s="41" t="s">
        <v>61</v>
      </c>
      <c r="H1" s="41"/>
      <c r="I1" s="41" t="s">
        <v>62</v>
      </c>
      <c r="J1" s="41"/>
      <c r="K1" s="41" t="s">
        <v>63</v>
      </c>
      <c r="L1" s="41"/>
      <c r="M1" s="42" t="s">
        <v>64</v>
      </c>
      <c r="N1" s="41"/>
      <c r="O1" s="41" t="s">
        <v>65</v>
      </c>
      <c r="P1" s="43"/>
      <c r="Q1" s="41" t="s">
        <v>66</v>
      </c>
      <c r="R1" s="41"/>
      <c r="S1" s="41" t="s">
        <v>67</v>
      </c>
      <c r="T1" s="41"/>
      <c r="U1" s="43" t="s">
        <v>68</v>
      </c>
      <c r="V1" s="41"/>
      <c r="W1" s="41" t="s">
        <v>69</v>
      </c>
      <c r="X1" s="41"/>
      <c r="Y1" s="3" t="s">
        <v>70</v>
      </c>
      <c r="Z1" s="3"/>
      <c r="AA1" s="3" t="s">
        <v>71</v>
      </c>
      <c r="AB1" s="3"/>
      <c r="AC1" s="3"/>
      <c r="AD1" s="3" t="s">
        <v>72</v>
      </c>
      <c r="AE1" s="3" t="s">
        <v>73</v>
      </c>
      <c r="AF1" s="3" t="s">
        <v>74</v>
      </c>
      <c r="AG1" s="3" t="s">
        <v>5</v>
      </c>
      <c r="AH1" s="3" t="s">
        <v>7</v>
      </c>
      <c r="AI1" s="3"/>
      <c r="AJ1" s="3" t="s">
        <v>75</v>
      </c>
      <c r="AK1" s="44" t="s">
        <v>76</v>
      </c>
      <c r="AL1" s="44"/>
      <c r="AM1" s="45" t="s">
        <v>77</v>
      </c>
      <c r="AN1" s="45"/>
      <c r="AO1" s="46" t="s">
        <v>78</v>
      </c>
      <c r="AP1" s="47" t="s">
        <v>79</v>
      </c>
      <c r="AQ1" s="45" t="s">
        <v>80</v>
      </c>
      <c r="AR1" s="45"/>
      <c r="AS1" s="45" t="s">
        <v>81</v>
      </c>
      <c r="AT1" s="45"/>
      <c r="AU1" s="3" t="s">
        <v>82</v>
      </c>
      <c r="AV1" s="3" t="s">
        <v>83</v>
      </c>
      <c r="AW1" s="3"/>
      <c r="AX1" s="3" t="s">
        <v>84</v>
      </c>
      <c r="AY1" s="3"/>
      <c r="AZ1" s="3" t="s">
        <v>85</v>
      </c>
      <c r="BA1" s="3"/>
      <c r="BB1" s="3" t="s">
        <v>86</v>
      </c>
      <c r="BC1" s="3" t="s">
        <v>87</v>
      </c>
      <c r="BD1" s="3" t="s">
        <v>88</v>
      </c>
      <c r="BE1" s="3"/>
      <c r="BF1" s="3" t="s">
        <v>89</v>
      </c>
      <c r="BG1" s="3"/>
      <c r="BH1" s="3"/>
      <c r="BI1" s="3" t="s">
        <v>90</v>
      </c>
      <c r="BJ1" s="3"/>
      <c r="BK1" s="3" t="s">
        <v>91</v>
      </c>
      <c r="BL1" s="3" t="s">
        <v>92</v>
      </c>
      <c r="BM1" s="3" t="s">
        <v>93</v>
      </c>
      <c r="BN1" s="3" t="s">
        <v>94</v>
      </c>
      <c r="BO1" s="44" t="s">
        <v>95</v>
      </c>
      <c r="BP1" s="3"/>
    </row>
    <row r="2" customFormat="false" ht="12.8" hidden="false" customHeight="false" outlineLevel="0" collapsed="false">
      <c r="A2" s="1"/>
      <c r="B2" s="1"/>
      <c r="C2" s="1" t="s">
        <v>96</v>
      </c>
      <c r="D2" s="1" t="s">
        <v>97</v>
      </c>
      <c r="E2" s="1" t="s">
        <v>96</v>
      </c>
      <c r="F2" s="4" t="s">
        <v>97</v>
      </c>
      <c r="G2" s="4" t="s">
        <v>98</v>
      </c>
      <c r="H2" s="4" t="s">
        <v>99</v>
      </c>
      <c r="I2" s="4" t="s">
        <v>98</v>
      </c>
      <c r="J2" s="1" t="s">
        <v>99</v>
      </c>
      <c r="K2" s="1" t="s">
        <v>96</v>
      </c>
      <c r="L2" s="4" t="s">
        <v>97</v>
      </c>
      <c r="M2" s="4" t="s">
        <v>96</v>
      </c>
      <c r="N2" s="4" t="s">
        <v>97</v>
      </c>
      <c r="O2" s="1" t="s">
        <v>96</v>
      </c>
      <c r="P2" s="1" t="s">
        <v>97</v>
      </c>
      <c r="Q2" s="4" t="s">
        <v>96</v>
      </c>
      <c r="R2" s="4" t="s">
        <v>97</v>
      </c>
      <c r="S2" s="4" t="s">
        <v>96</v>
      </c>
      <c r="T2" s="1" t="s">
        <v>97</v>
      </c>
      <c r="U2" s="1" t="s">
        <v>96</v>
      </c>
      <c r="V2" s="1" t="s">
        <v>97</v>
      </c>
      <c r="W2" s="1" t="s">
        <v>96</v>
      </c>
      <c r="X2" s="4" t="s">
        <v>97</v>
      </c>
      <c r="Y2" s="1"/>
      <c r="Z2" s="1"/>
      <c r="AA2" s="1"/>
      <c r="AB2" s="1"/>
      <c r="AC2" s="3"/>
      <c r="AD2" s="1"/>
      <c r="AE2" s="1"/>
      <c r="AF2" s="1"/>
      <c r="AG2" s="1"/>
      <c r="AH2" s="1"/>
      <c r="AI2" s="1"/>
      <c r="AJ2" s="1"/>
      <c r="AK2" s="48"/>
      <c r="AL2" s="48"/>
      <c r="AM2" s="48"/>
      <c r="AN2" s="48"/>
      <c r="AO2" s="48"/>
      <c r="AP2" s="48"/>
      <c r="AQ2" s="48"/>
      <c r="AR2" s="48"/>
      <c r="AS2" s="48"/>
      <c r="AT2" s="48"/>
      <c r="AU2" s="1"/>
      <c r="AV2" s="1" t="s">
        <v>100</v>
      </c>
      <c r="AW2" s="1" t="s">
        <v>98</v>
      </c>
      <c r="AX2" s="1" t="s">
        <v>100</v>
      </c>
      <c r="AY2" s="1" t="s">
        <v>98</v>
      </c>
      <c r="AZ2" s="1" t="s">
        <v>23</v>
      </c>
      <c r="BA2" s="1" t="s">
        <v>101</v>
      </c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48"/>
      <c r="BP2" s="1"/>
    </row>
    <row r="3" customFormat="false" ht="12.8" hidden="false" customHeight="false" outlineLevel="0" collapsed="false">
      <c r="A3" s="1" t="n">
        <v>2014</v>
      </c>
      <c r="B3" s="1" t="n">
        <v>1</v>
      </c>
      <c r="C3" s="4" t="n">
        <v>73541829.2644794</v>
      </c>
      <c r="D3" s="4"/>
      <c r="E3" s="4" t="n">
        <v>13367097.642</v>
      </c>
      <c r="F3" s="4"/>
      <c r="G3" s="4"/>
      <c r="H3" s="4"/>
      <c r="I3" s="4"/>
      <c r="J3" s="49"/>
      <c r="K3" s="49" t="n">
        <v>2431521.2591</v>
      </c>
      <c r="L3" s="4"/>
      <c r="M3" s="4" t="n">
        <v>552644.922999999</v>
      </c>
      <c r="N3" s="4"/>
      <c r="O3" s="4" t="n">
        <v>15657663.7612308</v>
      </c>
      <c r="P3" s="4"/>
      <c r="Q3" s="4" t="n">
        <v>16188956.83674</v>
      </c>
      <c r="R3" s="4"/>
      <c r="S3" s="4" t="n">
        <v>61899879.6512037</v>
      </c>
      <c r="T3" s="4"/>
      <c r="U3" s="4" t="n">
        <v>147745.90426</v>
      </c>
      <c r="V3" s="49"/>
      <c r="W3" s="49" t="n">
        <v>371095.073584483</v>
      </c>
      <c r="X3" s="4"/>
      <c r="Y3" s="4" t="n">
        <f aca="false">Q3+U3-M3-K3-E3</f>
        <v>-14561.0830999985</v>
      </c>
      <c r="Z3" s="4"/>
      <c r="AA3" s="4" t="n">
        <f aca="false">S3-O3-C3</f>
        <v>-27299613.3745065</v>
      </c>
      <c r="AB3" s="4"/>
      <c r="AC3" s="50"/>
      <c r="AD3" s="4" t="n">
        <v>3917648861.17108</v>
      </c>
      <c r="AE3" s="4" t="n">
        <v>671066.046635063</v>
      </c>
      <c r="AF3" s="4" t="n">
        <v>87.364011982</v>
      </c>
      <c r="AG3" s="4" t="n">
        <f aca="false">AE3/$AE$6*$AD$6</f>
        <v>4896479257.53781</v>
      </c>
      <c r="AH3" s="4"/>
      <c r="AI3" s="4"/>
      <c r="AJ3" s="51" t="n">
        <f aca="false">AA3/AG3</f>
        <v>-0.00557535566651906</v>
      </c>
      <c r="AK3" s="48" t="n">
        <v>2014</v>
      </c>
      <c r="AL3" s="52" t="n">
        <f aca="false">(SUM(AA3:AA6)/AVERAGE(AG3:AG6))</f>
        <v>-0.0196925047215125</v>
      </c>
      <c r="AM3" s="52"/>
      <c r="AN3" s="52"/>
      <c r="AO3" s="52"/>
      <c r="AP3" s="52"/>
      <c r="AQ3" s="4" t="s">
        <v>102</v>
      </c>
      <c r="AR3" s="52" t="s">
        <v>103</v>
      </c>
      <c r="AS3" s="52" t="s">
        <v>102</v>
      </c>
      <c r="AT3" s="52" t="s">
        <v>103</v>
      </c>
      <c r="AU3" s="32"/>
      <c r="AV3" s="1" t="n">
        <v>10923418</v>
      </c>
      <c r="AW3" s="0"/>
      <c r="BI3" s="51" t="n">
        <f aca="false">S3/AG3</f>
        <v>0.0126417118087272</v>
      </c>
      <c r="BJ3" s="1" t="n">
        <v>2014</v>
      </c>
      <c r="BK3" s="51" t="n">
        <f aca="false">(SUM(S3:S6)/AVERAGE(AG3:AG6))</f>
        <v>0.0539797598100557</v>
      </c>
      <c r="BL3" s="51" t="n">
        <f aca="false">(SUM(O3:O6)/AVERAGE(AG3:AG6))</f>
        <v>0.0125202302384808</v>
      </c>
      <c r="BM3" s="51" t="n">
        <f aca="false">(SUM(C3:C6)/AVERAGE(AG3:AG6))</f>
        <v>0.0611520342930874</v>
      </c>
      <c r="BN3" s="51" t="n">
        <f aca="false">(SUM(H3:H6)+SUM(J3:J6))/AVERAGE(AG3:AG6)</f>
        <v>0</v>
      </c>
      <c r="BO3" s="52" t="n">
        <f aca="false">AL3-BN3</f>
        <v>-0.0196925047215125</v>
      </c>
      <c r="BP3" s="0"/>
    </row>
    <row r="4" customFormat="false" ht="12.8" hidden="false" customHeight="false" outlineLevel="0" collapsed="false">
      <c r="A4" s="1" t="n">
        <v>2014</v>
      </c>
      <c r="B4" s="1" t="n">
        <v>2</v>
      </c>
      <c r="C4" s="4" t="n">
        <v>76536005.6455548</v>
      </c>
      <c r="D4" s="4"/>
      <c r="E4" s="4" t="n">
        <v>13911324.754</v>
      </c>
      <c r="F4" s="4"/>
      <c r="G4" s="4"/>
      <c r="H4" s="4"/>
      <c r="I4" s="4"/>
      <c r="J4" s="49"/>
      <c r="K4" s="49" t="n">
        <v>2156056.4543</v>
      </c>
      <c r="L4" s="4"/>
      <c r="M4" s="4" t="n">
        <v>571465.443</v>
      </c>
      <c r="N4" s="4"/>
      <c r="O4" s="4" t="n">
        <v>14331816.6540251</v>
      </c>
      <c r="P4" s="4"/>
      <c r="Q4" s="4" t="n">
        <v>18889074.98367</v>
      </c>
      <c r="R4" s="4"/>
      <c r="S4" s="4" t="n">
        <v>72224015.420081</v>
      </c>
      <c r="T4" s="4"/>
      <c r="U4" s="4" t="n">
        <v>150093.53833</v>
      </c>
      <c r="V4" s="49"/>
      <c r="W4" s="49" t="n">
        <v>376991.65286578</v>
      </c>
      <c r="X4" s="4"/>
      <c r="Y4" s="4" t="n">
        <f aca="false">Q4+U4-M4-K4-E4</f>
        <v>2400321.8707</v>
      </c>
      <c r="Z4" s="4"/>
      <c r="AA4" s="4" t="n">
        <f aca="false">S4-O4-C4</f>
        <v>-18643806.8794989</v>
      </c>
      <c r="AB4" s="4"/>
      <c r="AC4" s="50"/>
      <c r="AD4" s="4" t="n">
        <v>4702629524.92031</v>
      </c>
      <c r="AE4" s="4" t="n">
        <v>760576.868348004</v>
      </c>
      <c r="AF4" s="4" t="n">
        <v>92.542254682</v>
      </c>
      <c r="AG4" s="4" t="n">
        <f aca="false">AE4/$AE$6*$AD$6</f>
        <v>5549601083.68338</v>
      </c>
      <c r="AH4" s="4"/>
      <c r="AI4" s="4"/>
      <c r="AJ4" s="51" t="n">
        <f aca="false">AA4/AG4</f>
        <v>-0.00335948595193884</v>
      </c>
      <c r="AK4" s="48" t="n">
        <v>2015</v>
      </c>
      <c r="AL4" s="52" t="n">
        <f aca="false">SUM(AB14:AB17)/AVERAGE(AG14:AG17)</f>
        <v>-0.0329216410935525</v>
      </c>
      <c r="AM4" s="52"/>
      <c r="AN4" s="52"/>
      <c r="AO4" s="52"/>
      <c r="AP4" s="52"/>
      <c r="AQ4" s="4" t="n">
        <v>545118865</v>
      </c>
      <c r="AR4" s="4" t="n">
        <f aca="false">AQ4</f>
        <v>545118865</v>
      </c>
      <c r="AS4" s="53" t="n">
        <f aca="false">AQ4/AG17</f>
        <v>0.10385608441092</v>
      </c>
      <c r="AT4" s="53" t="n">
        <f aca="false">AR4/AG17</f>
        <v>0.10385608441092</v>
      </c>
      <c r="AU4" s="32"/>
      <c r="AV4" s="1" t="n">
        <v>10933469</v>
      </c>
      <c r="AW4" s="0"/>
      <c r="AX4" s="1" t="n">
        <f aca="false">(AV4-AV3)/AV3</f>
        <v>0.000920133240346565</v>
      </c>
      <c r="BI4" s="51" t="n">
        <f aca="false">S4/AG4</f>
        <v>0.0130142715360983</v>
      </c>
      <c r="BJ4" s="1" t="n">
        <v>2015</v>
      </c>
      <c r="BK4" s="51" t="n">
        <f aca="false">SUM(T14:T17)/AVERAGE(AG14:AG17)</f>
        <v>0.0607709935355598</v>
      </c>
      <c r="BL4" s="51" t="n">
        <f aca="false">SUM(P14:P17)/AVERAGE(AG14:AG17)</f>
        <v>0.0139968048186245</v>
      </c>
      <c r="BM4" s="51" t="n">
        <f aca="false">SUM(D14:D17)/AVERAGE(AG14:AG17)</f>
        <v>0.0796958298104878</v>
      </c>
      <c r="BN4" s="51" t="n">
        <f aca="false">(SUM(H14:H17)+SUM(J14:J17))/AVERAGE(AG14:AG17)</f>
        <v>0</v>
      </c>
      <c r="BO4" s="52" t="n">
        <f aca="false">AL4-BN4</f>
        <v>-0.0329216410935525</v>
      </c>
      <c r="BP4" s="0"/>
    </row>
    <row r="5" customFormat="false" ht="12.8" hidden="false" customHeight="false" outlineLevel="0" collapsed="false">
      <c r="A5" s="1" t="n">
        <v>2014</v>
      </c>
      <c r="B5" s="1" t="n">
        <v>3</v>
      </c>
      <c r="C5" s="4" t="n">
        <v>79948619.6984823</v>
      </c>
      <c r="D5" s="4"/>
      <c r="E5" s="4" t="n">
        <v>14531608.438</v>
      </c>
      <c r="F5" s="4"/>
      <c r="G5" s="4"/>
      <c r="H5" s="4"/>
      <c r="I5" s="4"/>
      <c r="J5" s="49"/>
      <c r="K5" s="49" t="n">
        <v>2697105.9034</v>
      </c>
      <c r="L5" s="4"/>
      <c r="M5" s="4" t="n">
        <v>618357.67</v>
      </c>
      <c r="N5" s="4"/>
      <c r="O5" s="4" t="n">
        <v>17397319.1263968</v>
      </c>
      <c r="P5" s="4"/>
      <c r="Q5" s="4" t="n">
        <v>16666086.76898</v>
      </c>
      <c r="R5" s="4"/>
      <c r="S5" s="4" t="n">
        <v>63724227.3025988</v>
      </c>
      <c r="T5" s="4"/>
      <c r="U5" s="4" t="n">
        <v>145660.84302</v>
      </c>
      <c r="V5" s="49"/>
      <c r="W5" s="49" t="n">
        <v>365858.001476383</v>
      </c>
      <c r="X5" s="4"/>
      <c r="Y5" s="4" t="n">
        <f aca="false">Q5+U5-M5-K5-E5</f>
        <v>-1035324.3994</v>
      </c>
      <c r="Z5" s="4"/>
      <c r="AA5" s="4" t="n">
        <f aca="false">S5-O5-C5</f>
        <v>-33621711.5222803</v>
      </c>
      <c r="AB5" s="4"/>
      <c r="AC5" s="50"/>
      <c r="AD5" s="4" t="n">
        <v>4685503118.67827</v>
      </c>
      <c r="AE5" s="4" t="n">
        <v>690879.798251683</v>
      </c>
      <c r="AF5" s="4" t="n">
        <v>96.348619913</v>
      </c>
      <c r="AG5" s="4" t="n">
        <f aca="false">AE5/$AE$6*$AD$6</f>
        <v>5041051649.91449</v>
      </c>
      <c r="AH5" s="4"/>
      <c r="AI5" s="4"/>
      <c r="AJ5" s="51" t="n">
        <f aca="false">AA5/AG5</f>
        <v>-0.00666958282858511</v>
      </c>
      <c r="AK5" s="48" t="n">
        <v>2016</v>
      </c>
      <c r="AL5" s="52" t="n">
        <f aca="false">SUM(AB18:AB21)/AVERAGE(AG18:AG21)</f>
        <v>-0.0328035834082181</v>
      </c>
      <c r="AM5" s="52"/>
      <c r="AN5" s="52"/>
      <c r="AO5" s="52"/>
      <c r="AP5" s="52"/>
      <c r="AQ5" s="4" t="n">
        <v>527406836</v>
      </c>
      <c r="AR5" s="4" t="n">
        <f aca="false">AQ5</f>
        <v>527406836</v>
      </c>
      <c r="AS5" s="53" t="n">
        <f aca="false">AQ5/AG21</f>
        <v>0.102061737810677</v>
      </c>
      <c r="AT5" s="53" t="n">
        <f aca="false">AR5/AG21</f>
        <v>0.102061737810677</v>
      </c>
      <c r="AU5" s="32"/>
      <c r="AV5" s="1" t="n">
        <v>10927942</v>
      </c>
      <c r="AW5" s="0"/>
      <c r="AX5" s="1" t="n">
        <f aca="false">(AV5-AV4)/AV4</f>
        <v>-0.000505512020018532</v>
      </c>
      <c r="BI5" s="51" t="n">
        <f aca="false">S5/AG5</f>
        <v>0.0126410582013536</v>
      </c>
      <c r="BJ5" s="1" t="n">
        <v>2016</v>
      </c>
      <c r="BK5" s="51" t="n">
        <f aca="false">SUM(T18:T21)/AVERAGE(AG18:AG21)</f>
        <v>0.0613639985483307</v>
      </c>
      <c r="BL5" s="51" t="n">
        <f aca="false">SUM(P18:P21)/AVERAGE(AG18:AG21)</f>
        <v>0.0153249382571172</v>
      </c>
      <c r="BM5" s="51" t="n">
        <f aca="false">SUM(D18:D21)/AVERAGE(AG18:AG21)</f>
        <v>0.0788426436994316</v>
      </c>
      <c r="BN5" s="51" t="n">
        <f aca="false">(SUM(H18:H21)+SUM(J18:J21))/AVERAGE(AG18:AG21)</f>
        <v>3.99680131379885E-005</v>
      </c>
      <c r="BO5" s="52" t="n">
        <f aca="false">AL5-BN5</f>
        <v>-0.0328435514213561</v>
      </c>
      <c r="BP5" s="0"/>
    </row>
    <row r="6" customFormat="false" ht="12.8" hidden="false" customHeight="false" outlineLevel="0" collapsed="false">
      <c r="A6" s="1" t="n">
        <v>2014</v>
      </c>
      <c r="B6" s="1" t="n">
        <v>4</v>
      </c>
      <c r="C6" s="4" t="n">
        <v>83342500.4460472</v>
      </c>
      <c r="D6" s="4"/>
      <c r="E6" s="4" t="n">
        <v>15148485.804</v>
      </c>
      <c r="F6" s="4"/>
      <c r="G6" s="4"/>
      <c r="H6" s="4"/>
      <c r="I6" s="4"/>
      <c r="J6" s="49"/>
      <c r="K6" s="49" t="n">
        <v>2598760.7445</v>
      </c>
      <c r="L6" s="4"/>
      <c r="M6" s="4" t="n">
        <v>597485.603</v>
      </c>
      <c r="N6" s="4"/>
      <c r="O6" s="4" t="n">
        <v>16772169.366415</v>
      </c>
      <c r="P6" s="4"/>
      <c r="Q6" s="4" t="n">
        <v>20600306.344</v>
      </c>
      <c r="R6" s="4"/>
      <c r="S6" s="4" t="n">
        <v>78767056.8481365</v>
      </c>
      <c r="T6" s="4"/>
      <c r="U6" s="4" t="n">
        <v>143630.444</v>
      </c>
      <c r="V6" s="49"/>
      <c r="W6" s="49" t="n">
        <v>360758.225089981</v>
      </c>
      <c r="X6" s="4"/>
      <c r="Y6" s="4" t="n">
        <f aca="false">Q6+U6-M6-K6-E6</f>
        <v>2399204.6365</v>
      </c>
      <c r="Z6" s="4"/>
      <c r="AA6" s="4" t="n">
        <f aca="false">S6-O6-C6</f>
        <v>-21347612.9643257</v>
      </c>
      <c r="AB6" s="4"/>
      <c r="AC6" s="50"/>
      <c r="AD6" s="4" t="n">
        <v>5010564196.87073</v>
      </c>
      <c r="AE6" s="4" t="n">
        <v>686701.470618711</v>
      </c>
      <c r="AF6" s="4" t="n">
        <v>100</v>
      </c>
      <c r="AG6" s="4" t="n">
        <f aca="false">AE6/$AE$6*$AD$6</f>
        <v>5010564196.87073</v>
      </c>
      <c r="AH6" s="4"/>
      <c r="AI6" s="4"/>
      <c r="AJ6" s="51" t="n">
        <f aca="false">AA6/AG6</f>
        <v>-0.00426052079677135</v>
      </c>
      <c r="AK6" s="48" t="n">
        <v>2017</v>
      </c>
      <c r="AL6" s="52" t="n">
        <f aca="false">SUM(AB22:AB25)/AVERAGE(AG22:AG25)</f>
        <v>-0.0364606376304176</v>
      </c>
      <c r="AM6" s="4" t="n">
        <f aca="false">41598953.80094*100/AVERAGE(AF22:AF25)</f>
        <v>22247411.6609202</v>
      </c>
      <c r="AN6" s="52"/>
      <c r="AO6" s="52"/>
      <c r="AP6" s="4" t="n">
        <v>46349018</v>
      </c>
      <c r="AQ6" s="4" t="n">
        <v>580675520</v>
      </c>
      <c r="AR6" s="4" t="n">
        <f aca="false">AQ6</f>
        <v>580675520</v>
      </c>
      <c r="AS6" s="53" t="n">
        <f aca="false">AQ6/AG25</f>
        <v>0.107717542672507</v>
      </c>
      <c r="AT6" s="53" t="n">
        <f aca="false">AR6/AG25</f>
        <v>0.107717542672507</v>
      </c>
      <c r="AU6" s="32"/>
      <c r="AV6" s="1" t="n">
        <v>11163575</v>
      </c>
      <c r="AW6" s="0"/>
      <c r="AX6" s="1" t="n">
        <f aca="false">(AV6-AV5)/AV5</f>
        <v>0.021562431425789</v>
      </c>
      <c r="BI6" s="51" t="n">
        <f aca="false">S6/AG6</f>
        <v>0.0157201971181867</v>
      </c>
      <c r="BJ6" s="1" t="n">
        <v>2017</v>
      </c>
      <c r="BK6" s="51" t="n">
        <f aca="false">SUM(T22:T25)/AVERAGE(AG22:AG25)</f>
        <v>0.0632517831960142</v>
      </c>
      <c r="BL6" s="51" t="n">
        <f aca="false">SUM(P22:P25)/AVERAGE(AG22:AG25)</f>
        <v>0.0188419842642554</v>
      </c>
      <c r="BM6" s="51" t="n">
        <f aca="false">SUM(D22:D25)/AVERAGE(AG22:AG25)</f>
        <v>0.0808704365621764</v>
      </c>
      <c r="BN6" s="51" t="n">
        <f aca="false">(SUM(H22:H25)+SUM(J22:J25))/AVERAGE(AG22:AG25)</f>
        <v>0.000536033421987815</v>
      </c>
      <c r="BO6" s="52" t="n">
        <f aca="false">AL6-BN6</f>
        <v>-0.0369966710524054</v>
      </c>
      <c r="BP6" s="32" t="n">
        <f aca="false">BM6+BN6</f>
        <v>0.0814064699841642</v>
      </c>
    </row>
    <row r="7" customFormat="false" ht="12.8" hidden="false" customHeight="false" outlineLevel="0" collapsed="false">
      <c r="A7" s="1" t="n">
        <v>2015</v>
      </c>
      <c r="B7" s="1" t="n">
        <v>1</v>
      </c>
      <c r="C7" s="4" t="n">
        <v>87220448.7038403</v>
      </c>
      <c r="D7" s="4"/>
      <c r="E7" s="4" t="n">
        <v>15853348.734</v>
      </c>
      <c r="F7" s="4"/>
      <c r="G7" s="4"/>
      <c r="H7" s="4"/>
      <c r="I7" s="4"/>
      <c r="J7" s="49"/>
      <c r="K7" s="49" t="n">
        <v>3002195.4359</v>
      </c>
      <c r="L7" s="4"/>
      <c r="M7" s="4" t="n">
        <v>654530.513</v>
      </c>
      <c r="N7" s="4"/>
      <c r="O7" s="4" t="n">
        <v>19179435.0692635</v>
      </c>
      <c r="P7" s="4"/>
      <c r="Q7" s="4" t="n">
        <v>18139908.10636</v>
      </c>
      <c r="R7" s="4"/>
      <c r="S7" s="4" t="n">
        <v>69359510.9302725</v>
      </c>
      <c r="T7" s="4"/>
      <c r="U7" s="4" t="n">
        <v>167252.22264</v>
      </c>
      <c r="V7" s="49"/>
      <c r="W7" s="49" t="n">
        <v>420089.316036375</v>
      </c>
      <c r="X7" s="4"/>
      <c r="Y7" s="4" t="n">
        <f aca="false">Q7+U7-M7-K7-E7</f>
        <v>-1202914.3539</v>
      </c>
      <c r="Z7" s="4"/>
      <c r="AA7" s="4" t="n">
        <f aca="false">S7-O7-C7</f>
        <v>-37040372.8428313</v>
      </c>
      <c r="AB7" s="4"/>
      <c r="AC7" s="50"/>
      <c r="AD7" s="4"/>
      <c r="AE7" s="4"/>
      <c r="AF7" s="4"/>
      <c r="AG7" s="4"/>
      <c r="AH7" s="4"/>
      <c r="AI7" s="4"/>
      <c r="AJ7" s="51"/>
      <c r="AK7" s="48" t="n">
        <f aca="false">AK6+1</f>
        <v>2018</v>
      </c>
      <c r="AL7" s="52" t="n">
        <f aca="false">SUM(AB26:AB29)/AVERAGE(AG26:AG29)</f>
        <v>0.183556021759364</v>
      </c>
      <c r="AM7" s="4" t="n">
        <v>20644316.2443057</v>
      </c>
      <c r="AN7" s="52" t="n">
        <f aca="false">AM7/AVERAGE(AG26:AG29)</f>
        <v>0.00399759325199405</v>
      </c>
      <c r="AO7" s="52" t="n">
        <f aca="false">AVERAGE(AG26:AG29)/AVERAGE(AG22:AG25)-1</f>
        <v>-0.0256535187698732</v>
      </c>
      <c r="AP7" s="4" t="n">
        <f aca="false">+ (((((((((((AP6*((1+AO7)^(1/12))-AM7/12)*((1+AO7)^(1/12))-AM7/12)*((1+AO7)^(1/12))-AM7/12)*((1+AO7)^(1/12))-AM7/12)*((1+AO7)^(1/12))-AM7/12)*((1+AO7)^(1/12))-AM7/12)*((1+AO7)^(1/12))-AM7/12)*((1+AO7)^(1/12))-AM7/12)*((1+AO7)^(1/12))-AM7/12)*((1+AO7)^(1/12))-AM7/12)*((1+AO7)^(1/12))-AM7/12)*((1+AO7)^(1/12))-AM7/12</f>
        <v>24759558.36128</v>
      </c>
      <c r="AQ7" s="4" t="n">
        <f aca="false">1648154*100/AF29*1000</f>
        <v>552887150.952771</v>
      </c>
      <c r="AR7" s="4" t="n">
        <f aca="false">AQ7</f>
        <v>552887150.952771</v>
      </c>
      <c r="AS7" s="53" t="n">
        <f aca="false">AQ7/AG29</f>
        <v>0.109383081908829</v>
      </c>
      <c r="AT7" s="53" t="n">
        <f aca="false">AR7/AG29</f>
        <v>0.109383081908829</v>
      </c>
      <c r="AV7" s="1" t="n">
        <v>11012334</v>
      </c>
      <c r="AW7" s="0"/>
      <c r="AX7" s="1" t="n">
        <f aca="false">(AV7-AV6)/AV6</f>
        <v>-0.0135477210481409</v>
      </c>
      <c r="BI7" s="51" t="n">
        <f aca="false">T14/AG14</f>
        <v>0.0131520012125233</v>
      </c>
      <c r="BJ7" s="1" t="n">
        <f aca="false">BJ6+1</f>
        <v>2018</v>
      </c>
      <c r="BK7" s="51" t="n">
        <f aca="false">SUM(T26:T29)/AVERAGE(AG26:AG29)</f>
        <v>0.0587269499926007</v>
      </c>
      <c r="BL7" s="51" t="n">
        <f aca="false">SUM(P26:P29)/AVERAGE(AG26:AG29)</f>
        <v>-0.202478898731231</v>
      </c>
      <c r="BM7" s="51" t="n">
        <f aca="false">SUM(D26:D29)/AVERAGE(AG26:AG29)</f>
        <v>0.0776498269644672</v>
      </c>
      <c r="BN7" s="51" t="n">
        <f aca="false">(SUM(H26:H29)+SUM(J26:J29))/AVERAGE(AG26:AG29)</f>
        <v>0.220942154718961</v>
      </c>
      <c r="BO7" s="52" t="n">
        <f aca="false">AL7-BN7</f>
        <v>-0.0373861329595968</v>
      </c>
      <c r="BP7" s="0"/>
    </row>
    <row r="8" customFormat="false" ht="12.8" hidden="false" customHeight="false" outlineLevel="0" collapsed="false">
      <c r="A8" s="1" t="n">
        <v>2015</v>
      </c>
      <c r="B8" s="1" t="n">
        <v>2</v>
      </c>
      <c r="C8" s="4" t="n">
        <v>94524704.7581871</v>
      </c>
      <c r="D8" s="4"/>
      <c r="E8" s="4" t="n">
        <v>17180984.029</v>
      </c>
      <c r="F8" s="4"/>
      <c r="G8" s="4"/>
      <c r="H8" s="4"/>
      <c r="I8" s="4"/>
      <c r="J8" s="49"/>
      <c r="K8" s="49" t="n">
        <v>2371185.1833</v>
      </c>
      <c r="L8" s="4"/>
      <c r="M8" s="4" t="n">
        <v>696491.069000002</v>
      </c>
      <c r="N8" s="49"/>
      <c r="O8" s="49" t="n">
        <v>16135978.2210716</v>
      </c>
      <c r="P8" s="49"/>
      <c r="Q8" s="4" t="n">
        <v>21552530.20096</v>
      </c>
      <c r="R8" s="4"/>
      <c r="S8" s="4" t="n">
        <v>82407967.299702</v>
      </c>
      <c r="T8" s="49"/>
      <c r="U8" s="49" t="n">
        <v>188439.08604</v>
      </c>
      <c r="V8" s="49"/>
      <c r="W8" s="49" t="n">
        <v>473304.602590859</v>
      </c>
      <c r="X8" s="4"/>
      <c r="Y8" s="4" t="n">
        <f aca="false">Q8+U8-M8-K8-E8</f>
        <v>1492309.0057</v>
      </c>
      <c r="Z8" s="4"/>
      <c r="AA8" s="4" t="n">
        <f aca="false">S8-O8-C8</f>
        <v>-28252715.6795567</v>
      </c>
      <c r="AB8" s="4"/>
      <c r="AC8" s="50"/>
      <c r="AD8" s="4"/>
      <c r="AE8" s="4"/>
      <c r="AF8" s="4"/>
      <c r="AG8" s="4"/>
      <c r="AH8" s="54"/>
      <c r="AI8" s="4"/>
      <c r="AJ8" s="51"/>
      <c r="AK8" s="48" t="n">
        <f aca="false">AK7+1</f>
        <v>2019</v>
      </c>
      <c r="AL8" s="52" t="n">
        <f aca="false">SUM(AB30:AB33)/AVERAGE(AG30:AG33)</f>
        <v>-0.0376907704962474</v>
      </c>
      <c r="AM8" s="4" t="n">
        <v>19740259.6575456</v>
      </c>
      <c r="AN8" s="52" t="n">
        <f aca="false">AM8/AVERAGE(AG30:AG33)</f>
        <v>0.00390404760399824</v>
      </c>
      <c r="AO8" s="52" t="n">
        <f aca="false">AVERAGE(AG30:AG33)/AVERAGE(AG26:AG29)-1</f>
        <v>-0.0208801473588046</v>
      </c>
      <c r="AP8" s="4" t="n">
        <v>10349825.4547267</v>
      </c>
      <c r="AQ8" s="4" t="n">
        <f aca="false">(1718032-59029)*1000*100/AF32</f>
        <v>417239344.620462</v>
      </c>
      <c r="AR8" s="4" t="n">
        <f aca="false">AQ8</f>
        <v>417239344.620462</v>
      </c>
      <c r="AS8" s="53" t="n">
        <f aca="false">AQ8/AG33</f>
        <v>0.0828228688870593</v>
      </c>
      <c r="AT8" s="53" t="n">
        <f aca="false">AR8/AG33</f>
        <v>0.0828228688870593</v>
      </c>
      <c r="AU8" s="32"/>
      <c r="AV8" s="1" t="n">
        <v>11082939</v>
      </c>
      <c r="AW8" s="0"/>
      <c r="AX8" s="1" t="n">
        <f aca="false">(AV8-AV7)/AV7</f>
        <v>0.00641144738254397</v>
      </c>
      <c r="BI8" s="51" t="n">
        <f aca="false">T15/AG15</f>
        <v>0.0158749662196881</v>
      </c>
      <c r="BJ8" s="1" t="n">
        <f aca="false">BJ7+1</f>
        <v>2019</v>
      </c>
      <c r="BK8" s="51" t="n">
        <f aca="false">SUM(T30:T33)/AVERAGE(AG30:AG33)</f>
        <v>0.0516794352923465</v>
      </c>
      <c r="BL8" s="51" t="n">
        <f aca="false">SUM(P30:P33)/AVERAGE(AG30:AG33)</f>
        <v>0.0167174172525338</v>
      </c>
      <c r="BM8" s="51" t="n">
        <f aca="false">SUM(D30:D33)/AVERAGE(AG30:AG33)</f>
        <v>0.0726527885360602</v>
      </c>
      <c r="BN8" s="51" t="n">
        <f aca="false">(SUM(H30:H33)+SUM(J30:J33))/AVERAGE(AG30:AG33)</f>
        <v>0.000925109098448785</v>
      </c>
      <c r="BO8" s="52" t="n">
        <f aca="false">AL8-BN8</f>
        <v>-0.0386158795946962</v>
      </c>
      <c r="BP8" s="0"/>
    </row>
    <row r="9" customFormat="false" ht="12.8" hidden="false" customHeight="false" outlineLevel="0" collapsed="false">
      <c r="A9" s="1" t="n">
        <v>2016</v>
      </c>
      <c r="B9" s="1" t="n">
        <v>2</v>
      </c>
      <c r="C9" s="4" t="n">
        <v>97915025.9026478</v>
      </c>
      <c r="D9" s="4"/>
      <c r="E9" s="4" t="n">
        <v>17797214.875</v>
      </c>
      <c r="F9" s="4"/>
      <c r="G9" s="4"/>
      <c r="H9" s="4"/>
      <c r="I9" s="4"/>
      <c r="J9" s="49"/>
      <c r="K9" s="49"/>
      <c r="L9" s="4"/>
      <c r="M9" s="4" t="n">
        <v>732730.522999998</v>
      </c>
      <c r="N9" s="49"/>
      <c r="O9" s="49"/>
      <c r="P9" s="49"/>
      <c r="Q9" s="4"/>
      <c r="R9" s="4"/>
      <c r="S9" s="4"/>
      <c r="T9" s="49"/>
      <c r="U9" s="49"/>
      <c r="V9" s="49"/>
      <c r="W9" s="49"/>
      <c r="X9" s="4"/>
      <c r="Y9" s="4"/>
      <c r="Z9" s="4"/>
      <c r="AA9" s="4"/>
      <c r="AB9" s="4"/>
      <c r="AC9" s="50"/>
      <c r="AD9" s="4"/>
      <c r="AE9" s="4"/>
      <c r="AF9" s="4"/>
      <c r="AG9" s="4"/>
      <c r="AH9" s="4"/>
      <c r="AI9" s="4"/>
      <c r="AJ9" s="51"/>
      <c r="AK9" s="48" t="n">
        <f aca="false">AK8+1</f>
        <v>2020</v>
      </c>
      <c r="AL9" s="52" t="n">
        <f aca="false">SUM(AB34:AB37)/AVERAGE(AG34:AG37)</f>
        <v>0.269932524530913</v>
      </c>
      <c r="AM9" s="4" t="n">
        <v>18862810.403066</v>
      </c>
      <c r="AN9" s="52" t="n">
        <f aca="false">AM9/AVERAGE(AG34:AG37)</f>
        <v>0.00424622201755568</v>
      </c>
      <c r="AO9" s="52" t="n">
        <f aca="false">AVERAGE(AG34:AG37)/AVERAGE(AG30:AG33)-1</f>
        <v>-0.121451087990598</v>
      </c>
      <c r="AP9" s="55" t="n">
        <f aca="false">((((((AP8*((1+AO9)^(1/12))-AM9/12)*((1+AO9)^(1/12))-AM9/12)*((1+AO9)^(1/12))-AM9/12)*((1+AO9)^(1/12))-AM9/12)*((1+AO9)^(1/12))-AM9/12)*((1+AO9)^(1/12))-AM9/12)*((1+AO9)^(1/12))-AM9/12</f>
        <v>-1058428.27599999</v>
      </c>
      <c r="AQ9" s="4" t="n">
        <f aca="false">AQ8*(1+AO9)</f>
        <v>366565172.263823</v>
      </c>
      <c r="AR9" s="4" t="n">
        <f aca="false">((((((AQ8*((1+AO9)^(6/12)))*((1+AO9)^(1/12))+AP9)*((1+AO9)^(1/12))-AM9/12)*((1+AO9)^(1/12))-AM9/12)*((1+AO9)^(1/12))-AM9/12)*((1+AO9)^(1/12))-AM9/12)*((1+AO9)^(1/12))-AM9/12</f>
        <v>357869730.684953</v>
      </c>
      <c r="AS9" s="53" t="n">
        <f aca="false">AQ9/AG37</f>
        <v>0.0809728654791789</v>
      </c>
      <c r="AT9" s="53" t="n">
        <f aca="false">AR9/AG37</f>
        <v>0.0790520751954224</v>
      </c>
      <c r="AV9" s="1" t="n">
        <v>11339977</v>
      </c>
      <c r="AW9" s="0"/>
      <c r="AX9" s="1" t="n">
        <f aca="false">(AV9-AV8)/AV8</f>
        <v>0.0231922236511452</v>
      </c>
      <c r="BI9" s="51" t="n">
        <f aca="false">T16/AG16</f>
        <v>0.0144797051463251</v>
      </c>
      <c r="BJ9" s="1" t="n">
        <f aca="false">BJ8+1</f>
        <v>2020</v>
      </c>
      <c r="BK9" s="51" t="n">
        <f aca="false">SUM(T34:T37)/AVERAGE(AG34:AG37)</f>
        <v>0.0603812399815912</v>
      </c>
      <c r="BL9" s="51" t="n">
        <f aca="false">SUM(P34:P37)/AVERAGE(AG34:AG37)</f>
        <v>-0.298199623601748</v>
      </c>
      <c r="BM9" s="51" t="n">
        <f aca="false">SUM(D34:D37)/AVERAGE(AG34:AG37)</f>
        <v>0.0886483390524256</v>
      </c>
      <c r="BN9" s="51" t="n">
        <f aca="false">(SUM(H34:H37)+SUM(J34:J37))/AVERAGE(AG34:AG37)</f>
        <v>0.318392923114588</v>
      </c>
      <c r="BO9" s="52" t="n">
        <f aca="false">AL9-BN9</f>
        <v>-0.0484603985836752</v>
      </c>
      <c r="BP9" s="0"/>
    </row>
    <row r="10" customFormat="false" ht="12.8" hidden="false" customHeight="false" outlineLevel="0" collapsed="false">
      <c r="A10" s="1" t="n">
        <v>2016</v>
      </c>
      <c r="B10" s="1" t="n">
        <v>3</v>
      </c>
      <c r="C10" s="4" t="n">
        <v>100917465.844562</v>
      </c>
      <c r="D10" s="4"/>
      <c r="E10" s="4" t="n">
        <v>18342943.715</v>
      </c>
      <c r="F10" s="4"/>
      <c r="G10" s="4"/>
      <c r="H10" s="4"/>
      <c r="I10" s="4"/>
      <c r="J10" s="49"/>
      <c r="K10" s="49"/>
      <c r="L10" s="4"/>
      <c r="M10" s="4" t="n">
        <v>775294.91</v>
      </c>
      <c r="N10" s="49"/>
      <c r="O10" s="49"/>
      <c r="P10" s="49"/>
      <c r="Q10" s="4"/>
      <c r="R10" s="4"/>
      <c r="S10" s="4"/>
      <c r="T10" s="49"/>
      <c r="U10" s="4"/>
      <c r="V10" s="49"/>
      <c r="W10" s="49"/>
      <c r="X10" s="4"/>
      <c r="Y10" s="4"/>
      <c r="Z10" s="4"/>
      <c r="AA10" s="4"/>
      <c r="AB10" s="4"/>
      <c r="AC10" s="50"/>
      <c r="AD10" s="4"/>
      <c r="AE10" s="4"/>
      <c r="AF10" s="4"/>
      <c r="AG10" s="4"/>
      <c r="AH10" s="4"/>
      <c r="AI10" s="4"/>
      <c r="AJ10" s="51"/>
      <c r="AK10" s="48" t="n">
        <f aca="false">AK9+1</f>
        <v>2021</v>
      </c>
      <c r="AL10" s="52" t="n">
        <f aca="false">SUM(AB38:AB41)/AVERAGE(AG38:AG41)</f>
        <v>-0.0368373410323259</v>
      </c>
      <c r="AM10" s="4" t="n">
        <v>17835539.214349</v>
      </c>
      <c r="AN10" s="52" t="n">
        <f aca="false">AM10/AVERAGE(AG38:AG41)</f>
        <v>0.0038056608493</v>
      </c>
      <c r="AO10" s="52" t="n">
        <f aca="false">AVERAGE(AG38:AG41)/AVERAGE(AG34:AG37)-1</f>
        <v>0.0549999999999999</v>
      </c>
      <c r="AP10" s="52"/>
      <c r="AQ10" s="4" t="n">
        <f aca="false">AQ9*(1+AO10)</f>
        <v>386726256.738333</v>
      </c>
      <c r="AR10" s="4" t="n">
        <f aca="false">(((((((((((AR9*((1+AO10)^(1/12))-AM10/12)*((1+AO10)^(1/12))-AM10/12)*((1+AO10)^(1/12))-AM10/12)*((1+AO10)^(1/12))-AM10/12)*((1+AO10)^(1/12))-AM10/12)*((1+AO10)^(1/12))-AM10/12)*((1+AO10)^(1/12))-AM10/12)*((1+AO10)^(1/12))-AM10/12)*((1+AO10)^(1/12))-AM10/12)*((1+AO10)^(1/12))-AM10/12)*((1+AO10)^(1/12))-AM10/12)*((1+AO10)^(1/12))-AM10/12</f>
        <v>359271768.592751</v>
      </c>
      <c r="AS10" s="53" t="n">
        <f aca="false">AQ10/AG41</f>
        <v>0.0816011549736802</v>
      </c>
      <c r="AT10" s="53" t="n">
        <f aca="false">AR10/AG41</f>
        <v>0.0758081220392587</v>
      </c>
      <c r="AV10" s="1" t="n">
        <v>11479064</v>
      </c>
      <c r="AW10" s="0"/>
      <c r="AX10" s="1" t="n">
        <f aca="false">(AV10-AV9)/AV9</f>
        <v>0.0122651924249935</v>
      </c>
      <c r="BI10" s="51" t="n">
        <f aca="false">T17/AG17</f>
        <v>0.0172421409583082</v>
      </c>
      <c r="BJ10" s="1" t="n">
        <f aca="false">BJ9+1</f>
        <v>2021</v>
      </c>
      <c r="BK10" s="51" t="n">
        <f aca="false">SUM(T38:T41)/AVERAGE(AG38:AG41)</f>
        <v>0.0618625610037145</v>
      </c>
      <c r="BL10" s="51" t="n">
        <f aca="false">SUM(P38:P41)/AVERAGE(AG38:AG41)</f>
        <v>0.0172847513587346</v>
      </c>
      <c r="BM10" s="51" t="n">
        <f aca="false">SUM(D38:D41)/AVERAGE(AG38:AG41)</f>
        <v>0.0814151506773059</v>
      </c>
      <c r="BN10" s="51" t="n">
        <f aca="false">(SUM(H38:H41)+SUM(J38:J41))/AVERAGE(AG38:AG41)</f>
        <v>0.00188965934357199</v>
      </c>
      <c r="BO10" s="52" t="n">
        <f aca="false">AL10-BN10</f>
        <v>-0.0387270003758979</v>
      </c>
      <c r="BP10" s="0"/>
    </row>
    <row r="11" customFormat="false" ht="12.8" hidden="false" customHeight="false" outlineLevel="0" collapsed="false">
      <c r="A11" s="1" t="n">
        <v>2016</v>
      </c>
      <c r="B11" s="1" t="n">
        <v>4</v>
      </c>
      <c r="C11" s="4" t="n">
        <v>108710229.285033</v>
      </c>
      <c r="D11" s="4"/>
      <c r="E11" s="4" t="n">
        <v>19759371.113</v>
      </c>
      <c r="F11" s="4"/>
      <c r="G11" s="4"/>
      <c r="H11" s="4"/>
      <c r="I11" s="4"/>
      <c r="J11" s="49"/>
      <c r="K11" s="49"/>
      <c r="L11" s="4"/>
      <c r="M11" s="4" t="n">
        <v>832906.252999999</v>
      </c>
      <c r="N11" s="49"/>
      <c r="O11" s="49"/>
      <c r="P11" s="4"/>
      <c r="Q11" s="4"/>
      <c r="R11" s="4"/>
      <c r="S11" s="4"/>
      <c r="T11" s="49"/>
      <c r="U11" s="49"/>
      <c r="V11" s="49"/>
      <c r="W11" s="49"/>
      <c r="X11" s="4"/>
      <c r="Y11" s="4"/>
      <c r="Z11" s="4"/>
      <c r="AA11" s="4"/>
      <c r="AB11" s="4"/>
      <c r="AC11" s="50"/>
      <c r="AD11" s="4"/>
      <c r="AE11" s="4"/>
      <c r="AF11" s="4"/>
      <c r="AG11" s="4"/>
      <c r="AH11" s="4"/>
      <c r="AI11" s="4"/>
      <c r="AJ11" s="51"/>
      <c r="AK11" s="48" t="n">
        <f aca="false">AK10+1</f>
        <v>2022</v>
      </c>
      <c r="AL11" s="52" t="n">
        <f aca="false">SUM(AB42:AB45)/AVERAGE(AG42:AG45)</f>
        <v>-0.0403813567954013</v>
      </c>
      <c r="AM11" s="4" t="n">
        <v>16827143.6015023</v>
      </c>
      <c r="AN11" s="52" t="n">
        <f aca="false">AM11/AVERAGE(AG42:AG45)</f>
        <v>0.00343587969806953</v>
      </c>
      <c r="AO11" s="52" t="n">
        <f aca="false">AVERAGE(AG42:AG45)/AVERAGE(AG38:AG41)-1</f>
        <v>0.044999999999999</v>
      </c>
      <c r="AP11" s="52"/>
      <c r="AQ11" s="4" t="n">
        <f aca="false">AQ10*(1+AO11)</f>
        <v>404128938.291558</v>
      </c>
      <c r="AR11" s="4" t="n">
        <f aca="false">(((((((((((AR10*((1+AO11)^(1/12))-AM11/12)*((1+AO11)^(1/12))-AM11/12)*((1+AO11)^(1/12))-AM11/12)*((1+AO11)^(1/12))-AM11/12)*((1+AO11)^(1/12))-AM11/12)*((1+AO11)^(1/12))-AM11/12)*((1+AO11)^(1/12))-AM11/12)*((1+AO11)^(1/12))-AM11/12)*((1+AO11)^(1/12))-AM11/12)*((1+AO11)^(1/12))-AM11/12)*((1+AO11)^(1/12))-AM11/12)*((1+AO11)^(1/12))-AM11/12</f>
        <v>358267552.907151</v>
      </c>
      <c r="AS11" s="53" t="n">
        <f aca="false">AQ11/AG45</f>
        <v>0.08047036725188</v>
      </c>
      <c r="AT11" s="53" t="n">
        <f aca="false">AR11/AG45</f>
        <v>0.0713384240157322</v>
      </c>
      <c r="AV11" s="1" t="n">
        <v>11462881</v>
      </c>
      <c r="AW11" s="0"/>
      <c r="AX11" s="1" t="n">
        <f aca="false">(AV11-AV10)/AV10</f>
        <v>-0.00140978393360295</v>
      </c>
      <c r="BI11" s="51" t="n">
        <f aca="false">T18/AG18</f>
        <v>0.0141403531182127</v>
      </c>
      <c r="BJ11" s="1" t="n">
        <f aca="false">BJ10+1</f>
        <v>2022</v>
      </c>
      <c r="BK11" s="51" t="n">
        <f aca="false">SUM(T42:T45)/AVERAGE(AG42:AG45)</f>
        <v>0.0642678360709007</v>
      </c>
      <c r="BL11" s="51" t="n">
        <f aca="false">SUM(P42:P45)/AVERAGE(AG42:AG45)</f>
        <v>0.0183774896408403</v>
      </c>
      <c r="BM11" s="51" t="n">
        <f aca="false">SUM(D42:D45)/AVERAGE(AG42:AG45)</f>
        <v>0.0862717032254617</v>
      </c>
      <c r="BN11" s="51" t="n">
        <f aca="false">(SUM(H42:H45)+SUM(J42:J45))/AVERAGE(AG42:AG45)</f>
        <v>0.00236671469831716</v>
      </c>
      <c r="BO11" s="52" t="n">
        <f aca="false">AL11-BN11</f>
        <v>-0.0427480714937184</v>
      </c>
      <c r="BP11" s="32" t="n">
        <f aca="false">BM11+BN11</f>
        <v>0.0886384179237789</v>
      </c>
    </row>
    <row r="12" customFormat="false" ht="11.5" hidden="false" customHeight="true" outlineLevel="0" collapsed="false">
      <c r="A12" s="1" t="n">
        <v>2017</v>
      </c>
      <c r="B12" s="1" t="n">
        <v>1</v>
      </c>
      <c r="C12" s="4" t="n">
        <v>106787377.902499</v>
      </c>
      <c r="D12" s="4"/>
      <c r="E12" s="4" t="n">
        <v>19409869.568</v>
      </c>
      <c r="F12" s="4"/>
      <c r="G12" s="4"/>
      <c r="H12" s="4"/>
      <c r="I12" s="4"/>
      <c r="J12" s="49"/>
      <c r="K12" s="49"/>
      <c r="L12" s="4"/>
      <c r="M12" s="4" t="n">
        <v>832988.16</v>
      </c>
      <c r="N12" s="49"/>
      <c r="O12" s="49"/>
      <c r="P12" s="49"/>
      <c r="Q12" s="4"/>
      <c r="R12" s="4"/>
      <c r="S12" s="4"/>
      <c r="T12" s="49"/>
      <c r="U12" s="49"/>
      <c r="V12" s="49"/>
      <c r="W12" s="49"/>
      <c r="X12" s="4"/>
      <c r="Y12" s="4"/>
      <c r="Z12" s="4"/>
      <c r="AA12" s="4"/>
      <c r="AB12" s="4"/>
      <c r="AC12" s="50"/>
      <c r="AD12" s="4"/>
      <c r="AE12" s="4"/>
      <c r="AF12" s="4"/>
      <c r="AG12" s="4"/>
      <c r="AH12" s="4"/>
      <c r="AI12" s="4"/>
      <c r="AJ12" s="51"/>
      <c r="AK12" s="48" t="n">
        <f aca="false">AK11+1</f>
        <v>2023</v>
      </c>
      <c r="AL12" s="52" t="n">
        <f aca="false">SUM(AB46:AB49)/AVERAGE(AG46:AG49)</f>
        <v>-0.0428432326227358</v>
      </c>
      <c r="AM12" s="4" t="n">
        <v>15842663.6881786</v>
      </c>
      <c r="AN12" s="52" t="n">
        <f aca="false">AM12/AVERAGE(AG46:AG49)</f>
        <v>0.00312547048113212</v>
      </c>
      <c r="AO12" s="52" t="n">
        <f aca="false">AVERAGE(AG46:AG49)/AVERAGE(AG42:AG45)-1</f>
        <v>0.035000000000001</v>
      </c>
      <c r="AP12" s="52"/>
      <c r="AQ12" s="4" t="n">
        <f aca="false">AQ11*(1+AO12)</f>
        <v>418273451.131762</v>
      </c>
      <c r="AR12" s="4" t="n">
        <f aca="false">(((((((((((AR11*((1+AO12)^(1/12))-AM12/12)*((1+AO12)^(1/12))-AM12/12)*((1+AO12)^(1/12))-AM12/12)*((1+AO12)^(1/12))-AM12/12)*((1+AO12)^(1/12))-AM12/12)*((1+AO12)^(1/12))-AM12/12)*((1+AO12)^(1/12))-AM12/12)*((1+AO12)^(1/12))-AM12/12)*((1+AO12)^(1/12))-AM12/12)*((1+AO12)^(1/12))-AM12/12)*((1+AO12)^(1/12))-AM12/12)*((1+AO12)^(1/12))-AM12/12</f>
        <v>354711689.383575</v>
      </c>
      <c r="AS12" s="53" t="n">
        <f aca="false">AQ12/AG49</f>
        <v>0.0815918555073799</v>
      </c>
      <c r="AT12" s="53" t="n">
        <f aca="false">AR12/AG49</f>
        <v>0.0691929760988972</v>
      </c>
      <c r="AV12" s="1" t="n">
        <v>11332510</v>
      </c>
      <c r="AW12" s="0"/>
      <c r="AX12" s="1" t="n">
        <f aca="false">(AV12-AV11)/AV11</f>
        <v>-0.0113733188017916</v>
      </c>
      <c r="BI12" s="51" t="n">
        <f aca="false">T19/AG19</f>
        <v>0.0163355338080554</v>
      </c>
      <c r="BJ12" s="1" t="n">
        <f aca="false">BJ11+1</f>
        <v>2023</v>
      </c>
      <c r="BK12" s="51" t="n">
        <f aca="false">SUM(T46:T49)/AVERAGE(AG46:AG49)</f>
        <v>0.0654909891818982</v>
      </c>
      <c r="BL12" s="51" t="n">
        <f aca="false">SUM(P46:P49)/AVERAGE(AG46:AG49)</f>
        <v>0.0187368789947467</v>
      </c>
      <c r="BM12" s="51" t="n">
        <f aca="false">SUM(D46:D49)/AVERAGE(AG46:AG49)</f>
        <v>0.0895973428098874</v>
      </c>
      <c r="BN12" s="51" t="n">
        <f aca="false">(SUM(H46:H49)+SUM(J46:J49))/AVERAGE(AG46:AG49)</f>
        <v>0.00272393779597049</v>
      </c>
      <c r="BO12" s="52" t="n">
        <f aca="false">AL12-BN12</f>
        <v>-0.0455671704187063</v>
      </c>
      <c r="BP12" s="32" t="n">
        <f aca="false">BM12+BN12</f>
        <v>0.0923212806058578</v>
      </c>
    </row>
    <row r="13" customFormat="false" ht="12.8" hidden="false" customHeight="false" outlineLevel="0" collapsed="false">
      <c r="C13" s="56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56"/>
      <c r="P13" s="13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7"/>
      <c r="AD13" s="13"/>
      <c r="AE13" s="13"/>
      <c r="AF13" s="13"/>
      <c r="AG13" s="13"/>
      <c r="AH13" s="13"/>
      <c r="AI13" s="13"/>
      <c r="AJ13" s="32"/>
      <c r="AK13" s="58" t="n">
        <f aca="false">AK12+1</f>
        <v>2024</v>
      </c>
      <c r="AL13" s="59" t="n">
        <f aca="false">SUM(AB50:AB53)/AVERAGE(AG50:AG53)</f>
        <v>0.853334530715591</v>
      </c>
      <c r="AM13" s="13" t="n">
        <v>14900507.1403892</v>
      </c>
      <c r="AN13" s="59" t="n">
        <f aca="false">AM13/AVERAGE(AG50:AG53)</f>
        <v>0.00284019330034888</v>
      </c>
      <c r="AO13" s="59" t="n">
        <f aca="false">'GDP evolution by scenario'!G49</f>
        <v>0.034999999999999</v>
      </c>
      <c r="AP13" s="59"/>
      <c r="AQ13" s="13" t="n">
        <f aca="false">AQ12*(1+AO13)</f>
        <v>432913021.921374</v>
      </c>
      <c r="AR13" s="13" t="n">
        <f aca="false">(((((((((((AR12*((1+AO13)^(1/12))-AM13/12)*((1+AO13)^(1/12))-AM13/12)*((1+AO13)^(1/12))-AM13/12)*((1+AO13)^(1/12))-AM13/12)*((1+AO13)^(1/12))-AM13/12)*((1+AO13)^(1/12))-AM13/12)*((1+AO13)^(1/12))-AM13/12)*((1+AO13)^(1/12))-AM13/12)*((1+AO13)^(1/12))-AM13/12)*((1+AO13)^(1/12))-AM13/12)*((1+AO13)^(1/12))-AM13/12)*((1+AO13)^(1/12))-AM13/12</f>
        <v>351988547.070471</v>
      </c>
      <c r="AS13" s="60" t="n">
        <f aca="false">AQ13/AG53</f>
        <v>0.0815918555073796</v>
      </c>
      <c r="AT13" s="60" t="n">
        <f aca="false">AR13/AG53</f>
        <v>0.0663398817281187</v>
      </c>
      <c r="AW13" s="0"/>
      <c r="BI13" s="32" t="n">
        <f aca="false">T20/AG20</f>
        <v>0.0142937747011894</v>
      </c>
      <c r="BJ13" s="0" t="n">
        <f aca="false">BJ12+1</f>
        <v>2024</v>
      </c>
      <c r="BK13" s="32" t="n">
        <f aca="false">SUM(T50:T53)/AVERAGE(AG50:AG53)</f>
        <v>0.0665477404772695</v>
      </c>
      <c r="BL13" s="32" t="n">
        <f aca="false">SUM(P50:P53)/AVERAGE(AG50:AG53)</f>
        <v>-0.880604080676562</v>
      </c>
      <c r="BM13" s="32" t="n">
        <f aca="false">SUM(D50:D53)/AVERAGE(AG50:AG53)</f>
        <v>0.093817290438241</v>
      </c>
      <c r="BN13" s="32" t="n">
        <f aca="false">(SUM(H50:H53)+SUM(J50:J53))/AVERAGE(AG50:AG53)</f>
        <v>0.903498824860174</v>
      </c>
      <c r="BO13" s="59" t="n">
        <f aca="false">AL13-BN13</f>
        <v>-0.050164294144583</v>
      </c>
      <c r="BP13" s="32" t="n">
        <f aca="false">BM13+BN13</f>
        <v>0.997316115298415</v>
      </c>
    </row>
    <row r="14" customFormat="false" ht="12.8" hidden="false" customHeight="false" outlineLevel="0" collapsed="false">
      <c r="A14" s="5" t="n">
        <v>2015</v>
      </c>
      <c r="B14" s="5" t="n">
        <v>1</v>
      </c>
      <c r="C14" s="6"/>
      <c r="D14" s="6" t="n">
        <f aca="false">'Central pensions'!Q14</f>
        <v>93656284.2451943</v>
      </c>
      <c r="E14" s="6"/>
      <c r="F14" s="8" t="n">
        <f aca="false">'Central pensions'!I14</f>
        <v>17023138.2920745</v>
      </c>
      <c r="G14" s="6" t="n">
        <f aca="false">'Central pensions'!K14</f>
        <v>0</v>
      </c>
      <c r="H14" s="6" t="n">
        <f aca="false">'Central pensions'!V14</f>
        <v>0</v>
      </c>
      <c r="I14" s="8" t="n">
        <f aca="false">'Central pensions'!M14</f>
        <v>0</v>
      </c>
      <c r="J14" s="6" t="n">
        <f aca="false">'Central pensions'!W14</f>
        <v>0</v>
      </c>
      <c r="K14" s="6"/>
      <c r="L14" s="8" t="n">
        <f aca="false">'Central pensions'!N14</f>
        <v>2738201.56942499</v>
      </c>
      <c r="M14" s="8"/>
      <c r="N14" s="8" t="n">
        <f aca="false">'Central pensions'!L14</f>
        <v>691938.981791306</v>
      </c>
      <c r="O14" s="6"/>
      <c r="P14" s="6" t="n">
        <f aca="false">'Central pensions'!X14</f>
        <v>18015385.0834196</v>
      </c>
      <c r="Q14" s="8"/>
      <c r="R14" s="8" t="n">
        <f aca="false">'Central SIPA income'!G9</f>
        <v>17859307.8651191</v>
      </c>
      <c r="S14" s="8"/>
      <c r="T14" s="6" t="n">
        <f aca="false">'Central SIPA income'!J9</f>
        <v>68286611.5188562</v>
      </c>
      <c r="U14" s="6"/>
      <c r="V14" s="8" t="n">
        <f aca="false">'Central SIPA income'!F9</f>
        <v>134800.45223503</v>
      </c>
      <c r="W14" s="8"/>
      <c r="X14" s="8" t="n">
        <f aca="false">'Central SIPA income'!M9</f>
        <v>338579.871965612</v>
      </c>
      <c r="Y14" s="6"/>
      <c r="Z14" s="6" t="n">
        <f aca="false">R14+V14-N14-L14-F14</f>
        <v>-2459170.52593676</v>
      </c>
      <c r="AA14" s="6"/>
      <c r="AB14" s="6" t="n">
        <f aca="false">T14-P14-D14</f>
        <v>-43385057.8097576</v>
      </c>
      <c r="AC14" s="50"/>
      <c r="AD14" s="6" t="n">
        <v>5092693740.32864</v>
      </c>
      <c r="AE14" s="6" t="n">
        <v>711582.189404825</v>
      </c>
      <c r="AF14" s="6" t="n">
        <v>103.09103866</v>
      </c>
      <c r="AG14" s="6" t="n">
        <f aca="false">AE14/$AE$6*$AD$6</f>
        <v>5192108061.38261</v>
      </c>
      <c r="AH14" s="6"/>
      <c r="AI14" s="6"/>
      <c r="AJ14" s="61" t="n">
        <f aca="false">AB14/AG14</f>
        <v>-0.00835596202868794</v>
      </c>
      <c r="AK14" s="62" t="n">
        <f aca="false">AK13+1</f>
        <v>2025</v>
      </c>
      <c r="AL14" s="63" t="n">
        <f aca="false">SUM(AB54:AB57)/AVERAGE(AG54:AG57)</f>
        <v>-0.0508571610535307</v>
      </c>
      <c r="AM14" s="6" t="n">
        <v>13946867.9480024</v>
      </c>
      <c r="AN14" s="63" t="n">
        <f aca="false">AM14/AVERAGE(AG54:AG57)</f>
        <v>0.00257845858835075</v>
      </c>
      <c r="AO14" s="63" t="n">
        <f aca="false">'GDP evolution by scenario'!G53</f>
        <v>0.0310111852479045</v>
      </c>
      <c r="AP14" s="63"/>
      <c r="AQ14" s="6" t="n">
        <f aca="false">AQ13*(1+AO14)</f>
        <v>446338167.840408</v>
      </c>
      <c r="AR14" s="6" t="n">
        <f aca="false">(((((((((((AR13*((1+AO14)^(1/12))-AM14/12)*((1+AO14)^(1/12))-AM14/12)*((1+AO14)^(1/12))-AM14/12)*((1+AO14)^(1/12))-AM14/12)*((1+AO14)^(1/12))-AM14/12)*((1+AO14)^(1/12))-AM14/12)*((1+AO14)^(1/12))-AM14/12)*((1+AO14)^(1/12))-AM14/12)*((1+AO14)^(1/12))-AM14/12)*((1+AO14)^(1/12))-AM14/12)*((1+AO14)^(1/12))-AM14/12)*((1+AO14)^(1/12))-AM14/12</f>
        <v>348760120.988419</v>
      </c>
      <c r="AS14" s="64" t="n">
        <f aca="false">AQ14/AG57</f>
        <v>0.081278483485711</v>
      </c>
      <c r="AT14" s="64" t="n">
        <f aca="false">AR14/AG57</f>
        <v>0.0635094548857121</v>
      </c>
      <c r="AU14" s="5"/>
      <c r="AV14" s="5"/>
      <c r="AW14" s="65" t="n">
        <f aca="false">workers_and_wage_central!C2</f>
        <v>10914398</v>
      </c>
      <c r="AX14" s="5"/>
      <c r="AY14" s="61" t="n">
        <f aca="false">(AW14-AV6)/AV6</f>
        <v>-0.0223205379996999</v>
      </c>
      <c r="AZ14" s="66" t="n">
        <f aca="false">workers_and_wage_central!B2</f>
        <v>6397.46477092316</v>
      </c>
      <c r="BA14" s="5"/>
      <c r="BB14" s="5"/>
      <c r="BC14" s="5"/>
      <c r="BD14" s="5"/>
      <c r="BE14" s="5"/>
      <c r="BF14" s="5"/>
      <c r="BG14" s="5"/>
      <c r="BH14" s="5"/>
      <c r="BI14" s="61" t="n">
        <f aca="false">T21/AG21</f>
        <v>0.0166062574872204</v>
      </c>
      <c r="BJ14" s="5" t="n">
        <f aca="false">BJ13+1</f>
        <v>2025</v>
      </c>
      <c r="BK14" s="61" t="n">
        <f aca="false">SUM(T54:T57)/AVERAGE(AG54:AG57)</f>
        <v>0.0675882326326061</v>
      </c>
      <c r="BL14" s="61" t="n">
        <f aca="false">SUM(P54:P57)/AVERAGE(AG54:AG57)</f>
        <v>0.0206509556354545</v>
      </c>
      <c r="BM14" s="61" t="n">
        <f aca="false">SUM(D54:D57)/AVERAGE(AG54:AG57)</f>
        <v>0.0977944380506823</v>
      </c>
      <c r="BN14" s="61" t="n">
        <f aca="false">(SUM(H54:H57)+SUM(J54:J57))/AVERAGE(AG54:AG57)</f>
        <v>0.00452951593985419</v>
      </c>
      <c r="BO14" s="63" t="n">
        <f aca="false">AL14-BN14</f>
        <v>-0.0553866769933849</v>
      </c>
      <c r="BP14" s="32" t="n">
        <f aca="false">BM14+BN14</f>
        <v>0.102323953990537</v>
      </c>
    </row>
    <row r="15" customFormat="false" ht="12.8" hidden="false" customHeight="false" outlineLevel="0" collapsed="false">
      <c r="A15" s="7" t="n">
        <v>2015</v>
      </c>
      <c r="B15" s="7" t="n">
        <v>2</v>
      </c>
      <c r="C15" s="9"/>
      <c r="D15" s="9" t="n">
        <f aca="false">'Central pensions'!Q15</f>
        <v>107958600.0941</v>
      </c>
      <c r="E15" s="9"/>
      <c r="F15" s="67" t="n">
        <f aca="false">'Central pensions'!I15</f>
        <v>19622753.497344</v>
      </c>
      <c r="G15" s="9" t="n">
        <f aca="false">'Central pensions'!K15</f>
        <v>0</v>
      </c>
      <c r="H15" s="9" t="n">
        <f aca="false">'Central pensions'!V15</f>
        <v>0</v>
      </c>
      <c r="I15" s="67" t="n">
        <f aca="false">'Central pensions'!M15</f>
        <v>0</v>
      </c>
      <c r="J15" s="9" t="n">
        <f aca="false">'Central pensions'!W15</f>
        <v>0</v>
      </c>
      <c r="K15" s="9"/>
      <c r="L15" s="67" t="n">
        <f aca="false">'Central pensions'!N15</f>
        <v>2478380.18575388</v>
      </c>
      <c r="M15" s="67"/>
      <c r="N15" s="67" t="n">
        <f aca="false">'Central pensions'!L15</f>
        <v>799975.434888143</v>
      </c>
      <c r="O15" s="9"/>
      <c r="P15" s="9" t="n">
        <f aca="false">'Central pensions'!X15</f>
        <v>17261555.3774431</v>
      </c>
      <c r="Q15" s="67"/>
      <c r="R15" s="67" t="n">
        <f aca="false">'Central SIPA income'!G10</f>
        <v>22046992.6075372</v>
      </c>
      <c r="S15" s="67"/>
      <c r="T15" s="9" t="n">
        <f aca="false">'Central SIPA income'!J10</f>
        <v>84298587.0852476</v>
      </c>
      <c r="U15" s="9"/>
      <c r="V15" s="67" t="n">
        <f aca="false">'Central SIPA income'!F10</f>
        <v>150985.42442227</v>
      </c>
      <c r="W15" s="67"/>
      <c r="X15" s="67" t="n">
        <f aca="false">'Central SIPA income'!M10</f>
        <v>379231.855842998</v>
      </c>
      <c r="Y15" s="9"/>
      <c r="Z15" s="9" t="n">
        <f aca="false">R15+V15-N15-L15-F15</f>
        <v>-703131.086026583</v>
      </c>
      <c r="AA15" s="9"/>
      <c r="AB15" s="9" t="n">
        <f aca="false">T15-P15-D15</f>
        <v>-40921568.3862952</v>
      </c>
      <c r="AC15" s="50"/>
      <c r="AD15" s="9" t="n">
        <v>5951478855.3666</v>
      </c>
      <c r="AE15" s="9" t="n">
        <v>727761.090339656</v>
      </c>
      <c r="AF15" s="9" t="n">
        <v>106.73436665</v>
      </c>
      <c r="AG15" s="9" t="n">
        <f aca="false">AE15/$AE$6*$AD$6</f>
        <v>5310158517.42102</v>
      </c>
      <c r="AH15" s="9"/>
      <c r="AI15" s="9"/>
      <c r="AJ15" s="40" t="n">
        <f aca="false">AB15/AG15</f>
        <v>-0.00770628000125494</v>
      </c>
      <c r="AK15" s="68" t="n">
        <f aca="false">AK14+1</f>
        <v>2026</v>
      </c>
      <c r="AL15" s="69" t="n">
        <f aca="false">SUM(AB58:AB61)/AVERAGE(AG58:AG61)</f>
        <v>-0.053394950167106</v>
      </c>
      <c r="AM15" s="9" t="n">
        <v>13032040.9288315</v>
      </c>
      <c r="AN15" s="69" t="n">
        <f aca="false">AM15/AVERAGE(AG58:AG61)</f>
        <v>0.00232132899255698</v>
      </c>
      <c r="AO15" s="69" t="n">
        <f aca="false">'GDP evolution by scenario'!G57</f>
        <v>0.0379088413609472</v>
      </c>
      <c r="AP15" s="69"/>
      <c r="AQ15" s="9" t="n">
        <f aca="false">AQ14*(1+AO15)</f>
        <v>463258330.638406</v>
      </c>
      <c r="AR15" s="9" t="n">
        <f aca="false">(((((((((((AR14*((1+AO15)^(1/12))-AM15/12)*((1+AO15)^(1/12))-AM15/12)*((1+AO15)^(1/12))-AM15/12)*((1+AO15)^(1/12))-AM15/12)*((1+AO15)^(1/12))-AM15/12)*((1+AO15)^(1/12))-AM15/12)*((1+AO15)^(1/12))-AM15/12)*((1+AO15)^(1/12))-AM15/12)*((1+AO15)^(1/12))-AM15/12)*((1+AO15)^(1/12))-AM15/12)*((1+AO15)^(1/12))-AM15/12)*((1+AO15)^(1/12))-AM15/12</f>
        <v>348724263.08496</v>
      </c>
      <c r="AS15" s="70" t="n">
        <f aca="false">AQ15/AG61</f>
        <v>0.0818776756134182</v>
      </c>
      <c r="AT15" s="70" t="n">
        <f aca="false">AR15/AG61</f>
        <v>0.0616345788149148</v>
      </c>
      <c r="AU15" s="7"/>
      <c r="AV15" s="7"/>
      <c r="AW15" s="71" t="n">
        <f aca="false">workers_and_wage_central!C3</f>
        <v>11021763</v>
      </c>
      <c r="AX15" s="7"/>
      <c r="AY15" s="40" t="n">
        <f aca="false">(AW15-AW14)/AW14</f>
        <v>0.00983700612713592</v>
      </c>
      <c r="AZ15" s="39" t="n">
        <f aca="false">workers_and_wage_central!B3</f>
        <v>6777.63071943447</v>
      </c>
      <c r="BA15" s="40" t="n">
        <f aca="false">(AZ15-AZ14)/AZ14</f>
        <v>0.0594244692427508</v>
      </c>
      <c r="BB15" s="7"/>
      <c r="BC15" s="7"/>
      <c r="BD15" s="7"/>
      <c r="BE15" s="7"/>
      <c r="BF15" s="7"/>
      <c r="BG15" s="7"/>
      <c r="BH15" s="7"/>
      <c r="BI15" s="40" t="n">
        <f aca="false">T22/AG22</f>
        <v>0.0142530562166562</v>
      </c>
      <c r="BJ15" s="7" t="n">
        <f aca="false">BJ14+1</f>
        <v>2026</v>
      </c>
      <c r="BK15" s="40" t="n">
        <f aca="false">SUM(T58:T61)/AVERAGE(AG58:AG61)</f>
        <v>0.068335897264297</v>
      </c>
      <c r="BL15" s="40" t="n">
        <f aca="false">SUM(P58:P61)/AVERAGE(AG58:AG61)</f>
        <v>0.0212856335858552</v>
      </c>
      <c r="BM15" s="40" t="n">
        <f aca="false">SUM(D58:D61)/AVERAGE(AG58:AG61)</f>
        <v>0.100445213845548</v>
      </c>
      <c r="BN15" s="40" t="n">
        <f aca="false">(SUM(H58:H61)+SUM(J58:J61))/AVERAGE(AG58:AG61)</f>
        <v>0.00616280691619816</v>
      </c>
      <c r="BO15" s="69" t="n">
        <f aca="false">AL15-BN15</f>
        <v>-0.0595577570833042</v>
      </c>
      <c r="BP15" s="32" t="n">
        <f aca="false">BM15+BN15</f>
        <v>0.106608020761746</v>
      </c>
    </row>
    <row r="16" customFormat="false" ht="12.8" hidden="false" customHeight="false" outlineLevel="0" collapsed="false">
      <c r="A16" s="7" t="n">
        <v>2015</v>
      </c>
      <c r="B16" s="7" t="n">
        <v>3</v>
      </c>
      <c r="C16" s="9"/>
      <c r="D16" s="9" t="n">
        <f aca="false">'Central pensions'!Q16</f>
        <v>104676731.328013</v>
      </c>
      <c r="E16" s="9"/>
      <c r="F16" s="67" t="n">
        <f aca="false">'Central pensions'!I16</f>
        <v>19026235.0008887</v>
      </c>
      <c r="G16" s="9" t="n">
        <f aca="false">'Central pensions'!K16</f>
        <v>0</v>
      </c>
      <c r="H16" s="9" t="n">
        <f aca="false">'Central pensions'!V16</f>
        <v>0</v>
      </c>
      <c r="I16" s="67" t="n">
        <f aca="false">'Central pensions'!M16</f>
        <v>0</v>
      </c>
      <c r="J16" s="9" t="n">
        <f aca="false">'Central pensions'!W16</f>
        <v>0</v>
      </c>
      <c r="K16" s="9"/>
      <c r="L16" s="67" t="n">
        <f aca="false">'Central pensions'!N16</f>
        <v>2928803.65807541</v>
      </c>
      <c r="M16" s="67"/>
      <c r="N16" s="67" t="n">
        <f aca="false">'Central pensions'!L16</f>
        <v>777484.11491549</v>
      </c>
      <c r="O16" s="9"/>
      <c r="P16" s="9" t="n">
        <f aca="false">'Central pensions'!X16</f>
        <v>19475064.3100652</v>
      </c>
      <c r="Q16" s="67"/>
      <c r="R16" s="67" t="n">
        <f aca="false">'Central SIPA income'!G11</f>
        <v>20095275.7328081</v>
      </c>
      <c r="S16" s="67"/>
      <c r="T16" s="9" t="n">
        <f aca="false">'Central SIPA income'!J11</f>
        <v>76836028.4561015</v>
      </c>
      <c r="U16" s="9"/>
      <c r="V16" s="67" t="n">
        <f aca="false">'Central SIPA income'!F11</f>
        <v>148953.76127285</v>
      </c>
      <c r="W16" s="67"/>
      <c r="X16" s="67" t="n">
        <f aca="false">'Central SIPA income'!M11</f>
        <v>374128.903756394</v>
      </c>
      <c r="Y16" s="9"/>
      <c r="Z16" s="9" t="n">
        <f aca="false">R16+V16-N16-L16-F16</f>
        <v>-2488293.27979864</v>
      </c>
      <c r="AA16" s="9"/>
      <c r="AB16" s="9" t="n">
        <f aca="false">T16-P16-D16</f>
        <v>-47315767.1819767</v>
      </c>
      <c r="AC16" s="50"/>
      <c r="AD16" s="9" t="n">
        <v>6221730755.7716</v>
      </c>
      <c r="AE16" s="9" t="n">
        <v>727254.700716601</v>
      </c>
      <c r="AF16" s="9" t="n">
        <v>110.48458935</v>
      </c>
      <c r="AG16" s="9" t="n">
        <f aca="false">AE16/$AE$6*$AD$6</f>
        <v>5306463610.93908</v>
      </c>
      <c r="AH16" s="9"/>
      <c r="AI16" s="9"/>
      <c r="AJ16" s="40" t="n">
        <f aca="false">AB16/AG16</f>
        <v>-0.00891662897384936</v>
      </c>
      <c r="AK16" s="68" t="n">
        <f aca="false">AK15+1</f>
        <v>2027</v>
      </c>
      <c r="AL16" s="69" t="n">
        <f aca="false">SUM(AB62:AB65)/AVERAGE(AG62:AG65)</f>
        <v>-0.05319499219303</v>
      </c>
      <c r="AM16" s="9" t="n">
        <v>12139889.4651339</v>
      </c>
      <c r="AN16" s="69" t="n">
        <f aca="false">AM16/AVERAGE(AG62:AG65)</f>
        <v>0.00210644522672389</v>
      </c>
      <c r="AO16" s="69" t="n">
        <f aca="false">'GDP evolution by scenario'!G61</f>
        <v>0.0265705993300611</v>
      </c>
      <c r="AP16" s="69"/>
      <c r="AQ16" s="9" t="n">
        <f aca="false">AQ15*(1+AO16)</f>
        <v>475567382.128112</v>
      </c>
      <c r="AR16" s="9" t="n">
        <f aca="false">(((((((((((AR15*((1+AO16)^(1/12))-AM16/12)*((1+AO16)^(1/12))-AM16/12)*((1+AO16)^(1/12))-AM16/12)*((1+AO16)^(1/12))-AM16/12)*((1+AO16)^(1/12))-AM16/12)*((1+AO16)^(1/12))-AM16/12)*((1+AO16)^(1/12))-AM16/12)*((1+AO16)^(1/12))-AM16/12)*((1+AO16)^(1/12))-AM16/12)*((1+AO16)^(1/12))-AM16/12)*((1+AO16)^(1/12))-AM16/12)*((1+AO16)^(1/12))-AM16/12</f>
        <v>345703044.393656</v>
      </c>
      <c r="AS16" s="70" t="n">
        <f aca="false">AQ16/AG65</f>
        <v>0.0813878780729472</v>
      </c>
      <c r="AT16" s="70" t="n">
        <f aca="false">AR16/AG65</f>
        <v>0.0591630929368029</v>
      </c>
      <c r="AU16" s="7"/>
      <c r="AV16" s="7"/>
      <c r="AW16" s="71" t="n">
        <f aca="false">workers_and_wage_central!C4</f>
        <v>11058727</v>
      </c>
      <c r="AX16" s="7"/>
      <c r="AY16" s="40" t="n">
        <f aca="false">(AW16-AW15)/AW15</f>
        <v>0.00335372843709305</v>
      </c>
      <c r="AZ16" s="39" t="n">
        <f aca="false">workers_and_wage_central!B4</f>
        <v>7079.05790141123</v>
      </c>
      <c r="BA16" s="40" t="n">
        <f aca="false">(AZ16-AZ15)/AZ15</f>
        <v>0.0444738278691465</v>
      </c>
      <c r="BB16" s="7"/>
      <c r="BC16" s="7"/>
      <c r="BD16" s="7"/>
      <c r="BE16" s="7"/>
      <c r="BF16" s="7"/>
      <c r="BG16" s="7"/>
      <c r="BH16" s="7"/>
      <c r="BI16" s="40" t="n">
        <f aca="false">T23/AG23</f>
        <v>0.0169627549277998</v>
      </c>
      <c r="BJ16" s="7" t="n">
        <f aca="false">BJ15+1</f>
        <v>2027</v>
      </c>
      <c r="BK16" s="40" t="n">
        <f aca="false">SUM(T62:T65)/AVERAGE(AG62:AG65)</f>
        <v>0.0688250660293938</v>
      </c>
      <c r="BL16" s="40" t="n">
        <f aca="false">SUM(P62:P65)/AVERAGE(AG62:AG65)</f>
        <v>0.0210361246523385</v>
      </c>
      <c r="BM16" s="40" t="n">
        <f aca="false">SUM(D62:D65)/AVERAGE(AG62:AG65)</f>
        <v>0.100983933570085</v>
      </c>
      <c r="BN16" s="40" t="n">
        <f aca="false">(SUM(H62:H65)+SUM(J62:J65))/AVERAGE(AG62:AG65)</f>
        <v>0.00748578419213865</v>
      </c>
      <c r="BO16" s="69" t="n">
        <f aca="false">AL16-BN16</f>
        <v>-0.0606807763851686</v>
      </c>
      <c r="BP16" s="32" t="n">
        <f aca="false">BM16+BN16</f>
        <v>0.108469717762224</v>
      </c>
    </row>
    <row r="17" customFormat="false" ht="12.8" hidden="false" customHeight="false" outlineLevel="0" collapsed="false">
      <c r="A17" s="7" t="n">
        <v>2015</v>
      </c>
      <c r="B17" s="7" t="n">
        <v>4</v>
      </c>
      <c r="C17" s="9"/>
      <c r="D17" s="9" t="n">
        <f aca="false">'Central pensions'!Q17</f>
        <v>113257537.476319</v>
      </c>
      <c r="E17" s="9"/>
      <c r="F17" s="67" t="n">
        <f aca="false">'Central pensions'!I17</f>
        <v>20585898.0912764</v>
      </c>
      <c r="G17" s="9" t="n">
        <f aca="false">'Central pensions'!K17</f>
        <v>0</v>
      </c>
      <c r="H17" s="9" t="n">
        <f aca="false">'Central pensions'!V17</f>
        <v>0</v>
      </c>
      <c r="I17" s="67" t="n">
        <f aca="false">'Central pensions'!M17</f>
        <v>0</v>
      </c>
      <c r="J17" s="9" t="n">
        <f aca="false">'Central pensions'!W17</f>
        <v>0</v>
      </c>
      <c r="K17" s="9"/>
      <c r="L17" s="67" t="n">
        <f aca="false">'Central pensions'!N17</f>
        <v>2755329.1463707</v>
      </c>
      <c r="M17" s="67"/>
      <c r="N17" s="67" t="n">
        <f aca="false">'Central pensions'!L17</f>
        <v>842481.049146637</v>
      </c>
      <c r="O17" s="9"/>
      <c r="P17" s="9" t="n">
        <f aca="false">'Central pensions'!X17</f>
        <v>18932498.1991102</v>
      </c>
      <c r="Q17" s="67"/>
      <c r="R17" s="67" t="n">
        <f aca="false">'Central SIPA income'!G12</f>
        <v>23668978.7290828</v>
      </c>
      <c r="S17" s="67"/>
      <c r="T17" s="9" t="n">
        <f aca="false">'Central SIPA income'!J12</f>
        <v>90500391.6012717</v>
      </c>
      <c r="U17" s="9"/>
      <c r="V17" s="67" t="n">
        <f aca="false">'Central SIPA income'!F12</f>
        <v>147052.88056226</v>
      </c>
      <c r="W17" s="67"/>
      <c r="X17" s="67" t="n">
        <f aca="false">'Central SIPA income'!M12</f>
        <v>369354.439450508</v>
      </c>
      <c r="Y17" s="9"/>
      <c r="Z17" s="9" t="n">
        <f aca="false">R17+V17-N17-L17-F17</f>
        <v>-367676.677148737</v>
      </c>
      <c r="AA17" s="9"/>
      <c r="AB17" s="9" t="n">
        <f aca="false">T17-P17-D17</f>
        <v>-41689644.0741572</v>
      </c>
      <c r="AC17" s="50"/>
      <c r="AD17" s="9" t="n">
        <v>6552140231.30253</v>
      </c>
      <c r="AE17" s="9" t="n">
        <v>719350.606091079</v>
      </c>
      <c r="AF17" s="9" t="n">
        <v>115.79241048</v>
      </c>
      <c r="AG17" s="9" t="n">
        <f aca="false">AE17/$AE$6*$AD$6</f>
        <v>5248790844.48405</v>
      </c>
      <c r="AH17" s="9"/>
      <c r="AI17" s="9"/>
      <c r="AJ17" s="40" t="n">
        <f aca="false">AB17/AG17</f>
        <v>-0.00794271391438064</v>
      </c>
      <c r="AK17" s="68" t="n">
        <f aca="false">AK16+1</f>
        <v>2028</v>
      </c>
      <c r="AL17" s="69" t="n">
        <f aca="false">SUM(AB66:AB69)/AVERAGE(AG66:AG69)</f>
        <v>-0.0509570070215885</v>
      </c>
      <c r="AM17" s="9" t="n">
        <v>11273018.6820578</v>
      </c>
      <c r="AN17" s="69" t="n">
        <f aca="false">AM17/AVERAGE(AG66:AG69)</f>
        <v>0.00189020392830819</v>
      </c>
      <c r="AO17" s="69" t="n">
        <f aca="false">'GDP evolution by scenario'!G65</f>
        <v>0.0348252180071573</v>
      </c>
      <c r="AP17" s="69"/>
      <c r="AQ17" s="9" t="n">
        <f aca="false">AQ16*(1+AO17)</f>
        <v>492129119.887816</v>
      </c>
      <c r="AR17" s="9" t="n">
        <f aca="false">(((((((((((AR16*((1+AO17)^(1/12))-AM17/12)*((1+AO17)^(1/12))-AM17/12)*((1+AO17)^(1/12))-AM17/12)*((1+AO17)^(1/12))-AM17/12)*((1+AO17)^(1/12))-AM17/12)*((1+AO17)^(1/12))-AM17/12)*((1+AO17)^(1/12))-AM17/12)*((1+AO17)^(1/12))-AM17/12)*((1+AO17)^(1/12))-AM17/12)*((1+AO17)^(1/12))-AM17/12)*((1+AO17)^(1/12))-AM17/12)*((1+AO17)^(1/12))-AM17/12</f>
        <v>346290386.78757</v>
      </c>
      <c r="AS17" s="70" t="n">
        <f aca="false">AQ17/AG69</f>
        <v>0.0814998660934841</v>
      </c>
      <c r="AT17" s="70" t="n">
        <f aca="false">AR17/AG69</f>
        <v>0.0573479987509807</v>
      </c>
      <c r="AU17" s="7"/>
      <c r="AV17" s="7"/>
      <c r="AW17" s="71" t="n">
        <f aca="false">workers_and_wage_central!C5</f>
        <v>11048682</v>
      </c>
      <c r="AX17" s="7"/>
      <c r="AY17" s="40" t="n">
        <f aca="false">(AW17-AW16)/AW16</f>
        <v>-0.000908332396667356</v>
      </c>
      <c r="AZ17" s="39" t="n">
        <f aca="false">workers_and_wage_central!B5</f>
        <v>7133.1949600229</v>
      </c>
      <c r="BA17" s="40" t="n">
        <f aca="false">(AZ17-AZ16)/AZ16</f>
        <v>0.00764749481719509</v>
      </c>
      <c r="BB17" s="7"/>
      <c r="BC17" s="7"/>
      <c r="BD17" s="7"/>
      <c r="BE17" s="7"/>
      <c r="BF17" s="7"/>
      <c r="BG17" s="7"/>
      <c r="BH17" s="7"/>
      <c r="BI17" s="40" t="n">
        <f aca="false">T24/AG24</f>
        <v>0.014795100425814</v>
      </c>
      <c r="BJ17" s="7" t="n">
        <f aca="false">BJ16+1</f>
        <v>2028</v>
      </c>
      <c r="BK17" s="40" t="n">
        <f aca="false">SUM(T66:T69)/AVERAGE(AG66:AG69)</f>
        <v>0.0689396271291764</v>
      </c>
      <c r="BL17" s="40" t="n">
        <f aca="false">SUM(P66:P69)/AVERAGE(AG66:AG69)</f>
        <v>0.0204033584536996</v>
      </c>
      <c r="BM17" s="40" t="n">
        <f aca="false">SUM(D66:D69)/AVERAGE(AG66:AG69)</f>
        <v>0.0994932756970654</v>
      </c>
      <c r="BN17" s="40" t="n">
        <f aca="false">(SUM(H66:H69)+SUM(J66:J69))/AVERAGE(AG66:AG69)</f>
        <v>0.00889410866789154</v>
      </c>
      <c r="BO17" s="69" t="n">
        <f aca="false">AL17-BN17</f>
        <v>-0.0598511156894801</v>
      </c>
      <c r="BP17" s="32" t="n">
        <f aca="false">BM17+BN17</f>
        <v>0.108387384364957</v>
      </c>
    </row>
    <row r="18" customFormat="false" ht="12.8" hidden="false" customHeight="false" outlineLevel="0" collapsed="false">
      <c r="A18" s="5" t="n">
        <f aca="false">A14+1</f>
        <v>2016</v>
      </c>
      <c r="B18" s="5" t="n">
        <f aca="false">B14</f>
        <v>1</v>
      </c>
      <c r="C18" s="6"/>
      <c r="D18" s="6" t="n">
        <f aca="false">'Central pensions'!Q18</f>
        <v>99362340.8762828</v>
      </c>
      <c r="E18" s="6"/>
      <c r="F18" s="8" t="n">
        <f aca="false">'Central pensions'!I18</f>
        <v>18060281.6286512</v>
      </c>
      <c r="G18" s="6" t="n">
        <f aca="false">'Central pensions'!K18</f>
        <v>0</v>
      </c>
      <c r="H18" s="6" t="n">
        <f aca="false">'Central pensions'!V18</f>
        <v>0</v>
      </c>
      <c r="I18" s="8" t="n">
        <f aca="false">'Central pensions'!M18</f>
        <v>0</v>
      </c>
      <c r="J18" s="6" t="n">
        <f aca="false">'Central pensions'!W18</f>
        <v>0</v>
      </c>
      <c r="K18" s="6"/>
      <c r="L18" s="8" t="n">
        <f aca="false">'Central pensions'!N18</f>
        <v>2794262.86841673</v>
      </c>
      <c r="M18" s="8"/>
      <c r="N18" s="8" t="n">
        <f aca="false">'Central pensions'!L18</f>
        <v>737460.56128848</v>
      </c>
      <c r="O18" s="6"/>
      <c r="P18" s="6" t="n">
        <f aca="false">'Central pensions'!X18</f>
        <v>18556733.729748</v>
      </c>
      <c r="Q18" s="8"/>
      <c r="R18" s="8" t="n">
        <f aca="false">'Central SIPA income'!G13</f>
        <v>19249542.3038829</v>
      </c>
      <c r="S18" s="8"/>
      <c r="T18" s="6" t="n">
        <f aca="false">'Central SIPA income'!J13</f>
        <v>73602293.3894521</v>
      </c>
      <c r="U18" s="6"/>
      <c r="V18" s="8" t="n">
        <f aca="false">'Central SIPA income'!F13</f>
        <v>140981.8352241</v>
      </c>
      <c r="W18" s="8"/>
      <c r="X18" s="8" t="n">
        <f aca="false">'Central SIPA income'!M13</f>
        <v>354105.723891989</v>
      </c>
      <c r="Y18" s="6"/>
      <c r="Z18" s="6" t="n">
        <f aca="false">R18+V18-N18-L18-F18</f>
        <v>-2201480.91924934</v>
      </c>
      <c r="AA18" s="6"/>
      <c r="AB18" s="6" t="n">
        <f aca="false">T18-P18-D18</f>
        <v>-44316781.2165787</v>
      </c>
      <c r="AC18" s="50"/>
      <c r="AD18" s="6" t="n">
        <v>7006645045.10604</v>
      </c>
      <c r="AE18" s="6" t="n">
        <v>713366.052703658</v>
      </c>
      <c r="AF18" s="6" t="n">
        <v>131.11898839</v>
      </c>
      <c r="AG18" s="6" t="n">
        <f aca="false">AE18/$AE$6*$AD$6</f>
        <v>5205124141.81883</v>
      </c>
      <c r="AH18" s="6"/>
      <c r="AI18" s="6"/>
      <c r="AJ18" s="61" t="n">
        <f aca="false">AB18/AG18</f>
        <v>-0.00851406806237922</v>
      </c>
      <c r="AK18" s="62" t="n">
        <f aca="false">AK17+1</f>
        <v>2029</v>
      </c>
      <c r="AL18" s="63" t="n">
        <f aca="false">SUM(AB70:AB73)/AVERAGE(AG70:AG73)</f>
        <v>-0.050369954746476</v>
      </c>
      <c r="AM18" s="6" t="n">
        <v>10452476.7322336</v>
      </c>
      <c r="AN18" s="63" t="n">
        <f aca="false">AM18/AVERAGE(AG70:AG73)</f>
        <v>0.00171161275249945</v>
      </c>
      <c r="AO18" s="63" t="n">
        <f aca="false">'GDP evolution by scenario'!G69</f>
        <v>0.0239579697010608</v>
      </c>
      <c r="AP18" s="63"/>
      <c r="AQ18" s="6" t="n">
        <f aca="false">AQ17*(1+AO18)</f>
        <v>503919534.431098</v>
      </c>
      <c r="AR18" s="6" t="n">
        <f aca="false">(((((((((((AR17*((1+AO18)^(1/12))-AM18/12)*((1+AO18)^(1/12))-AM18/12)*((1+AO18)^(1/12))-AM18/12)*((1+AO18)^(1/12))-AM18/12)*((1+AO18)^(1/12))-AM18/12)*((1+AO18)^(1/12))-AM18/12)*((1+AO18)^(1/12))-AM18/12)*((1+AO18)^(1/12))-AM18/12)*((1+AO18)^(1/12))-AM18/12)*((1+AO18)^(1/12))-AM18/12)*((1+AO18)^(1/12))-AM18/12)*((1+AO18)^(1/12))-AM18/12</f>
        <v>344020039.393453</v>
      </c>
      <c r="AS18" s="64" t="n">
        <f aca="false">AQ18/AG73</f>
        <v>0.0817643537854229</v>
      </c>
      <c r="AT18" s="64" t="n">
        <f aca="false">AR18/AG73</f>
        <v>0.0558195788976454</v>
      </c>
      <c r="AU18" s="5"/>
      <c r="AV18" s="5"/>
      <c r="AW18" s="65" t="n">
        <f aca="false">workers_and_wage_central!C6</f>
        <v>11063349</v>
      </c>
      <c r="AX18" s="5"/>
      <c r="AY18" s="61" t="n">
        <f aca="false">(AW18-AW17)/AW17</f>
        <v>0.00132748865430284</v>
      </c>
      <c r="AZ18" s="66" t="n">
        <f aca="false">workers_and_wage_central!B6</f>
        <v>6715.29850705261</v>
      </c>
      <c r="BA18" s="61" t="n">
        <f aca="false">(AZ18-AZ17)/AZ17</f>
        <v>-0.0585847513368613</v>
      </c>
      <c r="BB18" s="11" t="n">
        <v>54.2365152508808</v>
      </c>
      <c r="BC18" s="11" t="n">
        <v>12.4538228816634</v>
      </c>
      <c r="BD18" s="11" t="n">
        <f aca="false">BB18+BC18/2</f>
        <v>60.4634266917125</v>
      </c>
      <c r="BE18" s="61"/>
      <c r="BF18" s="5"/>
      <c r="BG18" s="5"/>
      <c r="BH18" s="5"/>
      <c r="BI18" s="61" t="n">
        <f aca="false">T25/AG25</f>
        <v>0.0172082728297893</v>
      </c>
      <c r="BJ18" s="5" t="n">
        <f aca="false">BJ17+1</f>
        <v>2029</v>
      </c>
      <c r="BK18" s="61" t="n">
        <f aca="false">SUM(T70:T73)/AVERAGE(AG70:AG73)</f>
        <v>0.0692128623179698</v>
      </c>
      <c r="BL18" s="61" t="n">
        <f aca="false">SUM(P70:P73)/AVERAGE(AG70:AG73)</f>
        <v>0.0202988630715933</v>
      </c>
      <c r="BM18" s="61" t="n">
        <f aca="false">SUM(D70:D73)/AVERAGE(AG70:AG73)</f>
        <v>0.0992839539928525</v>
      </c>
      <c r="BN18" s="61" t="n">
        <f aca="false">(SUM(H70:H73)+SUM(J70:J73))/AVERAGE(AG70:AG73)</f>
        <v>0.0100797841473692</v>
      </c>
      <c r="BO18" s="63" t="n">
        <f aca="false">AL18-BN18</f>
        <v>-0.0604497388938452</v>
      </c>
      <c r="BP18" s="32" t="n">
        <f aca="false">BM18+BN18</f>
        <v>0.109363738140222</v>
      </c>
    </row>
    <row r="19" customFormat="false" ht="12.8" hidden="false" customHeight="false" outlineLevel="0" collapsed="false">
      <c r="A19" s="7" t="n">
        <f aca="false">A15+1</f>
        <v>2016</v>
      </c>
      <c r="B19" s="7" t="n">
        <f aca="false">B15</f>
        <v>2</v>
      </c>
      <c r="C19" s="9"/>
      <c r="D19" s="9" t="n">
        <f aca="false">'Central pensions'!Q19</f>
        <v>102443720.469003</v>
      </c>
      <c r="E19" s="9"/>
      <c r="F19" s="67" t="n">
        <f aca="false">'Central pensions'!I19</f>
        <v>18620358.8446116</v>
      </c>
      <c r="G19" s="9" t="n">
        <f aca="false">'Central pensions'!K19</f>
        <v>0</v>
      </c>
      <c r="H19" s="9" t="n">
        <f aca="false">'Central pensions'!V19</f>
        <v>0</v>
      </c>
      <c r="I19" s="67" t="n">
        <f aca="false">'Central pensions'!M19</f>
        <v>0</v>
      </c>
      <c r="J19" s="9" t="n">
        <f aca="false">'Central pensions'!W19</f>
        <v>0</v>
      </c>
      <c r="K19" s="9"/>
      <c r="L19" s="67" t="n">
        <f aca="false">'Central pensions'!N19</f>
        <v>2831568.55620218</v>
      </c>
      <c r="M19" s="67"/>
      <c r="N19" s="67" t="n">
        <f aca="false">'Central pensions'!L19</f>
        <v>762328.707920115</v>
      </c>
      <c r="O19" s="9"/>
      <c r="P19" s="9" t="n">
        <f aca="false">'Central pensions'!X19</f>
        <v>18887130.3264883</v>
      </c>
      <c r="Q19" s="67"/>
      <c r="R19" s="67" t="n">
        <f aca="false">'Central SIPA income'!G14</f>
        <v>21849436.9580719</v>
      </c>
      <c r="S19" s="67"/>
      <c r="T19" s="9" t="n">
        <f aca="false">'Central SIPA income'!J14</f>
        <v>83543215.9370332</v>
      </c>
      <c r="U19" s="9"/>
      <c r="V19" s="67" t="n">
        <f aca="false">'Central SIPA income'!F14</f>
        <v>141101.21607922</v>
      </c>
      <c r="W19" s="67"/>
      <c r="X19" s="67" t="n">
        <f aca="false">'Central SIPA income'!M14</f>
        <v>354405.574181595</v>
      </c>
      <c r="Y19" s="9"/>
      <c r="Z19" s="9" t="n">
        <f aca="false">R19+V19-N19-L19-F19</f>
        <v>-223717.934582766</v>
      </c>
      <c r="AA19" s="9"/>
      <c r="AB19" s="9" t="n">
        <f aca="false">T19-P19-D19</f>
        <v>-37787634.8584579</v>
      </c>
      <c r="AC19" s="50"/>
      <c r="AD19" s="9" t="n">
        <v>8414556482.17921</v>
      </c>
      <c r="AE19" s="9" t="n">
        <v>700905.075643413</v>
      </c>
      <c r="AF19" s="9" t="n">
        <v>147.89635652</v>
      </c>
      <c r="AG19" s="9" t="n">
        <f aca="false">AE19/$AE$6*$AD$6</f>
        <v>5114201771.34562</v>
      </c>
      <c r="AH19" s="9"/>
      <c r="AI19" s="9"/>
      <c r="AJ19" s="40" t="n">
        <f aca="false">AB19/AG19</f>
        <v>-0.00738876496234043</v>
      </c>
      <c r="AK19" s="68" t="n">
        <f aca="false">AK18+1</f>
        <v>2030</v>
      </c>
      <c r="AL19" s="69" t="n">
        <f aca="false">SUM(AB74:AB77)/AVERAGE(AG74:AG77)</f>
        <v>-0.0484711164996719</v>
      </c>
      <c r="AM19" s="9" t="n">
        <v>9649081.86791266</v>
      </c>
      <c r="AN19" s="69" t="n">
        <f aca="false">AM19/AVERAGE(AG74:AG77)</f>
        <v>0.00153415070267761</v>
      </c>
      <c r="AO19" s="69" t="n">
        <f aca="false">'GDP evolution by scenario'!G73</f>
        <v>0.0299218502377645</v>
      </c>
      <c r="AP19" s="69"/>
      <c r="AQ19" s="9" t="n">
        <f aca="false">AQ18*(1+AO19)</f>
        <v>518997739.27223</v>
      </c>
      <c r="AR19" s="9" t="n">
        <f aca="false">(((((((((((AR18*((1+AO19)^(1/12))-AM19/12)*((1+AO19)^(1/12))-AM19/12)*((1+AO19)^(1/12))-AM19/12)*((1+AO19)^(1/12))-AM19/12)*((1+AO19)^(1/12))-AM19/12)*((1+AO19)^(1/12))-AM19/12)*((1+AO19)^(1/12))-AM19/12)*((1+AO19)^(1/12))-AM19/12)*((1+AO19)^(1/12))-AM19/12)*((1+AO19)^(1/12))-AM19/12)*((1+AO19)^(1/12))-AM19/12)*((1+AO19)^(1/12))-AM19/12</f>
        <v>344533048.783244</v>
      </c>
      <c r="AS19" s="70" t="n">
        <f aca="false">AQ19/AG77</f>
        <v>0.0816481357320598</v>
      </c>
      <c r="AT19" s="70" t="n">
        <f aca="false">AR19/AG77</f>
        <v>0.0542015484897507</v>
      </c>
      <c r="AU19" s="7"/>
      <c r="AV19" s="7"/>
      <c r="AW19" s="71" t="n">
        <f aca="false">workers_and_wage_central!C7</f>
        <v>11126062</v>
      </c>
      <c r="AX19" s="7"/>
      <c r="AY19" s="40" t="n">
        <f aca="false">(AW19-AW18)/AW18</f>
        <v>0.00566853671523876</v>
      </c>
      <c r="AZ19" s="39" t="n">
        <f aca="false">workers_and_wage_central!B7</f>
        <v>6494.19845136999</v>
      </c>
      <c r="BA19" s="40" t="n">
        <f aca="false">(AZ19-AZ18)/AZ18</f>
        <v>-0.0329248290973822</v>
      </c>
      <c r="BB19" s="12" t="n">
        <v>48.3571970243014</v>
      </c>
      <c r="BC19" s="12" t="n">
        <v>10.7565894926318</v>
      </c>
      <c r="BD19" s="12" t="n">
        <f aca="false">BB19+BC19/2</f>
        <v>53.7354917706173</v>
      </c>
      <c r="BE19" s="40" t="n">
        <f aca="false">BD19/BD18-1</f>
        <v>-0.111272802241249</v>
      </c>
      <c r="BF19" s="7"/>
      <c r="BG19" s="7"/>
      <c r="BH19" s="7"/>
      <c r="BI19" s="40" t="n">
        <f aca="false">T26/AG26</f>
        <v>0.0137354100490555</v>
      </c>
      <c r="BJ19" s="7" t="n">
        <f aca="false">BJ18+1</f>
        <v>2030</v>
      </c>
      <c r="BK19" s="40" t="n">
        <f aca="false">SUM(T74:T77)/AVERAGE(AG74:AG77)</f>
        <v>0.0694829414149579</v>
      </c>
      <c r="BL19" s="40" t="n">
        <f aca="false">SUM(P74:P77)/AVERAGE(AG74:AG77)</f>
        <v>0.0197813615857566</v>
      </c>
      <c r="BM19" s="40" t="n">
        <f aca="false">SUM(D74:D77)/AVERAGE(AG74:AG77)</f>
        <v>0.0981726963288732</v>
      </c>
      <c r="BN19" s="40" t="n">
        <f aca="false">(SUM(H74:H77)+SUM(J74:J77))/AVERAGE(AG74:AG77)</f>
        <v>0.0110139950202543</v>
      </c>
      <c r="BO19" s="69" t="n">
        <f aca="false">AL19-BN19</f>
        <v>-0.0594851115199262</v>
      </c>
      <c r="BP19" s="32" t="n">
        <f aca="false">BM19+BN19</f>
        <v>0.109186691349127</v>
      </c>
    </row>
    <row r="20" customFormat="false" ht="12.8" hidden="false" customHeight="false" outlineLevel="0" collapsed="false">
      <c r="A20" s="7" t="n">
        <f aca="false">A16+1</f>
        <v>2016</v>
      </c>
      <c r="B20" s="7" t="n">
        <f aca="false">B16</f>
        <v>3</v>
      </c>
      <c r="C20" s="9"/>
      <c r="D20" s="9" t="n">
        <f aca="false">'Central pensions'!Q20</f>
        <v>97786937.3299011</v>
      </c>
      <c r="E20" s="9"/>
      <c r="F20" s="67" t="n">
        <f aca="false">'Central pensions'!I20</f>
        <v>17773933.38569</v>
      </c>
      <c r="G20" s="9" t="n">
        <f aca="false">'Central pensions'!K20</f>
        <v>0</v>
      </c>
      <c r="H20" s="9" t="n">
        <f aca="false">'Central pensions'!V20</f>
        <v>0</v>
      </c>
      <c r="I20" s="67" t="n">
        <f aca="false">'Central pensions'!M20</f>
        <v>0</v>
      </c>
      <c r="J20" s="9" t="n">
        <f aca="false">'Central pensions'!W20</f>
        <v>0</v>
      </c>
      <c r="K20" s="9"/>
      <c r="L20" s="67" t="n">
        <f aca="false">'Central pensions'!N20</f>
        <v>2475618.260377</v>
      </c>
      <c r="M20" s="67"/>
      <c r="N20" s="67" t="n">
        <f aca="false">'Central pensions'!L20</f>
        <v>730275.343403623</v>
      </c>
      <c r="O20" s="9"/>
      <c r="P20" s="9" t="n">
        <f aca="false">'Central pensions'!X20</f>
        <v>16863754.3950366</v>
      </c>
      <c r="Q20" s="67"/>
      <c r="R20" s="67" t="n">
        <f aca="false">'Central SIPA income'!G15</f>
        <v>19187288.0441104</v>
      </c>
      <c r="S20" s="67"/>
      <c r="T20" s="9" t="n">
        <f aca="false">'Central SIPA income'!J15</f>
        <v>73364258.8315292</v>
      </c>
      <c r="U20" s="9"/>
      <c r="V20" s="67" t="n">
        <f aca="false">'Central SIPA income'!F15</f>
        <v>145506.61086559</v>
      </c>
      <c r="W20" s="67"/>
      <c r="X20" s="67" t="n">
        <f aca="false">'Central SIPA income'!M15</f>
        <v>365470.655774397</v>
      </c>
      <c r="Y20" s="9"/>
      <c r="Z20" s="9" t="n">
        <f aca="false">R20+V20-N20-L20-F20</f>
        <v>-1647032.3344947</v>
      </c>
      <c r="AA20" s="9"/>
      <c r="AB20" s="9" t="n">
        <f aca="false">T20-P20-D20</f>
        <v>-41286432.8934086</v>
      </c>
      <c r="AC20" s="50"/>
      <c r="AD20" s="9" t="n">
        <v>8527628825.27803</v>
      </c>
      <c r="AE20" s="9" t="n">
        <v>703426.861590182</v>
      </c>
      <c r="AF20" s="9" t="n">
        <v>155.88165151</v>
      </c>
      <c r="AG20" s="9" t="n">
        <f aca="false">AE20/$AE$6*$AD$6</f>
        <v>5132602154.79852</v>
      </c>
      <c r="AH20" s="9"/>
      <c r="AI20" s="9"/>
      <c r="AJ20" s="40" t="n">
        <f aca="false">AB20/AG20</f>
        <v>-0.00804395736279881</v>
      </c>
      <c r="AK20" s="68" t="n">
        <f aca="false">AK19+1</f>
        <v>2031</v>
      </c>
      <c r="AL20" s="69" t="n">
        <f aca="false">SUM(AB78:AB81)/AVERAGE(AG78:AG81)</f>
        <v>-0.0474349754708913</v>
      </c>
      <c r="AM20" s="9" t="n">
        <v>8873587.4679367</v>
      </c>
      <c r="AN20" s="69" t="n">
        <f aca="false">AM20/AVERAGE(AG78:AG81)</f>
        <v>0.00138457158990847</v>
      </c>
      <c r="AO20" s="69" t="n">
        <f aca="false">'GDP evolution by scenario'!G77</f>
        <v>0.0189804472543524</v>
      </c>
      <c r="AP20" s="69"/>
      <c r="AQ20" s="9" t="n">
        <f aca="false">AQ19*(1+AO20)</f>
        <v>528848548.487614</v>
      </c>
      <c r="AR20" s="9" t="n">
        <f aca="false">(((((((((((AR19*((1+AO20)^(1/12))-AM20/12)*((1+AO20)^(1/12))-AM20/12)*((1+AO20)^(1/12))-AM20/12)*((1+AO20)^(1/12))-AM20/12)*((1+AO20)^(1/12))-AM20/12)*((1+AO20)^(1/12))-AM20/12)*((1+AO20)^(1/12))-AM20/12)*((1+AO20)^(1/12))-AM20/12)*((1+AO20)^(1/12))-AM20/12)*((1+AO20)^(1/12))-AM20/12)*((1+AO20)^(1/12))-AM20/12)*((1+AO20)^(1/12))-AM20/12</f>
        <v>342121920.106903</v>
      </c>
      <c r="AS20" s="70" t="n">
        <f aca="false">AQ20/AG81</f>
        <v>0.0819484853789407</v>
      </c>
      <c r="AT20" s="70" t="n">
        <f aca="false">AR20/AG81</f>
        <v>0.0530139928489419</v>
      </c>
      <c r="AU20" s="7"/>
      <c r="AV20" s="7"/>
      <c r="AW20" s="71" t="n">
        <f aca="false">workers_and_wage_central!C8</f>
        <v>11233049</v>
      </c>
      <c r="AX20" s="7"/>
      <c r="AY20" s="40" t="n">
        <f aca="false">(AW20-AW19)/AW19</f>
        <v>0.00961589104932185</v>
      </c>
      <c r="AZ20" s="39" t="n">
        <f aca="false">workers_and_wage_central!B8</f>
        <v>6577.27726379433</v>
      </c>
      <c r="BA20" s="40" t="n">
        <f aca="false">(AZ20-AZ19)/AZ19</f>
        <v>0.0127927738960325</v>
      </c>
      <c r="BB20" s="12" t="n">
        <v>51.1559235498969</v>
      </c>
      <c r="BC20" s="12" t="n">
        <v>11.0036892295276</v>
      </c>
      <c r="BD20" s="12" t="n">
        <f aca="false">BB20+BC20/2</f>
        <v>56.6577681646607</v>
      </c>
      <c r="BE20" s="40" t="n">
        <f aca="false">BD20/BD19-1</f>
        <v>0.054382611896767</v>
      </c>
      <c r="BF20" s="7"/>
      <c r="BG20" s="7"/>
      <c r="BH20" s="7"/>
      <c r="BI20" s="40" t="n">
        <f aca="false">T27/AG27</f>
        <v>0.0164286908112716</v>
      </c>
      <c r="BJ20" s="7" t="n">
        <f aca="false">BJ19+1</f>
        <v>2031</v>
      </c>
      <c r="BK20" s="40" t="n">
        <f aca="false">SUM(T78:T81)/AVERAGE(AG78:AG81)</f>
        <v>0.0699850144098653</v>
      </c>
      <c r="BL20" s="40" t="n">
        <f aca="false">SUM(P78:P81)/AVERAGE(AG78:AG81)</f>
        <v>0.0196083625447734</v>
      </c>
      <c r="BM20" s="40" t="n">
        <f aca="false">SUM(D78:D81)/AVERAGE(AG78:AG81)</f>
        <v>0.0978116273359831</v>
      </c>
      <c r="BN20" s="40" t="n">
        <f aca="false">(SUM(H78:H81)+SUM(J78:J81))/AVERAGE(AG78:AG81)</f>
        <v>0.0120065757789567</v>
      </c>
      <c r="BO20" s="69" t="n">
        <f aca="false">AL20-BN20</f>
        <v>-0.059441551249848</v>
      </c>
      <c r="BP20" s="32" t="n">
        <f aca="false">BM20+BN20</f>
        <v>0.10981820311494</v>
      </c>
    </row>
    <row r="21" customFormat="false" ht="12.8" hidden="false" customHeight="false" outlineLevel="0" collapsed="false">
      <c r="A21" s="7" t="n">
        <f aca="false">A17+1</f>
        <v>2016</v>
      </c>
      <c r="B21" s="7" t="n">
        <f aca="false">B17</f>
        <v>4</v>
      </c>
      <c r="C21" s="9"/>
      <c r="D21" s="9" t="n">
        <f aca="false">'Central pensions'!Q21</f>
        <v>106830098.318949</v>
      </c>
      <c r="E21" s="9"/>
      <c r="F21" s="67" t="n">
        <f aca="false">'Central pensions'!I21</f>
        <v>19417634.9413809</v>
      </c>
      <c r="G21" s="9" t="n">
        <f aca="false">'Central pensions'!K21</f>
        <v>36324.8809924</v>
      </c>
      <c r="H21" s="9" t="n">
        <f aca="false">'Central pensions'!V21</f>
        <v>199848.777647595</v>
      </c>
      <c r="I21" s="67" t="n">
        <f aca="false">'Central pensions'!M21</f>
        <v>1123.4499276</v>
      </c>
      <c r="J21" s="9" t="n">
        <f aca="false">'Central pensions'!W21</f>
        <v>6180.89003033799</v>
      </c>
      <c r="K21" s="9"/>
      <c r="L21" s="67" t="n">
        <f aca="false">'Central pensions'!N21</f>
        <v>3909362.92898448</v>
      </c>
      <c r="M21" s="67"/>
      <c r="N21" s="67" t="n">
        <f aca="false">'Central pensions'!L21</f>
        <v>800597.196934767</v>
      </c>
      <c r="O21" s="9"/>
      <c r="P21" s="9" t="n">
        <f aca="false">'Central pensions'!X21</f>
        <v>24690352.3860034</v>
      </c>
      <c r="Q21" s="67"/>
      <c r="R21" s="67" t="n">
        <f aca="false">'Central SIPA income'!G16</f>
        <v>22443140.2945981</v>
      </c>
      <c r="S21" s="67"/>
      <c r="T21" s="9" t="n">
        <f aca="false">'Central SIPA income'!J16</f>
        <v>85813292.1015184</v>
      </c>
      <c r="U21" s="9"/>
      <c r="V21" s="67" t="n">
        <f aca="false">'Central SIPA income'!F16</f>
        <v>151603.12978707</v>
      </c>
      <c r="W21" s="67"/>
      <c r="X21" s="67" t="n">
        <f aca="false">'Central SIPA income'!M16</f>
        <v>380783.353629977</v>
      </c>
      <c r="Y21" s="9"/>
      <c r="Z21" s="9" t="n">
        <f aca="false">R21+V21-N21-L21-F21</f>
        <v>-1532851.64291498</v>
      </c>
      <c r="AA21" s="9"/>
      <c r="AB21" s="9" t="n">
        <f aca="false">T21-P21-D21</f>
        <v>-45707158.6034338</v>
      </c>
      <c r="AC21" s="50"/>
      <c r="AD21" s="9" t="n">
        <v>8963807873.58243</v>
      </c>
      <c r="AE21" s="9" t="n">
        <v>708213.404453394</v>
      </c>
      <c r="AF21" s="9" t="n">
        <v>164.01000929</v>
      </c>
      <c r="AG21" s="9" t="n">
        <f aca="false">AE21/$AE$6*$AD$6</f>
        <v>5167527491.82392</v>
      </c>
      <c r="AH21" s="9"/>
      <c r="AI21" s="9"/>
      <c r="AJ21" s="40" t="n">
        <f aca="false">AB21/AG21</f>
        <v>-0.00884507313715347</v>
      </c>
      <c r="AK21" s="68" t="n">
        <f aca="false">AK20+1</f>
        <v>2032</v>
      </c>
      <c r="AL21" s="69" t="n">
        <f aca="false">SUM(AB82:AB85)/AVERAGE(AG82:AG85)</f>
        <v>-0.0458834299043777</v>
      </c>
      <c r="AM21" s="9" t="n">
        <v>8126011.66426731</v>
      </c>
      <c r="AN21" s="69" t="n">
        <f aca="false">AM21/AVERAGE(AG82:AG85)</f>
        <v>0.00124341606920022</v>
      </c>
      <c r="AO21" s="69" t="n">
        <f aca="false">'GDP evolution by scenario'!G81</f>
        <v>0.0197111010319762</v>
      </c>
      <c r="AP21" s="69"/>
      <c r="AQ21" s="9" t="n">
        <f aca="false">AQ20*(1+AO21)</f>
        <v>539272735.657468</v>
      </c>
      <c r="AR21" s="9" t="n">
        <f aca="false">(((((((((((AR20*((1+AO21)^(1/12))-AM21/12)*((1+AO21)^(1/12))-AM21/12)*((1+AO21)^(1/12))-AM21/12)*((1+AO21)^(1/12))-AM21/12)*((1+AO21)^(1/12))-AM21/12)*((1+AO21)^(1/12))-AM21/12)*((1+AO21)^(1/12))-AM21/12)*((1+AO21)^(1/12))-AM21/12)*((1+AO21)^(1/12))-AM21/12)*((1+AO21)^(1/12))-AM21/12)*((1+AO21)^(1/12))-AM21/12)*((1+AO21)^(1/12))-AM21/12</f>
        <v>340666354.444437</v>
      </c>
      <c r="AS21" s="70" t="n">
        <f aca="false">AQ21/AG85</f>
        <v>0.0817413047999531</v>
      </c>
      <c r="AT21" s="70" t="n">
        <f aca="false">AR21/AG85</f>
        <v>0.0516371595900946</v>
      </c>
      <c r="AU21" s="7"/>
      <c r="AV21" s="7"/>
      <c r="AW21" s="71" t="n">
        <f aca="false">workers_and_wage_central!C9</f>
        <v>11147419</v>
      </c>
      <c r="AX21" s="7"/>
      <c r="AY21" s="40" t="n">
        <f aca="false">(AW21-AW20)/AW20</f>
        <v>-0.00762304161586048</v>
      </c>
      <c r="AZ21" s="39" t="n">
        <f aca="false">workers_and_wage_central!B9</f>
        <v>6656.18272566072</v>
      </c>
      <c r="BA21" s="40" t="n">
        <f aca="false">(AZ21-AZ20)/AZ20</f>
        <v>0.0119966756306193</v>
      </c>
      <c r="BB21" s="12" t="n">
        <v>53.9018151544903</v>
      </c>
      <c r="BC21" s="12" t="n">
        <v>11.5144882480255</v>
      </c>
      <c r="BD21" s="12" t="n">
        <f aca="false">BB21+BC21/2</f>
        <v>59.6590592785031</v>
      </c>
      <c r="BE21" s="40" t="n">
        <f aca="false">BD21/BD20-1</f>
        <v>0.0529722791960301</v>
      </c>
      <c r="BF21" s="7"/>
      <c r="BG21" s="7"/>
      <c r="BH21" s="7"/>
      <c r="BI21" s="40" t="n">
        <f aca="false">T28/AG28</f>
        <v>0.0135647592144995</v>
      </c>
      <c r="BJ21" s="7" t="n">
        <f aca="false">BJ20+1</f>
        <v>2032</v>
      </c>
      <c r="BK21" s="40" t="n">
        <f aca="false">SUM(T82:T85)/AVERAGE(AG82:AG85)</f>
        <v>0.0702355132372627</v>
      </c>
      <c r="BL21" s="40" t="n">
        <f aca="false">SUM(P82:P85)/AVERAGE(AG82:AG85)</f>
        <v>0.0192288915383266</v>
      </c>
      <c r="BM21" s="40" t="n">
        <f aca="false">SUM(D82:D85)/AVERAGE(AG82:AG85)</f>
        <v>0.0968900516033138</v>
      </c>
      <c r="BN21" s="40" t="n">
        <f aca="false">(SUM(H82:H85)+SUM(J82:J85))/AVERAGE(AG82:AG85)</f>
        <v>0.0134066690841713</v>
      </c>
      <c r="BO21" s="69" t="n">
        <f aca="false">AL21-BN21</f>
        <v>-0.059290098988549</v>
      </c>
      <c r="BP21" s="32" t="n">
        <f aca="false">BM21+BN21</f>
        <v>0.110296720687485</v>
      </c>
    </row>
    <row r="22" customFormat="false" ht="12.8" hidden="false" customHeight="false" outlineLevel="0" collapsed="false">
      <c r="A22" s="5" t="n">
        <f aca="false">A18+1</f>
        <v>2017</v>
      </c>
      <c r="B22" s="5" t="n">
        <f aca="false">B18</f>
        <v>1</v>
      </c>
      <c r="C22" s="6"/>
      <c r="D22" s="6" t="n">
        <f aca="false">'Central pensions'!Q22</f>
        <v>102027481.691415</v>
      </c>
      <c r="E22" s="6"/>
      <c r="F22" s="8" t="n">
        <f aca="false">'Central pensions'!I22</f>
        <v>18544702.5196729</v>
      </c>
      <c r="G22" s="6" t="n">
        <f aca="false">'Central pensions'!K22</f>
        <v>66682.20437424</v>
      </c>
      <c r="H22" s="6" t="n">
        <f aca="false">'Central pensions'!V22</f>
        <v>366865.814036037</v>
      </c>
      <c r="I22" s="8" t="n">
        <f aca="false">'Central pensions'!M22</f>
        <v>2062.33621775999</v>
      </c>
      <c r="J22" s="6" t="n">
        <f aca="false">'Central pensions'!W22</f>
        <v>11346.3653825578</v>
      </c>
      <c r="K22" s="6"/>
      <c r="L22" s="8" t="n">
        <f aca="false">'Central pensions'!N22</f>
        <v>4295570.05693194</v>
      </c>
      <c r="M22" s="8"/>
      <c r="N22" s="8" t="n">
        <f aca="false">'Central pensions'!L22</f>
        <v>765075.181730375</v>
      </c>
      <c r="O22" s="6"/>
      <c r="P22" s="6" t="n">
        <f aca="false">'Central pensions'!X22</f>
        <v>26498951.3619086</v>
      </c>
      <c r="Q22" s="8"/>
      <c r="R22" s="8" t="n">
        <f aca="false">'Central SIPA income'!G17</f>
        <v>19463655.6183423</v>
      </c>
      <c r="S22" s="8"/>
      <c r="T22" s="6" t="n">
        <f aca="false">'Central SIPA income'!J17</f>
        <v>74420974.2048526</v>
      </c>
      <c r="U22" s="6"/>
      <c r="V22" s="8" t="n">
        <f aca="false">'Central SIPA income'!F17</f>
        <v>123540.00252154</v>
      </c>
      <c r="W22" s="8"/>
      <c r="X22" s="8" t="n">
        <f aca="false">'Central SIPA income'!M17</f>
        <v>310296.868763062</v>
      </c>
      <c r="Y22" s="6"/>
      <c r="Z22" s="6" t="n">
        <f aca="false">R22+V22-N22-L22-F22</f>
        <v>-4018152.13747131</v>
      </c>
      <c r="AA22" s="6"/>
      <c r="AB22" s="6" t="n">
        <f aca="false">T22-P22-D22</f>
        <v>-54105458.8484706</v>
      </c>
      <c r="AC22" s="50"/>
      <c r="AD22" s="6" t="n">
        <v>9240877730.99836</v>
      </c>
      <c r="AE22" s="6" t="n">
        <v>715597.310109884</v>
      </c>
      <c r="AF22" s="6" t="n">
        <v>172.09591728</v>
      </c>
      <c r="AG22" s="6" t="n">
        <f aca="false">AE22/$AE$6*$AD$6</f>
        <v>5221404663.9263</v>
      </c>
      <c r="AH22" s="6"/>
      <c r="AI22" s="6"/>
      <c r="AJ22" s="61" t="n">
        <f aca="false">AB22/AG22</f>
        <v>-0.0103622420269923</v>
      </c>
      <c r="AK22" s="62" t="n">
        <f aca="false">AK21+1</f>
        <v>2033</v>
      </c>
      <c r="AL22" s="63" t="n">
        <f aca="false">SUM(AB86:AB89)/AVERAGE(AG86:AG89)</f>
        <v>-0.042104550624925</v>
      </c>
      <c r="AM22" s="6" t="n">
        <v>7406781.38079157</v>
      </c>
      <c r="AN22" s="63" t="n">
        <f aca="false">AM22/AVERAGE(AG86:AG89)</f>
        <v>0.00110307590183241</v>
      </c>
      <c r="AO22" s="63" t="n">
        <f aca="false">'GDP evolution by scenario'!G85</f>
        <v>0.0274558364017539</v>
      </c>
      <c r="AP22" s="63"/>
      <c r="AQ22" s="6" t="n">
        <f aca="false">AQ21*(1+AO22)</f>
        <v>554078919.663605</v>
      </c>
      <c r="AR22" s="6" t="n">
        <f aca="false">(((((((((((AR21*((1+AO22)^(1/12))-AM22/12)*((1+AO22)^(1/12))-AM22/12)*((1+AO22)^(1/12))-AM22/12)*((1+AO22)^(1/12))-AM22/12)*((1+AO22)^(1/12))-AM22/12)*((1+AO22)^(1/12))-AM22/12)*((1+AO22)^(1/12))-AM22/12)*((1+AO22)^(1/12))-AM22/12)*((1+AO22)^(1/12))-AM22/12)*((1+AO22)^(1/12))-AM22/12)*((1+AO22)^(1/12))-AM22/12)*((1+AO22)^(1/12))-AM22/12</f>
        <v>342520102.19482</v>
      </c>
      <c r="AS22" s="64" t="n">
        <f aca="false">AQ22/AG89</f>
        <v>0.0817042432983244</v>
      </c>
      <c r="AT22" s="64" t="n">
        <f aca="false">AR22/AG89</f>
        <v>0.0505078694949865</v>
      </c>
      <c r="AU22" s="5"/>
      <c r="AV22" s="5"/>
      <c r="AW22" s="65" t="n">
        <f aca="false">workers_and_wage_central!C10</f>
        <v>11051125</v>
      </c>
      <c r="AX22" s="5"/>
      <c r="AY22" s="61" t="n">
        <f aca="false">(AW22-AW21)/AW21</f>
        <v>-0.00863823276042643</v>
      </c>
      <c r="AZ22" s="66" t="n">
        <f aca="false">workers_and_wage_central!B10</f>
        <v>6757.52002348176</v>
      </c>
      <c r="BA22" s="61" t="n">
        <f aca="false">(AZ22-AZ21)/AZ21</f>
        <v>0.0152245366447603</v>
      </c>
      <c r="BB22" s="11" t="n">
        <v>54.5536421818645</v>
      </c>
      <c r="BC22" s="11" t="n">
        <v>12.4947600115723</v>
      </c>
      <c r="BD22" s="11" t="n">
        <f aca="false">BB22+BC22/2</f>
        <v>60.8010221876507</v>
      </c>
      <c r="BE22" s="61" t="n">
        <f aca="false">BD22/BD21-1</f>
        <v>0.0191414836733619</v>
      </c>
      <c r="BF22" s="5"/>
      <c r="BG22" s="5"/>
      <c r="BH22" s="5"/>
      <c r="BI22" s="61" t="n">
        <f aca="false">T29/AG29</f>
        <v>0.0150521124208371</v>
      </c>
      <c r="BJ22" s="5" t="n">
        <f aca="false">BJ21+1</f>
        <v>2033</v>
      </c>
      <c r="BK22" s="61" t="n">
        <f aca="false">SUM(T86:T89)/AVERAGE(AG86:AG89)</f>
        <v>0.0708233094181026</v>
      </c>
      <c r="BL22" s="61" t="n">
        <f aca="false">SUM(P86:P89)/AVERAGE(AG86:AG89)</f>
        <v>0.0184786382743723</v>
      </c>
      <c r="BM22" s="61" t="n">
        <f aca="false">SUM(D86:D89)/AVERAGE(AG86:AG89)</f>
        <v>0.0944492217686553</v>
      </c>
      <c r="BN22" s="61" t="n">
        <f aca="false">(SUM(H86:H89)+SUM(J86:J89))/AVERAGE(AG86:AG89)</f>
        <v>0.0143529225647616</v>
      </c>
      <c r="BO22" s="63" t="n">
        <f aca="false">AL22-BN22</f>
        <v>-0.0564574731896866</v>
      </c>
      <c r="BP22" s="32" t="n">
        <f aca="false">BM22+BN22</f>
        <v>0.108802144333417</v>
      </c>
    </row>
    <row r="23" customFormat="false" ht="12.8" hidden="false" customHeight="false" outlineLevel="0" collapsed="false">
      <c r="A23" s="7" t="n">
        <f aca="false">A19+1</f>
        <v>2017</v>
      </c>
      <c r="B23" s="7" t="n">
        <f aca="false">B19</f>
        <v>2</v>
      </c>
      <c r="C23" s="9"/>
      <c r="D23" s="9" t="n">
        <f aca="false">'Central pensions'!Q23</f>
        <v>108834255.783317</v>
      </c>
      <c r="E23" s="9"/>
      <c r="F23" s="67" t="n">
        <f aca="false">'Central pensions'!I23</f>
        <v>19781914.2841927</v>
      </c>
      <c r="G23" s="9" t="n">
        <f aca="false">'Central pensions'!K23</f>
        <v>102244.16422584</v>
      </c>
      <c r="H23" s="9" t="n">
        <f aca="false">'Central pensions'!V23</f>
        <v>562517.224665078</v>
      </c>
      <c r="I23" s="67" t="n">
        <f aca="false">'Central pensions'!M23</f>
        <v>3162.19064616002</v>
      </c>
      <c r="J23" s="9" t="n">
        <f aca="false">'Central pensions'!W23</f>
        <v>17397.4399380953</v>
      </c>
      <c r="K23" s="9"/>
      <c r="L23" s="67" t="n">
        <f aca="false">'Central pensions'!N23</f>
        <v>3925203.38797061</v>
      </c>
      <c r="M23" s="67"/>
      <c r="N23" s="67" t="n">
        <f aca="false">'Central pensions'!L23</f>
        <v>818365.858170416</v>
      </c>
      <c r="O23" s="9"/>
      <c r="P23" s="9" t="n">
        <f aca="false">'Central pensions'!X23</f>
        <v>24870306.5345008</v>
      </c>
      <c r="Q23" s="67"/>
      <c r="R23" s="67" t="n">
        <f aca="false">'Central SIPA income'!G18</f>
        <v>23332259.4807871</v>
      </c>
      <c r="S23" s="67"/>
      <c r="T23" s="9" t="n">
        <f aca="false">'Central SIPA income'!J18</f>
        <v>89212916.3713835</v>
      </c>
      <c r="U23" s="9"/>
      <c r="V23" s="67" t="n">
        <f aca="false">'Central SIPA income'!F18</f>
        <v>132057.1620075</v>
      </c>
      <c r="W23" s="67"/>
      <c r="X23" s="67" t="n">
        <f aca="false">'Central SIPA income'!M18</f>
        <v>331689.517826576</v>
      </c>
      <c r="Y23" s="9"/>
      <c r="Z23" s="9" t="n">
        <f aca="false">R23+V23-N23-L23-F23</f>
        <v>-1061166.8875391</v>
      </c>
      <c r="AA23" s="9"/>
      <c r="AB23" s="9" t="n">
        <f aca="false">T23-P23-D23</f>
        <v>-44491645.9464342</v>
      </c>
      <c r="AC23" s="50"/>
      <c r="AD23" s="9" t="n">
        <v>10558208304.6431</v>
      </c>
      <c r="AE23" s="9" t="n">
        <v>720796.544148365</v>
      </c>
      <c r="AF23" s="9" t="n">
        <v>183.45579241</v>
      </c>
      <c r="AG23" s="9" t="n">
        <f aca="false">AE23/$AE$6*$AD$6</f>
        <v>5259341230.30775</v>
      </c>
      <c r="AH23" s="9"/>
      <c r="AI23" s="9"/>
      <c r="AJ23" s="40" t="n">
        <f aca="false">AB23/AG23</f>
        <v>-0.00845954730794883</v>
      </c>
      <c r="AK23" s="68" t="n">
        <f aca="false">AK22+1</f>
        <v>2034</v>
      </c>
      <c r="AL23" s="69" t="n">
        <f aca="false">SUM(AB90:AB93)/AVERAGE(AG90:AG93)</f>
        <v>-0.0403070125061584</v>
      </c>
      <c r="AM23" s="9" t="n">
        <v>6738583.40306814</v>
      </c>
      <c r="AN23" s="69" t="n">
        <f aca="false">AM23/AVERAGE(AG90:AG93)</f>
        <v>0.000980772360795804</v>
      </c>
      <c r="AO23" s="69" t="n">
        <f aca="false">'GDP evolution by scenario'!G89</f>
        <v>0.0232370578476866</v>
      </c>
      <c r="AP23" s="69"/>
      <c r="AQ23" s="9" t="n">
        <f aca="false">AQ22*(1+AO23)</f>
        <v>566954083.572012</v>
      </c>
      <c r="AR23" s="9" t="n">
        <f aca="false">(((((((((((AR22*((1+AO23)^(1/12))-AM23/12)*((1+AO23)^(1/12))-AM23/12)*((1+AO23)^(1/12))-AM23/12)*((1+AO23)^(1/12))-AM23/12)*((1+AO23)^(1/12))-AM23/12)*((1+AO23)^(1/12))-AM23/12)*((1+AO23)^(1/12))-AM23/12)*((1+AO23)^(1/12))-AM23/12)*((1+AO23)^(1/12))-AM23/12)*((1+AO23)^(1/12))-AM23/12)*((1+AO23)^(1/12))-AM23/12)*((1+AO23)^(1/12))-AM23/12</f>
        <v>343669207.823933</v>
      </c>
      <c r="AS23" s="70" t="n">
        <f aca="false">AQ23/AG93</f>
        <v>0.0819144924766718</v>
      </c>
      <c r="AT23" s="70" t="n">
        <f aca="false">AR23/AG93</f>
        <v>0.0496539129966098</v>
      </c>
      <c r="AU23" s="7"/>
      <c r="AV23" s="7"/>
      <c r="AW23" s="71" t="n">
        <f aca="false">workers_and_wage_central!C11</f>
        <v>11251919</v>
      </c>
      <c r="AX23" s="7"/>
      <c r="AY23" s="40" t="n">
        <f aca="false">(AW23-AW22)/AW22</f>
        <v>0.0181695528735762</v>
      </c>
      <c r="AZ23" s="39" t="n">
        <f aca="false">workers_and_wage_central!B11</f>
        <v>6766.13718734771</v>
      </c>
      <c r="BA23" s="40" t="n">
        <f aca="false">(AZ23-AZ22)/AZ22</f>
        <v>0.00127519620156501</v>
      </c>
      <c r="BB23" s="12" t="n">
        <v>49.9198466641054</v>
      </c>
      <c r="BC23" s="12" t="n">
        <v>10.7610894199697</v>
      </c>
      <c r="BD23" s="12" t="n">
        <f aca="false">BB23+BC23/2</f>
        <v>55.3003913740903</v>
      </c>
      <c r="BE23" s="40" t="n">
        <f aca="false">BD23/BD22-1</f>
        <v>-0.0904693805407375</v>
      </c>
      <c r="BF23" s="7"/>
      <c r="BG23" s="7"/>
      <c r="BH23" s="7"/>
      <c r="BI23" s="40" t="n">
        <f aca="false">T30/AG30</f>
        <v>0.0119629626890507</v>
      </c>
      <c r="BJ23" s="7" t="n">
        <f aca="false">BJ22+1</f>
        <v>2034</v>
      </c>
      <c r="BK23" s="40" t="n">
        <f aca="false">SUM(T90:T93)/AVERAGE(AG90:AG93)</f>
        <v>0.071002996391412</v>
      </c>
      <c r="BL23" s="40" t="n">
        <f aca="false">SUM(P90:P93)/AVERAGE(AG90:AG93)</f>
        <v>0.0179763168853485</v>
      </c>
      <c r="BM23" s="40" t="n">
        <f aca="false">SUM(D90:D93)/AVERAGE(AG90:AG93)</f>
        <v>0.0933336920122219</v>
      </c>
      <c r="BN23" s="40" t="n">
        <f aca="false">(SUM(H90:H93)+SUM(J90:J93))/AVERAGE(AG90:AG93)</f>
        <v>0.0150766451971608</v>
      </c>
      <c r="BO23" s="69" t="n">
        <f aca="false">AL23-BN23</f>
        <v>-0.0553836577033192</v>
      </c>
      <c r="BP23" s="32" t="n">
        <f aca="false">BM23+BN23</f>
        <v>0.108410337209383</v>
      </c>
    </row>
    <row r="24" customFormat="false" ht="12.8" hidden="false" customHeight="false" outlineLevel="0" collapsed="false">
      <c r="A24" s="7" t="n">
        <f aca="false">A20+1</f>
        <v>2017</v>
      </c>
      <c r="B24" s="7" t="n">
        <f aca="false">B20</f>
        <v>3</v>
      </c>
      <c r="C24" s="9"/>
      <c r="D24" s="9" t="n">
        <f aca="false">'Central pensions'!Q24</f>
        <v>104384536.565501</v>
      </c>
      <c r="E24" s="9"/>
      <c r="F24" s="67" t="n">
        <f aca="false">'Central pensions'!I24</f>
        <v>18973125.1440271</v>
      </c>
      <c r="G24" s="9" t="n">
        <f aca="false">'Central pensions'!K24</f>
        <v>145148.62685856</v>
      </c>
      <c r="H24" s="9" t="n">
        <f aca="false">'Central pensions'!V24</f>
        <v>798564.919207284</v>
      </c>
      <c r="I24" s="67" t="n">
        <f aca="false">'Central pensions'!M24</f>
        <v>4489.13278944002</v>
      </c>
      <c r="J24" s="9" t="n">
        <f aca="false">'Central pensions'!W24</f>
        <v>24697.8840991945</v>
      </c>
      <c r="K24" s="9"/>
      <c r="L24" s="67" t="n">
        <f aca="false">'Central pensions'!N24</f>
        <v>3606968.22790808</v>
      </c>
      <c r="M24" s="67"/>
      <c r="N24" s="67" t="n">
        <f aca="false">'Central pensions'!L24</f>
        <v>786109.667393398</v>
      </c>
      <c r="O24" s="9"/>
      <c r="P24" s="9" t="n">
        <f aca="false">'Central pensions'!X24</f>
        <v>23041518.7315697</v>
      </c>
      <c r="Q24" s="67"/>
      <c r="R24" s="67" t="n">
        <f aca="false">'Central SIPA income'!G19</f>
        <v>20620756.0315016</v>
      </c>
      <c r="S24" s="67"/>
      <c r="T24" s="9" t="n">
        <f aca="false">'Central SIPA income'!J19</f>
        <v>78845247.9224268</v>
      </c>
      <c r="U24" s="9"/>
      <c r="V24" s="67" t="n">
        <f aca="false">'Central SIPA income'!F19</f>
        <v>137626.92618592</v>
      </c>
      <c r="W24" s="67"/>
      <c r="X24" s="67" t="n">
        <f aca="false">'Central SIPA income'!M19</f>
        <v>345679.159635196</v>
      </c>
      <c r="Y24" s="9"/>
      <c r="Z24" s="9" t="n">
        <f aca="false">R24+V24-N24-L24-F24</f>
        <v>-2607820.08164106</v>
      </c>
      <c r="AA24" s="9"/>
      <c r="AB24" s="9" t="n">
        <f aca="false">T24-P24-D24</f>
        <v>-48580807.3746444</v>
      </c>
      <c r="AC24" s="50"/>
      <c r="AD24" s="9" t="n">
        <v>11116422317.8693</v>
      </c>
      <c r="AE24" s="9" t="n">
        <v>730363.317052706</v>
      </c>
      <c r="AF24" s="9" t="n">
        <v>191.50871929</v>
      </c>
      <c r="AG24" s="9" t="n">
        <f aca="false">AE24/$AE$6*$AD$6</f>
        <v>5329145842.42092</v>
      </c>
      <c r="AH24" s="9"/>
      <c r="AI24" s="9"/>
      <c r="AJ24" s="40" t="n">
        <f aca="false">AB24/AG24</f>
        <v>-0.00911605889783176</v>
      </c>
      <c r="AK24" s="68" t="n">
        <f aca="false">AK23+1</f>
        <v>2035</v>
      </c>
      <c r="AL24" s="69" t="n">
        <f aca="false">SUM(AB94:AB97)/AVERAGE(AG94:AG97)</f>
        <v>-0.0391968069121341</v>
      </c>
      <c r="AM24" s="9" t="n">
        <v>6098422.29766839</v>
      </c>
      <c r="AN24" s="69" t="n">
        <f aca="false">AM24/AVERAGE(AG94:AG97)</f>
        <v>0.000872818935170868</v>
      </c>
      <c r="AO24" s="69" t="n">
        <f aca="false">'GDP evolution by scenario'!G93</f>
        <v>0.0169344169846057</v>
      </c>
      <c r="AP24" s="69"/>
      <c r="AQ24" s="9" t="n">
        <f aca="false">AQ23*(1+AO24)</f>
        <v>576555120.434346</v>
      </c>
      <c r="AR24" s="9" t="n">
        <f aca="false">(((((((((((AR23*((1+AO24)^(1/12))-AM24/12)*((1+AO24)^(1/12))-AM24/12)*((1+AO24)^(1/12))-AM24/12)*((1+AO24)^(1/12))-AM24/12)*((1+AO24)^(1/12))-AM24/12)*((1+AO24)^(1/12))-AM24/12)*((1+AO24)^(1/12))-AM24/12)*((1+AO24)^(1/12))-AM24/12)*((1+AO24)^(1/12))-AM24/12)*((1+AO24)^(1/12))-AM24/12)*((1+AO24)^(1/12))-AM24/12)*((1+AO24)^(1/12))-AM24/12</f>
        <v>343343433.149135</v>
      </c>
      <c r="AS24" s="70" t="n">
        <f aca="false">AQ24/AG97</f>
        <v>0.082143877290044</v>
      </c>
      <c r="AT24" s="70" t="n">
        <f aca="false">AR24/AG97</f>
        <v>0.0489173711954859</v>
      </c>
      <c r="AU24" s="7"/>
      <c r="AV24" s="7"/>
      <c r="AW24" s="71" t="n">
        <f aca="false">workers_and_wage_central!C12</f>
        <v>11470333</v>
      </c>
      <c r="AX24" s="7"/>
      <c r="AY24" s="40" t="n">
        <f aca="false">(AW24-AW23)/AW23</f>
        <v>0.0194112666470493</v>
      </c>
      <c r="AZ24" s="39" t="n">
        <f aca="false">workers_and_wage_central!B12</f>
        <v>6864.75148877251</v>
      </c>
      <c r="BA24" s="40" t="n">
        <f aca="false">(AZ24-AZ23)/AZ23</f>
        <v>0.0145746825247956</v>
      </c>
      <c r="BB24" s="12" t="n">
        <v>50.6467141402216</v>
      </c>
      <c r="BC24" s="12" t="n">
        <v>11.1261459164056</v>
      </c>
      <c r="BD24" s="12" t="n">
        <f aca="false">BB24+BC24/2</f>
        <v>56.2097870984244</v>
      </c>
      <c r="BE24" s="40" t="n">
        <f aca="false">BD24/BD23-1</f>
        <v>0.0164446525917397</v>
      </c>
      <c r="BF24" s="7"/>
      <c r="BG24" s="7"/>
      <c r="BH24" s="7"/>
      <c r="BI24" s="40" t="n">
        <f aca="false">T31/AG31</f>
        <v>0.0141683953498136</v>
      </c>
      <c r="BJ24" s="7" t="n">
        <f aca="false">BJ23+1</f>
        <v>2035</v>
      </c>
      <c r="BK24" s="40" t="n">
        <f aca="false">SUM(T94:T97)/AVERAGE(AG94:AG97)</f>
        <v>0.071364939218219</v>
      </c>
      <c r="BL24" s="40" t="n">
        <f aca="false">SUM(P94:P97)/AVERAGE(AG94:AG97)</f>
        <v>0.0175687230800416</v>
      </c>
      <c r="BM24" s="40" t="n">
        <f aca="false">SUM(D94:D97)/AVERAGE(AG94:AG97)</f>
        <v>0.0929930230503115</v>
      </c>
      <c r="BN24" s="40" t="n">
        <f aca="false">(SUM(H94:H97)+SUM(J94:J97))/AVERAGE(AG94:AG97)</f>
        <v>0.0160296217158426</v>
      </c>
      <c r="BO24" s="69" t="n">
        <f aca="false">AL24-BN24</f>
        <v>-0.0552264286279767</v>
      </c>
      <c r="BP24" s="32" t="n">
        <f aca="false">BM24+BN24</f>
        <v>0.109022644766154</v>
      </c>
    </row>
    <row r="25" customFormat="false" ht="12.8" hidden="false" customHeight="false" outlineLevel="0" collapsed="false">
      <c r="A25" s="7" t="n">
        <f aca="false">A21+1</f>
        <v>2017</v>
      </c>
      <c r="B25" s="7" t="n">
        <f aca="false">B21</f>
        <v>4</v>
      </c>
      <c r="C25" s="9"/>
      <c r="D25" s="9" t="n">
        <f aca="false">'Central pensions'!Q25</f>
        <v>113379484.238208</v>
      </c>
      <c r="E25" s="9"/>
      <c r="F25" s="67" t="n">
        <f aca="false">'Central pensions'!I25</f>
        <v>20608063.3587611</v>
      </c>
      <c r="G25" s="9" t="n">
        <f aca="false">'Central pensions'!K25</f>
        <v>186829.3346744</v>
      </c>
      <c r="H25" s="9" t="n">
        <f aca="false">'Central pensions'!V25</f>
        <v>1027879.87581306</v>
      </c>
      <c r="I25" s="67" t="n">
        <f aca="false">'Central pensions'!M25</f>
        <v>5778.22684560003</v>
      </c>
      <c r="J25" s="9" t="n">
        <f aca="false">'Central pensions'!W25</f>
        <v>31790.0992519505</v>
      </c>
      <c r="K25" s="9"/>
      <c r="L25" s="67" t="n">
        <f aca="false">'Central pensions'!N25</f>
        <v>3998482.37084136</v>
      </c>
      <c r="M25" s="67"/>
      <c r="N25" s="67" t="n">
        <f aca="false">'Central pensions'!L25</f>
        <v>855461.247742891</v>
      </c>
      <c r="O25" s="9"/>
      <c r="P25" s="9" t="n">
        <f aca="false">'Central pensions'!X25</f>
        <v>25454639.4134891</v>
      </c>
      <c r="Q25" s="67"/>
      <c r="R25" s="67" t="n">
        <f aca="false">'Central SIPA income'!G20</f>
        <v>24261264.0203288</v>
      </c>
      <c r="S25" s="67"/>
      <c r="T25" s="9" t="n">
        <f aca="false">'Central SIPA income'!J20</f>
        <v>92765045.7467239</v>
      </c>
      <c r="U25" s="9"/>
      <c r="V25" s="67" t="n">
        <f aca="false">'Central SIPA income'!F20</f>
        <v>142937.52449446</v>
      </c>
      <c r="W25" s="67"/>
      <c r="X25" s="67" t="n">
        <f aca="false">'Central SIPA income'!M20</f>
        <v>359017.851498272</v>
      </c>
      <c r="Y25" s="9"/>
      <c r="Z25" s="9" t="n">
        <f aca="false">R25+V25-N25-L25-F25</f>
        <v>-1057805.43252211</v>
      </c>
      <c r="AA25" s="9"/>
      <c r="AB25" s="9" t="n">
        <f aca="false">T25-P25-D25</f>
        <v>-46069077.9049734</v>
      </c>
      <c r="AC25" s="50"/>
      <c r="AD25" s="9" t="n">
        <v>11725405625.723</v>
      </c>
      <c r="AE25" s="9" t="n">
        <v>738802.619740341</v>
      </c>
      <c r="AF25" s="9" t="n">
        <v>200.87293846</v>
      </c>
      <c r="AG25" s="9" t="n">
        <f aca="false">AE25/$AE$6*$AD$6</f>
        <v>5390723791.0674</v>
      </c>
      <c r="AH25" s="9"/>
      <c r="AI25" s="9"/>
      <c r="AJ25" s="40" t="n">
        <f aca="false">AB25/AG25</f>
        <v>-0.0085459911675147</v>
      </c>
      <c r="AK25" s="68" t="n">
        <f aca="false">AK24+1</f>
        <v>2036</v>
      </c>
      <c r="AL25" s="69" t="n">
        <f aca="false">SUM(AB98:AB101)/AVERAGE(AG98:AG101)</f>
        <v>-0.0378259070715837</v>
      </c>
      <c r="AM25" s="9" t="n">
        <v>5493111.4769607</v>
      </c>
      <c r="AN25" s="69" t="n">
        <f aca="false">AM25/AVERAGE(AG98:AG101)</f>
        <v>0.000770055624875496</v>
      </c>
      <c r="AO25" s="69" t="n">
        <f aca="false">'GDP evolution by scenario'!G97</f>
        <v>0.0209464887797166</v>
      </c>
      <c r="AP25" s="69"/>
      <c r="AQ25" s="9" t="n">
        <f aca="false">AQ24*(1+AO25)</f>
        <v>588631925.795412</v>
      </c>
      <c r="AR25" s="9" t="n">
        <f aca="false">(((((((((((AR24*((1+AO25)^(1/12))-AM25/12)*((1+AO25)^(1/12))-AM25/12)*((1+AO25)^(1/12))-AM25/12)*((1+AO25)^(1/12))-AM25/12)*((1+AO25)^(1/12))-AM25/12)*((1+AO25)^(1/12))-AM25/12)*((1+AO25)^(1/12))-AM25/12)*((1+AO25)^(1/12))-AM25/12)*((1+AO25)^(1/12))-AM25/12)*((1+AO25)^(1/12))-AM25/12)*((1+AO25)^(1/12))-AM25/12)*((1+AO25)^(1/12))-AM25/12</f>
        <v>344989621.956193</v>
      </c>
      <c r="AS25" s="70" t="n">
        <f aca="false">AQ25/AG101</f>
        <v>0.0817011036461121</v>
      </c>
      <c r="AT25" s="70" t="n">
        <f aca="false">AR25/AG101</f>
        <v>0.0478839689542636</v>
      </c>
      <c r="AU25" s="7"/>
      <c r="AV25" s="7"/>
      <c r="AW25" s="71" t="n">
        <f aca="false">workers_and_wage_central!C13</f>
        <v>11561305</v>
      </c>
      <c r="AX25" s="7"/>
      <c r="AY25" s="40" t="n">
        <f aca="false">(AW25-AW24)/AW24</f>
        <v>0.00793106878414079</v>
      </c>
      <c r="AZ25" s="39" t="n">
        <f aca="false">workers_and_wage_central!B13</f>
        <v>6866.68224078342</v>
      </c>
      <c r="BA25" s="40" t="n">
        <f aca="false">(AZ25-AZ24)/AZ24</f>
        <v>0.000281255922237632</v>
      </c>
      <c r="BB25" s="12" t="n">
        <v>52.5759107757715</v>
      </c>
      <c r="BC25" s="12" t="n">
        <v>11.7344517173055</v>
      </c>
      <c r="BD25" s="12" t="n">
        <f aca="false">BB25+BC25/2</f>
        <v>58.4431366344243</v>
      </c>
      <c r="BE25" s="40" t="n">
        <f aca="false">BD25/BD24-1</f>
        <v>0.0397323962833949</v>
      </c>
      <c r="BI25" s="40" t="n">
        <f aca="false">T32/AG32</f>
        <v>0.0119051256772435</v>
      </c>
      <c r="BJ25" s="7" t="n">
        <f aca="false">BJ24+1</f>
        <v>2036</v>
      </c>
      <c r="BK25" s="40" t="n">
        <f aca="false">SUM(T98:T101)/AVERAGE(AG98:AG101)</f>
        <v>0.0714543153359906</v>
      </c>
      <c r="BL25" s="40" t="n">
        <f aca="false">SUM(P98:P101)/AVERAGE(AG98:AG101)</f>
        <v>0.0172296330597833</v>
      </c>
      <c r="BM25" s="40" t="n">
        <f aca="false">SUM(D98:D101)/AVERAGE(AG98:AG101)</f>
        <v>0.092050589347791</v>
      </c>
      <c r="BN25" s="40" t="n">
        <f aca="false">(SUM(H98:H101)+SUM(J98:J101))/AVERAGE(AG98:AG101)</f>
        <v>0.0167841870372265</v>
      </c>
      <c r="BO25" s="69" t="n">
        <f aca="false">AL25-BN25</f>
        <v>-0.0546100941088102</v>
      </c>
      <c r="BP25" s="32" t="n">
        <f aca="false">BM25+BN25</f>
        <v>0.108834776385018</v>
      </c>
    </row>
    <row r="26" customFormat="false" ht="12.8" hidden="false" customHeight="false" outlineLevel="0" collapsed="false">
      <c r="A26" s="5" t="n">
        <f aca="false">A22+1</f>
        <v>2018</v>
      </c>
      <c r="B26" s="5" t="n">
        <f aca="false">B22</f>
        <v>1</v>
      </c>
      <c r="C26" s="6" t="n">
        <f aca="false">D26*0.081</f>
        <v>8527406.91288579</v>
      </c>
      <c r="D26" s="6" t="n">
        <f aca="false">'Central pensions'!Q26</f>
        <v>105276628.554145</v>
      </c>
      <c r="E26" s="6"/>
      <c r="F26" s="8" t="n">
        <f aca="false">'Central pensions'!I26</f>
        <v>19135273.4228567</v>
      </c>
      <c r="G26" s="6" t="n">
        <f aca="false">'Central pensions'!K26</f>
        <v>200476.64732</v>
      </c>
      <c r="H26" s="6" t="n">
        <f aca="false">'Central pensions'!V26</f>
        <v>1102963.36338094</v>
      </c>
      <c r="I26" s="8" t="n">
        <f aca="false">'Central pensions'!M26</f>
        <v>206476479.35268</v>
      </c>
      <c r="J26" s="6" t="n">
        <f aca="false">'Central pensions'!W26</f>
        <v>1135972668.98811</v>
      </c>
      <c r="K26" s="6"/>
      <c r="L26" s="8" t="n">
        <f aca="false">'Central pensions'!N26</f>
        <v>4262271.2627623</v>
      </c>
      <c r="M26" s="8"/>
      <c r="N26" s="8" t="n">
        <f aca="false">'Central pensions'!L26</f>
        <v>-205675956.451752</v>
      </c>
      <c r="O26" s="6"/>
      <c r="P26" s="6" t="n">
        <f aca="false">'Central pensions'!X26</f>
        <v>-1109451482.33519</v>
      </c>
      <c r="Q26" s="8"/>
      <c r="R26" s="8" t="n">
        <f aca="false">'Central SIPA income'!G21</f>
        <v>19342399.5972577</v>
      </c>
      <c r="S26" s="8"/>
      <c r="T26" s="6" t="n">
        <f aca="false">'Central SIPA income'!J21</f>
        <v>73957341.2987698</v>
      </c>
      <c r="U26" s="6"/>
      <c r="V26" s="8" t="n">
        <f aca="false">'Central SIPA income'!F21</f>
        <v>126096.40071194</v>
      </c>
      <c r="W26" s="8"/>
      <c r="X26" s="8" t="n">
        <f aca="false">'Central SIPA income'!M21</f>
        <v>316717.803987297</v>
      </c>
      <c r="Y26" s="6"/>
      <c r="Z26" s="6" t="n">
        <f aca="false">R26+V26-N26-L26-F26</f>
        <v>201746907.764103</v>
      </c>
      <c r="AA26" s="6"/>
      <c r="AB26" s="6" t="n">
        <f aca="false">T26-P26-D26</f>
        <v>1078132195.07981</v>
      </c>
      <c r="AC26" s="50"/>
      <c r="AD26" s="6" t="n">
        <v>12239176485.8186</v>
      </c>
      <c r="AE26" s="6" t="n">
        <v>737939.925055325</v>
      </c>
      <c r="AF26" s="6" t="n">
        <v>215.827559350606</v>
      </c>
      <c r="AG26" s="6" t="n">
        <f aca="false">AE26/$AE$6*$AD$6</f>
        <v>5384429080.35755</v>
      </c>
      <c r="AH26" s="61" t="n">
        <f aca="false">(AG26-AG25)/AG25</f>
        <v>-0.00116769305084392</v>
      </c>
      <c r="AI26" s="61"/>
      <c r="AJ26" s="61" t="n">
        <f aca="false">AB26/AG26</f>
        <v>0.200231478396261</v>
      </c>
      <c r="AK26" s="62" t="n">
        <f aca="false">AK25+1</f>
        <v>2037</v>
      </c>
      <c r="AL26" s="63" t="n">
        <f aca="false">SUM(AB102:AB105)/AVERAGE(AG102:AG105)</f>
        <v>-0.0367874704096033</v>
      </c>
      <c r="AM26" s="6" t="n">
        <v>4920541.96276278</v>
      </c>
      <c r="AN26" s="63" t="n">
        <f aca="false">AM26/AVERAGE(AG102:AG105)</f>
        <v>0.000673566533707799</v>
      </c>
      <c r="AO26" s="63" t="n">
        <f aca="false">'GDP evolution by scenario'!G101</f>
        <v>0.0240852799278259</v>
      </c>
      <c r="AP26" s="63"/>
      <c r="AQ26" s="6" t="n">
        <f aca="false">AQ25*(1+AO26)</f>
        <v>602809290.50265</v>
      </c>
      <c r="AR26" s="6" t="n">
        <f aca="false">(((((((((((AR25*((1+AO26)^(1/12))-AM26/12)*((1+AO26)^(1/12))-AM26/12)*((1+AO26)^(1/12))-AM26/12)*((1+AO26)^(1/12))-AM26/12)*((1+AO26)^(1/12))-AM26/12)*((1+AO26)^(1/12))-AM26/12)*((1+AO26)^(1/12))-AM26/12)*((1+AO26)^(1/12))-AM26/12)*((1+AO26)^(1/12))-AM26/12)*((1+AO26)^(1/12))-AM26/12)*((1+AO26)^(1/12))-AM26/12)*((1+AO26)^(1/12))-AM26/12</f>
        <v>348324166.735049</v>
      </c>
      <c r="AS26" s="64" t="n">
        <f aca="false">AQ26/AG105</f>
        <v>0.0817680267513742</v>
      </c>
      <c r="AT26" s="64" t="n">
        <f aca="false">AR26/AG105</f>
        <v>0.0472484087960758</v>
      </c>
      <c r="AU26" s="61" t="n">
        <f aca="false">AVERAGE(AH26:AH29)</f>
        <v>-0.0157471676160662</v>
      </c>
      <c r="AV26" s="5"/>
      <c r="AW26" s="65" t="n">
        <f aca="false">workers_and_wage_central!C14</f>
        <v>11457903</v>
      </c>
      <c r="AX26" s="5"/>
      <c r="AY26" s="61" t="n">
        <f aca="false">(AW26-AW25)/AW25</f>
        <v>-0.00894380002949494</v>
      </c>
      <c r="AZ26" s="66" t="n">
        <f aca="false">workers_and_wage_central!B14</f>
        <v>6814.1585913969</v>
      </c>
      <c r="BA26" s="61" t="n">
        <f aca="false">(AZ26-AZ25)/AZ25</f>
        <v>-0.00764905780473869</v>
      </c>
      <c r="BB26" s="11" t="n">
        <v>51.3153715443761</v>
      </c>
      <c r="BC26" s="11" t="n">
        <v>12.3076277148944</v>
      </c>
      <c r="BD26" s="11" t="n">
        <f aca="false">BB26+BC26/2</f>
        <v>57.4691854018233</v>
      </c>
      <c r="BE26" s="61" t="n">
        <f aca="false">BD26/BD25-1</f>
        <v>-0.0166649377273033</v>
      </c>
      <c r="BF26" s="5"/>
      <c r="BG26" s="5"/>
      <c r="BH26" s="5"/>
      <c r="BI26" s="61" t="n">
        <f aca="false">T33/AG33</f>
        <v>0.0136555468569397</v>
      </c>
      <c r="BJ26" s="5" t="n">
        <f aca="false">BJ25+1</f>
        <v>2037</v>
      </c>
      <c r="BK26" s="61" t="n">
        <f aca="false">SUM(T102:T105)/AVERAGE(AG102:AG105)</f>
        <v>0.0716011163857138</v>
      </c>
      <c r="BL26" s="61" t="n">
        <f aca="false">SUM(P102:P105)/AVERAGE(AG102:AG105)</f>
        <v>0.0170159405765063</v>
      </c>
      <c r="BM26" s="61" t="n">
        <f aca="false">SUM(D102:D105)/AVERAGE(AG102:AG105)</f>
        <v>0.0913726462188108</v>
      </c>
      <c r="BN26" s="61" t="n">
        <f aca="false">(SUM(H102:H105)+SUM(J102:J105))/AVERAGE(AG102:AG105)</f>
        <v>0.0176106143889308</v>
      </c>
      <c r="BO26" s="63" t="n">
        <f aca="false">AL26-BN26</f>
        <v>-0.054398084798534</v>
      </c>
      <c r="BP26" s="32" t="n">
        <f aca="false">BM26+BN26</f>
        <v>0.108983260607742</v>
      </c>
    </row>
    <row r="27" customFormat="false" ht="12.8" hidden="false" customHeight="false" outlineLevel="0" collapsed="false">
      <c r="A27" s="7" t="n">
        <f aca="false">A23+1</f>
        <v>2018</v>
      </c>
      <c r="B27" s="7" t="n">
        <f aca="false">B23</f>
        <v>2</v>
      </c>
      <c r="C27" s="9" t="n">
        <f aca="false">D27*0.081</f>
        <v>8583814.64718772</v>
      </c>
      <c r="D27" s="9" t="n">
        <f aca="false">'Central pensions'!Q27</f>
        <v>105973020.335651</v>
      </c>
      <c r="E27" s="9"/>
      <c r="F27" s="67" t="n">
        <f aca="false">'Central pensions'!I27</f>
        <v>19261850.8724916</v>
      </c>
      <c r="G27" s="9" t="n">
        <f aca="false">'Central pensions'!K27</f>
        <v>219333.36950272</v>
      </c>
      <c r="H27" s="9" t="n">
        <f aca="false">'Central pensions'!V27</f>
        <v>1206707.48519776</v>
      </c>
      <c r="I27" s="67" t="n">
        <f aca="false">'Central pensions'!M27</f>
        <v>6783.50627328007</v>
      </c>
      <c r="J27" s="9" t="n">
        <f aca="false">'Central pensions'!W27</f>
        <v>37320.8500576631</v>
      </c>
      <c r="K27" s="9"/>
      <c r="L27" s="67" t="n">
        <f aca="false">'Central pensions'!N27</f>
        <v>3604709.76214017</v>
      </c>
      <c r="M27" s="67"/>
      <c r="N27" s="67" t="n">
        <f aca="false">'Central pensions'!L27</f>
        <v>788466.282030262</v>
      </c>
      <c r="O27" s="9"/>
      <c r="P27" s="9" t="n">
        <f aca="false">'Central pensions'!X27</f>
        <v>23042764.9403821</v>
      </c>
      <c r="Q27" s="67"/>
      <c r="R27" s="67" t="n">
        <f aca="false">'Central SIPA income'!G22</f>
        <v>21958415.4119273</v>
      </c>
      <c r="S27" s="67"/>
      <c r="T27" s="9" t="n">
        <f aca="false">'Central SIPA income'!J22</f>
        <v>83959904.5006973</v>
      </c>
      <c r="U27" s="9"/>
      <c r="V27" s="67" t="n">
        <f aca="false">'Central SIPA income'!F22</f>
        <v>127601.4446999</v>
      </c>
      <c r="W27" s="67"/>
      <c r="X27" s="67" t="n">
        <f aca="false">'Central SIPA income'!M22</f>
        <v>320498.04056883</v>
      </c>
      <c r="Y27" s="9"/>
      <c r="Z27" s="9" t="n">
        <f aca="false">R27+V27-N27-L27-F27</f>
        <v>-1569010.06003474</v>
      </c>
      <c r="AA27" s="9"/>
      <c r="AB27" s="9" t="n">
        <f aca="false">T27-P27-D27</f>
        <v>-45055880.7753356</v>
      </c>
      <c r="AC27" s="50"/>
      <c r="AD27" s="9" t="n">
        <v>14034054600.9996</v>
      </c>
      <c r="AE27" s="9" t="n">
        <v>700406.755631087</v>
      </c>
      <c r="AF27" s="9" t="n">
        <v>231.639850427105</v>
      </c>
      <c r="AG27" s="9" t="n">
        <f aca="false">AE27/$AE$6*$AD$6</f>
        <v>5110565745.3297</v>
      </c>
      <c r="AH27" s="40" t="n">
        <f aca="false">(AG27-AG26)/AG26</f>
        <v>-0.0508620934440214</v>
      </c>
      <c r="AI27" s="40"/>
      <c r="AJ27" s="40" t="n">
        <f aca="false">AB27/AG27</f>
        <v>-0.00881622172975859</v>
      </c>
      <c r="AK27" s="68" t="n">
        <f aca="false">AK26+1</f>
        <v>2038</v>
      </c>
      <c r="AL27" s="69" t="n">
        <f aca="false">SUM(AB106:AB109)/AVERAGE(AG106:AG109)</f>
        <v>-0.0344559018073392</v>
      </c>
      <c r="AM27" s="9" t="n">
        <v>4379286.21321994</v>
      </c>
      <c r="AN27" s="69" t="n">
        <f aca="false">AM27/AVERAGE(AG106:AG109)</f>
        <v>0.000585706782692433</v>
      </c>
      <c r="AO27" s="69" t="n">
        <f aca="false">'GDP evolution by scenario'!G105</f>
        <v>0.0235065769689602</v>
      </c>
      <c r="AP27" s="69"/>
      <c r="AQ27" s="9" t="n">
        <f aca="false">AQ26*(1+AO27)</f>
        <v>616979273.487455</v>
      </c>
      <c r="AR27" s="9" t="n">
        <f aca="false">(((((((((((AR26*((1+AO27)^(1/12))-AM27/12)*((1+AO27)^(1/12))-AM27/12)*((1+AO27)^(1/12))-AM27/12)*((1+AO27)^(1/12))-AM27/12)*((1+AO27)^(1/12))-AM27/12)*((1+AO27)^(1/12))-AM27/12)*((1+AO27)^(1/12))-AM27/12)*((1+AO27)^(1/12))-AM27/12)*((1+AO27)^(1/12))-AM27/12)*((1+AO27)^(1/12))-AM27/12)*((1+AO27)^(1/12))-AM27/12)*((1+AO27)^(1/12))-AM27/12</f>
        <v>352085805.526017</v>
      </c>
      <c r="AS27" s="70" t="n">
        <f aca="false">AQ27/AG109</f>
        <v>0.0820920111918406</v>
      </c>
      <c r="AT27" s="70" t="n">
        <f aca="false">AR27/AG109</f>
        <v>0.0468466821006066</v>
      </c>
      <c r="AU27" s="7"/>
      <c r="AV27" s="7"/>
      <c r="AW27" s="71" t="n">
        <f aca="false">workers_and_wage_central!C15</f>
        <v>11450584</v>
      </c>
      <c r="AX27" s="7"/>
      <c r="AY27" s="40" t="n">
        <f aca="false">(AW27-AW26)/AW26</f>
        <v>-0.000638773080903198</v>
      </c>
      <c r="AZ27" s="39" t="n">
        <f aca="false">workers_and_wage_central!B15</f>
        <v>6713.77408651153</v>
      </c>
      <c r="BA27" s="40" t="n">
        <f aca="false">(AZ27-AZ26)/AZ26</f>
        <v>-0.0147317535303785</v>
      </c>
      <c r="BB27" s="12" t="n">
        <v>46.4292581733586</v>
      </c>
      <c r="BC27" s="12" t="n">
        <v>10.7584829174465</v>
      </c>
      <c r="BD27" s="12" t="n">
        <f aca="false">BB27+BC27/2</f>
        <v>51.8084996320818</v>
      </c>
      <c r="BE27" s="40" t="n">
        <f aca="false">BD27/BD26-1</f>
        <v>-0.098499495515067</v>
      </c>
      <c r="BF27" s="7"/>
      <c r="BG27" s="7"/>
      <c r="BH27" s="7"/>
      <c r="BI27" s="40" t="n">
        <f aca="false">T34/AG34</f>
        <v>0.0131106145672893</v>
      </c>
      <c r="BJ27" s="7" t="n">
        <f aca="false">BJ26+1</f>
        <v>2038</v>
      </c>
      <c r="BK27" s="40" t="n">
        <f aca="false">SUM(T106:T109)/AVERAGE(AG106:AG109)</f>
        <v>0.0721134087580356</v>
      </c>
      <c r="BL27" s="40" t="n">
        <f aca="false">SUM(P106:P109)/AVERAGE(AG106:AG109)</f>
        <v>0.0165561941701141</v>
      </c>
      <c r="BM27" s="40" t="n">
        <f aca="false">SUM(D106:D109)/AVERAGE(AG106:AG109)</f>
        <v>0.0900131163952607</v>
      </c>
      <c r="BN27" s="40" t="n">
        <f aca="false">(SUM(H106:H109)+SUM(J106:J109))/AVERAGE(AG106:AG109)</f>
        <v>0.0181310601240775</v>
      </c>
      <c r="BO27" s="69" t="n">
        <f aca="false">AL27-BN27</f>
        <v>-0.0525869619314167</v>
      </c>
      <c r="BP27" s="32" t="n">
        <f aca="false">BM27+BN27</f>
        <v>0.108144176519338</v>
      </c>
    </row>
    <row r="28" customFormat="false" ht="12.8" hidden="false" customHeight="false" outlineLevel="0" collapsed="false">
      <c r="A28" s="7" t="n">
        <f aca="false">A24+1</f>
        <v>2018</v>
      </c>
      <c r="B28" s="7" t="n">
        <f aca="false">B24</f>
        <v>3</v>
      </c>
      <c r="C28" s="9" t="n">
        <f aca="false">D28*0.081</f>
        <v>8015849.85710566</v>
      </c>
      <c r="D28" s="9" t="n">
        <f aca="false">'Central pensions'!Q28</f>
        <v>98961109.3469834</v>
      </c>
      <c r="E28" s="9"/>
      <c r="F28" s="67" t="n">
        <f aca="false">'Central pensions'!I28</f>
        <v>17987353.0487331</v>
      </c>
      <c r="G28" s="9" t="n">
        <f aca="false">'Central pensions'!K28</f>
        <v>234212.56832</v>
      </c>
      <c r="H28" s="9" t="n">
        <f aca="false">'Central pensions'!V28</f>
        <v>1288568.44701705</v>
      </c>
      <c r="I28" s="67" t="n">
        <f aca="false">'Central pensions'!M28</f>
        <v>7243.68767999995</v>
      </c>
      <c r="J28" s="9" t="n">
        <f aca="false">'Central pensions'!W28</f>
        <v>39852.6323819702</v>
      </c>
      <c r="K28" s="9"/>
      <c r="L28" s="67" t="n">
        <f aca="false">'Central pensions'!N28</f>
        <v>3296148.07519164</v>
      </c>
      <c r="M28" s="67"/>
      <c r="N28" s="67" t="n">
        <f aca="false">'Central pensions'!L28</f>
        <v>747614.46748104</v>
      </c>
      <c r="O28" s="9"/>
      <c r="P28" s="9" t="n">
        <f aca="false">'Central pensions'!X28</f>
        <v>21216882.2495497</v>
      </c>
      <c r="Q28" s="67"/>
      <c r="R28" s="67" t="n">
        <f aca="false">'Central SIPA income'!G23</f>
        <v>18118416.428094</v>
      </c>
      <c r="S28" s="67"/>
      <c r="T28" s="9" t="n">
        <f aca="false">'Central SIPA income'!J23</f>
        <v>69277335.5667707</v>
      </c>
      <c r="U28" s="9"/>
      <c r="V28" s="67" t="n">
        <f aca="false">'Central SIPA income'!F23</f>
        <v>117218.58313405</v>
      </c>
      <c r="W28" s="67"/>
      <c r="X28" s="67" t="n">
        <f aca="false">'Central SIPA income'!M23</f>
        <v>294419.285777467</v>
      </c>
      <c r="Y28" s="9"/>
      <c r="Z28" s="9" t="n">
        <f aca="false">R28+V28-N28-L28-F28</f>
        <v>-3795480.58017769</v>
      </c>
      <c r="AA28" s="9"/>
      <c r="AB28" s="9" t="n">
        <f aca="false">T28-P28-D28</f>
        <v>-50900656.0297624</v>
      </c>
      <c r="AC28" s="50"/>
      <c r="AD28" s="9" t="n">
        <v>15118123646.8716</v>
      </c>
      <c r="AE28" s="9" t="n">
        <v>699939.388505861</v>
      </c>
      <c r="AF28" s="9" t="n">
        <v>257.384544350716</v>
      </c>
      <c r="AG28" s="9" t="n">
        <f aca="false">AE28/$AE$6*$AD$6</f>
        <v>5107155569.16924</v>
      </c>
      <c r="AH28" s="40" t="n">
        <f aca="false">(AG28-AG27)/AG27</f>
        <v>-0.000667279579284992</v>
      </c>
      <c r="AI28" s="40"/>
      <c r="AJ28" s="40" t="n">
        <f aca="false">AB28/AG28</f>
        <v>-0.00996653721242375</v>
      </c>
      <c r="AK28" s="68" t="n">
        <f aca="false">AK27+1</f>
        <v>2039</v>
      </c>
      <c r="AL28" s="69" t="n">
        <f aca="false">SUM(AB110:AB113)/AVERAGE(AG110:AG113)</f>
        <v>-0.0331358267115371</v>
      </c>
      <c r="AM28" s="9" t="n">
        <v>3887732.69163583</v>
      </c>
      <c r="AN28" s="69" t="n">
        <f aca="false">AM28/AVERAGE(AG110:AG113)</f>
        <v>0.000508719358798371</v>
      </c>
      <c r="AO28" s="69" t="n">
        <f aca="false">'GDP evolution by scenario'!G109</f>
        <v>0.0221039234625899</v>
      </c>
      <c r="AP28" s="69"/>
      <c r="AQ28" s="9" t="n">
        <f aca="false">AQ27*(1+AO28)</f>
        <v>630616936.126626</v>
      </c>
      <c r="AR28" s="9" t="n">
        <f aca="false">(((((((((((AR27*((1+AO28)^(1/12))-AM28/12)*((1+AO28)^(1/12))-AM28/12)*((1+AO28)^(1/12))-AM28/12)*((1+AO28)^(1/12))-AM28/12)*((1+AO28)^(1/12))-AM28/12)*((1+AO28)^(1/12))-AM28/12)*((1+AO28)^(1/12))-AM28/12)*((1+AO28)^(1/12))-AM28/12)*((1+AO28)^(1/12))-AM28/12)*((1+AO28)^(1/12))-AM28/12)*((1+AO28)^(1/12))-AM28/12)*((1+AO28)^(1/12))-AM28/12</f>
        <v>355941319.526053</v>
      </c>
      <c r="AS28" s="70" t="n">
        <f aca="false">AQ28/AG113</f>
        <v>0.0820632350248427</v>
      </c>
      <c r="AT28" s="70" t="n">
        <f aca="false">AR28/AG113</f>
        <v>0.0463192383298978</v>
      </c>
      <c r="AU28" s="9"/>
      <c r="AW28" s="71" t="n">
        <f aca="false">workers_and_wage_central!C16</f>
        <v>11588487</v>
      </c>
      <c r="AY28" s="40" t="n">
        <f aca="false">(AW28-AW27)/AW27</f>
        <v>0.0120433158693041</v>
      </c>
      <c r="AZ28" s="39" t="n">
        <f aca="false">workers_and_wage_central!B16</f>
        <v>6329.95429344107</v>
      </c>
      <c r="BA28" s="40" t="n">
        <f aca="false">(AZ28-AZ27)/AZ27</f>
        <v>-0.0571690063032628</v>
      </c>
      <c r="BB28" s="12" t="n">
        <v>45.5379530641625</v>
      </c>
      <c r="BC28" s="12" t="n">
        <v>11.4316580981135</v>
      </c>
      <c r="BD28" s="12" t="n">
        <f aca="false">BB28+BC28/2</f>
        <v>51.2537821132193</v>
      </c>
      <c r="BE28" s="40" t="n">
        <f aca="false">BD28/BD27-1</f>
        <v>-0.0107070755339747</v>
      </c>
      <c r="BF28" s="7"/>
      <c r="BG28" s="7"/>
      <c r="BI28" s="40" t="n">
        <f aca="false">T35/AG35</f>
        <v>0.0178520259697168</v>
      </c>
      <c r="BJ28" s="7" t="n">
        <f aca="false">BJ27+1</f>
        <v>2039</v>
      </c>
      <c r="BK28" s="40" t="n">
        <f aca="false">SUM(T110:T113)/AVERAGE(AG110:AG113)</f>
        <v>0.0723121387768168</v>
      </c>
      <c r="BL28" s="40" t="n">
        <f aca="false">SUM(P110:P113)/AVERAGE(AG110:AG113)</f>
        <v>0.0163161464804544</v>
      </c>
      <c r="BM28" s="40" t="n">
        <f aca="false">SUM(D110:D113)/AVERAGE(AG110:AG113)</f>
        <v>0.0891318190078994</v>
      </c>
      <c r="BN28" s="40" t="n">
        <f aca="false">(SUM(H110:H113)+SUM(J110:J113))/AVERAGE(AG110:AG113)</f>
        <v>0.019079171536603</v>
      </c>
      <c r="BO28" s="69" t="n">
        <f aca="false">AL28-BN28</f>
        <v>-0.0522149982481401</v>
      </c>
      <c r="BP28" s="32" t="n">
        <f aca="false">BM28+BN28</f>
        <v>0.108210990544502</v>
      </c>
    </row>
    <row r="29" customFormat="false" ht="12.8" hidden="false" customHeight="false" outlineLevel="0" collapsed="false">
      <c r="A29" s="7" t="n">
        <f aca="false">A25+1</f>
        <v>2018</v>
      </c>
      <c r="B29" s="7" t="n">
        <f aca="false">B25</f>
        <v>4</v>
      </c>
      <c r="C29" s="9" t="n">
        <f aca="false">D29*0.081</f>
        <v>7353780.46864182</v>
      </c>
      <c r="D29" s="9" t="n">
        <f aca="false">'Central pensions'!Q29</f>
        <v>90787413.1931089</v>
      </c>
      <c r="E29" s="9"/>
      <c r="F29" s="67" t="n">
        <f aca="false">'Central pensions'!I29</f>
        <v>16501687.0188858</v>
      </c>
      <c r="G29" s="9" t="n">
        <f aca="false">'Central pensions'!K29</f>
        <v>235965.4844976</v>
      </c>
      <c r="H29" s="9" t="n">
        <f aca="false">'Central pensions'!V29</f>
        <v>1298212.47463232</v>
      </c>
      <c r="I29" s="67" t="n">
        <f aca="false">'Central pensions'!M29</f>
        <v>7297.90158240002</v>
      </c>
      <c r="J29" s="9" t="n">
        <f aca="false">'Central pensions'!W29</f>
        <v>40150.9012772882</v>
      </c>
      <c r="K29" s="9"/>
      <c r="L29" s="67" t="n">
        <f aca="false">'Central pensions'!N29</f>
        <v>3042878.91011014</v>
      </c>
      <c r="M29" s="67"/>
      <c r="N29" s="67" t="n">
        <f aca="false">'Central pensions'!L29</f>
        <v>684073.437472342</v>
      </c>
      <c r="O29" s="9"/>
      <c r="P29" s="9" t="n">
        <f aca="false">'Central pensions'!X29</f>
        <v>19553083.3484778</v>
      </c>
      <c r="Q29" s="67"/>
      <c r="R29" s="67" t="n">
        <f aca="false">'Central SIPA income'!G24</f>
        <v>19898157.1148871</v>
      </c>
      <c r="S29" s="67"/>
      <c r="T29" s="9" t="n">
        <f aca="false">'Central SIPA income'!J24</f>
        <v>76082328.3358747</v>
      </c>
      <c r="U29" s="9"/>
      <c r="V29" s="67" t="n">
        <f aca="false">'Central SIPA income'!F24</f>
        <v>114342.3652257</v>
      </c>
      <c r="W29" s="67"/>
      <c r="X29" s="67" t="n">
        <f aca="false">'Central SIPA income'!M24</f>
        <v>287195.055628325</v>
      </c>
      <c r="Y29" s="9"/>
      <c r="Z29" s="9" t="n">
        <f aca="false">R29+V29-N29-L29-F29</f>
        <v>-216139.886355566</v>
      </c>
      <c r="AA29" s="9"/>
      <c r="AB29" s="9" t="n">
        <f aca="false">T29-P29-D29</f>
        <v>-34258168.2057119</v>
      </c>
      <c r="AC29" s="50"/>
      <c r="AD29" s="9" t="n">
        <v>16779533858.6913</v>
      </c>
      <c r="AE29" s="9" t="n">
        <v>692735.8892223</v>
      </c>
      <c r="AF29" s="72" t="n">
        <v>298.099530285664</v>
      </c>
      <c r="AG29" s="9" t="n">
        <f aca="false">AE29/$AE$6*$AD$6</f>
        <v>5054594744.49258</v>
      </c>
      <c r="AH29" s="40" t="n">
        <f aca="false">(AG29-AG28)/AG28</f>
        <v>-0.0102916043901144</v>
      </c>
      <c r="AI29" s="40"/>
      <c r="AJ29" s="40" t="n">
        <f aca="false">AB29/AG29</f>
        <v>-0.0067776290558287</v>
      </c>
      <c r="AK29" s="68" t="n">
        <f aca="false">AK28+1</f>
        <v>2040</v>
      </c>
      <c r="AL29" s="69" t="n">
        <f aca="false">SUM(AB114:AB117)/AVERAGE(AG114:AG117)</f>
        <v>-0.0322095291245267</v>
      </c>
      <c r="AM29" s="9" t="n">
        <v>3427469.19706586</v>
      </c>
      <c r="AN29" s="69" t="n">
        <f aca="false">AM29/AVERAGE(AG114:AG117)</f>
        <v>0.00044051528273176</v>
      </c>
      <c r="AO29" s="69" t="n">
        <f aca="false">'GDP evolution by scenario'!G113</f>
        <v>0.0181094031215947</v>
      </c>
      <c r="AP29" s="69"/>
      <c r="AQ29" s="9" t="n">
        <f aca="false">AQ28*(1+AO29)</f>
        <v>642037032.438248</v>
      </c>
      <c r="AR29" s="9" t="n">
        <f aca="false">(((((((((((AR28*((1+AO29)^(1/12))-AM29/12)*((1+AO29)^(1/12))-AM29/12)*((1+AO29)^(1/12))-AM29/12)*((1+AO29)^(1/12))-AM29/12)*((1+AO29)^(1/12))-AM29/12)*((1+AO29)^(1/12))-AM29/12)*((1+AO29)^(1/12))-AM29/12)*((1+AO29)^(1/12))-AM29/12)*((1+AO29)^(1/12))-AM29/12)*((1+AO29)^(1/12))-AM29/12)*((1+AO29)^(1/12))-AM29/12)*((1+AO29)^(1/12))-AM29/12</f>
        <v>358931378.873917</v>
      </c>
      <c r="AS29" s="70" t="n">
        <f aca="false">AQ29/AG117</f>
        <v>0.0819131092541249</v>
      </c>
      <c r="AT29" s="70" t="n">
        <f aca="false">AR29/AG117</f>
        <v>0.0457935972022934</v>
      </c>
      <c r="AW29" s="71" t="n">
        <f aca="false">workers_and_wage_central!C17</f>
        <v>11565298</v>
      </c>
      <c r="AY29" s="40" t="n">
        <f aca="false">(AW29-AW28)/AW28</f>
        <v>-0.00200103775410888</v>
      </c>
      <c r="AZ29" s="39" t="n">
        <f aca="false">workers_and_wage_central!B17</f>
        <v>6023.28196504967</v>
      </c>
      <c r="BA29" s="40" t="n">
        <f aca="false">(AZ29-AZ28)/AZ28</f>
        <v>-0.0484477950668873</v>
      </c>
      <c r="BB29" s="12" t="n">
        <v>47.1428829501671</v>
      </c>
      <c r="BC29" s="12" t="n">
        <v>12.2792900390599</v>
      </c>
      <c r="BD29" s="12" t="n">
        <f aca="false">BB29+BC29/2</f>
        <v>53.2825279696971</v>
      </c>
      <c r="BE29" s="40" t="n">
        <f aca="false">BD29/BD28-1</f>
        <v>0.0395823639316277</v>
      </c>
      <c r="BF29" s="7"/>
      <c r="BG29" s="73" t="n">
        <f aca="false">(BB29-BB25)/BB25</f>
        <v>-0.103336827559212</v>
      </c>
      <c r="BI29" s="40" t="n">
        <f aca="false">T36/AG36</f>
        <v>0.0139037622273564</v>
      </c>
      <c r="BJ29" s="7" t="n">
        <f aca="false">BJ28+1</f>
        <v>2040</v>
      </c>
      <c r="BK29" s="40" t="n">
        <f aca="false">SUM(T114:T117)/AVERAGE(AG114:AG117)</f>
        <v>0.0725624146433786</v>
      </c>
      <c r="BL29" s="40" t="n">
        <f aca="false">SUM(P114:P117)/AVERAGE(AG114:AG117)</f>
        <v>0.0160987437173662</v>
      </c>
      <c r="BM29" s="40" t="n">
        <f aca="false">SUM(D114:D117)/AVERAGE(AG114:AG117)</f>
        <v>0.0886732000505391</v>
      </c>
      <c r="BN29" s="40" t="n">
        <f aca="false">(SUM(H114:H117)+SUM(J114:J117))/AVERAGE(AG114:AG117)</f>
        <v>0.019549786622094</v>
      </c>
      <c r="BO29" s="69" t="n">
        <f aca="false">AL29-BN29</f>
        <v>-0.0517593157466207</v>
      </c>
      <c r="BP29" s="32" t="n">
        <f aca="false">BM29+BN29</f>
        <v>0.108222986672633</v>
      </c>
    </row>
    <row r="30" customFormat="false" ht="12.8" hidden="false" customHeight="false" outlineLevel="0" collapsed="false">
      <c r="A30" s="5" t="n">
        <f aca="false">A26+1</f>
        <v>2019</v>
      </c>
      <c r="B30" s="5" t="n">
        <f aca="false">B26</f>
        <v>1</v>
      </c>
      <c r="C30" s="6"/>
      <c r="D30" s="6" t="n">
        <f aca="false">'Central pensions'!Q30</f>
        <v>90432354.1820016</v>
      </c>
      <c r="E30" s="6"/>
      <c r="F30" s="8" t="n">
        <f aca="false">'Central pensions'!I30</f>
        <v>16437150.8407037</v>
      </c>
      <c r="G30" s="6" t="n">
        <f aca="false">'Central pensions'!K30</f>
        <v>191413.386170551</v>
      </c>
      <c r="H30" s="6" t="n">
        <f aca="false">'Central pensions'!V30</f>
        <v>1053099.97463103</v>
      </c>
      <c r="I30" s="8" t="n">
        <f aca="false">'Central pensions'!M30</f>
        <v>5920.00163414079</v>
      </c>
      <c r="J30" s="6" t="n">
        <f aca="false">'Central pensions'!W30</f>
        <v>32570.1023081765</v>
      </c>
      <c r="K30" s="6"/>
      <c r="L30" s="8" t="n">
        <f aca="false">'Central pensions'!N30</f>
        <v>3524319.27649951</v>
      </c>
      <c r="M30" s="8"/>
      <c r="N30" s="8" t="n">
        <f aca="false">'Central pensions'!L30</f>
        <v>682134.901809523</v>
      </c>
      <c r="O30" s="6"/>
      <c r="P30" s="6" t="n">
        <f aca="false">'Central pensions'!X30</f>
        <v>22040614.4470871</v>
      </c>
      <c r="Q30" s="8"/>
      <c r="R30" s="8" t="n">
        <f aca="false">'Central SIPA income'!G25</f>
        <v>15836297.8946945</v>
      </c>
      <c r="S30" s="8"/>
      <c r="T30" s="6" t="n">
        <f aca="false">'Central SIPA income'!J25</f>
        <v>60551457.5592245</v>
      </c>
      <c r="U30" s="6"/>
      <c r="V30" s="8" t="n">
        <f aca="false">'Central SIPA income'!F25</f>
        <v>112353.81625417</v>
      </c>
      <c r="W30" s="8"/>
      <c r="X30" s="8" t="n">
        <f aca="false">'Central SIPA income'!M25</f>
        <v>282200.393926418</v>
      </c>
      <c r="Y30" s="6"/>
      <c r="Z30" s="6" t="n">
        <f aca="false">R30+V30-N30-L30-F30</f>
        <v>-4694953.30806409</v>
      </c>
      <c r="AA30" s="6"/>
      <c r="AB30" s="6" t="n">
        <f aca="false">T30-P30-D30</f>
        <v>-51921511.0698641</v>
      </c>
      <c r="AC30" s="50"/>
      <c r="AD30" s="6" t="n">
        <v>17412113021.4212</v>
      </c>
      <c r="AE30" s="6" t="n">
        <v>693692.821134425</v>
      </c>
      <c r="AF30" s="6" t="n">
        <v>326.494679287868</v>
      </c>
      <c r="AG30" s="6" t="n">
        <f aca="false">AE30/$AE$6*$AD$6</f>
        <v>5061577063.56846</v>
      </c>
      <c r="AH30" s="61" t="n">
        <f aca="false">(AG30-AG29)/AG29</f>
        <v>0.00138138059109247</v>
      </c>
      <c r="AI30" s="61"/>
      <c r="AJ30" s="61" t="n">
        <f aca="false">AB30/AG30</f>
        <v>-0.0102579710666815</v>
      </c>
      <c r="AK30" s="5"/>
      <c r="AL30" s="5"/>
      <c r="AM30" s="6"/>
      <c r="AN30" s="5"/>
      <c r="AO30" s="5"/>
      <c r="AP30" s="5"/>
      <c r="AQ30" s="5"/>
      <c r="AR30" s="74" t="n">
        <f aca="false">(AR29-AR6)/AR6</f>
        <v>-0.381872721491828</v>
      </c>
      <c r="AS30" s="64"/>
      <c r="AT30" s="5"/>
      <c r="AU30" s="61" t="n">
        <f aca="false">AVERAGE(AH30:AH33)</f>
        <v>-0.000814920483286916</v>
      </c>
      <c r="AV30" s="5"/>
      <c r="AW30" s="65" t="n">
        <f aca="false">workers_and_wage_central!C18</f>
        <v>11487615</v>
      </c>
      <c r="AX30" s="5"/>
      <c r="AY30" s="61" t="n">
        <f aca="false">(AW30-AW29)/AW29</f>
        <v>-0.00671690431150153</v>
      </c>
      <c r="AZ30" s="66" t="n">
        <f aca="false">workers_and_wage_central!B18</f>
        <v>5994.2310379228</v>
      </c>
      <c r="BA30" s="61" t="n">
        <f aca="false">(AZ30-AZ29)/AZ29</f>
        <v>-0.00482310595709121</v>
      </c>
      <c r="BB30" s="11" t="n">
        <v>48.2222149172159</v>
      </c>
      <c r="BC30" s="11" t="n">
        <v>13.7158643683573</v>
      </c>
      <c r="BD30" s="11" t="n">
        <f aca="false">BB30+BC30/2</f>
        <v>55.0801471013946</v>
      </c>
      <c r="BE30" s="61" t="n">
        <f aca="false">BD30/BD29-1</f>
        <v>0.0337374970782138</v>
      </c>
      <c r="BF30" s="5"/>
      <c r="BG30" s="5"/>
      <c r="BH30" s="5"/>
      <c r="BI30" s="61" t="n">
        <f aca="false">T37/AG37</f>
        <v>0.0159145652319359</v>
      </c>
      <c r="BJ30" s="5"/>
      <c r="BK30" s="5"/>
      <c r="BL30" s="5"/>
      <c r="BM30" s="5"/>
      <c r="BN30" s="5"/>
      <c r="BO30" s="5"/>
      <c r="BP30" s="5"/>
    </row>
    <row r="31" customFormat="false" ht="12.8" hidden="false" customHeight="false" outlineLevel="0" collapsed="false">
      <c r="A31" s="7" t="n">
        <f aca="false">A27+1</f>
        <v>2019</v>
      </c>
      <c r="B31" s="7" t="n">
        <f aca="false">B27</f>
        <v>2</v>
      </c>
      <c r="C31" s="9"/>
      <c r="D31" s="9" t="n">
        <f aca="false">'Central pensions'!Q31</f>
        <v>91462536.5320901</v>
      </c>
      <c r="E31" s="9"/>
      <c r="F31" s="67" t="n">
        <f aca="false">'Central pensions'!I31</f>
        <v>16624398.6773326</v>
      </c>
      <c r="G31" s="9" t="n">
        <f aca="false">'Central pensions'!K31</f>
        <v>191129.61039758</v>
      </c>
      <c r="H31" s="9" t="n">
        <f aca="false">'Central pensions'!V31</f>
        <v>1051538.72405553</v>
      </c>
      <c r="I31" s="67" t="n">
        <f aca="false">'Central pensions'!M31</f>
        <v>5911.22506384263</v>
      </c>
      <c r="J31" s="9" t="n">
        <f aca="false">'Central pensions'!W31</f>
        <v>32521.8162079029</v>
      </c>
      <c r="K31" s="9"/>
      <c r="L31" s="67" t="n">
        <f aca="false">'Central pensions'!N31</f>
        <v>3284350.69605247</v>
      </c>
      <c r="M31" s="67"/>
      <c r="N31" s="67" t="n">
        <f aca="false">'Central pensions'!L31</f>
        <v>691529.028190384</v>
      </c>
      <c r="O31" s="9"/>
      <c r="P31" s="9" t="n">
        <f aca="false">'Central pensions'!X31</f>
        <v>20847100.0540168</v>
      </c>
      <c r="Q31" s="67"/>
      <c r="R31" s="67" t="n">
        <f aca="false">'Central SIPA income'!G26</f>
        <v>18685073.5510865</v>
      </c>
      <c r="S31" s="67"/>
      <c r="T31" s="9" t="n">
        <f aca="false">'Central SIPA income'!J26</f>
        <v>71443998.1896684</v>
      </c>
      <c r="U31" s="9"/>
      <c r="V31" s="67" t="n">
        <f aca="false">'Central SIPA income'!F26</f>
        <v>108531.51612634</v>
      </c>
      <c r="W31" s="67"/>
      <c r="X31" s="67" t="n">
        <f aca="false">'Central SIPA income'!M26</f>
        <v>272599.878005015</v>
      </c>
      <c r="Y31" s="9"/>
      <c r="Z31" s="9" t="n">
        <f aca="false">R31+V31-N31-L31-F31</f>
        <v>-1806673.3343626</v>
      </c>
      <c r="AA31" s="9"/>
      <c r="AB31" s="9" t="n">
        <f aca="false">T31-P31-D31</f>
        <v>-40865638.3964385</v>
      </c>
      <c r="AC31" s="50"/>
      <c r="AD31" s="9" t="n">
        <v>20909685152.7339</v>
      </c>
      <c r="AE31" s="9" t="n">
        <v>691076.986332392</v>
      </c>
      <c r="AF31" s="9" t="n">
        <v>364.361405082009</v>
      </c>
      <c r="AG31" s="9" t="n">
        <f aca="false">AE31/$AE$6*$AD$6</f>
        <v>5042490446.21757</v>
      </c>
      <c r="AH31" s="40" t="n">
        <f aca="false">(AG31-AG30)/AG30</f>
        <v>-0.0037708834837806</v>
      </c>
      <c r="AI31" s="40"/>
      <c r="AJ31" s="40" t="n">
        <f aca="false">AB31/AG31</f>
        <v>-0.00810425698021744</v>
      </c>
      <c r="AK31" s="7"/>
      <c r="AL31" s="7"/>
      <c r="AM31" s="7" t="n">
        <v>1000</v>
      </c>
      <c r="AN31" s="7"/>
      <c r="AO31" s="7"/>
      <c r="AP31" s="7"/>
      <c r="AQ31" s="7"/>
      <c r="AR31" s="7" t="n">
        <f aca="false">AR28*(1+AO29)-AM29*((1+AO29)^(11/12)+(1+AO29)^(10/12)+(1+AO29)^(9/12)+(1+AO29)^(8/12)+(1+AO29)^(7/12)+(1+AO29)^(6/12)+(1+AO29)^(5/12)+(1+AO29)^(4/12)+(1+AO29)^(3/12)+(1+AO29)^(2/12)+(1+AO29)^(1/12)+1)/12</f>
        <v>358931378.873917</v>
      </c>
      <c r="AS31" s="7"/>
      <c r="AT31" s="7"/>
      <c r="AU31" s="7"/>
      <c r="AV31" s="7"/>
      <c r="AW31" s="71" t="n">
        <f aca="false">workers_and_wage_central!C19</f>
        <v>11579738</v>
      </c>
      <c r="AX31" s="7"/>
      <c r="AY31" s="40" t="n">
        <f aca="false">(AW31-AW30)/AW30</f>
        <v>0.00801933212420507</v>
      </c>
      <c r="AZ31" s="39" t="n">
        <f aca="false">workers_and_wage_central!B19</f>
        <v>5929.14008515109</v>
      </c>
      <c r="BA31" s="40" t="n">
        <f aca="false">(AZ31-AZ30)/AZ30</f>
        <v>-0.0108589329239902</v>
      </c>
      <c r="BB31" s="12" t="n">
        <v>42.4620464501394</v>
      </c>
      <c r="BC31" s="12" t="n">
        <v>11.5395869453758</v>
      </c>
      <c r="BD31" s="12" t="n">
        <f aca="false">BB31+BC31/2</f>
        <v>48.2318399228273</v>
      </c>
      <c r="BE31" s="40" t="n">
        <f aca="false">BD31/BD30-1</f>
        <v>-0.124333494715628</v>
      </c>
      <c r="BF31" s="7"/>
      <c r="BG31" s="7"/>
      <c r="BH31" s="7"/>
      <c r="BI31" s="40" t="n">
        <f aca="false">T38/AG38</f>
        <v>0.0137845679312831</v>
      </c>
      <c r="BJ31" s="7"/>
      <c r="BK31" s="7"/>
      <c r="BL31" s="7"/>
      <c r="BM31" s="7"/>
      <c r="BN31" s="7"/>
      <c r="BO31" s="7"/>
      <c r="BP31" s="7"/>
    </row>
    <row r="32" customFormat="false" ht="12.8" hidden="false" customHeight="false" outlineLevel="0" collapsed="false">
      <c r="A32" s="7" t="n">
        <f aca="false">A28+1</f>
        <v>2019</v>
      </c>
      <c r="B32" s="7" t="n">
        <f aca="false">B28</f>
        <v>3</v>
      </c>
      <c r="C32" s="9" t="n">
        <f aca="false">SUM(C26:C29)</f>
        <v>32480851.885821</v>
      </c>
      <c r="D32" s="9" t="n">
        <f aca="false">'Central pensions'!Q32</f>
        <v>93342552.4113143</v>
      </c>
      <c r="E32" s="9"/>
      <c r="F32" s="67" t="n">
        <f aca="false">'Central pensions'!I32</f>
        <v>16966113.8175525</v>
      </c>
      <c r="G32" s="9" t="n">
        <f aca="false">'Central pensions'!K32</f>
        <v>213474.017828334</v>
      </c>
      <c r="H32" s="9" t="n">
        <f aca="false">'Central pensions'!V32</f>
        <v>1174471.06107353</v>
      </c>
      <c r="I32" s="67" t="n">
        <f aca="false">'Central pensions'!M32</f>
        <v>6602.28921118562</v>
      </c>
      <c r="J32" s="9" t="n">
        <f aca="false">'Central pensions'!W32</f>
        <v>36323.8472496968</v>
      </c>
      <c r="K32" s="9"/>
      <c r="L32" s="67" t="n">
        <f aca="false">'Central pensions'!N32</f>
        <v>3179038.21497582</v>
      </c>
      <c r="M32" s="67"/>
      <c r="N32" s="67" t="n">
        <f aca="false">'Central pensions'!L32</f>
        <v>707043.080500476</v>
      </c>
      <c r="O32" s="9"/>
      <c r="P32" s="9" t="n">
        <f aca="false">'Central pensions'!X32</f>
        <v>20385986.8275003</v>
      </c>
      <c r="Q32" s="67"/>
      <c r="R32" s="67" t="n">
        <f aca="false">'Central SIPA income'!G27</f>
        <v>15828400.563487</v>
      </c>
      <c r="S32" s="67"/>
      <c r="T32" s="9" t="n">
        <f aca="false">'Central SIPA income'!J27</f>
        <v>60521261.4288776</v>
      </c>
      <c r="U32" s="9"/>
      <c r="V32" s="67" t="n">
        <f aca="false">'Central SIPA income'!F27</f>
        <v>102276.26657909</v>
      </c>
      <c r="W32" s="67"/>
      <c r="X32" s="67" t="n">
        <f aca="false">'Central SIPA income'!M27</f>
        <v>256888.494580809</v>
      </c>
      <c r="Y32" s="9"/>
      <c r="Z32" s="9" t="n">
        <f aca="false">R32+V32-N32-L32-F32</f>
        <v>-4921518.28296277</v>
      </c>
      <c r="AA32" s="9"/>
      <c r="AB32" s="9" t="n">
        <f aca="false">T32-P32-D32</f>
        <v>-53207277.809937</v>
      </c>
      <c r="AC32" s="50"/>
      <c r="AD32" s="9" t="n">
        <v>22287255273.2248</v>
      </c>
      <c r="AE32" s="9" t="n">
        <v>696715.277109837</v>
      </c>
      <c r="AF32" s="9" t="n">
        <v>397.614228233701</v>
      </c>
      <c r="AG32" s="9" t="n">
        <f aca="false">AE32/$AE$6*$AD$6</f>
        <v>5083630620.0919</v>
      </c>
      <c r="AH32" s="40" t="n">
        <f aca="false">(AG32-AG31)/AG31</f>
        <v>0.00815870140223869</v>
      </c>
      <c r="AI32" s="40"/>
      <c r="AJ32" s="40" t="n">
        <f aca="false">AB32/AG32</f>
        <v>-0.010466393368481</v>
      </c>
      <c r="AK32" s="7"/>
      <c r="AL32" s="7"/>
      <c r="AM32" s="7"/>
      <c r="AN32" s="7"/>
      <c r="AO32" s="7"/>
      <c r="AP32" s="7"/>
      <c r="AQ32" s="7"/>
      <c r="AR32" s="7" t="n">
        <f aca="false">AR28*(1+AO29)</f>
        <v>362387204.368983</v>
      </c>
      <c r="AS32" s="7"/>
      <c r="AT32" s="7"/>
      <c r="AU32" s="9"/>
      <c r="AW32" s="71" t="n">
        <f aca="false">workers_and_wage_central!C20</f>
        <v>11684255</v>
      </c>
      <c r="AY32" s="40" t="n">
        <f aca="false">(AW32-AW31)/AW31</f>
        <v>0.00902585188024116</v>
      </c>
      <c r="AZ32" s="39" t="n">
        <f aca="false">workers_and_wage_central!B20</f>
        <v>5834.02642488595</v>
      </c>
      <c r="BA32" s="40" t="n">
        <f aca="false">(AZ32-AZ31)/AZ31</f>
        <v>-0.0160417293063036</v>
      </c>
      <c r="BB32" s="12" t="n">
        <f aca="false">(4*45-(BB30+BB31))/2</f>
        <v>44.6578693163224</v>
      </c>
      <c r="BC32" s="12" t="n">
        <f aca="false">(4*12-(BC30+BC31))/2</f>
        <v>11.3722743431335</v>
      </c>
      <c r="BD32" s="12" t="n">
        <f aca="false">BB32+BC32/2</f>
        <v>50.3440064878891</v>
      </c>
      <c r="BE32" s="40" t="n">
        <f aca="false">BD32/BD31-1</f>
        <v>0.0437919550330512</v>
      </c>
      <c r="BF32" s="7"/>
      <c r="BG32" s="7"/>
      <c r="BH32" s="0" t="n">
        <v>1</v>
      </c>
      <c r="BI32" s="40" t="n">
        <f aca="false">T39/AG39</f>
        <v>0.0164955474025517</v>
      </c>
      <c r="BN32" s="0"/>
      <c r="BO32" s="0"/>
      <c r="BP32" s="0"/>
    </row>
    <row r="33" customFormat="false" ht="48" hidden="false" customHeight="true" outlineLevel="0" collapsed="false">
      <c r="A33" s="7" t="n">
        <f aca="false">A29+1</f>
        <v>2019</v>
      </c>
      <c r="B33" s="7" t="n">
        <f aca="false">B29</f>
        <v>4</v>
      </c>
      <c r="C33" s="9"/>
      <c r="D33" s="9" t="n">
        <f aca="false">'Central pensions'!Q33</f>
        <v>92121015.5874932</v>
      </c>
      <c r="E33" s="9"/>
      <c r="F33" s="67" t="n">
        <f aca="false">'Central pensions'!I33</f>
        <v>16744085.0402168</v>
      </c>
      <c r="G33" s="9" t="n">
        <f aca="false">'Central pensions'!K33</f>
        <v>228700.365223416</v>
      </c>
      <c r="H33" s="9" t="n">
        <f aca="false">'Central pensions'!V33</f>
        <v>1258241.93194249</v>
      </c>
      <c r="I33" s="67" t="n">
        <f aca="false">'Central pensions'!M33</f>
        <v>7073.20717185823</v>
      </c>
      <c r="J33" s="9" t="n">
        <f aca="false">'Central pensions'!W33</f>
        <v>38914.6989260563</v>
      </c>
      <c r="K33" s="9"/>
      <c r="L33" s="67" t="n">
        <f aca="false">'Central pensions'!N33</f>
        <v>3355477.57448064</v>
      </c>
      <c r="M33" s="67"/>
      <c r="N33" s="67" t="n">
        <f aca="false">'Central pensions'!L33</f>
        <v>698682.430122325</v>
      </c>
      <c r="O33" s="9"/>
      <c r="P33" s="9" t="n">
        <f aca="false">'Central pensions'!X33</f>
        <v>21255533.6711383</v>
      </c>
      <c r="Q33" s="67"/>
      <c r="R33" s="67" t="n">
        <f aca="false">'Central SIPA income'!G28</f>
        <v>17991739.0042944</v>
      </c>
      <c r="S33" s="67"/>
      <c r="T33" s="9" t="n">
        <f aca="false">'Central SIPA income'!J28</f>
        <v>68792973.457525</v>
      </c>
      <c r="U33" s="9"/>
      <c r="V33" s="67" t="n">
        <f aca="false">'Central SIPA income'!F28</f>
        <v>105441.9473842</v>
      </c>
      <c r="W33" s="67"/>
      <c r="X33" s="67" t="n">
        <f aca="false">'Central SIPA income'!M28</f>
        <v>264839.772072144</v>
      </c>
      <c r="Y33" s="9"/>
      <c r="Z33" s="9" t="n">
        <f aca="false">R33+V33-N33-L33-F33</f>
        <v>-2701064.0931412</v>
      </c>
      <c r="AA33" s="9"/>
      <c r="AB33" s="9" t="n">
        <f aca="false">T33-P33-D33</f>
        <v>-44583575.8011065</v>
      </c>
      <c r="AC33" s="50"/>
      <c r="AD33" s="9" t="n">
        <v>25179945991.8152</v>
      </c>
      <c r="AE33" s="9" t="n">
        <v>690424.718170211</v>
      </c>
      <c r="AF33" s="40"/>
      <c r="AG33" s="9" t="n">
        <f aca="false">AE33/$AE$6*$AD$6</f>
        <v>5037731127.00825</v>
      </c>
      <c r="AH33" s="40" t="n">
        <f aca="false">(AG33-AG32)/AG32</f>
        <v>-0.00902888044269823</v>
      </c>
      <c r="AI33" s="40" t="n">
        <f aca="false">(AG33-AG29)/AG29</f>
        <v>-0.00333629466589907</v>
      </c>
      <c r="AJ33" s="40" t="n">
        <f aca="false">AB33/AG33</f>
        <v>-0.00884993158171649</v>
      </c>
      <c r="AK33" s="7" t="s">
        <v>104</v>
      </c>
      <c r="AL33" s="7"/>
      <c r="AM33" s="7"/>
      <c r="AN33" s="7"/>
      <c r="AO33" s="7"/>
      <c r="AP33" s="7"/>
      <c r="AQ33" s="7"/>
      <c r="AR33" s="7"/>
      <c r="AS33" s="7"/>
      <c r="AT33" s="7"/>
      <c r="AW33" s="71" t="n">
        <f aca="false">workers_and_wage_central!C21</f>
        <v>11731225</v>
      </c>
      <c r="AY33" s="40" t="n">
        <f aca="false">(AW33-AW32)/AW32</f>
        <v>0.0040199396538333</v>
      </c>
      <c r="AZ33" s="39" t="n">
        <f aca="false">workers_and_wage_central!B21</f>
        <v>5669.14592339185</v>
      </c>
      <c r="BA33" s="40" t="n">
        <f aca="false">(AZ33-AZ32)/AZ32</f>
        <v>-0.0282618708737364</v>
      </c>
      <c r="BB33" s="12" t="n">
        <f aca="false">BB32</f>
        <v>44.6578693163224</v>
      </c>
      <c r="BC33" s="12" t="n">
        <f aca="false">BC32</f>
        <v>11.3722743431335</v>
      </c>
      <c r="BD33" s="12" t="n">
        <f aca="false">BB33+BC33/2</f>
        <v>50.3440064878891</v>
      </c>
      <c r="BE33" s="40" t="n">
        <f aca="false">BD33/BD32-1</f>
        <v>0</v>
      </c>
      <c r="BF33" s="7"/>
      <c r="BG33" s="73" t="n">
        <f aca="false">(BB33-BB29)/BB29</f>
        <v>-0.0527123815586663</v>
      </c>
      <c r="BH33" s="0" t="n">
        <f aca="false">BH32+1</f>
        <v>2</v>
      </c>
      <c r="BI33" s="40" t="n">
        <f aca="false">T40/AG40</f>
        <v>0.0144004994398641</v>
      </c>
      <c r="BN33" s="0"/>
      <c r="BO33" s="0"/>
      <c r="BP33" s="0"/>
    </row>
    <row r="34" customFormat="false" ht="12.8" hidden="false" customHeight="false" outlineLevel="0" collapsed="false">
      <c r="A34" s="5" t="n">
        <f aca="false">A30+1</f>
        <v>2020</v>
      </c>
      <c r="B34" s="5" t="n">
        <f aca="false">B30</f>
        <v>1</v>
      </c>
      <c r="C34" s="6"/>
      <c r="D34" s="6" t="n">
        <f aca="false">'Central pensions'!Q34</f>
        <v>105578090.271031</v>
      </c>
      <c r="E34" s="6"/>
      <c r="F34" s="8" t="n">
        <f aca="false">'Central pensions'!I34</f>
        <v>19190067.6583709</v>
      </c>
      <c r="G34" s="6" t="n">
        <f aca="false">'Central pensions'!K34</f>
        <v>248447.21841</v>
      </c>
      <c r="H34" s="6" t="n">
        <f aca="false">'Central pensions'!V34</f>
        <v>1366883.29191146</v>
      </c>
      <c r="I34" s="8" t="n">
        <f aca="false">'Central pensions'!M34</f>
        <v>255882705.78159</v>
      </c>
      <c r="J34" s="6" t="n">
        <f aca="false">'Central pensions'!W34</f>
        <v>1407791149.6065</v>
      </c>
      <c r="K34" s="6"/>
      <c r="L34" s="8" t="n">
        <f aca="false">'Central pensions'!N34</f>
        <v>3815224.09642579</v>
      </c>
      <c r="M34" s="8"/>
      <c r="N34" s="8" t="n">
        <f aca="false">'Central pensions'!L34</f>
        <v>-255159466.702712</v>
      </c>
      <c r="O34" s="6"/>
      <c r="P34" s="6" t="n">
        <f aca="false">'Central pensions'!X34</f>
        <v>-1384014885.61137</v>
      </c>
      <c r="Q34" s="8"/>
      <c r="R34" s="8" t="n">
        <f aca="false">'Central SIPA income'!G29</f>
        <v>16436983.1165929</v>
      </c>
      <c r="S34" s="8"/>
      <c r="T34" s="6" t="n">
        <f aca="false">'Central SIPA income'!J29</f>
        <v>62848229.5675625</v>
      </c>
      <c r="U34" s="6"/>
      <c r="V34" s="8" t="n">
        <f aca="false">'Central SIPA income'!F29</f>
        <v>113099.3429667</v>
      </c>
      <c r="W34" s="8"/>
      <c r="X34" s="8" t="n">
        <f aca="false">'Central SIPA income'!M29</f>
        <v>284072.942086978</v>
      </c>
      <c r="Y34" s="6"/>
      <c r="Z34" s="6" t="n">
        <f aca="false">R34+V34-N34-L34-F34</f>
        <v>248704257.407475</v>
      </c>
      <c r="AA34" s="6"/>
      <c r="AB34" s="6" t="n">
        <f aca="false">T34-P34-D34</f>
        <v>1341285024.9079</v>
      </c>
      <c r="AC34" s="50"/>
      <c r="AD34" s="6" t="n">
        <v>25352324788.3927</v>
      </c>
      <c r="AE34" s="6" t="n">
        <v>656978.783745228</v>
      </c>
      <c r="AF34" s="6"/>
      <c r="AG34" s="6" t="n">
        <f aca="false">AE34/$AE$6*$AD$6</f>
        <v>4793690581.39865</v>
      </c>
      <c r="AH34" s="61" t="n">
        <f aca="false">(AG34-AG33)/AG33</f>
        <v>-0.0484425507151925</v>
      </c>
      <c r="AI34" s="61"/>
      <c r="AJ34" s="61" t="n">
        <f aca="false">AB34/AG34</f>
        <v>0.279802169566931</v>
      </c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61" t="n">
        <f aca="false">AVERAGE(AH34:AH37)</f>
        <v>-0.0214942813037405</v>
      </c>
      <c r="AV34" s="5"/>
      <c r="AW34" s="65" t="n">
        <f aca="false">workers_and_wage_central!C22</f>
        <v>11536977</v>
      </c>
      <c r="AX34" s="5"/>
      <c r="AY34" s="61" t="n">
        <f aca="false">(AW34-AW33)/AW33</f>
        <v>-0.0165582025747524</v>
      </c>
      <c r="AZ34" s="66" t="n">
        <f aca="false">workers_and_wage_central!B22</f>
        <v>5960.59700581122</v>
      </c>
      <c r="BA34" s="61" t="n">
        <f aca="false">(AZ34-AZ33)/AZ33</f>
        <v>0.0514100512418968</v>
      </c>
      <c r="BB34" s="11" t="n">
        <f aca="false">BB33*3/4+BB37*1/4</f>
        <v>45.2434019872418</v>
      </c>
      <c r="BC34" s="11" t="n">
        <f aca="false">$BC$33</f>
        <v>11.3722743431335</v>
      </c>
      <c r="BD34" s="11" t="n">
        <f aca="false">BB34+BC34/2</f>
        <v>50.9295391588085</v>
      </c>
      <c r="BE34" s="61" t="n">
        <f aca="false">BD34/BD33-1</f>
        <v>0.0116306331531295</v>
      </c>
      <c r="BF34" s="5"/>
      <c r="BG34" s="5"/>
      <c r="BH34" s="5" t="n">
        <f aca="false">BH33+1</f>
        <v>3</v>
      </c>
      <c r="BI34" s="61" t="n">
        <f aca="false">T41/AG41</f>
        <v>0.0171566416579538</v>
      </c>
      <c r="BJ34" s="5"/>
      <c r="BK34" s="5"/>
      <c r="BL34" s="5"/>
      <c r="BM34" s="5"/>
      <c r="BN34" s="5"/>
      <c r="BO34" s="5"/>
      <c r="BP34" s="5"/>
    </row>
    <row r="35" customFormat="false" ht="12.8" hidden="false" customHeight="false" outlineLevel="0" collapsed="false">
      <c r="A35" s="7" t="n">
        <f aca="false">A31+1</f>
        <v>2020</v>
      </c>
      <c r="B35" s="7" t="n">
        <f aca="false">B31</f>
        <v>2</v>
      </c>
      <c r="C35" s="9"/>
      <c r="D35" s="9" t="n">
        <f aca="false">'Central pensions'!Q35</f>
        <v>97317742.7929089</v>
      </c>
      <c r="E35" s="9"/>
      <c r="F35" s="67" t="n">
        <f aca="false">'Central pensions'!I35</f>
        <v>17688651.7246304</v>
      </c>
      <c r="G35" s="9" t="n">
        <f aca="false">'Central pensions'!K35</f>
        <v>287472.31593488</v>
      </c>
      <c r="H35" s="9" t="n">
        <f aca="false">'Central pensions'!V35</f>
        <v>1581587.86422808</v>
      </c>
      <c r="I35" s="67" t="n">
        <f aca="false">'Central pensions'!M35</f>
        <v>8890.89636911999</v>
      </c>
      <c r="J35" s="9" t="n">
        <f aca="false">'Central pensions'!W35</f>
        <v>48915.0885843735</v>
      </c>
      <c r="K35" s="9"/>
      <c r="L35" s="67" t="n">
        <f aca="false">'Central pensions'!N35</f>
        <v>3065620.24261988</v>
      </c>
      <c r="M35" s="67"/>
      <c r="N35" s="67" t="n">
        <f aca="false">'Central pensions'!L35</f>
        <v>729626.397229318</v>
      </c>
      <c r="O35" s="9"/>
      <c r="P35" s="9" t="n">
        <f aca="false">'Central pensions'!X35</f>
        <v>19921707.1752654</v>
      </c>
      <c r="Q35" s="67"/>
      <c r="R35" s="67" t="n">
        <f aca="false">'Central SIPA income'!G30</f>
        <v>18768828.6102243</v>
      </c>
      <c r="S35" s="67"/>
      <c r="T35" s="9" t="n">
        <f aca="false">'Central SIPA income'!J30</f>
        <v>71764242.9174752</v>
      </c>
      <c r="U35" s="9"/>
      <c r="V35" s="67" t="n">
        <f aca="false">'Central SIPA income'!F30</f>
        <v>94756.6584691</v>
      </c>
      <c r="W35" s="67"/>
      <c r="X35" s="67" t="n">
        <f aca="false">'Central SIPA income'!M30</f>
        <v>238001.406971689</v>
      </c>
      <c r="Y35" s="9"/>
      <c r="Z35" s="9" t="n">
        <f aca="false">R35+V35-N35-L35-F35</f>
        <v>-2620313.0957862</v>
      </c>
      <c r="AA35" s="9"/>
      <c r="AB35" s="9" t="n">
        <f aca="false">T35-P35-D35</f>
        <v>-45475207.0506991</v>
      </c>
      <c r="AC35" s="50"/>
      <c r="AD35" s="9"/>
      <c r="AE35" s="75"/>
      <c r="AF35" s="40" t="n">
        <f aca="false">AVERAGE(AG34:AG37)/AVERAGE(AG30:AG33)-1</f>
        <v>-0.121451087990598</v>
      </c>
      <c r="AG35" s="9" t="n">
        <f aca="false">AG34*'Central macro hypothesis'!B17/'Central macro hypothesis'!B16</f>
        <v>4019949502.60615</v>
      </c>
      <c r="AH35" s="40" t="n">
        <f aca="false">(AG35-AG34)/AG34</f>
        <v>-0.161408223091184</v>
      </c>
      <c r="AI35" s="40"/>
      <c r="AJ35" s="40" t="n">
        <f aca="false">AB35/AG35</f>
        <v>-0.0113123826608313</v>
      </c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1" t="n">
        <f aca="false">workers_and_wage_central!C23</f>
        <v>9989233</v>
      </c>
      <c r="AX35" s="7"/>
      <c r="AY35" s="40" t="n">
        <f aca="false">(AW35-AW34)/AW34</f>
        <v>-0.134155073725119</v>
      </c>
      <c r="AZ35" s="39" t="n">
        <f aca="false">workers_and_wage_central!B23</f>
        <v>6310.18695216693</v>
      </c>
      <c r="BA35" s="40" t="n">
        <f aca="false">(AZ35-AZ34)/AZ34</f>
        <v>0.0586501563542849</v>
      </c>
      <c r="BB35" s="12" t="n">
        <f aca="false">BB33*2/4+BB37*2/4</f>
        <v>45.8289346581612</v>
      </c>
      <c r="BC35" s="12" t="n">
        <f aca="false">$BC$33</f>
        <v>11.3722743431335</v>
      </c>
      <c r="BD35" s="12" t="n">
        <f aca="false">BB35+BC35/2</f>
        <v>51.5150718297279</v>
      </c>
      <c r="BE35" s="40" t="n">
        <f aca="false">BD35/BD34-1</f>
        <v>0.011496916732225</v>
      </c>
      <c r="BF35" s="7"/>
      <c r="BG35" s="7" t="e">
        <f aca="false">AVERAGE(BF34:BF37)</f>
        <v>#DIV/0!</v>
      </c>
      <c r="BH35" s="7" t="n">
        <f aca="false">BH34+1</f>
        <v>4</v>
      </c>
      <c r="BI35" s="40" t="n">
        <f aca="false">T42/AG42</f>
        <v>0.0148167780577182</v>
      </c>
      <c r="BJ35" s="7"/>
      <c r="BK35" s="7"/>
      <c r="BL35" s="7"/>
      <c r="BM35" s="7"/>
      <c r="BN35" s="7"/>
      <c r="BO35" s="7"/>
      <c r="BP35" s="7"/>
    </row>
    <row r="36" customFormat="false" ht="12.8" hidden="false" customHeight="false" outlineLevel="0" collapsed="false">
      <c r="A36" s="7" t="n">
        <f aca="false">A32+1</f>
        <v>2020</v>
      </c>
      <c r="B36" s="7" t="n">
        <f aca="false">B32</f>
        <v>3</v>
      </c>
      <c r="C36" s="9"/>
      <c r="D36" s="9" t="n">
        <f aca="false">'Central pensions'!Q36</f>
        <v>96259363.3197167</v>
      </c>
      <c r="E36" s="9"/>
      <c r="F36" s="67" t="n">
        <f aca="false">'Central pensions'!I36</f>
        <v>17496278.7271017</v>
      </c>
      <c r="G36" s="9" t="n">
        <f aca="false">'Central pensions'!K36</f>
        <v>301601.97469928</v>
      </c>
      <c r="H36" s="9" t="n">
        <f aca="false">'Central pensions'!V36</f>
        <v>1659325.07782649</v>
      </c>
      <c r="I36" s="67" t="n">
        <f aca="false">'Central pensions'!M36</f>
        <v>9327.89612471999</v>
      </c>
      <c r="J36" s="9" t="n">
        <f aca="false">'Central pensions'!W36</f>
        <v>51319.332303912</v>
      </c>
      <c r="K36" s="9"/>
      <c r="L36" s="67" t="n">
        <f aca="false">'Central pensions'!N36</f>
        <v>3073096.45283503</v>
      </c>
      <c r="M36" s="67"/>
      <c r="N36" s="67" t="n">
        <f aca="false">'Central pensions'!L36</f>
        <v>722865.321199894</v>
      </c>
      <c r="O36" s="9"/>
      <c r="P36" s="9" t="n">
        <f aca="false">'Central pensions'!X36</f>
        <v>19923303.8201383</v>
      </c>
      <c r="Q36" s="67"/>
      <c r="R36" s="67" t="n">
        <f aca="false">'Central SIPA income'!G31</f>
        <v>16102967.3262892</v>
      </c>
      <c r="S36" s="67"/>
      <c r="T36" s="9" t="n">
        <f aca="false">'Central SIPA income'!J31</f>
        <v>61571091.2436199</v>
      </c>
      <c r="U36" s="9"/>
      <c r="V36" s="67" t="n">
        <f aca="false">'Central SIPA income'!F31</f>
        <v>91451.88517719</v>
      </c>
      <c r="W36" s="67"/>
      <c r="X36" s="67" t="n">
        <f aca="false">'Central SIPA income'!M31</f>
        <v>229700.76925499</v>
      </c>
      <c r="Y36" s="9"/>
      <c r="Z36" s="9" t="n">
        <f aca="false">R36+V36-N36-L36-F36</f>
        <v>-5097821.28967028</v>
      </c>
      <c r="AA36" s="9"/>
      <c r="AB36" s="9" t="n">
        <f aca="false">T36-P36-D36</f>
        <v>-54611575.8962351</v>
      </c>
      <c r="AC36" s="50"/>
      <c r="AD36" s="9"/>
      <c r="AE36" s="9"/>
      <c r="AF36" s="9"/>
      <c r="AG36" s="9" t="n">
        <f aca="false">AG35*'Central macro hypothesis'!B18/'Central macro hypothesis'!B17</f>
        <v>4428376308.28263</v>
      </c>
      <c r="AH36" s="40" t="n">
        <f aca="false">(AG36-AG35)/AG35</f>
        <v>0.101599984132063</v>
      </c>
      <c r="AI36" s="40"/>
      <c r="AJ36" s="40" t="n">
        <f aca="false">AB36/AG36</f>
        <v>-0.0123321895192358</v>
      </c>
      <c r="AK36" s="7"/>
      <c r="AL36" s="40"/>
      <c r="AM36" s="40"/>
      <c r="AN36" s="40"/>
      <c r="AO36" s="40"/>
      <c r="AP36" s="40"/>
      <c r="AQ36" s="40"/>
      <c r="AR36" s="40"/>
      <c r="AS36" s="40"/>
      <c r="AT36" s="40"/>
      <c r="AU36" s="9"/>
      <c r="AW36" s="71" t="n">
        <f aca="false">workers_and_wage_central!C24</f>
        <v>10116795</v>
      </c>
      <c r="AY36" s="40" t="n">
        <f aca="false">(AW36-AW35)/AW35</f>
        <v>0.0127699494045239</v>
      </c>
      <c r="AZ36" s="39" t="n">
        <f aca="false">workers_and_wage_central!B24</f>
        <v>6175.22296191738</v>
      </c>
      <c r="BA36" s="40" t="n">
        <f aca="false">(AZ36-AZ35)/AZ35</f>
        <v>-0.0213882712624241</v>
      </c>
      <c r="BB36" s="12" t="n">
        <f aca="false">BB33*1/4+BB37*3/4</f>
        <v>46.4144673290806</v>
      </c>
      <c r="BC36" s="12" t="n">
        <f aca="false">$BC$33</f>
        <v>11.3722743431335</v>
      </c>
      <c r="BD36" s="12" t="n">
        <f aca="false">BB36+BC36/2</f>
        <v>52.1006045006473</v>
      </c>
      <c r="BE36" s="40" t="n">
        <f aca="false">BD36/BD35-1</f>
        <v>0.0113662400171888</v>
      </c>
      <c r="BF36" s="7"/>
      <c r="BG36" s="7"/>
      <c r="BH36" s="0" t="n">
        <f aca="false">BH35+1</f>
        <v>5</v>
      </c>
      <c r="BI36" s="40" t="n">
        <f aca="false">T43/AG43</f>
        <v>0.0172699857778452</v>
      </c>
      <c r="BN36" s="0"/>
      <c r="BO36" s="0"/>
      <c r="BP36" s="0"/>
    </row>
    <row r="37" customFormat="false" ht="12.8" hidden="false" customHeight="false" outlineLevel="0" collapsed="false">
      <c r="A37" s="7" t="n">
        <f aca="false">A33+1</f>
        <v>2020</v>
      </c>
      <c r="B37" s="7" t="n">
        <f aca="false">B33</f>
        <v>4</v>
      </c>
      <c r="C37" s="9"/>
      <c r="D37" s="9" t="n">
        <f aca="false">'Central pensions'!Q37</f>
        <v>94643527.5594651</v>
      </c>
      <c r="E37" s="9"/>
      <c r="F37" s="67" t="n">
        <f aca="false">'Central pensions'!I37</f>
        <v>17202581.4506645</v>
      </c>
      <c r="G37" s="9" t="n">
        <f aca="false">'Central pensions'!K37</f>
        <v>332180.285328</v>
      </c>
      <c r="H37" s="9" t="n">
        <f aca="false">'Central pensions'!V37</f>
        <v>1827557.92084548</v>
      </c>
      <c r="I37" s="67" t="n">
        <f aca="false">'Central pensions'!M37</f>
        <v>10273.6170720001</v>
      </c>
      <c r="J37" s="9" t="n">
        <f aca="false">'Central pensions'!W37</f>
        <v>56522.4099230565</v>
      </c>
      <c r="K37" s="9"/>
      <c r="L37" s="67" t="n">
        <f aca="false">'Central pensions'!N37</f>
        <v>3000194.08728157</v>
      </c>
      <c r="M37" s="67"/>
      <c r="N37" s="67" t="n">
        <f aca="false">'Central pensions'!L37</f>
        <v>712946.836556744</v>
      </c>
      <c r="O37" s="9"/>
      <c r="P37" s="9" t="n">
        <f aca="false">'Central pensions'!X37</f>
        <v>19490444.5226376</v>
      </c>
      <c r="Q37" s="67"/>
      <c r="R37" s="67" t="n">
        <f aca="false">'Central SIPA income'!G32</f>
        <v>18842370.1475566</v>
      </c>
      <c r="S37" s="67"/>
      <c r="T37" s="9" t="n">
        <f aca="false">'Central SIPA income'!J32</f>
        <v>72045435.3594355</v>
      </c>
      <c r="U37" s="9"/>
      <c r="V37" s="67" t="n">
        <f aca="false">'Central SIPA income'!F32</f>
        <v>95329.12741414</v>
      </c>
      <c r="W37" s="67"/>
      <c r="X37" s="67" t="n">
        <f aca="false">'Central SIPA income'!M32</f>
        <v>239439.283914253</v>
      </c>
      <c r="Y37" s="9"/>
      <c r="Z37" s="9" t="n">
        <f aca="false">R37+V37-N37-L37-F37</f>
        <v>-1978023.09953207</v>
      </c>
      <c r="AA37" s="9"/>
      <c r="AB37" s="9" t="n">
        <f aca="false">T37-P37-D37</f>
        <v>-42088536.7226672</v>
      </c>
      <c r="AC37" s="50"/>
      <c r="AD37" s="9"/>
      <c r="AE37" s="9"/>
      <c r="AF37" s="9"/>
      <c r="AG37" s="9" t="n">
        <f aca="false">AG36*'Central macro hypothesis'!B19/'Central macro hypothesis'!B18</f>
        <v>4527012476.27306</v>
      </c>
      <c r="AH37" s="40" t="n">
        <f aca="false">(AG37-AG36)/AG36</f>
        <v>0.0222736644593519</v>
      </c>
      <c r="AI37" s="40" t="n">
        <f aca="false">(AG37-AG33)/AG33</f>
        <v>-0.101378703598756</v>
      </c>
      <c r="AJ37" s="40" t="n">
        <f aca="false">AB37/AG37</f>
        <v>-0.00929719918892676</v>
      </c>
      <c r="AK37" s="73"/>
      <c r="AW37" s="71" t="n">
        <f aca="false">workers_and_wage_central!C25</f>
        <v>10362450</v>
      </c>
      <c r="AY37" s="40" t="n">
        <f aca="false">(AW37-AW36)/AW36</f>
        <v>0.0242818995541572</v>
      </c>
      <c r="AZ37" s="39" t="n">
        <f aca="false">workers_and_wage_central!B25</f>
        <v>6110.5943796932</v>
      </c>
      <c r="BA37" s="40" t="n">
        <f aca="false">(AZ37-AZ36)/AZ36</f>
        <v>-0.0104657892715355</v>
      </c>
      <c r="BB37" s="76" t="n">
        <v>47</v>
      </c>
      <c r="BC37" s="12" t="n">
        <f aca="false">$BC$33</f>
        <v>11.3722743431335</v>
      </c>
      <c r="BD37" s="12" t="n">
        <f aca="false">BB37+BC37/2</f>
        <v>52.6861371715667</v>
      </c>
      <c r="BE37" s="40" t="n">
        <f aca="false">BD37/BD36-1</f>
        <v>0.0112385005228133</v>
      </c>
      <c r="BG37" s="73" t="n">
        <f aca="false">(BB37-BB33)/BB33</f>
        <v>0.052446091126466</v>
      </c>
      <c r="BH37" s="0" t="n">
        <f aca="false">BH36+1</f>
        <v>6</v>
      </c>
      <c r="BI37" s="40" t="n">
        <f aca="false">T44/AG44</f>
        <v>0.0149181380652196</v>
      </c>
      <c r="BN37" s="0"/>
      <c r="BO37" s="0"/>
      <c r="BP37" s="0"/>
    </row>
    <row r="38" customFormat="false" ht="12.8" hidden="false" customHeight="false" outlineLevel="0" collapsed="false">
      <c r="A38" s="5" t="n">
        <f aca="false">A34+1</f>
        <v>2021</v>
      </c>
      <c r="B38" s="5" t="n">
        <f aca="false">B34</f>
        <v>1</v>
      </c>
      <c r="C38" s="6"/>
      <c r="D38" s="6" t="n">
        <f aca="false">'Central pensions'!Q38</f>
        <v>89484535.2968785</v>
      </c>
      <c r="E38" s="6"/>
      <c r="F38" s="8" t="n">
        <f aca="false">'Central pensions'!I38</f>
        <v>16264873.5387872</v>
      </c>
      <c r="G38" s="6" t="n">
        <f aca="false">'Central pensions'!K38</f>
        <v>337499.4047984</v>
      </c>
      <c r="H38" s="6" t="n">
        <f aca="false">'Central pensions'!V38</f>
        <v>1856822.14677766</v>
      </c>
      <c r="I38" s="8" t="n">
        <f aca="false">'Central pensions'!M38</f>
        <v>10438.1259216</v>
      </c>
      <c r="J38" s="6" t="n">
        <f aca="false">'Central pensions'!W38</f>
        <v>57427.4890755979</v>
      </c>
      <c r="K38" s="6"/>
      <c r="L38" s="8" t="n">
        <f aca="false">'Central pensions'!N38</f>
        <v>3277981.43941777</v>
      </c>
      <c r="M38" s="8"/>
      <c r="N38" s="8" t="n">
        <f aca="false">'Central pensions'!L38</f>
        <v>677632.508936876</v>
      </c>
      <c r="O38" s="6"/>
      <c r="P38" s="6" t="n">
        <f aca="false">'Central pensions'!X38</f>
        <v>20737595.4022644</v>
      </c>
      <c r="Q38" s="8"/>
      <c r="R38" s="8" t="n">
        <f aca="false">'Central SIPA income'!G33</f>
        <v>16763471.1490712</v>
      </c>
      <c r="S38" s="8"/>
      <c r="T38" s="6" t="n">
        <f aca="false">'Central SIPA income'!J33</f>
        <v>64096584.8570162</v>
      </c>
      <c r="U38" s="6"/>
      <c r="V38" s="8" t="n">
        <f aca="false">'Central SIPA income'!F33</f>
        <v>101745.3984145</v>
      </c>
      <c r="W38" s="8"/>
      <c r="X38" s="8" t="n">
        <f aca="false">'Central SIPA income'!M33</f>
        <v>255555.106804898</v>
      </c>
      <c r="Y38" s="6"/>
      <c r="Z38" s="6" t="n">
        <f aca="false">R38+V38-N38-L38-F38</f>
        <v>-3355270.93965608</v>
      </c>
      <c r="AA38" s="6"/>
      <c r="AB38" s="6" t="n">
        <f aca="false">T38-P38-D38</f>
        <v>-46125545.8421268</v>
      </c>
      <c r="AC38" s="50"/>
      <c r="AD38" s="6"/>
      <c r="AE38" s="6"/>
      <c r="AF38" s="6"/>
      <c r="AG38" s="6" t="n">
        <f aca="false">AG37*'Central macro hypothesis'!B20/'Central macro hypothesis'!B19</f>
        <v>4649879863.95668</v>
      </c>
      <c r="AH38" s="61" t="n">
        <f aca="false">(AG38-AG37)/AG37</f>
        <v>0.027140943023152</v>
      </c>
      <c r="AI38" s="61"/>
      <c r="AJ38" s="61" t="n">
        <f aca="false">AB38/AG38</f>
        <v>-0.00991972850732483</v>
      </c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61" t="n">
        <f aca="false">AVERAGE(AH38:AH41)</f>
        <v>0.0115612914516569</v>
      </c>
      <c r="AV38" s="5"/>
      <c r="AW38" s="65" t="n">
        <f aca="false">workers_and_wage_central!C26</f>
        <v>10684582</v>
      </c>
      <c r="AX38" s="5"/>
      <c r="AY38" s="61" t="n">
        <f aca="false">(AW38-AW37)/AW37</f>
        <v>0.0310864708635506</v>
      </c>
      <c r="AZ38" s="66" t="n">
        <f aca="false">workers_and_wage_central!B26</f>
        <v>6142.77220027328</v>
      </c>
      <c r="BA38" s="61" t="n">
        <f aca="false">(AZ38-AZ37)/AZ37</f>
        <v>0.00526590681374768</v>
      </c>
      <c r="BB38" s="11" t="n">
        <f aca="false">BB37*3/4+BB41*1/4</f>
        <v>48</v>
      </c>
      <c r="BC38" s="11" t="n">
        <f aca="false">$BC$33</f>
        <v>11.3722743431335</v>
      </c>
      <c r="BD38" s="11" t="n">
        <f aca="false">BB38+BC38/2</f>
        <v>53.6861371715667</v>
      </c>
      <c r="BE38" s="61" t="n">
        <f aca="false">BD38/BD37-1</f>
        <v>0.0189803248764207</v>
      </c>
      <c r="BF38" s="5"/>
      <c r="BG38" s="5"/>
      <c r="BH38" s="5" t="n">
        <f aca="false">BH37+1</f>
        <v>7</v>
      </c>
      <c r="BI38" s="61" t="n">
        <f aca="false">T45/AG45</f>
        <v>0.0172249637030878</v>
      </c>
      <c r="BJ38" s="5"/>
      <c r="BK38" s="5"/>
      <c r="BL38" s="5"/>
      <c r="BM38" s="5"/>
      <c r="BN38" s="5"/>
      <c r="BO38" s="5"/>
      <c r="BP38" s="5"/>
    </row>
    <row r="39" customFormat="false" ht="12.8" hidden="false" customHeight="false" outlineLevel="0" collapsed="false">
      <c r="A39" s="7" t="n">
        <f aca="false">A35+1</f>
        <v>2021</v>
      </c>
      <c r="B39" s="7" t="n">
        <f aca="false">B35</f>
        <v>2</v>
      </c>
      <c r="C39" s="9"/>
      <c r="D39" s="9" t="n">
        <f aca="false">'Central pensions'!Q39</f>
        <v>96795455.8499675</v>
      </c>
      <c r="E39" s="9"/>
      <c r="F39" s="67" t="n">
        <f aca="false">'Central pensions'!I39</f>
        <v>17593719.8903227</v>
      </c>
      <c r="G39" s="9" t="n">
        <f aca="false">'Central pensions'!K39</f>
        <v>375169.47081816</v>
      </c>
      <c r="H39" s="9" t="n">
        <f aca="false">'Central pensions'!V39</f>
        <v>2064071.73555204</v>
      </c>
      <c r="I39" s="67" t="n">
        <f aca="false">'Central pensions'!M39</f>
        <v>11603.17950984</v>
      </c>
      <c r="J39" s="9" t="n">
        <f aca="false">'Central pensions'!W39</f>
        <v>63837.2701717125</v>
      </c>
      <c r="K39" s="9"/>
      <c r="L39" s="67" t="n">
        <f aca="false">'Central pensions'!N39</f>
        <v>3068163.33561318</v>
      </c>
      <c r="M39" s="67"/>
      <c r="N39" s="67" t="n">
        <f aca="false">'Central pensions'!L39</f>
        <v>733705.463330258</v>
      </c>
      <c r="O39" s="9"/>
      <c r="P39" s="9" t="n">
        <f aca="false">'Central pensions'!X39</f>
        <v>19957345.1150653</v>
      </c>
      <c r="Q39" s="67"/>
      <c r="R39" s="67" t="n">
        <f aca="false">'Central SIPA income'!G34</f>
        <v>20117517.1358365</v>
      </c>
      <c r="S39" s="67"/>
      <c r="T39" s="9" t="n">
        <f aca="false">'Central SIPA income'!J34</f>
        <v>76921070.3882808</v>
      </c>
      <c r="U39" s="9"/>
      <c r="V39" s="67" t="n">
        <f aca="false">'Central SIPA income'!F34</f>
        <v>99816.49871663</v>
      </c>
      <c r="W39" s="67"/>
      <c r="X39" s="67" t="n">
        <f aca="false">'Central SIPA income'!M34</f>
        <v>250710.266881063</v>
      </c>
      <c r="Y39" s="9"/>
      <c r="Z39" s="9" t="n">
        <f aca="false">R39+V39-N39-L39-F39</f>
        <v>-1178255.05471303</v>
      </c>
      <c r="AA39" s="9"/>
      <c r="AB39" s="9" t="n">
        <f aca="false">T39-P39-D39</f>
        <v>-39831730.576752</v>
      </c>
      <c r="AC39" s="50"/>
      <c r="AD39" s="9"/>
      <c r="AE39" s="9"/>
      <c r="AF39" s="9"/>
      <c r="AG39" s="9" t="n">
        <f aca="false">AG38*'Central macro hypothesis'!B21/'Central macro hypothesis'!B20</f>
        <v>4663141423.02314</v>
      </c>
      <c r="AH39" s="40" t="n">
        <f aca="false">(AG39-AG38)/AG38</f>
        <v>0.00285202187034055</v>
      </c>
      <c r="AI39" s="40"/>
      <c r="AJ39" s="40" t="n">
        <f aca="false">AB39/AG39</f>
        <v>-0.00854182341116494</v>
      </c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1" t="n">
        <f aca="false">workers_and_wage_central!C27</f>
        <v>11003539</v>
      </c>
      <c r="AX39" s="7"/>
      <c r="AY39" s="40" t="n">
        <f aca="false">(AW39-AW38)/AW38</f>
        <v>0.0298520803153553</v>
      </c>
      <c r="AZ39" s="39" t="n">
        <f aca="false">workers_and_wage_central!B27</f>
        <v>6180.11476326826</v>
      </c>
      <c r="BA39" s="40" t="n">
        <f aca="false">(AZ39-AZ38)/AZ38</f>
        <v>0.00607910594394518</v>
      </c>
      <c r="BB39" s="12" t="n">
        <f aca="false">BB37*2/4+BB41*2/4</f>
        <v>49</v>
      </c>
      <c r="BC39" s="12" t="n">
        <f aca="false">$BC$33</f>
        <v>11.3722743431335</v>
      </c>
      <c r="BD39" s="12" t="n">
        <f aca="false">BB39+BC39/2</f>
        <v>54.6861371715667</v>
      </c>
      <c r="BE39" s="40" t="n">
        <f aca="false">BD39/BD38-1</f>
        <v>0.0186267824932955</v>
      </c>
      <c r="BF39" s="7"/>
      <c r="BG39" s="7"/>
      <c r="BH39" s="7" t="n">
        <f aca="false">BH38+1</f>
        <v>8</v>
      </c>
      <c r="BI39" s="40" t="n">
        <f aca="false">T46/AG46</f>
        <v>0.0151074399229563</v>
      </c>
      <c r="BJ39" s="7"/>
      <c r="BK39" s="7"/>
      <c r="BL39" s="7"/>
      <c r="BM39" s="7"/>
      <c r="BN39" s="7"/>
      <c r="BO39" s="7"/>
      <c r="BP39" s="7"/>
    </row>
    <row r="40" customFormat="false" ht="12.8" hidden="false" customHeight="false" outlineLevel="0" collapsed="false">
      <c r="A40" s="7" t="n">
        <f aca="false">A36+1</f>
        <v>2021</v>
      </c>
      <c r="B40" s="7" t="n">
        <f aca="false">B36</f>
        <v>3</v>
      </c>
      <c r="C40" s="9"/>
      <c r="D40" s="9" t="n">
        <f aca="false">'Central pensions'!Q40</f>
        <v>90667771.8580607</v>
      </c>
      <c r="E40" s="9"/>
      <c r="F40" s="67" t="n">
        <f aca="false">'Central pensions'!I40</f>
        <v>16479940.7900194</v>
      </c>
      <c r="G40" s="9" t="n">
        <f aca="false">'Central pensions'!K40</f>
        <v>375678.36076192</v>
      </c>
      <c r="H40" s="9" t="n">
        <f aca="false">'Central pensions'!V40</f>
        <v>2066871.4978758</v>
      </c>
      <c r="I40" s="67" t="n">
        <f aca="false">'Central pensions'!M40</f>
        <v>11618.91837408</v>
      </c>
      <c r="J40" s="9" t="n">
        <f aca="false">'Central pensions'!W40</f>
        <v>63923.8607590453</v>
      </c>
      <c r="K40" s="9"/>
      <c r="L40" s="67" t="n">
        <f aca="false">'Central pensions'!N40</f>
        <v>2766978.67183819</v>
      </c>
      <c r="M40" s="67"/>
      <c r="N40" s="67" t="n">
        <f aca="false">'Central pensions'!L40</f>
        <v>689231.345785623</v>
      </c>
      <c r="O40" s="9"/>
      <c r="P40" s="9" t="n">
        <f aca="false">'Central pensions'!X40</f>
        <v>18149812.9902207</v>
      </c>
      <c r="Q40" s="67"/>
      <c r="R40" s="67" t="n">
        <f aca="false">'Central SIPA income'!G35</f>
        <v>17678971.6524703</v>
      </c>
      <c r="S40" s="67"/>
      <c r="T40" s="9" t="n">
        <f aca="false">'Central SIPA income'!J35</f>
        <v>67597080.3797475</v>
      </c>
      <c r="U40" s="9"/>
      <c r="V40" s="67" t="n">
        <f aca="false">'Central SIPA income'!F35</f>
        <v>111755.87614222</v>
      </c>
      <c r="W40" s="67"/>
      <c r="X40" s="67" t="n">
        <f aca="false">'Central SIPA income'!M35</f>
        <v>280698.540756118</v>
      </c>
      <c r="Y40" s="9"/>
      <c r="Z40" s="9" t="n">
        <f aca="false">R40+V40-N40-L40-F40</f>
        <v>-2145423.27903075</v>
      </c>
      <c r="AA40" s="9"/>
      <c r="AB40" s="9" t="n">
        <f aca="false">T40-P40-D40</f>
        <v>-41220504.4685339</v>
      </c>
      <c r="AC40" s="50"/>
      <c r="AD40" s="9"/>
      <c r="AE40" s="9"/>
      <c r="AF40" s="9"/>
      <c r="AG40" s="9" t="n">
        <f aca="false">AG39*'Central macro hypothesis'!B22/'Central macro hypothesis'!B21</f>
        <v>4694078886.77959</v>
      </c>
      <c r="AH40" s="40" t="n">
        <f aca="false">(AG40-AG39)/AG39</f>
        <v>0.0066344682586067</v>
      </c>
      <c r="AI40" s="40"/>
      <c r="AJ40" s="40" t="n">
        <f aca="false">AB40/AG40</f>
        <v>-0.008781382985409</v>
      </c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9"/>
      <c r="AW40" s="71" t="n">
        <f aca="false">workers_and_wage_central!C28</f>
        <v>11391209</v>
      </c>
      <c r="AY40" s="40" t="n">
        <f aca="false">(AW40-AW39)/AW39</f>
        <v>0.0352313923729447</v>
      </c>
      <c r="AZ40" s="39" t="n">
        <f aca="false">workers_and_wage_central!B28</f>
        <v>6144.07668966148</v>
      </c>
      <c r="BA40" s="40" t="n">
        <f aca="false">(AZ40-AZ39)/AZ39</f>
        <v>-0.00583129520845985</v>
      </c>
      <c r="BB40" s="12" t="n">
        <f aca="false">BB37*1/4+BB41*3/4</f>
        <v>50</v>
      </c>
      <c r="BC40" s="12" t="n">
        <f aca="false">$BC$33</f>
        <v>11.3722743431335</v>
      </c>
      <c r="BD40" s="12" t="n">
        <f aca="false">BB40+BC40/2</f>
        <v>55.6861371715667</v>
      </c>
      <c r="BE40" s="40" t="n">
        <f aca="false">BD40/BD39-1</f>
        <v>0.018286169982398</v>
      </c>
      <c r="BF40" s="7"/>
      <c r="BG40" s="7"/>
      <c r="BH40" s="0" t="n">
        <f aca="false">BH39+1</f>
        <v>9</v>
      </c>
      <c r="BI40" s="40" t="n">
        <f aca="false">T47/AG47</f>
        <v>0.0174750765581442</v>
      </c>
      <c r="BN40" s="0"/>
      <c r="BO40" s="0"/>
      <c r="BP40" s="0"/>
    </row>
    <row r="41" customFormat="false" ht="12.8" hidden="false" customHeight="false" outlineLevel="0" collapsed="false">
      <c r="A41" s="7" t="n">
        <f aca="false">A37+1</f>
        <v>2021</v>
      </c>
      <c r="B41" s="7" t="n">
        <f aca="false">B37</f>
        <v>4</v>
      </c>
      <c r="C41" s="9"/>
      <c r="D41" s="9" t="n">
        <f aca="false">'Central pensions'!Q41</f>
        <v>104610964.91335</v>
      </c>
      <c r="E41" s="9"/>
      <c r="F41" s="67" t="n">
        <f aca="false">'Central pensions'!I41</f>
        <v>19014281.1765319</v>
      </c>
      <c r="G41" s="9" t="n">
        <f aca="false">'Central pensions'!K41</f>
        <v>473052.56070384</v>
      </c>
      <c r="H41" s="9" t="n">
        <f aca="false">'Central pensions'!V41</f>
        <v>2602595.61592251</v>
      </c>
      <c r="I41" s="67" t="n">
        <f aca="false">'Central pensions'!M41</f>
        <v>14630.4915681601</v>
      </c>
      <c r="J41" s="9" t="n">
        <f aca="false">'Central pensions'!W41</f>
        <v>80492.6479151296</v>
      </c>
      <c r="K41" s="9"/>
      <c r="L41" s="67" t="n">
        <f aca="false">'Central pensions'!N41</f>
        <v>3427362.41963738</v>
      </c>
      <c r="M41" s="67"/>
      <c r="N41" s="67" t="n">
        <f aca="false">'Central pensions'!L41</f>
        <v>795578.86919703</v>
      </c>
      <c r="O41" s="9"/>
      <c r="P41" s="9" t="n">
        <f aca="false">'Central pensions'!X41</f>
        <v>22161640.0931003</v>
      </c>
      <c r="Q41" s="67"/>
      <c r="R41" s="67" t="n">
        <f aca="false">'Central SIPA income'!G36</f>
        <v>21265161.9776805</v>
      </c>
      <c r="S41" s="67"/>
      <c r="T41" s="9" t="n">
        <f aca="false">'Central SIPA income'!J36</f>
        <v>81309189.9094009</v>
      </c>
      <c r="U41" s="9"/>
      <c r="V41" s="67" t="n">
        <f aca="false">'Central SIPA income'!F36</f>
        <v>106749.22311284</v>
      </c>
      <c r="W41" s="67"/>
      <c r="X41" s="67" t="n">
        <f aca="false">'Central SIPA income'!M36</f>
        <v>268123.271804437</v>
      </c>
      <c r="Y41" s="9"/>
      <c r="Z41" s="9" t="n">
        <f aca="false">R41+V41-N41-L41-F41</f>
        <v>-1865311.26457294</v>
      </c>
      <c r="AA41" s="9"/>
      <c r="AB41" s="9" t="n">
        <f aca="false">T41-P41-D41</f>
        <v>-45463415.0970497</v>
      </c>
      <c r="AC41" s="50"/>
      <c r="AD41" s="9"/>
      <c r="AE41" s="9"/>
      <c r="AF41" s="9"/>
      <c r="AG41" s="9" t="n">
        <f aca="false">AG40*'Central macro hypothesis'!B23/'Central macro hypothesis'!B22</f>
        <v>4739225282.5719</v>
      </c>
      <c r="AH41" s="40" t="n">
        <f aca="false">(AG41-AG40)/AG40</f>
        <v>0.00961773265452846</v>
      </c>
      <c r="AI41" s="40" t="n">
        <f aca="false">(AG41-AG37)/AG37</f>
        <v>0.046877009376733</v>
      </c>
      <c r="AJ41" s="40" t="n">
        <f aca="false">AB41/AG41</f>
        <v>-0.0095930056889757</v>
      </c>
      <c r="AK41" s="73"/>
      <c r="AL41" s="7"/>
      <c r="AM41" s="7"/>
      <c r="AN41" s="7"/>
      <c r="AO41" s="7"/>
      <c r="AP41" s="7"/>
      <c r="AQ41" s="7"/>
      <c r="AR41" s="7"/>
      <c r="AS41" s="7"/>
      <c r="AT41" s="7"/>
      <c r="AW41" s="71" t="n">
        <f aca="false">workers_and_wage_central!C29</f>
        <v>11493659</v>
      </c>
      <c r="AY41" s="40" t="n">
        <f aca="false">(AW41-AW40)/AW40</f>
        <v>0.00899377757005424</v>
      </c>
      <c r="AZ41" s="39" t="n">
        <f aca="false">workers_and_wage_central!B29</f>
        <v>6261.87279577742</v>
      </c>
      <c r="BA41" s="40" t="n">
        <f aca="false">(AZ41-AZ40)/AZ40</f>
        <v>0.0191723040036521</v>
      </c>
      <c r="BB41" s="76" t="n">
        <v>51</v>
      </c>
      <c r="BC41" s="12" t="n">
        <f aca="false">$BC$33</f>
        <v>11.3722743431335</v>
      </c>
      <c r="BD41" s="12" t="n">
        <f aca="false">BB41+BC41/2</f>
        <v>56.6861371715667</v>
      </c>
      <c r="BE41" s="40" t="n">
        <f aca="false">BD41/BD40-1</f>
        <v>0.0179577907679076</v>
      </c>
      <c r="BF41" s="7"/>
      <c r="BG41" s="73" t="n">
        <f aca="false">(BB41-BB37)/BB37</f>
        <v>0.0851063829787234</v>
      </c>
      <c r="BH41" s="0" t="n">
        <f aca="false">BH40+1</f>
        <v>10</v>
      </c>
      <c r="BI41" s="40" t="n">
        <f aca="false">T48/AG48</f>
        <v>0.0152237885931493</v>
      </c>
      <c r="BN41" s="0"/>
      <c r="BO41" s="0"/>
      <c r="BP41" s="0"/>
    </row>
    <row r="42" customFormat="false" ht="12.8" hidden="false" customHeight="false" outlineLevel="0" collapsed="false">
      <c r="A42" s="5" t="n">
        <f aca="false">A38+1</f>
        <v>2022</v>
      </c>
      <c r="B42" s="5" t="n">
        <f aca="false">B38</f>
        <v>1</v>
      </c>
      <c r="C42" s="6"/>
      <c r="D42" s="6" t="n">
        <f aca="false">'Central pensions'!Q42</f>
        <v>98986561.0255675</v>
      </c>
      <c r="E42" s="6"/>
      <c r="F42" s="8" t="n">
        <f aca="false">'Central pensions'!I42</f>
        <v>17991979.192593</v>
      </c>
      <c r="G42" s="6" t="n">
        <f aca="false">'Central pensions'!K42</f>
        <v>446974.3279528</v>
      </c>
      <c r="H42" s="6" t="n">
        <f aca="false">'Central pensions'!V42</f>
        <v>2459120.87364888</v>
      </c>
      <c r="I42" s="8" t="n">
        <f aca="false">'Central pensions'!M42</f>
        <v>13823.9482872001</v>
      </c>
      <c r="J42" s="6" t="n">
        <f aca="false">'Central pensions'!W42</f>
        <v>76055.2847520277</v>
      </c>
      <c r="K42" s="6"/>
      <c r="L42" s="8" t="n">
        <f aca="false">'Central pensions'!N42</f>
        <v>3707133.03353224</v>
      </c>
      <c r="M42" s="8"/>
      <c r="N42" s="8" t="n">
        <f aca="false">'Central pensions'!L42</f>
        <v>756097.303995565</v>
      </c>
      <c r="O42" s="6"/>
      <c r="P42" s="6" t="n">
        <f aca="false">'Central pensions'!X42</f>
        <v>23396155.2157809</v>
      </c>
      <c r="Q42" s="8"/>
      <c r="R42" s="8" t="n">
        <f aca="false">'Central SIPA income'!G37</f>
        <v>18559308.6205438</v>
      </c>
      <c r="S42" s="8"/>
      <c r="T42" s="6" t="n">
        <f aca="false">'Central SIPA income'!J37</f>
        <v>70963125.0774781</v>
      </c>
      <c r="U42" s="6"/>
      <c r="V42" s="8" t="n">
        <f aca="false">'Central SIPA income'!F37</f>
        <v>113958.73690809</v>
      </c>
      <c r="W42" s="8"/>
      <c r="X42" s="8" t="n">
        <f aca="false">'Central SIPA income'!M37</f>
        <v>286231.491897602</v>
      </c>
      <c r="Y42" s="6"/>
      <c r="Z42" s="6" t="n">
        <f aca="false">R42+V42-N42-L42-F42</f>
        <v>-3781942.17266894</v>
      </c>
      <c r="AA42" s="6"/>
      <c r="AB42" s="6" t="n">
        <f aca="false">T42-P42-D42</f>
        <v>-51419591.1638703</v>
      </c>
      <c r="AC42" s="50"/>
      <c r="AD42" s="6"/>
      <c r="AE42" s="6"/>
      <c r="AF42" s="6"/>
      <c r="AG42" s="6" t="n">
        <f aca="false">AG41*'Central macro hypothesis'!B24/'Central macro hypothesis'!B23</f>
        <v>4789376259.87539</v>
      </c>
      <c r="AH42" s="61" t="n">
        <f aca="false">(AG42-AG41)/AG41</f>
        <v>0.0105821045241121</v>
      </c>
      <c r="AI42" s="61"/>
      <c r="AJ42" s="61" t="n">
        <f aca="false">AB42/AG42</f>
        <v>-0.010736176982931</v>
      </c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61" t="n">
        <f aca="false">AVERAGE(AH42:AH45)</f>
        <v>0.0146035113996638</v>
      </c>
      <c r="AV42" s="5"/>
      <c r="AW42" s="65" t="n">
        <f aca="false">workers_and_wage_central!C30</f>
        <v>11509093</v>
      </c>
      <c r="AX42" s="5"/>
      <c r="AY42" s="61" t="n">
        <f aca="false">(AW42-AW41)/AW41</f>
        <v>0.00134282737986224</v>
      </c>
      <c r="AZ42" s="66" t="n">
        <f aca="false">workers_and_wage_central!B30</f>
        <v>6325.82901872545</v>
      </c>
      <c r="BA42" s="61" t="n">
        <f aca="false">(AZ42-AZ41)/AZ41</f>
        <v>0.0102135934462215</v>
      </c>
      <c r="BB42" s="11" t="n">
        <f aca="false">BB41*3/4+BB45*1/4</f>
        <v>51.125</v>
      </c>
      <c r="BC42" s="11" t="n">
        <f aca="false">$BC$33</f>
        <v>11.3722743431335</v>
      </c>
      <c r="BD42" s="11" t="n">
        <f aca="false">BB42+BC42/2</f>
        <v>56.8111371715667</v>
      </c>
      <c r="BE42" s="61" t="n">
        <f aca="false">BD42/BD41-1</f>
        <v>0.00220512467839673</v>
      </c>
      <c r="BF42" s="5"/>
      <c r="BG42" s="5"/>
      <c r="BH42" s="5" t="n">
        <f aca="false">BH41+1</f>
        <v>11</v>
      </c>
      <c r="BI42" s="61" t="n">
        <f aca="false">T49/AG49</f>
        <v>0.0176672442711493</v>
      </c>
      <c r="BJ42" s="5"/>
      <c r="BK42" s="5"/>
      <c r="BL42" s="5"/>
      <c r="BM42" s="5"/>
      <c r="BN42" s="5"/>
      <c r="BO42" s="5"/>
      <c r="BP42" s="5"/>
    </row>
    <row r="43" customFormat="false" ht="12.8" hidden="false" customHeight="false" outlineLevel="0" collapsed="false">
      <c r="A43" s="7" t="n">
        <f aca="false">A39+1</f>
        <v>2022</v>
      </c>
      <c r="B43" s="7" t="n">
        <f aca="false">B39</f>
        <v>2</v>
      </c>
      <c r="C43" s="9"/>
      <c r="D43" s="9" t="n">
        <f aca="false">'Central pensions'!Q43</f>
        <v>108839018.905832</v>
      </c>
      <c r="E43" s="9"/>
      <c r="F43" s="67" t="n">
        <f aca="false">'Central pensions'!I43</f>
        <v>19782780.038092</v>
      </c>
      <c r="G43" s="9" t="n">
        <f aca="false">'Central pensions'!K43</f>
        <v>516351.73198848</v>
      </c>
      <c r="H43" s="9" t="n">
        <f aca="false">'Central pensions'!V43</f>
        <v>2840814.8810097</v>
      </c>
      <c r="I43" s="67" t="n">
        <f aca="false">'Central pensions'!M43</f>
        <v>15969.6411955201</v>
      </c>
      <c r="J43" s="9" t="n">
        <f aca="false">'Central pensions'!W43</f>
        <v>87860.2540518471</v>
      </c>
      <c r="K43" s="9"/>
      <c r="L43" s="67" t="n">
        <f aca="false">'Central pensions'!N43</f>
        <v>3508289.22418513</v>
      </c>
      <c r="M43" s="67"/>
      <c r="N43" s="67" t="n">
        <f aca="false">'Central pensions'!L43</f>
        <v>832182.79170417</v>
      </c>
      <c r="O43" s="9"/>
      <c r="P43" s="9" t="n">
        <f aca="false">'Central pensions'!X43</f>
        <v>22782953.6483396</v>
      </c>
      <c r="Q43" s="67"/>
      <c r="R43" s="67" t="n">
        <f aca="false">'Central SIPA income'!G38</f>
        <v>21904480.9727512</v>
      </c>
      <c r="S43" s="67"/>
      <c r="T43" s="9" t="n">
        <f aca="false">'Central SIPA income'!J38</f>
        <v>83753681.4979176</v>
      </c>
      <c r="U43" s="9"/>
      <c r="V43" s="67" t="n">
        <f aca="false">'Central SIPA income'!F38</f>
        <v>112614.75635184</v>
      </c>
      <c r="W43" s="67"/>
      <c r="X43" s="67" t="n">
        <f aca="false">'Central SIPA income'!M38</f>
        <v>282855.800220648</v>
      </c>
      <c r="Y43" s="9"/>
      <c r="Z43" s="9" t="n">
        <f aca="false">R43+V43-N43-L43-F43</f>
        <v>-2106156.32487828</v>
      </c>
      <c r="AA43" s="9"/>
      <c r="AB43" s="9" t="n">
        <f aca="false">T43-P43-D43</f>
        <v>-47868291.0562543</v>
      </c>
      <c r="AC43" s="50"/>
      <c r="AD43" s="9"/>
      <c r="AE43" s="9"/>
      <c r="AF43" s="9"/>
      <c r="AG43" s="9" t="n">
        <f aca="false">AG42*'Central macro hypothesis'!B25/'Central macro hypothesis'!B24</f>
        <v>4849667079.94405</v>
      </c>
      <c r="AH43" s="40" t="n">
        <f aca="false">(AG43-AG42)/AG42</f>
        <v>0.0125884492671349</v>
      </c>
      <c r="AI43" s="40"/>
      <c r="AJ43" s="40" t="n">
        <f aca="false">AB43/AG43</f>
        <v>-0.00987042827212101</v>
      </c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1" t="n">
        <f aca="false">workers_and_wage_central!C31</f>
        <v>11555870</v>
      </c>
      <c r="AX43" s="7"/>
      <c r="AY43" s="40" t="n">
        <f aca="false">(AW43-AW42)/AW42</f>
        <v>0.00406435155229</v>
      </c>
      <c r="AZ43" s="39" t="n">
        <f aca="false">workers_and_wage_central!B31</f>
        <v>6386.07934194402</v>
      </c>
      <c r="BA43" s="40" t="n">
        <f aca="false">(AZ43-AZ42)/AZ42</f>
        <v>0.00952449442440157</v>
      </c>
      <c r="BB43" s="12" t="n">
        <f aca="false">BB41*2/4+BB45*2/4</f>
        <v>51.25</v>
      </c>
      <c r="BC43" s="12" t="n">
        <f aca="false">$BC$33</f>
        <v>11.3722743431335</v>
      </c>
      <c r="BD43" s="12" t="n">
        <f aca="false">BB43+BC43/2</f>
        <v>56.9361371715667</v>
      </c>
      <c r="BE43" s="40" t="n">
        <f aca="false">BD43/BD42-1</f>
        <v>0.00220027280254054</v>
      </c>
      <c r="BF43" s="7"/>
      <c r="BG43" s="7"/>
      <c r="BH43" s="7" t="n">
        <f aca="false">BH42+1</f>
        <v>12</v>
      </c>
      <c r="BI43" s="40" t="n">
        <f aca="false">T50/AG50</f>
        <v>0.0153325712873053</v>
      </c>
      <c r="BJ43" s="7"/>
      <c r="BK43" s="7"/>
      <c r="BL43" s="7"/>
      <c r="BM43" s="7"/>
      <c r="BN43" s="7"/>
      <c r="BO43" s="7"/>
      <c r="BP43" s="7"/>
    </row>
    <row r="44" customFormat="false" ht="12.8" hidden="false" customHeight="false" outlineLevel="0" collapsed="false">
      <c r="A44" s="7" t="n">
        <f aca="false">A40+1</f>
        <v>2022</v>
      </c>
      <c r="B44" s="7" t="n">
        <f aca="false">B40</f>
        <v>3</v>
      </c>
      <c r="C44" s="9"/>
      <c r="D44" s="9" t="n">
        <f aca="false">'Central pensions'!Q44</f>
        <v>103620657.602526</v>
      </c>
      <c r="E44" s="9"/>
      <c r="F44" s="67" t="n">
        <f aca="false">'Central pensions'!I44</f>
        <v>18834281.1002992</v>
      </c>
      <c r="G44" s="9" t="n">
        <f aca="false">'Central pensions'!K44</f>
        <v>506845.6204152</v>
      </c>
      <c r="H44" s="9" t="n">
        <f aca="false">'Central pensions'!V44</f>
        <v>2788515.05988987</v>
      </c>
      <c r="I44" s="67" t="n">
        <f aca="false">'Central pensions'!M44</f>
        <v>15675.6377448001</v>
      </c>
      <c r="J44" s="9" t="n">
        <f aca="false">'Central pensions'!W44</f>
        <v>86242.7338110274</v>
      </c>
      <c r="K44" s="9"/>
      <c r="L44" s="67" t="n">
        <f aca="false">'Central pensions'!N44</f>
        <v>3184521.15289836</v>
      </c>
      <c r="M44" s="67"/>
      <c r="N44" s="67" t="n">
        <f aca="false">'Central pensions'!L44</f>
        <v>796107.567850348</v>
      </c>
      <c r="O44" s="9"/>
      <c r="P44" s="9" t="n">
        <f aca="false">'Central pensions'!X44</f>
        <v>20904444.349572</v>
      </c>
      <c r="Q44" s="67"/>
      <c r="R44" s="67" t="n">
        <f aca="false">'Central SIPA income'!G39</f>
        <v>19230180.7390231</v>
      </c>
      <c r="S44" s="67"/>
      <c r="T44" s="9" t="n">
        <f aca="false">'Central SIPA income'!J39</f>
        <v>73528262.7681107</v>
      </c>
      <c r="U44" s="9"/>
      <c r="V44" s="67" t="n">
        <f aca="false">'Central SIPA income'!F39</f>
        <v>112708.85369391</v>
      </c>
      <c r="W44" s="67"/>
      <c r="X44" s="67" t="n">
        <f aca="false">'Central SIPA income'!M39</f>
        <v>283092.145614911</v>
      </c>
      <c r="Y44" s="9"/>
      <c r="Z44" s="9" t="n">
        <f aca="false">R44+V44-N44-L44-F44</f>
        <v>-3472020.22833088</v>
      </c>
      <c r="AA44" s="9"/>
      <c r="AB44" s="9" t="n">
        <f aca="false">T44-P44-D44</f>
        <v>-50996839.1839875</v>
      </c>
      <c r="AC44" s="50"/>
      <c r="AD44" s="9"/>
      <c r="AE44" s="9"/>
      <c r="AF44" s="9"/>
      <c r="AG44" s="9" t="n">
        <f aca="false">AG43*'Central macro hypothesis'!B26/'Central macro hypothesis'!B25</f>
        <v>4928782831.11857</v>
      </c>
      <c r="AH44" s="40" t="n">
        <f aca="false">(AG44-AG43)/AG43</f>
        <v>0.0163136458380208</v>
      </c>
      <c r="AI44" s="40"/>
      <c r="AJ44" s="40" t="n">
        <f aca="false">AB44/AG44</f>
        <v>-0.0103467409564105</v>
      </c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9"/>
      <c r="AW44" s="71" t="n">
        <f aca="false">workers_and_wage_central!C32</f>
        <v>11582439</v>
      </c>
      <c r="AY44" s="40" t="n">
        <f aca="false">(AW44-AW43)/AW43</f>
        <v>0.00229917782044969</v>
      </c>
      <c r="AZ44" s="39" t="n">
        <f aca="false">workers_and_wage_central!B32</f>
        <v>6437.57607506684</v>
      </c>
      <c r="BA44" s="40" t="n">
        <f aca="false">(AZ44-AZ43)/AZ43</f>
        <v>0.00806390437159067</v>
      </c>
      <c r="BB44" s="12" t="n">
        <f aca="false">BB41*1/4+BB45*3/4</f>
        <v>51.375</v>
      </c>
      <c r="BC44" s="12" t="n">
        <f aca="false">$BC$33</f>
        <v>11.3722743431335</v>
      </c>
      <c r="BD44" s="12" t="n">
        <f aca="false">BB44+BC44/2</f>
        <v>57.0611371715667</v>
      </c>
      <c r="BE44" s="40" t="n">
        <f aca="false">BD44/BD43-1</f>
        <v>0.00219544223071089</v>
      </c>
      <c r="BF44" s="7"/>
      <c r="BG44" s="7"/>
      <c r="BH44" s="0" t="n">
        <f aca="false">BH43+1</f>
        <v>13</v>
      </c>
      <c r="BI44" s="40" t="n">
        <f aca="false">T51/AG51</f>
        <v>0.0178344544522282</v>
      </c>
      <c r="BN44" s="0"/>
      <c r="BO44" s="0"/>
      <c r="BP44" s="0"/>
    </row>
    <row r="45" customFormat="false" ht="12.8" hidden="false" customHeight="false" outlineLevel="0" collapsed="false">
      <c r="A45" s="7" t="n">
        <f aca="false">A41+1</f>
        <v>2022</v>
      </c>
      <c r="B45" s="7" t="n">
        <f aca="false">B41</f>
        <v>4</v>
      </c>
      <c r="C45" s="9"/>
      <c r="D45" s="9" t="n">
        <f aca="false">'Central pensions'!Q45</f>
        <v>111067490.096493</v>
      </c>
      <c r="E45" s="9"/>
      <c r="F45" s="67" t="n">
        <f aca="false">'Central pensions'!I45</f>
        <v>20187831.0559095</v>
      </c>
      <c r="G45" s="9" t="n">
        <f aca="false">'Central pensions'!K45</f>
        <v>573413.7500424</v>
      </c>
      <c r="H45" s="9" t="n">
        <f aca="false">'Central pensions'!V45</f>
        <v>3154753.26832519</v>
      </c>
      <c r="I45" s="67" t="n">
        <f aca="false">'Central pensions'!M45</f>
        <v>17734.4458776001</v>
      </c>
      <c r="J45" s="9" t="n">
        <f aca="false">'Central pensions'!W45</f>
        <v>97569.6887110889</v>
      </c>
      <c r="K45" s="9"/>
      <c r="L45" s="67" t="n">
        <f aca="false">'Central pensions'!N45</f>
        <v>3511069.46410624</v>
      </c>
      <c r="M45" s="67"/>
      <c r="N45" s="67" t="n">
        <f aca="false">'Central pensions'!L45</f>
        <v>854432.067405365</v>
      </c>
      <c r="O45" s="9"/>
      <c r="P45" s="9" t="n">
        <f aca="false">'Central pensions'!X45</f>
        <v>22919789.2768173</v>
      </c>
      <c r="Q45" s="67"/>
      <c r="R45" s="67" t="n">
        <f aca="false">'Central SIPA income'!G40</f>
        <v>22624101.6227932</v>
      </c>
      <c r="S45" s="73" t="n">
        <f aca="false">SUM(T42:T45)/AVERAGE(AG42:AG45)</f>
        <v>0.0642678360709007</v>
      </c>
      <c r="T45" s="9" t="n">
        <f aca="false">'Central SIPA income'!J40</f>
        <v>86505213.4240985</v>
      </c>
      <c r="U45" s="9"/>
      <c r="V45" s="67" t="n">
        <f aca="false">'Central SIPA income'!F40</f>
        <v>108969.4345901</v>
      </c>
      <c r="W45" s="67"/>
      <c r="X45" s="67" t="n">
        <f aca="false">'Central SIPA income'!M40</f>
        <v>273699.802930583</v>
      </c>
      <c r="Y45" s="9"/>
      <c r="Z45" s="9" t="n">
        <f aca="false">R45+V45-N45-L45-F45</f>
        <v>-1820261.53003776</v>
      </c>
      <c r="AA45" s="9"/>
      <c r="AB45" s="9" t="n">
        <f aca="false">T45-P45-D45</f>
        <v>-47482065.9492117</v>
      </c>
      <c r="AC45" s="50"/>
      <c r="AD45" s="9"/>
      <c r="AE45" s="9"/>
      <c r="AF45" s="9"/>
      <c r="AG45" s="9" t="n">
        <f aca="false">AG44*'Central macro hypothesis'!B27/'Central macro hypothesis'!B26</f>
        <v>5022083930.9282</v>
      </c>
      <c r="AH45" s="40" t="n">
        <f aca="false">(AG45-AG44)/AG44</f>
        <v>0.0189298459693873</v>
      </c>
      <c r="AI45" s="40" t="n">
        <f aca="false">(AG45-AG41)/AG41</f>
        <v>0.0596845753242607</v>
      </c>
      <c r="AJ45" s="40" t="n">
        <f aca="false">AB45/AG45</f>
        <v>-0.00945465400464463</v>
      </c>
      <c r="AK45" s="73"/>
      <c r="AL45" s="7"/>
      <c r="AM45" s="7"/>
      <c r="AN45" s="7"/>
      <c r="AO45" s="7"/>
      <c r="AP45" s="7"/>
      <c r="AQ45" s="7"/>
      <c r="AR45" s="7"/>
      <c r="AS45" s="7"/>
      <c r="AT45" s="7"/>
      <c r="AW45" s="71" t="n">
        <f aca="false">workers_and_wage_central!C33</f>
        <v>11640035</v>
      </c>
      <c r="AY45" s="40" t="n">
        <f aca="false">(AW45-AW44)/AW44</f>
        <v>0.0049727004821696</v>
      </c>
      <c r="AZ45" s="39" t="n">
        <f aca="false">workers_and_wage_central!B33</f>
        <v>6502.58464264718</v>
      </c>
      <c r="BA45" s="40" t="n">
        <f aca="false">(AZ45-AZ44)/AZ44</f>
        <v>0.0100982989283989</v>
      </c>
      <c r="BB45" s="76" t="n">
        <v>51.5</v>
      </c>
      <c r="BC45" s="12" t="n">
        <f aca="false">$BC$33</f>
        <v>11.3722743431335</v>
      </c>
      <c r="BD45" s="12" t="n">
        <f aca="false">BB45+BC45/2</f>
        <v>57.1861371715667</v>
      </c>
      <c r="BE45" s="40" t="n">
        <f aca="false">BD45/BD44-1</f>
        <v>0.00219063282289933</v>
      </c>
      <c r="BF45" s="7"/>
      <c r="BG45" s="73" t="n">
        <f aca="false">(BB45-BB41)/BB41</f>
        <v>0.00980392156862745</v>
      </c>
      <c r="BH45" s="0" t="n">
        <f aca="false">BH44+1</f>
        <v>14</v>
      </c>
      <c r="BI45" s="40" t="n">
        <f aca="false">T52/AG52</f>
        <v>0.0154050794160554</v>
      </c>
      <c r="BN45" s="0"/>
      <c r="BO45" s="0"/>
      <c r="BP45" s="0"/>
    </row>
    <row r="46" customFormat="false" ht="12.8" hidden="false" customHeight="false" outlineLevel="0" collapsed="false">
      <c r="A46" s="5" t="n">
        <f aca="false">A42+1</f>
        <v>2023</v>
      </c>
      <c r="B46" s="5" t="n">
        <f aca="false">B42</f>
        <v>1</v>
      </c>
      <c r="C46" s="6"/>
      <c r="D46" s="6" t="n">
        <f aca="false">'Central pensions'!Q46</f>
        <v>106221525.040598</v>
      </c>
      <c r="E46" s="6"/>
      <c r="F46" s="8" t="n">
        <f aca="false">'Central pensions'!I46</f>
        <v>19307019.5442219</v>
      </c>
      <c r="G46" s="6" t="n">
        <f aca="false">'Central pensions'!K46</f>
        <v>550820.74596192</v>
      </c>
      <c r="H46" s="6" t="n">
        <f aca="false">'Central pensions'!V46</f>
        <v>3030453.22588828</v>
      </c>
      <c r="I46" s="8" t="n">
        <f aca="false">'Central pensions'!M46</f>
        <v>17035.6931740801</v>
      </c>
      <c r="J46" s="6" t="n">
        <f aca="false">'Central pensions'!W46</f>
        <v>93725.3575016998</v>
      </c>
      <c r="K46" s="6"/>
      <c r="L46" s="8" t="n">
        <f aca="false">'Central pensions'!N46</f>
        <v>3865157.41247062</v>
      </c>
      <c r="M46" s="8"/>
      <c r="N46" s="8" t="n">
        <f aca="false">'Central pensions'!L46</f>
        <v>820277.021818403</v>
      </c>
      <c r="O46" s="6"/>
      <c r="P46" s="6" t="n">
        <f aca="false">'Central pensions'!X46</f>
        <v>24569242.3406916</v>
      </c>
      <c r="Q46" s="8"/>
      <c r="R46" s="8" t="n">
        <f aca="false">'Central SIPA income'!G41</f>
        <v>19869557.3929405</v>
      </c>
      <c r="S46" s="8"/>
      <c r="T46" s="6" t="n">
        <f aca="false">'Central SIPA income'!J41</f>
        <v>75972974.8202255</v>
      </c>
      <c r="U46" s="6"/>
      <c r="V46" s="8" t="n">
        <f aca="false">'Central SIPA income'!F41</f>
        <v>112259.95914138</v>
      </c>
      <c r="W46" s="8"/>
      <c r="X46" s="8" t="n">
        <f aca="false">'Central SIPA income'!M41</f>
        <v>281964.651918846</v>
      </c>
      <c r="Y46" s="6"/>
      <c r="Z46" s="6" t="n">
        <f aca="false">R46+V46-N46-L46-F46</f>
        <v>-4010636.62642899</v>
      </c>
      <c r="AA46" s="6"/>
      <c r="AB46" s="6" t="n">
        <f aca="false">T46-P46-D46</f>
        <v>-54817792.5610643</v>
      </c>
      <c r="AC46" s="50"/>
      <c r="AD46" s="6"/>
      <c r="AE46" s="6"/>
      <c r="AF46" s="6"/>
      <c r="AG46" s="6" t="n">
        <f aca="false">AG45*'Central macro hypothesis'!B28/'Central macro hypothesis'!B27</f>
        <v>5028845072.86917</v>
      </c>
      <c r="AH46" s="61" t="n">
        <f aca="false">(AG46-AG45)/AG45</f>
        <v>0.00134628214780227</v>
      </c>
      <c r="AI46" s="61"/>
      <c r="AJ46" s="61" t="n">
        <f aca="false">AB46/AG46</f>
        <v>-0.0109006723744202</v>
      </c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61" t="n">
        <f aca="false">AVERAGE(AH46:AH49)</f>
        <v>0.00515881462106108</v>
      </c>
      <c r="AV46" s="5"/>
      <c r="AW46" s="65" t="n">
        <f aca="false">workers_and_wage_central!C34</f>
        <v>11715124</v>
      </c>
      <c r="AX46" s="5"/>
      <c r="AY46" s="61" t="n">
        <f aca="false">(AW46-AW45)/AW45</f>
        <v>0.00645092562006901</v>
      </c>
      <c r="AZ46" s="66" t="n">
        <f aca="false">workers_and_wage_central!B34</f>
        <v>6531.91539820564</v>
      </c>
      <c r="BA46" s="61" t="n">
        <f aca="false">(AZ46-AZ45)/AZ45</f>
        <v>0.00451063033706635</v>
      </c>
      <c r="BB46" s="11" t="n">
        <f aca="false">BB45*3/4+BB49*1/4</f>
        <v>51.625</v>
      </c>
      <c r="BC46" s="11" t="n">
        <f aca="false">$BC$33</f>
        <v>11.3722743431335</v>
      </c>
      <c r="BD46" s="11" t="n">
        <f aca="false">BB46+BC46/2</f>
        <v>57.3111371715667</v>
      </c>
      <c r="BE46" s="61" t="n">
        <f aca="false">BD46/BD45-1</f>
        <v>0.00218584444032266</v>
      </c>
      <c r="BF46" s="5"/>
      <c r="BG46" s="5"/>
      <c r="BH46" s="5" t="n">
        <f aca="false">BH45+1</f>
        <v>15</v>
      </c>
      <c r="BI46" s="61" t="n">
        <f aca="false">T53/AG53</f>
        <v>0.0179581841171825</v>
      </c>
      <c r="BJ46" s="5"/>
      <c r="BK46" s="5"/>
      <c r="BL46" s="5"/>
      <c r="BM46" s="5"/>
      <c r="BN46" s="5"/>
      <c r="BO46" s="5"/>
      <c r="BP46" s="5"/>
    </row>
    <row r="47" customFormat="false" ht="12.8" hidden="false" customHeight="false" outlineLevel="0" collapsed="false">
      <c r="A47" s="7" t="n">
        <f aca="false">A43+1</f>
        <v>2023</v>
      </c>
      <c r="B47" s="7" t="n">
        <f aca="false">B43</f>
        <v>2</v>
      </c>
      <c r="C47" s="9"/>
      <c r="D47" s="9" t="n">
        <f aca="false">'Central pensions'!Q47</f>
        <v>116526904.41637</v>
      </c>
      <c r="E47" s="9"/>
      <c r="F47" s="67" t="n">
        <f aca="false">'Central pensions'!I47</f>
        <v>21180144.232863</v>
      </c>
      <c r="G47" s="9" t="n">
        <f aca="false">'Central pensions'!K47</f>
        <v>611693.63644592</v>
      </c>
      <c r="H47" s="9" t="n">
        <f aca="false">'Central pensions'!V47</f>
        <v>3365357.90892491</v>
      </c>
      <c r="I47" s="67" t="n">
        <f aca="false">'Central pensions'!M47</f>
        <v>18918.3598900799</v>
      </c>
      <c r="J47" s="9" t="n">
        <f aca="false">'Central pensions'!W47</f>
        <v>104083.234296647</v>
      </c>
      <c r="K47" s="9"/>
      <c r="L47" s="67" t="n">
        <f aca="false">'Central pensions'!N47</f>
        <v>3605295.24228005</v>
      </c>
      <c r="M47" s="67"/>
      <c r="N47" s="67" t="n">
        <f aca="false">'Central pensions'!L47</f>
        <v>899917.185974155</v>
      </c>
      <c r="O47" s="9"/>
      <c r="P47" s="9" t="n">
        <f aca="false">'Central pensions'!X47</f>
        <v>23658972.9897776</v>
      </c>
      <c r="Q47" s="67"/>
      <c r="R47" s="67" t="n">
        <f aca="false">'Central SIPA income'!G42</f>
        <v>23051193.3457726</v>
      </c>
      <c r="S47" s="67"/>
      <c r="T47" s="9" t="n">
        <f aca="false">'Central SIPA income'!J42</f>
        <v>88138235.6436757</v>
      </c>
      <c r="U47" s="9"/>
      <c r="V47" s="67" t="n">
        <f aca="false">'Central SIPA income'!F42</f>
        <v>111274.16315299</v>
      </c>
      <c r="W47" s="67"/>
      <c r="X47" s="67" t="n">
        <f aca="false">'Central SIPA income'!M42</f>
        <v>279488.616608881</v>
      </c>
      <c r="Y47" s="9"/>
      <c r="Z47" s="9" t="n">
        <f aca="false">R47+V47-N47-L47-F47</f>
        <v>-2522889.15219162</v>
      </c>
      <c r="AA47" s="9"/>
      <c r="AB47" s="9" t="n">
        <f aca="false">T47-P47-D47</f>
        <v>-52047641.7624723</v>
      </c>
      <c r="AC47" s="50"/>
      <c r="AD47" s="9"/>
      <c r="AE47" s="9"/>
      <c r="AF47" s="9"/>
      <c r="AG47" s="9" t="n">
        <f aca="false">AG46*'Central macro hypothesis'!B29/'Central macro hypothesis'!B28</f>
        <v>5043653763.14183</v>
      </c>
      <c r="AH47" s="40" t="n">
        <f aca="false">(AG47-AG46)/AG46</f>
        <v>0.00294474975030491</v>
      </c>
      <c r="AI47" s="40"/>
      <c r="AJ47" s="40" t="n">
        <f aca="false">AB47/AG47</f>
        <v>-0.0103194319449181</v>
      </c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1" t="n">
        <f aca="false">workers_and_wage_central!C35</f>
        <v>11711664</v>
      </c>
      <c r="AX47" s="7"/>
      <c r="AY47" s="40" t="n">
        <f aca="false">(AW47-AW46)/AW46</f>
        <v>-0.000295344718502339</v>
      </c>
      <c r="AZ47" s="39" t="n">
        <f aca="false">workers_and_wage_central!B35</f>
        <v>6556.09684604072</v>
      </c>
      <c r="BA47" s="40" t="n">
        <f aca="false">(AZ47-AZ46)/AZ46</f>
        <v>0.00370204547378592</v>
      </c>
      <c r="BB47" s="12" t="n">
        <f aca="false">BB45*2/4+BB49*2/4</f>
        <v>51.75</v>
      </c>
      <c r="BC47" s="12" t="n">
        <f aca="false">$BC$33</f>
        <v>11.3722743431335</v>
      </c>
      <c r="BD47" s="12" t="n">
        <f aca="false">BB47+BC47/2</f>
        <v>57.4361371715667</v>
      </c>
      <c r="BE47" s="40" t="n">
        <f aca="false">BD47/BD46-1</f>
        <v>0.00218107694540759</v>
      </c>
      <c r="BF47" s="7"/>
      <c r="BG47" s="7"/>
      <c r="BH47" s="7" t="n">
        <f aca="false">BH46+1</f>
        <v>16</v>
      </c>
      <c r="BI47" s="40" t="n">
        <f aca="false">T54/AG54</f>
        <v>0.0156350529744119</v>
      </c>
      <c r="BJ47" s="7"/>
      <c r="BK47" s="7"/>
      <c r="BL47" s="7"/>
      <c r="BM47" s="7"/>
      <c r="BN47" s="7"/>
      <c r="BO47" s="7"/>
      <c r="BP47" s="7"/>
    </row>
    <row r="48" customFormat="false" ht="12.8" hidden="false" customHeight="false" outlineLevel="0" collapsed="false">
      <c r="A48" s="7" t="n">
        <f aca="false">A44+1</f>
        <v>2023</v>
      </c>
      <c r="B48" s="7" t="n">
        <f aca="false">B44</f>
        <v>3</v>
      </c>
      <c r="C48" s="9"/>
      <c r="D48" s="9" t="n">
        <f aca="false">'Central pensions'!Q48</f>
        <v>110941951.050482</v>
      </c>
      <c r="E48" s="9"/>
      <c r="F48" s="67" t="n">
        <f aca="false">'Central pensions'!I48</f>
        <v>20165012.8482631</v>
      </c>
      <c r="G48" s="9" t="n">
        <f aca="false">'Central pensions'!K48</f>
        <v>607722.24545152</v>
      </c>
      <c r="H48" s="9" t="n">
        <f aca="false">'Central pensions'!V48</f>
        <v>3343508.4874235</v>
      </c>
      <c r="I48" s="67" t="n">
        <f aca="false">'Central pensions'!M48</f>
        <v>18795.53336448</v>
      </c>
      <c r="J48" s="9" t="n">
        <f aca="false">'Central pensions'!W48</f>
        <v>103407.47899248</v>
      </c>
      <c r="K48" s="9"/>
      <c r="L48" s="67" t="n">
        <f aca="false">'Central pensions'!N48</f>
        <v>3325069.72333563</v>
      </c>
      <c r="M48" s="67"/>
      <c r="N48" s="67" t="n">
        <f aca="false">'Central pensions'!L48</f>
        <v>857600.222514361</v>
      </c>
      <c r="O48" s="9"/>
      <c r="P48" s="9" t="n">
        <f aca="false">'Central pensions'!X48</f>
        <v>21972065.9924059</v>
      </c>
      <c r="Q48" s="67"/>
      <c r="R48" s="67" t="n">
        <f aca="false">'Central SIPA income'!G43</f>
        <v>20212903.9861429</v>
      </c>
      <c r="S48" s="67"/>
      <c r="T48" s="9" t="n">
        <f aca="false">'Central SIPA income'!J43</f>
        <v>77285790.2777677</v>
      </c>
      <c r="U48" s="9"/>
      <c r="V48" s="67" t="n">
        <f aca="false">'Central SIPA income'!F43</f>
        <v>111732.1175664</v>
      </c>
      <c r="W48" s="67"/>
      <c r="X48" s="67" t="n">
        <f aca="false">'Central SIPA income'!M43</f>
        <v>280638.866063445</v>
      </c>
      <c r="Y48" s="9"/>
      <c r="Z48" s="9" t="n">
        <f aca="false">R48+V48-N48-L48-F48</f>
        <v>-4023046.69040384</v>
      </c>
      <c r="AA48" s="9"/>
      <c r="AB48" s="9" t="n">
        <f aca="false">T48-P48-D48</f>
        <v>-55628226.7651205</v>
      </c>
      <c r="AC48" s="50"/>
      <c r="AD48" s="9"/>
      <c r="AE48" s="9"/>
      <c r="AF48" s="9"/>
      <c r="AG48" s="9" t="n">
        <f aca="false">AG47*'Central macro hypothesis'!B30/'Central macro hypothesis'!B29</f>
        <v>5076646316.05212</v>
      </c>
      <c r="AH48" s="40" t="n">
        <f aca="false">(AG48-AG47)/AG47</f>
        <v>0.00654139924342141</v>
      </c>
      <c r="AI48" s="40"/>
      <c r="AJ48" s="40" t="n">
        <f aca="false">AB48/AG48</f>
        <v>-0.0109576723100104</v>
      </c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9"/>
      <c r="AW48" s="71" t="n">
        <f aca="false">workers_and_wage_central!C36</f>
        <v>11687527</v>
      </c>
      <c r="AY48" s="40" t="n">
        <f aca="false">(AW48-AW47)/AW47</f>
        <v>-0.00206093685747815</v>
      </c>
      <c r="AZ48" s="39" t="n">
        <f aca="false">workers_and_wage_central!B36</f>
        <v>6612.49642988838</v>
      </c>
      <c r="BA48" s="40" t="n">
        <f aca="false">(AZ48-AZ47)/AZ47</f>
        <v>0.00860261603391665</v>
      </c>
      <c r="BB48" s="12" t="n">
        <f aca="false">BB45*1/4+BB49*3/4</f>
        <v>51.875</v>
      </c>
      <c r="BC48" s="12" t="n">
        <f aca="false">$BC$33</f>
        <v>11.3722743431335</v>
      </c>
      <c r="BD48" s="12" t="n">
        <f aca="false">BB48+BC48/2</f>
        <v>57.5611371715667</v>
      </c>
      <c r="BE48" s="40" t="n">
        <f aca="false">BD48/BD47-1</f>
        <v>0.00217633020177899</v>
      </c>
      <c r="BF48" s="7"/>
      <c r="BG48" s="7"/>
      <c r="BH48" s="0" t="n">
        <f aca="false">BH47+1</f>
        <v>17</v>
      </c>
      <c r="BI48" s="40" t="n">
        <f aca="false">T55/AG55</f>
        <v>0.0180931591781641</v>
      </c>
      <c r="BN48" s="0"/>
      <c r="BO48" s="0"/>
      <c r="BP48" s="0"/>
    </row>
    <row r="49" customFormat="false" ht="12.8" hidden="false" customHeight="false" outlineLevel="0" collapsed="false">
      <c r="A49" s="7" t="n">
        <f aca="false">A45+1</f>
        <v>2023</v>
      </c>
      <c r="B49" s="7" t="n">
        <f aca="false">B45</f>
        <v>4</v>
      </c>
      <c r="C49" s="9"/>
      <c r="D49" s="9" t="n">
        <f aca="false">'Central pensions'!Q49</f>
        <v>120468626.291848</v>
      </c>
      <c r="E49" s="9"/>
      <c r="F49" s="67" t="n">
        <f aca="false">'Central pensions'!I49</f>
        <v>21896598.8427798</v>
      </c>
      <c r="G49" s="9" t="n">
        <f aca="false">'Central pensions'!K49</f>
        <v>664121.25355968</v>
      </c>
      <c r="H49" s="9" t="n">
        <f aca="false">'Central pensions'!V49</f>
        <v>3653799.18963698</v>
      </c>
      <c r="I49" s="67" t="n">
        <f aca="false">'Central pensions'!M49</f>
        <v>20539.8325843202</v>
      </c>
      <c r="J49" s="9" t="n">
        <f aca="false">'Central pensions'!W49</f>
        <v>113004.098648567</v>
      </c>
      <c r="K49" s="9"/>
      <c r="L49" s="67" t="n">
        <f aca="false">'Central pensions'!N49</f>
        <v>3784862.93013369</v>
      </c>
      <c r="M49" s="67"/>
      <c r="N49" s="67" t="n">
        <f aca="false">'Central pensions'!L49</f>
        <v>933385.430690318</v>
      </c>
      <c r="O49" s="9"/>
      <c r="P49" s="9" t="n">
        <f aca="false">'Central pensions'!X49</f>
        <v>24774882.9833787</v>
      </c>
      <c r="Q49" s="67"/>
      <c r="R49" s="67" t="n">
        <f aca="false">'Central SIPA income'!G44</f>
        <v>23687071.1562411</v>
      </c>
      <c r="S49" s="67"/>
      <c r="T49" s="9" t="n">
        <f aca="false">'Central SIPA income'!J44</f>
        <v>90569569.5646131</v>
      </c>
      <c r="U49" s="9"/>
      <c r="V49" s="67" t="n">
        <f aca="false">'Central SIPA income'!F44</f>
        <v>110091.73416506</v>
      </c>
      <c r="W49" s="67"/>
      <c r="X49" s="67" t="n">
        <f aca="false">'Central SIPA income'!M44</f>
        <v>276518.695894937</v>
      </c>
      <c r="Y49" s="9"/>
      <c r="Z49" s="9" t="n">
        <f aca="false">R49+V49-N49-L49-F49</f>
        <v>-2817684.31319758</v>
      </c>
      <c r="AA49" s="9"/>
      <c r="AB49" s="9" t="n">
        <f aca="false">T49-P49-D49</f>
        <v>-54673939.7106135</v>
      </c>
      <c r="AC49" s="50"/>
      <c r="AD49" s="9"/>
      <c r="AE49" s="9"/>
      <c r="AF49" s="9"/>
      <c r="AG49" s="9" t="n">
        <f aca="false">AG48*'Central macro hypothesis'!B31/'Central macro hypothesis'!B30</f>
        <v>5126411803.36842</v>
      </c>
      <c r="AH49" s="40" t="n">
        <f aca="false">(AG49-AG48)/AG48</f>
        <v>0.00980282734271571</v>
      </c>
      <c r="AI49" s="40" t="n">
        <f aca="false">(AG49-AG45)/AG45</f>
        <v>0.0207738209625925</v>
      </c>
      <c r="AJ49" s="40" t="n">
        <f aca="false">AB49/AG49</f>
        <v>-0.0106651478280946</v>
      </c>
      <c r="AK49" s="73"/>
      <c r="AL49" s="7"/>
      <c r="AM49" s="7"/>
      <c r="AN49" s="7"/>
      <c r="AO49" s="7"/>
      <c r="AP49" s="7"/>
      <c r="AQ49" s="7"/>
      <c r="AR49" s="7"/>
      <c r="AS49" s="7"/>
      <c r="AT49" s="7"/>
      <c r="AW49" s="71" t="n">
        <f aca="false">workers_and_wage_central!C37</f>
        <v>11759781</v>
      </c>
      <c r="AY49" s="40" t="n">
        <f aca="false">(AW49-AW48)/AW48</f>
        <v>0.0061821461460581</v>
      </c>
      <c r="AZ49" s="39" t="n">
        <f aca="false">workers_and_wage_central!B37</f>
        <v>6649.57890980149</v>
      </c>
      <c r="BA49" s="40" t="n">
        <f aca="false">(AZ49-AZ48)/AZ48</f>
        <v>0.00560793949853728</v>
      </c>
      <c r="BB49" s="76" t="n">
        <v>52</v>
      </c>
      <c r="BC49" s="12" t="n">
        <f aca="false">$BC$33</f>
        <v>11.3722743431335</v>
      </c>
      <c r="BD49" s="12" t="n">
        <f aca="false">BB49+BC49/2</f>
        <v>57.6861371715667</v>
      </c>
      <c r="BE49" s="40" t="n">
        <f aca="false">BD49/BD48-1</f>
        <v>0.00217160407424588</v>
      </c>
      <c r="BF49" s="7"/>
      <c r="BG49" s="73" t="n">
        <f aca="false">(BB49-BB45)/BB45</f>
        <v>0.00970873786407767</v>
      </c>
      <c r="BH49" s="0" t="n">
        <f aca="false">BH48+1</f>
        <v>18</v>
      </c>
      <c r="BI49" s="40" t="n">
        <f aca="false">T56/AG56</f>
        <v>0.0156772334408865</v>
      </c>
      <c r="BN49" s="0"/>
      <c r="BO49" s="0"/>
      <c r="BP49" s="0"/>
    </row>
    <row r="50" customFormat="false" ht="12.8" hidden="false" customHeight="false" outlineLevel="0" collapsed="false">
      <c r="A50" s="5" t="n">
        <f aca="false">A46+1</f>
        <v>2024</v>
      </c>
      <c r="B50" s="5" t="n">
        <f aca="false">B46</f>
        <v>1</v>
      </c>
      <c r="C50" s="6"/>
      <c r="D50" s="6" t="n">
        <f aca="false">'Central pensions'!Q50</f>
        <v>116264126.495754</v>
      </c>
      <c r="E50" s="6"/>
      <c r="F50" s="8" t="n">
        <f aca="false">'Central pensions'!I50</f>
        <v>21132381.2352296</v>
      </c>
      <c r="G50" s="6" t="n">
        <f aca="false">'Central pensions'!K50</f>
        <v>664159.62554912</v>
      </c>
      <c r="H50" s="6" t="n">
        <f aca="false">'Central pensions'!V50</f>
        <v>3654010.30100131</v>
      </c>
      <c r="I50" s="8" t="n">
        <f aca="false">'Central pensions'!M50</f>
        <v>20541.01934688</v>
      </c>
      <c r="J50" s="6" t="n">
        <f aca="false">'Central pensions'!W50</f>
        <v>113010.62786602</v>
      </c>
      <c r="K50" s="6"/>
      <c r="L50" s="8" t="n">
        <f aca="false">'Central pensions'!N50</f>
        <v>4241775.44241321</v>
      </c>
      <c r="M50" s="8"/>
      <c r="N50" s="8" t="n">
        <f aca="false">'Central pensions'!L50</f>
        <v>903138.894635733</v>
      </c>
      <c r="O50" s="6"/>
      <c r="P50" s="6" t="n">
        <f aca="false">'Central pensions'!X50</f>
        <v>26979396.6644664</v>
      </c>
      <c r="Q50" s="8"/>
      <c r="R50" s="8" t="n">
        <f aca="false">'Central SIPA income'!G45</f>
        <v>20871451.8120598</v>
      </c>
      <c r="S50" s="8"/>
      <c r="T50" s="6" t="n">
        <f aca="false">'Central SIPA income'!J45</f>
        <v>79803804.9676208</v>
      </c>
      <c r="U50" s="6"/>
      <c r="V50" s="8" t="n">
        <f aca="false">'Central SIPA income'!F45</f>
        <v>112508.7646737</v>
      </c>
      <c r="W50" s="8"/>
      <c r="X50" s="8" t="n">
        <f aca="false">'Central SIPA income'!M45</f>
        <v>282589.579683409</v>
      </c>
      <c r="Y50" s="6"/>
      <c r="Z50" s="6" t="n">
        <f aca="false">R50+V50-N50-L50-F50</f>
        <v>-5293334.995545</v>
      </c>
      <c r="AA50" s="6"/>
      <c r="AB50" s="6" t="n">
        <f aca="false">T50-P50-D50</f>
        <v>-63439718.1925998</v>
      </c>
      <c r="AC50" s="50"/>
      <c r="AD50" s="6"/>
      <c r="AE50" s="6"/>
      <c r="AF50" s="6"/>
      <c r="AG50" s="6" t="n">
        <f aca="false">AG49*'Central macro hypothesis'!B32/'Central macro hypothesis'!B31</f>
        <v>5204854650.41959</v>
      </c>
      <c r="AH50" s="61" t="n">
        <f aca="false">(AG50-AG49)/AG49</f>
        <v>0.0153017061562686</v>
      </c>
      <c r="AI50" s="61"/>
      <c r="AJ50" s="61" t="n">
        <f aca="false">AB50/AG50</f>
        <v>-0.0121885667234695</v>
      </c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61" t="n">
        <f aca="false">AVERAGE(AH50:AH53)</f>
        <v>0.00864767062317856</v>
      </c>
      <c r="AV50" s="5"/>
      <c r="AW50" s="65" t="n">
        <f aca="false">workers_and_wage_central!C38</f>
        <v>11812378</v>
      </c>
      <c r="AX50" s="5"/>
      <c r="AY50" s="61" t="n">
        <f aca="false">(AW50-AW49)/AW49</f>
        <v>0.004472617304693</v>
      </c>
      <c r="AZ50" s="66" t="n">
        <f aca="false">workers_and_wage_central!B38</f>
        <v>6716.6296245666</v>
      </c>
      <c r="BA50" s="61" t="n">
        <f aca="false">(AZ50-AZ49)/AZ49</f>
        <v>0.0100834527531172</v>
      </c>
      <c r="BB50" s="11" t="n">
        <f aca="false">BB49*3/4+BB53*1/4</f>
        <v>52</v>
      </c>
      <c r="BC50" s="11" t="n">
        <f aca="false">$BC$33</f>
        <v>11.3722743431335</v>
      </c>
      <c r="BD50" s="11" t="n">
        <f aca="false">BB50+BC50/2</f>
        <v>57.6861371715667</v>
      </c>
      <c r="BE50" s="61" t="n">
        <f aca="false">BD50/BD49-1</f>
        <v>0</v>
      </c>
      <c r="BF50" s="5"/>
      <c r="BG50" s="5"/>
      <c r="BH50" s="5" t="n">
        <f aca="false">BH49+1</f>
        <v>19</v>
      </c>
      <c r="BI50" s="61" t="n">
        <f aca="false">T57/AG57</f>
        <v>0.018160321859271</v>
      </c>
      <c r="BJ50" s="5"/>
      <c r="BK50" s="5"/>
      <c r="BL50" s="5"/>
      <c r="BM50" s="5"/>
      <c r="BN50" s="5"/>
      <c r="BO50" s="5"/>
      <c r="BP50" s="5"/>
    </row>
    <row r="51" customFormat="false" ht="12.8" hidden="false" customHeight="false" outlineLevel="0" collapsed="false">
      <c r="A51" s="7" t="n">
        <f aca="false">A47+1</f>
        <v>2024</v>
      </c>
      <c r="B51" s="7" t="n">
        <f aca="false">B47</f>
        <v>2</v>
      </c>
      <c r="C51" s="9"/>
      <c r="D51" s="9" t="n">
        <f aca="false">'Central pensions'!Q51</f>
        <v>125404048.442741</v>
      </c>
      <c r="E51" s="9"/>
      <c r="F51" s="67" t="n">
        <f aca="false">'Central pensions'!I51</f>
        <v>22793670.2404071</v>
      </c>
      <c r="G51" s="9" t="n">
        <f aca="false">'Central pensions'!K51</f>
        <v>728600.91071888</v>
      </c>
      <c r="H51" s="9" t="n">
        <f aca="false">'Central pensions'!V51</f>
        <v>4008547.23875235</v>
      </c>
      <c r="I51" s="67" t="n">
        <f aca="false">'Central pensions'!M51</f>
        <v>22534.04878512</v>
      </c>
      <c r="J51" s="9" t="n">
        <f aca="false">'Central pensions'!W51</f>
        <v>123975.687796465</v>
      </c>
      <c r="K51" s="9"/>
      <c r="L51" s="67" t="n">
        <f aca="false">'Central pensions'!N51</f>
        <v>3905613.6749699</v>
      </c>
      <c r="M51" s="67"/>
      <c r="N51" s="67" t="n">
        <f aca="false">'Central pensions'!L51</f>
        <v>976186.591848373</v>
      </c>
      <c r="O51" s="9"/>
      <c r="P51" s="9" t="n">
        <f aca="false">'Central pensions'!X51</f>
        <v>25636938.5326662</v>
      </c>
      <c r="Q51" s="67"/>
      <c r="R51" s="67" t="n">
        <f aca="false">'Central SIPA income'!G46</f>
        <v>24348628.5969487</v>
      </c>
      <c r="S51" s="67"/>
      <c r="T51" s="9" t="n">
        <f aca="false">'Central SIPA income'!J46</f>
        <v>93099091.7774666</v>
      </c>
      <c r="U51" s="9"/>
      <c r="V51" s="67" t="n">
        <f aca="false">'Central SIPA income'!F46</f>
        <v>114248.85697509</v>
      </c>
      <c r="W51" s="67"/>
      <c r="X51" s="67" t="n">
        <f aca="false">'Central SIPA income'!M46</f>
        <v>286960.189861969</v>
      </c>
      <c r="Y51" s="9"/>
      <c r="Z51" s="9" t="n">
        <f aca="false">R51+V51-N51-L51-F51</f>
        <v>-3212593.05330154</v>
      </c>
      <c r="AA51" s="9"/>
      <c r="AB51" s="9" t="n">
        <f aca="false">T51-P51-D51</f>
        <v>-57941895.1979403</v>
      </c>
      <c r="AC51" s="50"/>
      <c r="AD51" s="9"/>
      <c r="AE51" s="9"/>
      <c r="AF51" s="9"/>
      <c r="AG51" s="9" t="n">
        <f aca="false">AG50*'Central macro hypothesis'!B33/'Central macro hypothesis'!B32</f>
        <v>5220181644.85177</v>
      </c>
      <c r="AH51" s="40" t="n">
        <f aca="false">(AG51-AG50)/AG50</f>
        <v>0.00294474975030256</v>
      </c>
      <c r="AI51" s="40"/>
      <c r="AJ51" s="40" t="n">
        <f aca="false">AB51/AG51</f>
        <v>-0.0110995936808221</v>
      </c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1" t="n">
        <f aca="false">workers_and_wage_central!C39</f>
        <v>11849141</v>
      </c>
      <c r="AX51" s="7"/>
      <c r="AY51" s="40" t="n">
        <f aca="false">(AW51-AW50)/AW50</f>
        <v>0.00311224378359717</v>
      </c>
      <c r="AZ51" s="39" t="n">
        <f aca="false">workers_and_wage_central!B39</f>
        <v>6737.17778567839</v>
      </c>
      <c r="BA51" s="40" t="n">
        <f aca="false">(AZ51-AZ50)/AZ50</f>
        <v>0.00305929644186953</v>
      </c>
      <c r="BB51" s="12" t="n">
        <f aca="false">BB49*2/4+BB53*2/4</f>
        <v>52</v>
      </c>
      <c r="BC51" s="12" t="n">
        <f aca="false">$BC$33</f>
        <v>11.3722743431335</v>
      </c>
      <c r="BD51" s="12" t="n">
        <f aca="false">BB51+BC51/2</f>
        <v>57.6861371715667</v>
      </c>
      <c r="BE51" s="40" t="n">
        <f aca="false">BD51/BD50-1</f>
        <v>0</v>
      </c>
      <c r="BF51" s="7"/>
      <c r="BG51" s="7"/>
      <c r="BH51" s="7" t="n">
        <f aca="false">BH50+1</f>
        <v>20</v>
      </c>
      <c r="BI51" s="40" t="n">
        <f aca="false">T58/AG58</f>
        <v>0.0158625877731026</v>
      </c>
      <c r="BJ51" s="7"/>
      <c r="BK51" s="7"/>
      <c r="BL51" s="7"/>
      <c r="BM51" s="7"/>
      <c r="BN51" s="7"/>
      <c r="BO51" s="7"/>
      <c r="BP51" s="7"/>
    </row>
    <row r="52" customFormat="false" ht="12.8" hidden="false" customHeight="false" outlineLevel="0" collapsed="false">
      <c r="A52" s="7" t="n">
        <f aca="false">A48+1</f>
        <v>2024</v>
      </c>
      <c r="B52" s="7" t="n">
        <f aca="false">B48</f>
        <v>3</v>
      </c>
      <c r="C52" s="9"/>
      <c r="D52" s="9" t="n">
        <f aca="false">'Central pensions'!Q52</f>
        <v>121272986.619049</v>
      </c>
      <c r="E52" s="9"/>
      <c r="F52" s="67" t="n">
        <f aca="false">'Central pensions'!I52</f>
        <v>22042800.8536428</v>
      </c>
      <c r="G52" s="9" t="n">
        <f aca="false">'Central pensions'!K52</f>
        <v>723778.31039424</v>
      </c>
      <c r="H52" s="9" t="n">
        <f aca="false">'Central pensions'!V52</f>
        <v>3982014.71466332</v>
      </c>
      <c r="I52" s="67" t="n">
        <f aca="false">'Central pensions'!M52</f>
        <v>22384.8961977599</v>
      </c>
      <c r="J52" s="9" t="n">
        <f aca="false">'Central pensions'!W52</f>
        <v>123155.094267937</v>
      </c>
      <c r="K52" s="9"/>
      <c r="L52" s="67" t="n">
        <f aca="false">'Central pensions'!N52</f>
        <v>3664584.46884056</v>
      </c>
      <c r="M52" s="67"/>
      <c r="N52" s="67" t="n">
        <f aca="false">'Central pensions'!L52</f>
        <v>946171.62279246</v>
      </c>
      <c r="O52" s="9"/>
      <c r="P52" s="9" t="n">
        <f aca="false">'Central pensions'!X52</f>
        <v>24221103.3323583</v>
      </c>
      <c r="Q52" s="67"/>
      <c r="R52" s="67" t="n">
        <f aca="false">'Central SIPA income'!G47</f>
        <v>21169483.3945873</v>
      </c>
      <c r="S52" s="67"/>
      <c r="T52" s="9" t="n">
        <f aca="false">'Central SIPA income'!J47</f>
        <v>80943354.5543185</v>
      </c>
      <c r="U52" s="9"/>
      <c r="V52" s="67" t="n">
        <f aca="false">'Central SIPA income'!F47</f>
        <v>115035.97283674</v>
      </c>
      <c r="W52" s="67"/>
      <c r="X52" s="67" t="n">
        <f aca="false">'Central SIPA income'!M47</f>
        <v>288937.197974634</v>
      </c>
      <c r="Y52" s="9"/>
      <c r="Z52" s="9" t="n">
        <f aca="false">R52+V52-N52-L52-F52</f>
        <v>-5369037.5778518</v>
      </c>
      <c r="AA52" s="9"/>
      <c r="AB52" s="9" t="n">
        <f aca="false">T52-P52-D52</f>
        <v>-64550735.3970893</v>
      </c>
      <c r="AC52" s="50"/>
      <c r="AD52" s="9"/>
      <c r="AE52" s="9"/>
      <c r="AF52" s="9"/>
      <c r="AG52" s="9" t="n">
        <f aca="false">AG51*'Central macro hypothesis'!B34/'Central macro hypothesis'!B33</f>
        <v>5254328937.11395</v>
      </c>
      <c r="AH52" s="40" t="n">
        <f aca="false">(AG52-AG51)/AG51</f>
        <v>0.0065413992434254</v>
      </c>
      <c r="AI52" s="40"/>
      <c r="AJ52" s="40" t="n">
        <f aca="false">AB52/AG52</f>
        <v>-0.0122852482533279</v>
      </c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9"/>
      <c r="AW52" s="71" t="n">
        <f aca="false">workers_and_wage_central!C40</f>
        <v>11922086</v>
      </c>
      <c r="AY52" s="40" t="n">
        <f aca="false">(AW52-AW51)/AW51</f>
        <v>0.00615614245792163</v>
      </c>
      <c r="AZ52" s="39" t="n">
        <f aca="false">workers_and_wage_central!B40</f>
        <v>6724.03051115164</v>
      </c>
      <c r="BA52" s="40" t="n">
        <f aca="false">(AZ52-AZ51)/AZ51</f>
        <v>-0.00195145132650322</v>
      </c>
      <c r="BB52" s="12" t="n">
        <f aca="false">BB49*1/4+BB53*3/4</f>
        <v>52</v>
      </c>
      <c r="BC52" s="12" t="n">
        <f aca="false">$BC$33</f>
        <v>11.3722743431335</v>
      </c>
      <c r="BD52" s="12" t="n">
        <f aca="false">BB52+BC52/2</f>
        <v>57.6861371715667</v>
      </c>
      <c r="BE52" s="40" t="n">
        <f aca="false">BD52/BD51-1</f>
        <v>0</v>
      </c>
      <c r="BF52" s="7"/>
      <c r="BG52" s="7"/>
      <c r="BH52" s="0" t="n">
        <f aca="false">BH51+1</f>
        <v>21</v>
      </c>
      <c r="BI52" s="40" t="n">
        <f aca="false">T59/AG59</f>
        <v>0.0182357515918921</v>
      </c>
      <c r="BN52" s="0"/>
      <c r="BO52" s="0"/>
      <c r="BP52" s="0"/>
    </row>
    <row r="53" customFormat="false" ht="12.8" hidden="false" customHeight="false" outlineLevel="0" collapsed="false">
      <c r="A53" s="7" t="n">
        <f aca="false">A49+1</f>
        <v>2024</v>
      </c>
      <c r="B53" s="7" t="n">
        <f aca="false">B49</f>
        <v>4</v>
      </c>
      <c r="C53" s="9"/>
      <c r="D53" s="9" t="n">
        <f aca="false">'Central pensions'!Q53</f>
        <v>129252523.250902</v>
      </c>
      <c r="E53" s="9"/>
      <c r="F53" s="67" t="n">
        <f aca="false">'Central pensions'!I53</f>
        <v>23493176.0920527</v>
      </c>
      <c r="G53" s="9" t="n">
        <f aca="false">'Central pensions'!K53</f>
        <v>833592.65778</v>
      </c>
      <c r="H53" s="9" t="n">
        <f aca="false">'Central pensions'!V53</f>
        <v>4586180.85350915</v>
      </c>
      <c r="I53" s="67" t="n">
        <f aca="false">'Central pensions'!M53</f>
        <v>858540281.34222</v>
      </c>
      <c r="J53" s="9" t="n">
        <f aca="false">'Central pensions'!W53</f>
        <v>4723435317.60953</v>
      </c>
      <c r="K53" s="9"/>
      <c r="L53" s="67" t="n">
        <f aca="false">'Central pensions'!N53</f>
        <v>4044594.12424824</v>
      </c>
      <c r="M53" s="67"/>
      <c r="N53" s="67" t="n">
        <f aca="false">'Central pensions'!L53</f>
        <v>-857504792.604184</v>
      </c>
      <c r="O53" s="9"/>
      <c r="P53" s="9" t="n">
        <f aca="false">'Central pensions'!X53</f>
        <v>-4696750945.95351</v>
      </c>
      <c r="Q53" s="67"/>
      <c r="R53" s="67" t="n">
        <f aca="false">'Central SIPA income'!G48</f>
        <v>24919844.0763767</v>
      </c>
      <c r="S53" s="67"/>
      <c r="T53" s="9" t="n">
        <f aca="false">'Central SIPA income'!J48</f>
        <v>95283183.6712762</v>
      </c>
      <c r="U53" s="9"/>
      <c r="V53" s="67" t="n">
        <f aca="false">'Central SIPA income'!F48</f>
        <v>113891.33499716</v>
      </c>
      <c r="W53" s="67"/>
      <c r="X53" s="67" t="n">
        <f aca="false">'Central SIPA income'!M48</f>
        <v>286062.197729856</v>
      </c>
      <c r="Y53" s="9"/>
      <c r="Z53" s="9" t="n">
        <f aca="false">R53+V53-N53-L53-F53</f>
        <v>855000757.799257</v>
      </c>
      <c r="AA53" s="9"/>
      <c r="AB53" s="9" t="n">
        <f aca="false">T53-P53-D53</f>
        <v>4662781606.37388</v>
      </c>
      <c r="AC53" s="50"/>
      <c r="AD53" s="9"/>
      <c r="AE53" s="9"/>
      <c r="AF53" s="9"/>
      <c r="AG53" s="9" t="n">
        <f aca="false">AG52*'Central macro hypothesis'!B35/'Central macro hypothesis'!B34</f>
        <v>5305836216.48632</v>
      </c>
      <c r="AH53" s="40" t="n">
        <f aca="false">(AG53-AG52)/AG52</f>
        <v>0.00980282734271773</v>
      </c>
      <c r="AI53" s="40" t="n">
        <f aca="false">(AG53-AG49)/AG49</f>
        <v>0.035000000000002</v>
      </c>
      <c r="AJ53" s="40" t="n">
        <f aca="false">AB53/AG53</f>
        <v>0.87880240100244</v>
      </c>
      <c r="AK53" s="73"/>
      <c r="AL53" s="7"/>
      <c r="AM53" s="7"/>
      <c r="AN53" s="7"/>
      <c r="AO53" s="7"/>
      <c r="AP53" s="7"/>
      <c r="AQ53" s="7"/>
      <c r="AR53" s="7"/>
      <c r="AS53" s="7"/>
      <c r="AT53" s="7"/>
      <c r="AW53" s="71" t="n">
        <f aca="false">workers_and_wage_central!C41</f>
        <v>11990197</v>
      </c>
      <c r="AY53" s="40" t="n">
        <f aca="false">(AW53-AW52)/AW52</f>
        <v>0.00571301029031329</v>
      </c>
      <c r="AZ53" s="39" t="n">
        <f aca="false">workers_and_wage_central!B41</f>
        <v>6785.62058672479</v>
      </c>
      <c r="BA53" s="40" t="n">
        <f aca="false">(AZ53-AZ52)/AZ52</f>
        <v>0.00915969602919069</v>
      </c>
      <c r="BB53" s="77" t="n">
        <v>52</v>
      </c>
      <c r="BC53" s="12" t="n">
        <f aca="false">$BC$33</f>
        <v>11.3722743431335</v>
      </c>
      <c r="BD53" s="12" t="n">
        <f aca="false">BB53+BC53/2</f>
        <v>57.6861371715667</v>
      </c>
      <c r="BE53" s="40" t="n">
        <f aca="false">BD53/BD52-1</f>
        <v>0</v>
      </c>
      <c r="BF53" s="7" t="n">
        <v>100</v>
      </c>
      <c r="BG53" s="73" t="n">
        <f aca="false">(BB53-BB49)/BB49</f>
        <v>0</v>
      </c>
      <c r="BH53" s="0" t="n">
        <f aca="false">BH52+1</f>
        <v>22</v>
      </c>
      <c r="BI53" s="40" t="n">
        <f aca="false">T60/AG60</f>
        <v>0.0159025312649969</v>
      </c>
      <c r="BN53" s="0"/>
      <c r="BO53" s="0"/>
      <c r="BP53" s="0"/>
    </row>
    <row r="54" customFormat="false" ht="12.8" hidden="false" customHeight="false" outlineLevel="0" collapsed="false">
      <c r="A54" s="5" t="n">
        <f aca="false">A50+1</f>
        <v>2025</v>
      </c>
      <c r="B54" s="5" t="n">
        <f aca="false">B50</f>
        <v>1</v>
      </c>
      <c r="C54" s="6"/>
      <c r="D54" s="6" t="n">
        <f aca="false">'Central pensions'!Q54</f>
        <v>125712512.11029</v>
      </c>
      <c r="E54" s="6"/>
      <c r="F54" s="8" t="n">
        <f aca="false">'Central pensions'!I54</f>
        <v>22849737.163338</v>
      </c>
      <c r="G54" s="6" t="n">
        <f aca="false">'Central pensions'!K54</f>
        <v>885080.0761572</v>
      </c>
      <c r="H54" s="6" t="n">
        <f aca="false">'Central pensions'!V54</f>
        <v>4869449.43817613</v>
      </c>
      <c r="I54" s="8" t="n">
        <f aca="false">'Central pensions'!M54</f>
        <v>27373.6106027999</v>
      </c>
      <c r="J54" s="6" t="n">
        <f aca="false">'Central pensions'!W54</f>
        <v>150601.529015756</v>
      </c>
      <c r="K54" s="6"/>
      <c r="L54" s="8" t="n">
        <f aca="false">'Central pensions'!N54</f>
        <v>4614067.75353047</v>
      </c>
      <c r="M54" s="8"/>
      <c r="N54" s="8" t="n">
        <f aca="false">'Central pensions'!L54</f>
        <v>984518.967238888</v>
      </c>
      <c r="O54" s="6"/>
      <c r="P54" s="6" t="n">
        <f aca="false">'Central pensions'!X54</f>
        <v>29358952.3851164</v>
      </c>
      <c r="Q54" s="8"/>
      <c r="R54" s="8" t="n">
        <f aca="false">'Central SIPA income'!G49</f>
        <v>21820555.4021814</v>
      </c>
      <c r="S54" s="8"/>
      <c r="T54" s="6" t="n">
        <f aca="false">'Central SIPA income'!J49</f>
        <v>83432784.8048721</v>
      </c>
      <c r="U54" s="6"/>
      <c r="V54" s="8" t="n">
        <f aca="false">'Central SIPA income'!F49</f>
        <v>108055.82249488</v>
      </c>
      <c r="W54" s="8"/>
      <c r="X54" s="8" t="n">
        <f aca="false">'Central SIPA income'!M49</f>
        <v>271405.072749067</v>
      </c>
      <c r="Y54" s="6"/>
      <c r="Z54" s="6" t="n">
        <f aca="false">R54+V54-N54-L54-F54</f>
        <v>-6519712.65943115</v>
      </c>
      <c r="AA54" s="6"/>
      <c r="AB54" s="6" t="n">
        <f aca="false">T54-P54-D54</f>
        <v>-71638679.6905345</v>
      </c>
      <c r="AC54" s="50"/>
      <c r="AD54" s="6"/>
      <c r="AE54" s="6"/>
      <c r="AF54" s="6"/>
      <c r="AG54" s="6" t="n">
        <f aca="false">BF54/100*$AG$53</f>
        <v>5336264926.08738</v>
      </c>
      <c r="AH54" s="61" t="n">
        <f aca="false">(AG54-AG53)/AG53</f>
        <v>0.00573495078994465</v>
      </c>
      <c r="AI54" s="61"/>
      <c r="AJ54" s="61" t="n">
        <f aca="false">AB54/AG54</f>
        <v>-0.0134248731430696</v>
      </c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61" t="n">
        <f aca="false">AVERAGE(AH54:AH57)</f>
        <v>0.00863689822986183</v>
      </c>
      <c r="AV54" s="5"/>
      <c r="AW54" s="65" t="n">
        <f aca="false">workers_and_wage_central!C42</f>
        <v>11939680</v>
      </c>
      <c r="AX54" s="5"/>
      <c r="AY54" s="61" t="n">
        <f aca="false">(AW54-AW53)/AW53</f>
        <v>-0.00421319182662303</v>
      </c>
      <c r="AZ54" s="66" t="n">
        <f aca="false">workers_and_wage_central!B42</f>
        <v>6853.41052005649</v>
      </c>
      <c r="BA54" s="61" t="n">
        <f aca="false">(AZ54-AZ53)/AZ53</f>
        <v>0.00999023338621642</v>
      </c>
      <c r="BB54" s="5"/>
      <c r="BC54" s="5"/>
      <c r="BD54" s="5"/>
      <c r="BE54" s="5"/>
      <c r="BF54" s="5" t="n">
        <f aca="false">BF53*(1+AY54)*(1+BA54)*(1-BE54)</f>
        <v>100.573495078994</v>
      </c>
      <c r="BG54" s="5"/>
      <c r="BH54" s="5" t="n">
        <f aca="false">BH53+1</f>
        <v>23</v>
      </c>
      <c r="BI54" s="61" t="n">
        <f aca="false">T61/AG61</f>
        <v>0.0183235527040382</v>
      </c>
      <c r="BJ54" s="5"/>
      <c r="BK54" s="5"/>
      <c r="BL54" s="5"/>
      <c r="BM54" s="5"/>
      <c r="BN54" s="5"/>
      <c r="BO54" s="5"/>
      <c r="BP54" s="5"/>
    </row>
    <row r="55" customFormat="false" ht="12.8" hidden="false" customHeight="false" outlineLevel="0" collapsed="false">
      <c r="A55" s="7" t="n">
        <f aca="false">A51+1</f>
        <v>2025</v>
      </c>
      <c r="B55" s="7" t="n">
        <f aca="false">B51</f>
        <v>2</v>
      </c>
      <c r="C55" s="9"/>
      <c r="D55" s="9" t="n">
        <f aca="false">'Central pensions'!Q55</f>
        <v>134357134.219595</v>
      </c>
      <c r="E55" s="9"/>
      <c r="F55" s="67" t="n">
        <f aca="false">'Central pensions'!I55</f>
        <v>24420999.5600413</v>
      </c>
      <c r="G55" s="9" t="n">
        <f aca="false">'Central pensions'!K55</f>
        <v>1044301.96928592</v>
      </c>
      <c r="H55" s="9" t="n">
        <f aca="false">'Central pensions'!V55</f>
        <v>5745441.31611699</v>
      </c>
      <c r="I55" s="67" t="n">
        <f aca="false">'Central pensions'!M55</f>
        <v>32297.99905008</v>
      </c>
      <c r="J55" s="9" t="n">
        <f aca="false">'Central pensions'!W55</f>
        <v>177694.061323206</v>
      </c>
      <c r="K55" s="9"/>
      <c r="L55" s="67" t="n">
        <f aca="false">'Central pensions'!N55</f>
        <v>4198018.5923529</v>
      </c>
      <c r="M55" s="67"/>
      <c r="N55" s="67" t="n">
        <f aca="false">'Central pensions'!L55</f>
        <v>1055630.11849074</v>
      </c>
      <c r="O55" s="9"/>
      <c r="P55" s="9" t="n">
        <f aca="false">'Central pensions'!X55</f>
        <v>27591303.8829575</v>
      </c>
      <c r="Q55" s="67"/>
      <c r="R55" s="67" t="n">
        <f aca="false">'Central SIPA income'!G50</f>
        <v>25426170.7046433</v>
      </c>
      <c r="S55" s="67"/>
      <c r="T55" s="9" t="n">
        <f aca="false">'Central SIPA income'!J50</f>
        <v>97219167.4186433</v>
      </c>
      <c r="U55" s="9"/>
      <c r="V55" s="67" t="n">
        <f aca="false">'Central SIPA income'!F50</f>
        <v>109305.08637129</v>
      </c>
      <c r="W55" s="67"/>
      <c r="X55" s="67" t="n">
        <f aca="false">'Central SIPA income'!M50</f>
        <v>274542.863433839</v>
      </c>
      <c r="Y55" s="9"/>
      <c r="Z55" s="9" t="n">
        <f aca="false">R55+V55-N55-L55-F55</f>
        <v>-4139172.47987029</v>
      </c>
      <c r="AA55" s="9"/>
      <c r="AB55" s="9" t="n">
        <f aca="false">T55-P55-D55</f>
        <v>-64729270.6839095</v>
      </c>
      <c r="AC55" s="50"/>
      <c r="AD55" s="9"/>
      <c r="AE55" s="9"/>
      <c r="AF55" s="9"/>
      <c r="AG55" s="9" t="n">
        <f aca="false">BF55/100*$AG$53</f>
        <v>5373255519.46579</v>
      </c>
      <c r="AH55" s="40" t="n">
        <f aca="false">(AG55-AG54)/AG54</f>
        <v>0.00693192596146726</v>
      </c>
      <c r="AI55" s="40"/>
      <c r="AJ55" s="40" t="n">
        <f aca="false">AB55/AG55</f>
        <v>-0.0120465647779849</v>
      </c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1" t="n">
        <f aca="false">workers_and_wage_central!C43</f>
        <v>12032687</v>
      </c>
      <c r="AX55" s="7"/>
      <c r="AY55" s="40" t="n">
        <f aca="false">(AW55-AW54)/AW54</f>
        <v>0.00778973975851949</v>
      </c>
      <c r="AZ55" s="39" t="n">
        <f aca="false">workers_and_wage_central!B43</f>
        <v>6847.57701146929</v>
      </c>
      <c r="BA55" s="40" t="n">
        <f aca="false">(AZ55-AZ54)/AZ54</f>
        <v>-0.000851183300653346</v>
      </c>
      <c r="BB55" s="7"/>
      <c r="BC55" s="7"/>
      <c r="BD55" s="7"/>
      <c r="BE55" s="7"/>
      <c r="BF55" s="7" t="n">
        <f aca="false">BF54*(1+AY55)*(1+BA55)*(1-BE55)</f>
        <v>101.270663100568</v>
      </c>
      <c r="BG55" s="7"/>
      <c r="BH55" s="7" t="n">
        <f aca="false">BH54+1</f>
        <v>24</v>
      </c>
      <c r="BI55" s="40" t="n">
        <f aca="false">T62/AG62</f>
        <v>0.0159821919983747</v>
      </c>
      <c r="BJ55" s="7"/>
      <c r="BK55" s="7"/>
      <c r="BL55" s="7"/>
      <c r="BM55" s="7"/>
      <c r="BN55" s="7"/>
      <c r="BO55" s="7"/>
      <c r="BP55" s="7"/>
    </row>
    <row r="56" customFormat="false" ht="12.8" hidden="false" customHeight="false" outlineLevel="0" collapsed="false">
      <c r="A56" s="7" t="n">
        <f aca="false">A52+1</f>
        <v>2025</v>
      </c>
      <c r="B56" s="7" t="n">
        <f aca="false">B52</f>
        <v>3</v>
      </c>
      <c r="C56" s="9"/>
      <c r="D56" s="9" t="n">
        <f aca="false">'Central pensions'!Q56</f>
        <v>131077030.486477</v>
      </c>
      <c r="E56" s="9"/>
      <c r="F56" s="67" t="n">
        <f aca="false">'Central pensions'!I56</f>
        <v>23824801.8792211</v>
      </c>
      <c r="G56" s="9" t="n">
        <f aca="false">'Central pensions'!K56</f>
        <v>1121383.99310384</v>
      </c>
      <c r="H56" s="9" t="n">
        <f aca="false">'Central pensions'!V56</f>
        <v>6169523.86828935</v>
      </c>
      <c r="I56" s="67" t="n">
        <f aca="false">'Central pensions'!M56</f>
        <v>34681.9791681599</v>
      </c>
      <c r="J56" s="9" t="n">
        <f aca="false">'Central pensions'!W56</f>
        <v>190810.016545031</v>
      </c>
      <c r="K56" s="9"/>
      <c r="L56" s="67" t="n">
        <f aca="false">'Central pensions'!N56</f>
        <v>4028181.48661464</v>
      </c>
      <c r="M56" s="67"/>
      <c r="N56" s="67" t="n">
        <f aca="false">'Central pensions'!L56</f>
        <v>1032254.67339354</v>
      </c>
      <c r="O56" s="9"/>
      <c r="P56" s="9" t="n">
        <f aca="false">'Central pensions'!X56</f>
        <v>26581413.5318566</v>
      </c>
      <c r="Q56" s="67"/>
      <c r="R56" s="67" t="n">
        <f aca="false">'Central SIPA income'!G51</f>
        <v>22284206.6073048</v>
      </c>
      <c r="S56" s="67"/>
      <c r="T56" s="9" t="n">
        <f aca="false">'Central SIPA income'!J51</f>
        <v>85205595.3730996</v>
      </c>
      <c r="U56" s="9"/>
      <c r="V56" s="67" t="n">
        <f aca="false">'Central SIPA income'!F51</f>
        <v>113440.79870494</v>
      </c>
      <c r="W56" s="67"/>
      <c r="X56" s="67" t="n">
        <f aca="false">'Central SIPA income'!M51</f>
        <v>284930.580457016</v>
      </c>
      <c r="Y56" s="9"/>
      <c r="Z56" s="9" t="n">
        <f aca="false">R56+V56-N56-L56-F56</f>
        <v>-6487590.63321957</v>
      </c>
      <c r="AA56" s="9"/>
      <c r="AB56" s="9" t="n">
        <f aca="false">T56-P56-D56</f>
        <v>-72452848.6452341</v>
      </c>
      <c r="AC56" s="50"/>
      <c r="AD56" s="9"/>
      <c r="AE56" s="9"/>
      <c r="AF56" s="9"/>
      <c r="AG56" s="9" t="n">
        <f aca="false">BF56/100*$AG$53</f>
        <v>5434989259.70459</v>
      </c>
      <c r="AH56" s="40" t="n">
        <f aca="false">(AG56-AG55)/AG55</f>
        <v>0.011489075852648</v>
      </c>
      <c r="AI56" s="40"/>
      <c r="AJ56" s="40" t="n">
        <f aca="false">AB56/AG56</f>
        <v>-0.013330817262585</v>
      </c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9"/>
      <c r="AW56" s="71" t="n">
        <f aca="false">workers_and_wage_central!C44</f>
        <v>12085277</v>
      </c>
      <c r="AY56" s="40" t="n">
        <f aca="false">(AW56-AW55)/AW55</f>
        <v>0.00437059486380723</v>
      </c>
      <c r="AZ56" s="39" t="n">
        <f aca="false">workers_and_wage_central!B44</f>
        <v>6896.10924352093</v>
      </c>
      <c r="BA56" s="40" t="n">
        <f aca="false">(AZ56-AZ55)/AZ55</f>
        <v>0.00708750437860617</v>
      </c>
      <c r="BB56" s="7"/>
      <c r="BC56" s="7"/>
      <c r="BD56" s="7"/>
      <c r="BE56" s="7"/>
      <c r="BF56" s="7" t="n">
        <f aca="false">BF55*(1+AY56)*(1+BA56)*(1-BE56)</f>
        <v>102.434169430578</v>
      </c>
      <c r="BG56" s="7"/>
      <c r="BH56" s="0" t="n">
        <f aca="false">BH55+1</f>
        <v>25</v>
      </c>
      <c r="BI56" s="40" t="n">
        <f aca="false">T63/AG63</f>
        <v>0.0184325377052276</v>
      </c>
      <c r="BN56" s="0"/>
      <c r="BO56" s="0"/>
      <c r="BP56" s="0"/>
    </row>
    <row r="57" customFormat="false" ht="12.8" hidden="false" customHeight="false" outlineLevel="0" collapsed="false">
      <c r="A57" s="7" t="n">
        <f aca="false">A53+1</f>
        <v>2025</v>
      </c>
      <c r="B57" s="7" t="n">
        <f aca="false">B53</f>
        <v>4</v>
      </c>
      <c r="C57" s="9"/>
      <c r="D57" s="9" t="n">
        <f aca="false">'Central pensions'!Q57</f>
        <v>137822886.5127</v>
      </c>
      <c r="E57" s="9"/>
      <c r="F57" s="67" t="n">
        <f aca="false">'Central pensions'!I57</f>
        <v>25050941.0642028</v>
      </c>
      <c r="G57" s="9" t="n">
        <f aca="false">'Central pensions'!K57</f>
        <v>1268826.26409888</v>
      </c>
      <c r="H57" s="9" t="n">
        <f aca="false">'Central pensions'!V57</f>
        <v>6980707.74080112</v>
      </c>
      <c r="I57" s="67" t="n">
        <f aca="false">'Central pensions'!M57</f>
        <v>39242.0494051196</v>
      </c>
      <c r="J57" s="9" t="n">
        <f aca="false">'Central pensions'!W57</f>
        <v>215898.177550548</v>
      </c>
      <c r="K57" s="9"/>
      <c r="L57" s="67" t="n">
        <f aca="false">'Central pensions'!N57</f>
        <v>4275795.87359592</v>
      </c>
      <c r="M57" s="67"/>
      <c r="N57" s="67" t="n">
        <f aca="false">'Central pensions'!L57</f>
        <v>1087318.85609683</v>
      </c>
      <c r="O57" s="9"/>
      <c r="P57" s="9" t="n">
        <f aca="false">'Central pensions'!X57</f>
        <v>28169232.6496848</v>
      </c>
      <c r="Q57" s="67"/>
      <c r="R57" s="67" t="n">
        <f aca="false">'Central SIPA income'!G52</f>
        <v>26082008.7824343</v>
      </c>
      <c r="S57" s="67"/>
      <c r="T57" s="9" t="n">
        <f aca="false">'Central SIPA income'!J52</f>
        <v>99726821.1516779</v>
      </c>
      <c r="U57" s="9"/>
      <c r="V57" s="67" t="n">
        <f aca="false">'Central SIPA income'!F52</f>
        <v>112665.34573285</v>
      </c>
      <c r="W57" s="67"/>
      <c r="X57" s="67" t="n">
        <f aca="false">'Central SIPA income'!M52</f>
        <v>282982.866160422</v>
      </c>
      <c r="Y57" s="9"/>
      <c r="Z57" s="9" t="n">
        <f aca="false">R57+V57-N57-L57-F57</f>
        <v>-4219381.66572846</v>
      </c>
      <c r="AA57" s="9"/>
      <c r="AB57" s="9" t="n">
        <f aca="false">T57-P57-D57</f>
        <v>-66265298.0107069</v>
      </c>
      <c r="AC57" s="50"/>
      <c r="AD57" s="9"/>
      <c r="AE57" s="9"/>
      <c r="AF57" s="9"/>
      <c r="AG57" s="9" t="n">
        <f aca="false">BF57/100*$AG$53</f>
        <v>5491467713.20943</v>
      </c>
      <c r="AH57" s="40" t="n">
        <f aca="false">(AG57-AG56)/AG56</f>
        <v>0.0103916403153874</v>
      </c>
      <c r="AI57" s="40" t="n">
        <f aca="false">(AG57-AG53)/AG53</f>
        <v>0.0349862847530646</v>
      </c>
      <c r="AJ57" s="40" t="n">
        <f aca="false">AB57/AG57</f>
        <v>-0.012066955770551</v>
      </c>
      <c r="AK57" s="73"/>
      <c r="AL57" s="7"/>
      <c r="AM57" s="7"/>
      <c r="AN57" s="7"/>
      <c r="AO57" s="7"/>
      <c r="AP57" s="7"/>
      <c r="AQ57" s="7"/>
      <c r="AR57" s="7"/>
      <c r="AS57" s="7"/>
      <c r="AT57" s="7"/>
      <c r="AW57" s="71" t="n">
        <f aca="false">workers_and_wage_central!C45</f>
        <v>12104216</v>
      </c>
      <c r="AY57" s="40" t="n">
        <f aca="false">(AW57-AW56)/AW56</f>
        <v>0.00156711343893897</v>
      </c>
      <c r="AZ57" s="39" t="n">
        <f aca="false">workers_and_wage_central!B45</f>
        <v>6956.86892756589</v>
      </c>
      <c r="BA57" s="40" t="n">
        <f aca="false">(AZ57-AZ56)/AZ56</f>
        <v>0.00881071947954545</v>
      </c>
      <c r="BB57" s="7"/>
      <c r="BC57" s="7"/>
      <c r="BD57" s="7"/>
      <c r="BE57" s="7"/>
      <c r="BF57" s="7" t="n">
        <f aca="false">BF56*(1+AY57)*(1+BA57)*(1-BE57)</f>
        <v>103.498628475306</v>
      </c>
      <c r="BG57" s="73" t="n">
        <f aca="false">(BB57-BB53)/BB53</f>
        <v>-1</v>
      </c>
      <c r="BH57" s="0" t="n">
        <f aca="false">BH56+1</f>
        <v>26</v>
      </c>
      <c r="BI57" s="40" t="n">
        <f aca="false">T64/AG64</f>
        <v>0.0160084769632008</v>
      </c>
      <c r="BN57" s="0"/>
      <c r="BO57" s="0"/>
      <c r="BP57" s="0"/>
    </row>
    <row r="58" customFormat="false" ht="12.8" hidden="false" customHeight="false" outlineLevel="0" collapsed="false">
      <c r="A58" s="5" t="n">
        <f aca="false">A54+1</f>
        <v>2026</v>
      </c>
      <c r="B58" s="5" t="n">
        <f aca="false">B54</f>
        <v>1</v>
      </c>
      <c r="C58" s="6"/>
      <c r="D58" s="6" t="n">
        <f aca="false">'Central pensions'!Q58</f>
        <v>135832714.675625</v>
      </c>
      <c r="E58" s="6"/>
      <c r="F58" s="8" t="n">
        <f aca="false">'Central pensions'!I58</f>
        <v>24689203.7747025</v>
      </c>
      <c r="G58" s="6" t="n">
        <f aca="false">'Central pensions'!K58</f>
        <v>1358715.75518568</v>
      </c>
      <c r="H58" s="6" t="n">
        <f aca="false">'Central pensions'!V58</f>
        <v>7475253.19907309</v>
      </c>
      <c r="I58" s="8" t="n">
        <f aca="false">'Central pensions'!M58</f>
        <v>42022.1367583198</v>
      </c>
      <c r="J58" s="6" t="n">
        <f aca="false">'Central pensions'!W58</f>
        <v>231193.397909476</v>
      </c>
      <c r="K58" s="6"/>
      <c r="L58" s="8" t="n">
        <f aca="false">'Central pensions'!N58</f>
        <v>5010074.35831918</v>
      </c>
      <c r="M58" s="8"/>
      <c r="N58" s="8" t="n">
        <f aca="false">'Central pensions'!L58</f>
        <v>1073500.90971312</v>
      </c>
      <c r="O58" s="6"/>
      <c r="P58" s="6" t="n">
        <f aca="false">'Central pensions'!X58</f>
        <v>31903384.9334769</v>
      </c>
      <c r="Q58" s="8"/>
      <c r="R58" s="8" t="n">
        <f aca="false">'Central SIPA income'!G53</f>
        <v>23141438.8516599</v>
      </c>
      <c r="S58" s="8"/>
      <c r="T58" s="6" t="n">
        <f aca="false">'Central SIPA income'!J53</f>
        <v>88483297.1571672</v>
      </c>
      <c r="U58" s="6"/>
      <c r="V58" s="8" t="n">
        <f aca="false">'Central SIPA income'!F53</f>
        <v>108713.82054919</v>
      </c>
      <c r="W58" s="8"/>
      <c r="X58" s="8" t="n">
        <f aca="false">'Central SIPA income'!M53</f>
        <v>273057.77415539</v>
      </c>
      <c r="Y58" s="6"/>
      <c r="Z58" s="6" t="n">
        <f aca="false">R58+V58-N58-L58-F58</f>
        <v>-7522626.37052572</v>
      </c>
      <c r="AA58" s="6"/>
      <c r="AB58" s="6" t="n">
        <f aca="false">T58-P58-D58</f>
        <v>-79252802.4519342</v>
      </c>
      <c r="AC58" s="50"/>
      <c r="AD58" s="6"/>
      <c r="AE58" s="6"/>
      <c r="AF58" s="6"/>
      <c r="AG58" s="6" t="n">
        <f aca="false">BF58/100*$AG$53</f>
        <v>5578112375.03153</v>
      </c>
      <c r="AH58" s="61" t="n">
        <f aca="false">(AG58-AG57)/AG57</f>
        <v>0.0157780517608585</v>
      </c>
      <c r="AI58" s="61"/>
      <c r="AJ58" s="61" t="n">
        <f aca="false">AB58/AG58</f>
        <v>-0.0142078174700606</v>
      </c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61" t="n">
        <f aca="false">AVERAGE(AH58:AH61)</f>
        <v>0.00750547617264797</v>
      </c>
      <c r="AV58" s="5"/>
      <c r="AW58" s="65" t="n">
        <f aca="false">workers_and_wage_central!C46</f>
        <v>12235181</v>
      </c>
      <c r="AX58" s="5"/>
      <c r="AY58" s="61" t="n">
        <f aca="false">(AW58-AW57)/AW57</f>
        <v>0.0108197837844268</v>
      </c>
      <c r="AZ58" s="66" t="n">
        <f aca="false">workers_and_wage_central!B46</f>
        <v>6990.99372505515</v>
      </c>
      <c r="BA58" s="61" t="n">
        <f aca="false">(AZ58-AZ57)/AZ57</f>
        <v>0.00490519482896154</v>
      </c>
      <c r="BB58" s="5"/>
      <c r="BC58" s="5"/>
      <c r="BD58" s="5"/>
      <c r="BE58" s="5"/>
      <c r="BF58" s="5" t="n">
        <f aca="false">BF57*(1+AY58)*(1+BA58)*(1-BE58)</f>
        <v>105.131635192568</v>
      </c>
      <c r="BG58" s="5"/>
      <c r="BH58" s="5" t="n">
        <f aca="false">BH57+1</f>
        <v>27</v>
      </c>
      <c r="BI58" s="61" t="n">
        <f aca="false">T65/AG65</f>
        <v>0.0183820912017951</v>
      </c>
      <c r="BJ58" s="5"/>
      <c r="BK58" s="5"/>
      <c r="BL58" s="5"/>
      <c r="BM58" s="5"/>
      <c r="BN58" s="5"/>
      <c r="BO58" s="5"/>
      <c r="BP58" s="5"/>
    </row>
    <row r="59" customFormat="false" ht="12.8" hidden="false" customHeight="false" outlineLevel="0" collapsed="false">
      <c r="A59" s="7" t="n">
        <f aca="false">A55+1</f>
        <v>2026</v>
      </c>
      <c r="B59" s="7" t="n">
        <f aca="false">B55</f>
        <v>2</v>
      </c>
      <c r="C59" s="9"/>
      <c r="D59" s="9" t="n">
        <f aca="false">'Central pensions'!Q59</f>
        <v>142508629.143726</v>
      </c>
      <c r="E59" s="9"/>
      <c r="F59" s="67" t="n">
        <f aca="false">'Central pensions'!I59</f>
        <v>25902630.2535817</v>
      </c>
      <c r="G59" s="9" t="n">
        <f aca="false">'Central pensions'!K59</f>
        <v>1521810.31395816</v>
      </c>
      <c r="H59" s="9" t="n">
        <f aca="false">'Central pensions'!V59</f>
        <v>8372551.34076483</v>
      </c>
      <c r="I59" s="67" t="n">
        <f aca="false">'Central pensions'!M59</f>
        <v>47066.29836984</v>
      </c>
      <c r="J59" s="9" t="n">
        <f aca="false">'Central pensions'!W59</f>
        <v>258944.886827778</v>
      </c>
      <c r="K59" s="9"/>
      <c r="L59" s="67" t="n">
        <f aca="false">'Central pensions'!N59</f>
        <v>4458246.24608673</v>
      </c>
      <c r="M59" s="67"/>
      <c r="N59" s="67" t="n">
        <f aca="false">'Central pensions'!L59</f>
        <v>1128969.76420625</v>
      </c>
      <c r="O59" s="9"/>
      <c r="P59" s="9" t="n">
        <f aca="false">'Central pensions'!X59</f>
        <v>29345119.5072855</v>
      </c>
      <c r="Q59" s="67"/>
      <c r="R59" s="67" t="n">
        <f aca="false">'Central SIPA income'!G54</f>
        <v>26686477.4086009</v>
      </c>
      <c r="S59" s="67"/>
      <c r="T59" s="9" t="n">
        <f aca="false">'Central SIPA income'!J54</f>
        <v>102038059.33415</v>
      </c>
      <c r="U59" s="9"/>
      <c r="V59" s="67" t="n">
        <f aca="false">'Central SIPA income'!F54</f>
        <v>112504.41439198</v>
      </c>
      <c r="W59" s="67"/>
      <c r="X59" s="67" t="n">
        <f aca="false">'Central SIPA income'!M54</f>
        <v>282578.653029949</v>
      </c>
      <c r="Y59" s="9"/>
      <c r="Z59" s="9" t="n">
        <f aca="false">R59+V59-N59-L59-F59</f>
        <v>-4690864.44088183</v>
      </c>
      <c r="AA59" s="9"/>
      <c r="AB59" s="9" t="n">
        <f aca="false">T59-P59-D59</f>
        <v>-69815689.3168624</v>
      </c>
      <c r="AC59" s="50"/>
      <c r="AD59" s="9"/>
      <c r="AE59" s="9"/>
      <c r="AF59" s="9"/>
      <c r="AG59" s="9" t="n">
        <f aca="false">BF59/100*$AG$53</f>
        <v>5595495136.02265</v>
      </c>
      <c r="AH59" s="40" t="n">
        <f aca="false">(AG59-AG58)/AG58</f>
        <v>0.00311624431750913</v>
      </c>
      <c r="AI59" s="40"/>
      <c r="AJ59" s="40" t="n">
        <f aca="false">AB59/AG59</f>
        <v>-0.0124771244759741</v>
      </c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1" t="n">
        <f aca="false">workers_and_wage_central!C47</f>
        <v>12254889</v>
      </c>
      <c r="AX59" s="7"/>
      <c r="AY59" s="40" t="n">
        <f aca="false">(AW59-AW58)/AW58</f>
        <v>0.00161076489183119</v>
      </c>
      <c r="AZ59" s="39" t="n">
        <f aca="false">workers_and_wage_central!B47</f>
        <v>7001.50159656275</v>
      </c>
      <c r="BA59" s="40" t="n">
        <f aca="false">(AZ59-AZ58)/AZ58</f>
        <v>0.00150305835205443</v>
      </c>
      <c r="BB59" s="7"/>
      <c r="BC59" s="7"/>
      <c r="BD59" s="7"/>
      <c r="BE59" s="7"/>
      <c r="BF59" s="7" t="n">
        <f aca="false">BF58*(1+AY59)*(1+BA59)*(1-BE59)</f>
        <v>105.459251053327</v>
      </c>
      <c r="BG59" s="7"/>
      <c r="BH59" s="7" t="n">
        <f aca="false">BH58+1</f>
        <v>28</v>
      </c>
      <c r="BI59" s="40" t="n">
        <f aca="false">T66/AG66</f>
        <v>0.0160193031384111</v>
      </c>
      <c r="BJ59" s="7"/>
      <c r="BK59" s="7"/>
      <c r="BL59" s="7"/>
      <c r="BM59" s="7"/>
      <c r="BN59" s="7"/>
      <c r="BO59" s="7"/>
      <c r="BP59" s="7"/>
    </row>
    <row r="60" customFormat="false" ht="12.8" hidden="false" customHeight="false" outlineLevel="0" collapsed="false">
      <c r="A60" s="7" t="n">
        <f aca="false">A56+1</f>
        <v>2026</v>
      </c>
      <c r="B60" s="7" t="n">
        <f aca="false">B56</f>
        <v>3</v>
      </c>
      <c r="C60" s="9"/>
      <c r="D60" s="9" t="n">
        <f aca="false">'Central pensions'!Q60</f>
        <v>140405556.287061</v>
      </c>
      <c r="E60" s="9"/>
      <c r="F60" s="67" t="n">
        <f aca="false">'Central pensions'!I60</f>
        <v>25520371.8673362</v>
      </c>
      <c r="G60" s="9" t="n">
        <f aca="false">'Central pensions'!K60</f>
        <v>1560218.3281816</v>
      </c>
      <c r="H60" s="9" t="n">
        <f aca="false">'Central pensions'!V60</f>
        <v>8583860.90282593</v>
      </c>
      <c r="I60" s="67" t="n">
        <f aca="false">'Central pensions'!M60</f>
        <v>48254.1750984006</v>
      </c>
      <c r="J60" s="9" t="n">
        <f aca="false">'Central pensions'!W60</f>
        <v>265480.234108022</v>
      </c>
      <c r="K60" s="9"/>
      <c r="L60" s="67" t="n">
        <f aca="false">'Central pensions'!N60</f>
        <v>4307464.69966248</v>
      </c>
      <c r="M60" s="67"/>
      <c r="N60" s="67" t="n">
        <f aca="false">'Central pensions'!L60</f>
        <v>1114095.33387302</v>
      </c>
      <c r="O60" s="9"/>
      <c r="P60" s="9" t="n">
        <f aca="false">'Central pensions'!X60</f>
        <v>28480878.6190778</v>
      </c>
      <c r="Q60" s="67"/>
      <c r="R60" s="67" t="n">
        <f aca="false">'Central SIPA income'!G55</f>
        <v>23393191.7455285</v>
      </c>
      <c r="S60" s="67"/>
      <c r="T60" s="9" t="n">
        <f aca="false">'Central SIPA income'!J55</f>
        <v>89445896.1667253</v>
      </c>
      <c r="U60" s="9"/>
      <c r="V60" s="67" t="n">
        <f aca="false">'Central SIPA income'!F55</f>
        <v>110322.23738723</v>
      </c>
      <c r="W60" s="67"/>
      <c r="X60" s="67" t="n">
        <f aca="false">'Central SIPA income'!M55</f>
        <v>277097.653533105</v>
      </c>
      <c r="Y60" s="9"/>
      <c r="Z60" s="9" t="n">
        <f aca="false">R60+V60-N60-L60-F60</f>
        <v>-7438417.91795599</v>
      </c>
      <c r="AA60" s="9"/>
      <c r="AB60" s="9" t="n">
        <f aca="false">T60-P60-D60</f>
        <v>-79440538.7394139</v>
      </c>
      <c r="AC60" s="50"/>
      <c r="AD60" s="9"/>
      <c r="AE60" s="9"/>
      <c r="AF60" s="9"/>
      <c r="AG60" s="9" t="n">
        <f aca="false">BF60/100*$AG$53</f>
        <v>5624632624.59384</v>
      </c>
      <c r="AH60" s="40" t="n">
        <f aca="false">(AG60-AG59)/AG59</f>
        <v>0.00520731192912808</v>
      </c>
      <c r="AI60" s="40"/>
      <c r="AJ60" s="40" t="n">
        <f aca="false">AB60/AG60</f>
        <v>-0.0141236848771346</v>
      </c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9"/>
      <c r="AW60" s="71" t="n">
        <f aca="false">workers_and_wage_central!C48</f>
        <v>12310374</v>
      </c>
      <c r="AY60" s="40" t="n">
        <f aca="false">(AW60-AW59)/AW59</f>
        <v>0.00452758078836944</v>
      </c>
      <c r="AZ60" s="39" t="n">
        <f aca="false">workers_and_wage_central!B48</f>
        <v>7006.23928496303</v>
      </c>
      <c r="BA60" s="40" t="n">
        <f aca="false">(AZ60-AZ59)/AZ59</f>
        <v>0.00067666747410287</v>
      </c>
      <c r="BB60" s="7"/>
      <c r="BC60" s="7"/>
      <c r="BD60" s="7"/>
      <c r="BE60" s="7"/>
      <c r="BF60" s="7" t="n">
        <f aca="false">BF59*(1+AY60)*(1+BA60)*(1-BE60)</f>
        <v>106.008410269374</v>
      </c>
      <c r="BG60" s="7"/>
      <c r="BH60" s="0" t="n">
        <f aca="false">BH59+1</f>
        <v>29</v>
      </c>
      <c r="BI60" s="40" t="n">
        <f aca="false">T67/AG67</f>
        <v>0.0184135697990748</v>
      </c>
      <c r="BN60" s="0"/>
      <c r="BO60" s="0"/>
      <c r="BP60" s="0"/>
    </row>
    <row r="61" customFormat="false" ht="12.8" hidden="false" customHeight="false" outlineLevel="0" collapsed="false">
      <c r="A61" s="7" t="n">
        <f aca="false">A57+1</f>
        <v>2026</v>
      </c>
      <c r="B61" s="7" t="n">
        <f aca="false">B57</f>
        <v>4</v>
      </c>
      <c r="C61" s="9"/>
      <c r="D61" s="9" t="n">
        <f aca="false">'Central pensions'!Q61</f>
        <v>145156855.947794</v>
      </c>
      <c r="E61" s="9"/>
      <c r="F61" s="67" t="n">
        <f aca="false">'Central pensions'!I61</f>
        <v>26383976.8228776</v>
      </c>
      <c r="G61" s="9" t="n">
        <f aca="false">'Central pensions'!K61</f>
        <v>1659240.20892352</v>
      </c>
      <c r="H61" s="9" t="n">
        <f aca="false">'Central pensions'!V61</f>
        <v>9128650.07448982</v>
      </c>
      <c r="I61" s="67" t="n">
        <f aca="false">'Central pensions'!M61</f>
        <v>51316.7074924801</v>
      </c>
      <c r="J61" s="9" t="n">
        <f aca="false">'Central pensions'!W61</f>
        <v>282329.383747108</v>
      </c>
      <c r="K61" s="9"/>
      <c r="L61" s="67" t="n">
        <f aca="false">'Central pensions'!N61</f>
        <v>4514631.1924966</v>
      </c>
      <c r="M61" s="67"/>
      <c r="N61" s="67" t="n">
        <f aca="false">'Central pensions'!L61</f>
        <v>1152849.50049225</v>
      </c>
      <c r="O61" s="9"/>
      <c r="P61" s="9" t="n">
        <f aca="false">'Central pensions'!X61</f>
        <v>29769080.5256334</v>
      </c>
      <c r="Q61" s="67"/>
      <c r="R61" s="67" t="n">
        <f aca="false">'Central SIPA income'!G56</f>
        <v>27114180.02785</v>
      </c>
      <c r="S61" s="67"/>
      <c r="T61" s="9" t="n">
        <f aca="false">'Central SIPA income'!J56</f>
        <v>103673417.368561</v>
      </c>
      <c r="U61" s="9"/>
      <c r="V61" s="67" t="n">
        <f aca="false">'Central SIPA income'!F56</f>
        <v>110700.40259798</v>
      </c>
      <c r="W61" s="67"/>
      <c r="X61" s="67" t="n">
        <f aca="false">'Central SIPA income'!M56</f>
        <v>278047.495514453</v>
      </c>
      <c r="Y61" s="9"/>
      <c r="Z61" s="9" t="n">
        <f aca="false">R61+V61-N61-L61-F61</f>
        <v>-4826577.08541855</v>
      </c>
      <c r="AA61" s="9"/>
      <c r="AB61" s="9" t="n">
        <f aca="false">T61-P61-D61</f>
        <v>-71252519.1048663</v>
      </c>
      <c r="AC61" s="50"/>
      <c r="AD61" s="9"/>
      <c r="AE61" s="9"/>
      <c r="AF61" s="9"/>
      <c r="AG61" s="9" t="n">
        <f aca="false">BF61/100*$AG$53</f>
        <v>5657932118.46486</v>
      </c>
      <c r="AH61" s="40" t="n">
        <f aca="false">(AG61-AG60)/AG60</f>
        <v>0.00592029668309618</v>
      </c>
      <c r="AI61" s="40" t="n">
        <f aca="false">(AG61-AG57)/AG57</f>
        <v>0.030313281248109</v>
      </c>
      <c r="AJ61" s="40" t="n">
        <f aca="false">AB61/AG61</f>
        <v>-0.0125933852886519</v>
      </c>
      <c r="AK61" s="73"/>
      <c r="AL61" s="7"/>
      <c r="AM61" s="7"/>
      <c r="AN61" s="7"/>
      <c r="AO61" s="7"/>
      <c r="AP61" s="7"/>
      <c r="AQ61" s="7"/>
      <c r="AR61" s="7"/>
      <c r="AS61" s="7"/>
      <c r="AT61" s="7"/>
      <c r="AW61" s="71" t="n">
        <f aca="false">workers_and_wage_central!C49</f>
        <v>12335196</v>
      </c>
      <c r="AY61" s="40" t="n">
        <f aca="false">(AW61-AW60)/AW60</f>
        <v>0.00201634816293965</v>
      </c>
      <c r="AZ61" s="39" t="n">
        <f aca="false">workers_and_wage_central!B49</f>
        <v>7033.53624228168</v>
      </c>
      <c r="BA61" s="40" t="n">
        <f aca="false">(AZ61-AZ60)/AZ60</f>
        <v>0.00389609264091756</v>
      </c>
      <c r="BB61" s="7"/>
      <c r="BC61" s="7"/>
      <c r="BD61" s="7"/>
      <c r="BE61" s="7"/>
      <c r="BF61" s="7" t="n">
        <f aca="false">BF60*(1+AY61)*(1+BA61)*(1-BE61)</f>
        <v>106.636011509072</v>
      </c>
      <c r="BG61" s="73" t="e">
        <f aca="false">(BB61-BB57)/BB57</f>
        <v>#DIV/0!</v>
      </c>
      <c r="BH61" s="0" t="n">
        <f aca="false">BH60+1</f>
        <v>30</v>
      </c>
      <c r="BI61" s="40" t="n">
        <f aca="false">T68/AG68</f>
        <v>0.0159840011938729</v>
      </c>
      <c r="BN61" s="0"/>
      <c r="BO61" s="0"/>
      <c r="BP61" s="0"/>
    </row>
    <row r="62" customFormat="false" ht="12.8" hidden="false" customHeight="false" outlineLevel="0" collapsed="false">
      <c r="A62" s="5" t="n">
        <f aca="false">A58+1</f>
        <v>2027</v>
      </c>
      <c r="B62" s="5" t="n">
        <f aca="false">B58</f>
        <v>1</v>
      </c>
      <c r="C62" s="6"/>
      <c r="D62" s="6" t="n">
        <f aca="false">'Central pensions'!Q62</f>
        <v>143262181.769777</v>
      </c>
      <c r="E62" s="6"/>
      <c r="F62" s="8" t="n">
        <f aca="false">'Central pensions'!I62</f>
        <v>26039597.3633384</v>
      </c>
      <c r="G62" s="6" t="n">
        <f aca="false">'Central pensions'!K62</f>
        <v>1740098.5049844</v>
      </c>
      <c r="H62" s="6" t="n">
        <f aca="false">'Central pensions'!V62</f>
        <v>9573508.5623625</v>
      </c>
      <c r="I62" s="8" t="n">
        <f aca="false">'Central pensions'!M62</f>
        <v>53817.4795356002</v>
      </c>
      <c r="J62" s="6" t="n">
        <f aca="false">'Central pensions'!W62</f>
        <v>296087.893681315</v>
      </c>
      <c r="K62" s="6"/>
      <c r="L62" s="8" t="n">
        <f aca="false">'Central pensions'!N62</f>
        <v>5155552.61405751</v>
      </c>
      <c r="M62" s="8"/>
      <c r="N62" s="8" t="n">
        <f aca="false">'Central pensions'!L62</f>
        <v>1139203.95392384</v>
      </c>
      <c r="O62" s="6"/>
      <c r="P62" s="6" t="n">
        <f aca="false">'Central pensions'!X62</f>
        <v>33019751.0577929</v>
      </c>
      <c r="Q62" s="8"/>
      <c r="R62" s="8" t="n">
        <f aca="false">'Central SIPA income'!G57</f>
        <v>23839514.2755616</v>
      </c>
      <c r="S62" s="8"/>
      <c r="T62" s="6" t="n">
        <f aca="false">'Central SIPA income'!J57</f>
        <v>91152449.0438393</v>
      </c>
      <c r="U62" s="6"/>
      <c r="V62" s="8" t="n">
        <f aca="false">'Central SIPA income'!F57</f>
        <v>110942.21774804</v>
      </c>
      <c r="W62" s="8"/>
      <c r="X62" s="8" t="n">
        <f aca="false">'Central SIPA income'!M57</f>
        <v>278654.865454162</v>
      </c>
      <c r="Y62" s="6"/>
      <c r="Z62" s="6" t="n">
        <f aca="false">R62+V62-N62-L62-F62</f>
        <v>-8383897.43801013</v>
      </c>
      <c r="AA62" s="6"/>
      <c r="AB62" s="6" t="n">
        <f aca="false">T62-P62-D62</f>
        <v>-85129483.7837307</v>
      </c>
      <c r="AC62" s="50"/>
      <c r="AD62" s="6"/>
      <c r="AE62" s="6"/>
      <c r="AF62" s="6"/>
      <c r="AG62" s="6" t="n">
        <f aca="false">BF62/100*$AG$53</f>
        <v>5703375923.22184</v>
      </c>
      <c r="AH62" s="61" t="n">
        <f aca="false">(AG62-AG61)/AG61</f>
        <v>0.0080318752161544</v>
      </c>
      <c r="AI62" s="61"/>
      <c r="AJ62" s="61" t="n">
        <f aca="false">AB62/AG62</f>
        <v>-0.0149261568814214</v>
      </c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61" t="n">
        <f aca="false">AVERAGE(AH62:AH65)</f>
        <v>0.0080914902319059</v>
      </c>
      <c r="AV62" s="5"/>
      <c r="AW62" s="65" t="n">
        <f aca="false">workers_and_wage_central!C50</f>
        <v>12377017</v>
      </c>
      <c r="AX62" s="5"/>
      <c r="AY62" s="61" t="n">
        <f aca="false">(AW62-AW61)/AW61</f>
        <v>0.00339037985290222</v>
      </c>
      <c r="AZ62" s="66" t="n">
        <f aca="false">workers_and_wage_central!B50</f>
        <v>7066.07205935878</v>
      </c>
      <c r="BA62" s="61" t="n">
        <f aca="false">(AZ62-AZ61)/AZ61</f>
        <v>0.00462581210309452</v>
      </c>
      <c r="BB62" s="5"/>
      <c r="BC62" s="5"/>
      <c r="BD62" s="5"/>
      <c r="BE62" s="5"/>
      <c r="BF62" s="5" t="n">
        <f aca="false">BF61*(1+AY62)*(1+BA62)*(1-BE62)</f>
        <v>107.492498647061</v>
      </c>
      <c r="BG62" s="5"/>
      <c r="BH62" s="5" t="n">
        <f aca="false">BH61+1</f>
        <v>31</v>
      </c>
      <c r="BI62" s="61" t="n">
        <f aca="false">T69/AG69</f>
        <v>0.0185014015866129</v>
      </c>
      <c r="BJ62" s="5"/>
      <c r="BK62" s="5"/>
      <c r="BL62" s="5"/>
      <c r="BM62" s="5"/>
      <c r="BN62" s="5"/>
      <c r="BO62" s="5"/>
      <c r="BP62" s="5"/>
    </row>
    <row r="63" customFormat="false" ht="12.8" hidden="false" customHeight="false" outlineLevel="0" collapsed="false">
      <c r="A63" s="7" t="n">
        <f aca="false">A59+1</f>
        <v>2027</v>
      </c>
      <c r="B63" s="7" t="n">
        <f aca="false">B59</f>
        <v>2</v>
      </c>
      <c r="C63" s="9"/>
      <c r="D63" s="9" t="n">
        <f aca="false">'Central pensions'!Q63</f>
        <v>146407738.873083</v>
      </c>
      <c r="E63" s="9"/>
      <c r="F63" s="67" t="n">
        <f aca="false">'Central pensions'!I63</f>
        <v>26611339.6015314</v>
      </c>
      <c r="G63" s="9" t="n">
        <f aca="false">'Central pensions'!K63</f>
        <v>1862929.50155136</v>
      </c>
      <c r="H63" s="9" t="n">
        <f aca="false">'Central pensions'!V63</f>
        <v>10249288.4644709</v>
      </c>
      <c r="I63" s="67" t="n">
        <f aca="false">'Central pensions'!M63</f>
        <v>57616.37633664</v>
      </c>
      <c r="J63" s="9" t="n">
        <f aca="false">'Central pensions'!W63</f>
        <v>316988.303024873</v>
      </c>
      <c r="K63" s="9"/>
      <c r="L63" s="67" t="n">
        <f aca="false">'Central pensions'!N63</f>
        <v>4428697.9384532</v>
      </c>
      <c r="M63" s="67"/>
      <c r="N63" s="67" t="n">
        <f aca="false">'Central pensions'!L63</f>
        <v>1165643.27830205</v>
      </c>
      <c r="O63" s="9"/>
      <c r="P63" s="9" t="n">
        <f aca="false">'Central pensions'!X63</f>
        <v>29393560.0526275</v>
      </c>
      <c r="Q63" s="67"/>
      <c r="R63" s="67" t="n">
        <f aca="false">'Central SIPA income'!G58</f>
        <v>27628737.3502505</v>
      </c>
      <c r="S63" s="67"/>
      <c r="T63" s="9" t="n">
        <f aca="false">'Central SIPA income'!J58</f>
        <v>105640871.888318</v>
      </c>
      <c r="U63" s="9"/>
      <c r="V63" s="67" t="n">
        <f aca="false">'Central SIPA income'!F58</f>
        <v>112010.70435212</v>
      </c>
      <c r="W63" s="67"/>
      <c r="X63" s="67" t="n">
        <f aca="false">'Central SIPA income'!M58</f>
        <v>281338.595750375</v>
      </c>
      <c r="Y63" s="9"/>
      <c r="Z63" s="9" t="n">
        <f aca="false">R63+V63-N63-L63-F63</f>
        <v>-4464932.76368401</v>
      </c>
      <c r="AA63" s="9"/>
      <c r="AB63" s="9" t="n">
        <f aca="false">T63-P63-D63</f>
        <v>-70160427.0373921</v>
      </c>
      <c r="AC63" s="50"/>
      <c r="AD63" s="9"/>
      <c r="AE63" s="9"/>
      <c r="AF63" s="9"/>
      <c r="AG63" s="9" t="n">
        <f aca="false">BF63/100*$AG$53</f>
        <v>5731216915.31154</v>
      </c>
      <c r="AH63" s="40" t="n">
        <f aca="false">(AG63-AG62)/AG62</f>
        <v>0.004881493428539</v>
      </c>
      <c r="AI63" s="40"/>
      <c r="AJ63" s="40" t="n">
        <f aca="false">AB63/AG63</f>
        <v>-0.0122418027574478</v>
      </c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1" t="n">
        <f aca="false">workers_and_wage_central!C51</f>
        <v>12386051</v>
      </c>
      <c r="AX63" s="7"/>
      <c r="AY63" s="40" t="n">
        <f aca="false">(AW63-AW62)/AW62</f>
        <v>0.000729901235491557</v>
      </c>
      <c r="AZ63" s="39" t="n">
        <f aca="false">workers_and_wage_central!B51</f>
        <v>7095.38611259225</v>
      </c>
      <c r="BA63" s="40" t="n">
        <f aca="false">(AZ63-AZ62)/AZ62</f>
        <v>0.00414856415094824</v>
      </c>
      <c r="BB63" s="7"/>
      <c r="BC63" s="7"/>
      <c r="BD63" s="7"/>
      <c r="BE63" s="7"/>
      <c r="BF63" s="7" t="n">
        <f aca="false">BF62*(1+AY63)*(1+BA63)*(1-BE63)</f>
        <v>108.017222572824</v>
      </c>
      <c r="BG63" s="7"/>
      <c r="BH63" s="7" t="n">
        <f aca="false">BH62+1</f>
        <v>32</v>
      </c>
      <c r="BI63" s="40" t="n">
        <f aca="false">T70/AG70</f>
        <v>0.0160877072347293</v>
      </c>
      <c r="BJ63" s="7"/>
      <c r="BK63" s="7"/>
      <c r="BL63" s="7"/>
      <c r="BM63" s="7"/>
      <c r="BN63" s="7"/>
      <c r="BO63" s="7"/>
      <c r="BP63" s="7"/>
    </row>
    <row r="64" customFormat="false" ht="12.8" hidden="false" customHeight="false" outlineLevel="0" collapsed="false">
      <c r="A64" s="7" t="n">
        <f aca="false">A60+1</f>
        <v>2027</v>
      </c>
      <c r="B64" s="7" t="n">
        <f aca="false">B60</f>
        <v>3</v>
      </c>
      <c r="C64" s="9"/>
      <c r="D64" s="9" t="n">
        <f aca="false">'Central pensions'!Q64</f>
        <v>144592170.510995</v>
      </c>
      <c r="E64" s="9"/>
      <c r="F64" s="67" t="n">
        <f aca="false">'Central pensions'!I64</f>
        <v>26281338.5604308</v>
      </c>
      <c r="G64" s="9" t="n">
        <f aca="false">'Central pensions'!K64</f>
        <v>1930336.10065296</v>
      </c>
      <c r="H64" s="9" t="n">
        <f aca="false">'Central pensions'!V64</f>
        <v>10620139.6845659</v>
      </c>
      <c r="I64" s="67" t="n">
        <f aca="false">'Central pensions'!M64</f>
        <v>59701.1165150402</v>
      </c>
      <c r="J64" s="9" t="n">
        <f aca="false">'Central pensions'!W64</f>
        <v>328457.928388636</v>
      </c>
      <c r="K64" s="9"/>
      <c r="L64" s="67" t="n">
        <f aca="false">'Central pensions'!N64</f>
        <v>4393813.69133836</v>
      </c>
      <c r="M64" s="67"/>
      <c r="N64" s="67" t="n">
        <f aca="false">'Central pensions'!L64</f>
        <v>1153659.26359544</v>
      </c>
      <c r="O64" s="9"/>
      <c r="P64" s="9" t="n">
        <f aca="false">'Central pensions'!X64</f>
        <v>29146613.015456</v>
      </c>
      <c r="Q64" s="67"/>
      <c r="R64" s="67" t="n">
        <f aca="false">'Central SIPA income'!G59</f>
        <v>24178729.5345106</v>
      </c>
      <c r="S64" s="67"/>
      <c r="T64" s="9" t="n">
        <f aca="false">'Central SIPA income'!J59</f>
        <v>92449467.9867938</v>
      </c>
      <c r="U64" s="9"/>
      <c r="V64" s="67" t="n">
        <f aca="false">'Central SIPA income'!F59</f>
        <v>111030.55043838</v>
      </c>
      <c r="W64" s="67"/>
      <c r="X64" s="67" t="n">
        <f aca="false">'Central SIPA income'!M59</f>
        <v>278876.731705275</v>
      </c>
      <c r="Y64" s="9"/>
      <c r="Z64" s="9" t="n">
        <f aca="false">R64+V64-N64-L64-F64</f>
        <v>-7539051.43041567</v>
      </c>
      <c r="AA64" s="9"/>
      <c r="AB64" s="9" t="n">
        <f aca="false">T64-P64-D64</f>
        <v>-81289315.5396575</v>
      </c>
      <c r="AC64" s="50"/>
      <c r="AD64" s="9"/>
      <c r="AE64" s="9"/>
      <c r="AF64" s="9"/>
      <c r="AG64" s="9" t="n">
        <f aca="false">BF64/100*$AG$53</f>
        <v>5775032078.27392</v>
      </c>
      <c r="AH64" s="40" t="n">
        <f aca="false">(AG64-AG63)/AG63</f>
        <v>0.00764500168285891</v>
      </c>
      <c r="AI64" s="40"/>
      <c r="AJ64" s="40" t="n">
        <f aca="false">AB64/AG64</f>
        <v>-0.0140759937672855</v>
      </c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9"/>
      <c r="AW64" s="71" t="n">
        <f aca="false">workers_and_wage_central!C52</f>
        <v>12457113</v>
      </c>
      <c r="AY64" s="40" t="n">
        <f aca="false">(AW64-AW63)/AW63</f>
        <v>0.00573726040688836</v>
      </c>
      <c r="AZ64" s="39" t="n">
        <f aca="false">workers_and_wage_central!B52</f>
        <v>7108.84505608457</v>
      </c>
      <c r="BA64" s="40" t="n">
        <f aca="false">(AZ64-AZ63)/AZ63</f>
        <v>0.00189685850477355</v>
      </c>
      <c r="BB64" s="7"/>
      <c r="BC64" s="7"/>
      <c r="BD64" s="7"/>
      <c r="BE64" s="7"/>
      <c r="BF64" s="7" t="n">
        <f aca="false">BF63*(1+AY64)*(1+BA64)*(1-BE64)</f>
        <v>108.843014421171</v>
      </c>
      <c r="BG64" s="7"/>
      <c r="BH64" s="0" t="n">
        <f aca="false">BH63+1</f>
        <v>33</v>
      </c>
      <c r="BI64" s="40" t="n">
        <f aca="false">T71/AG71</f>
        <v>0.0184911260839295</v>
      </c>
      <c r="BN64" s="0"/>
      <c r="BO64" s="0"/>
      <c r="BP64" s="0"/>
    </row>
    <row r="65" customFormat="false" ht="12.8" hidden="false" customHeight="false" outlineLevel="0" collapsed="false">
      <c r="A65" s="7" t="n">
        <f aca="false">A61+1</f>
        <v>2027</v>
      </c>
      <c r="B65" s="7" t="n">
        <f aca="false">B61</f>
        <v>4</v>
      </c>
      <c r="C65" s="9"/>
      <c r="D65" s="9" t="n">
        <f aca="false">'Central pensions'!Q65</f>
        <v>147729681.403139</v>
      </c>
      <c r="E65" s="9"/>
      <c r="F65" s="67" t="n">
        <f aca="false">'Central pensions'!I65</f>
        <v>26851618.3045004</v>
      </c>
      <c r="G65" s="9" t="n">
        <f aca="false">'Central pensions'!K65</f>
        <v>2072985.84425664</v>
      </c>
      <c r="H65" s="9" t="n">
        <f aca="false">'Central pensions'!V65</f>
        <v>11404956.4853946</v>
      </c>
      <c r="I65" s="67" t="n">
        <f aca="false">'Central pensions'!M65</f>
        <v>64112.9642553597</v>
      </c>
      <c r="J65" s="9" t="n">
        <f aca="false">'Central pensions'!W65</f>
        <v>352730.612950345</v>
      </c>
      <c r="K65" s="9"/>
      <c r="L65" s="67" t="n">
        <f aca="false">'Central pensions'!N65</f>
        <v>4466993.11401772</v>
      </c>
      <c r="M65" s="67"/>
      <c r="N65" s="67" t="n">
        <f aca="false">'Central pensions'!L65</f>
        <v>1180809.22923196</v>
      </c>
      <c r="O65" s="9"/>
      <c r="P65" s="9" t="n">
        <f aca="false">'Central pensions'!X65</f>
        <v>29675712.4880168</v>
      </c>
      <c r="Q65" s="67"/>
      <c r="R65" s="67" t="n">
        <f aca="false">'Central SIPA income'!G60</f>
        <v>28091589.373588</v>
      </c>
      <c r="S65" s="67"/>
      <c r="T65" s="9" t="n">
        <f aca="false">'Central SIPA income'!J60</f>
        <v>107410626.71572</v>
      </c>
      <c r="U65" s="9"/>
      <c r="V65" s="67" t="n">
        <f aca="false">'Central SIPA income'!F60</f>
        <v>113549.33515558</v>
      </c>
      <c r="W65" s="67"/>
      <c r="X65" s="67" t="n">
        <f aca="false">'Central SIPA income'!M60</f>
        <v>285203.192729097</v>
      </c>
      <c r="Y65" s="9"/>
      <c r="Z65" s="9" t="n">
        <f aca="false">R65+V65-N65-L65-F65</f>
        <v>-4294281.93900653</v>
      </c>
      <c r="AA65" s="9"/>
      <c r="AB65" s="9" t="n">
        <f aca="false">T65-P65-D65</f>
        <v>-69994767.1754358</v>
      </c>
      <c r="AC65" s="50"/>
      <c r="AD65" s="9"/>
      <c r="AE65" s="9"/>
      <c r="AF65" s="9"/>
      <c r="AG65" s="9" t="n">
        <f aca="false">BF65/100*$AG$53</f>
        <v>5843221292.75646</v>
      </c>
      <c r="AH65" s="40" t="n">
        <f aca="false">(AG65-AG64)/AG64</f>
        <v>0.0118075906000713</v>
      </c>
      <c r="AI65" s="40" t="n">
        <f aca="false">(AG65-AG61)/AG61</f>
        <v>0.0327485679241189</v>
      </c>
      <c r="AJ65" s="40" t="n">
        <f aca="false">AB65/AG65</f>
        <v>-0.0119787979384256</v>
      </c>
      <c r="AK65" s="73"/>
      <c r="AL65" s="7"/>
      <c r="AM65" s="7"/>
      <c r="AN65" s="7"/>
      <c r="AO65" s="7"/>
      <c r="AP65" s="7"/>
      <c r="AQ65" s="7"/>
      <c r="AR65" s="7"/>
      <c r="AS65" s="7"/>
      <c r="AT65" s="7"/>
      <c r="AW65" s="71" t="n">
        <f aca="false">workers_and_wage_central!C53</f>
        <v>12568959</v>
      </c>
      <c r="AY65" s="40" t="n">
        <f aca="false">(AW65-AW64)/AW64</f>
        <v>0.00897848482228587</v>
      </c>
      <c r="AZ65" s="39" t="n">
        <f aca="false">workers_and_wage_central!B53</f>
        <v>7128.77776518004</v>
      </c>
      <c r="BA65" s="40" t="n">
        <f aca="false">(AZ65-AZ64)/AZ64</f>
        <v>0.00280393072829876</v>
      </c>
      <c r="BB65" s="7"/>
      <c r="BC65" s="7"/>
      <c r="BD65" s="7"/>
      <c r="BE65" s="7"/>
      <c r="BF65" s="7" t="n">
        <f aca="false">BF64*(1+AY65)*(1+BA65)*(1-BE65)</f>
        <v>110.128188175134</v>
      </c>
      <c r="BG65" s="73" t="e">
        <f aca="false">(BB65-BB61)/BB61</f>
        <v>#DIV/0!</v>
      </c>
      <c r="BH65" s="0" t="n">
        <f aca="false">BH64+1</f>
        <v>34</v>
      </c>
      <c r="BI65" s="40" t="n">
        <f aca="false">T72/AG72</f>
        <v>0.0161045206546292</v>
      </c>
      <c r="BN65" s="0"/>
      <c r="BO65" s="0"/>
      <c r="BP65" s="0"/>
    </row>
    <row r="66" customFormat="false" ht="12.8" hidden="false" customHeight="false" outlineLevel="0" collapsed="false">
      <c r="A66" s="5" t="n">
        <f aca="false">A62+1</f>
        <v>2028</v>
      </c>
      <c r="B66" s="5" t="n">
        <f aca="false">B62</f>
        <v>1</v>
      </c>
      <c r="C66" s="6"/>
      <c r="D66" s="6" t="n">
        <f aca="false">'Central pensions'!Q66</f>
        <v>146014570.892938</v>
      </c>
      <c r="E66" s="6"/>
      <c r="F66" s="8" t="n">
        <f aca="false">'Central pensions'!I66</f>
        <v>26539876.6671222</v>
      </c>
      <c r="G66" s="6" t="n">
        <f aca="false">'Central pensions'!K66</f>
        <v>2152214.93728032</v>
      </c>
      <c r="H66" s="6" t="n">
        <f aca="false">'Central pensions'!V66</f>
        <v>11840851.5788492</v>
      </c>
      <c r="I66" s="8" t="n">
        <f aca="false">'Central pensions'!M66</f>
        <v>66563.3485756801</v>
      </c>
      <c r="J66" s="6" t="n">
        <f aca="false">'Central pensions'!W66</f>
        <v>366211.90450049</v>
      </c>
      <c r="K66" s="6"/>
      <c r="L66" s="8" t="n">
        <f aca="false">'Central pensions'!N66</f>
        <v>5257236.03690949</v>
      </c>
      <c r="M66" s="8"/>
      <c r="N66" s="8" t="n">
        <f aca="false">'Central pensions'!L66</f>
        <v>1168575.6865179</v>
      </c>
      <c r="O66" s="6"/>
      <c r="P66" s="6" t="n">
        <f aca="false">'Central pensions'!X66</f>
        <v>33708981.4290249</v>
      </c>
      <c r="Q66" s="8"/>
      <c r="R66" s="8" t="n">
        <f aca="false">'Central SIPA income'!G61</f>
        <v>24611534.8492401</v>
      </c>
      <c r="S66" s="8"/>
      <c r="T66" s="6" t="n">
        <f aca="false">'Central SIPA income'!J61</f>
        <v>94104336.6196345</v>
      </c>
      <c r="U66" s="6"/>
      <c r="V66" s="8" t="n">
        <f aca="false">'Central SIPA income'!F61</f>
        <v>113248.20666373</v>
      </c>
      <c r="W66" s="8"/>
      <c r="X66" s="8" t="n">
        <f aca="false">'Central SIPA income'!M61</f>
        <v>284446.844775323</v>
      </c>
      <c r="Y66" s="6"/>
      <c r="Z66" s="6" t="n">
        <f aca="false">R66+V66-N66-L66-F66</f>
        <v>-8240905.33464581</v>
      </c>
      <c r="AA66" s="6"/>
      <c r="AB66" s="6" t="n">
        <f aca="false">T66-P66-D66</f>
        <v>-85619215.7023281</v>
      </c>
      <c r="AC66" s="50"/>
      <c r="AD66" s="6"/>
      <c r="AE66" s="6"/>
      <c r="AF66" s="6"/>
      <c r="AG66" s="6" t="n">
        <f aca="false">BF66/100*$AG$53</f>
        <v>5874433850.62058</v>
      </c>
      <c r="AH66" s="61" t="n">
        <f aca="false">(AG66-AG65)/AG65</f>
        <v>0.00534166965451252</v>
      </c>
      <c r="AI66" s="61"/>
      <c r="AJ66" s="61" t="n">
        <f aca="false">AB66/AG66</f>
        <v>-0.0145748880453021</v>
      </c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61" t="n">
        <f aca="false">AVERAGE(AH66:AH69)</f>
        <v>0.00825157613089698</v>
      </c>
      <c r="AV66" s="5"/>
      <c r="AW66" s="65" t="n">
        <f aca="false">workers_and_wage_central!C54</f>
        <v>12528067</v>
      </c>
      <c r="AX66" s="5"/>
      <c r="AY66" s="61" t="n">
        <f aca="false">(AW66-AW65)/AW65</f>
        <v>-0.00325341183784592</v>
      </c>
      <c r="AZ66" s="66" t="n">
        <f aca="false">workers_and_wage_central!B54</f>
        <v>7190.25018611465</v>
      </c>
      <c r="BA66" s="61" t="n">
        <f aca="false">(AZ66-AZ65)/AZ65</f>
        <v>0.00862313610544311</v>
      </c>
      <c r="BB66" s="5"/>
      <c r="BC66" s="5"/>
      <c r="BD66" s="5"/>
      <c r="BE66" s="5"/>
      <c r="BF66" s="5" t="n">
        <f aca="false">BF65*(1+AY66)*(1+BA66)*(1-BE66)</f>
        <v>110.716456576015</v>
      </c>
      <c r="BG66" s="5"/>
      <c r="BH66" s="5" t="n">
        <f aca="false">BH65+1</f>
        <v>35</v>
      </c>
      <c r="BI66" s="61" t="n">
        <f aca="false">T73/AG73</f>
        <v>0.0185115934475419</v>
      </c>
      <c r="BJ66" s="5"/>
      <c r="BK66" s="5"/>
      <c r="BL66" s="5"/>
      <c r="BM66" s="5"/>
      <c r="BN66" s="5"/>
      <c r="BO66" s="5"/>
      <c r="BP66" s="5"/>
    </row>
    <row r="67" customFormat="false" ht="12.8" hidden="false" customHeight="false" outlineLevel="0" collapsed="false">
      <c r="A67" s="7" t="n">
        <f aca="false">A63+1</f>
        <v>2028</v>
      </c>
      <c r="B67" s="7" t="n">
        <f aca="false">B63</f>
        <v>2</v>
      </c>
      <c r="C67" s="9"/>
      <c r="D67" s="9" t="n">
        <f aca="false">'Central pensions'!Q67</f>
        <v>149168980.452701</v>
      </c>
      <c r="E67" s="9"/>
      <c r="F67" s="67" t="n">
        <f aca="false">'Central pensions'!I67</f>
        <v>27113227.944065</v>
      </c>
      <c r="G67" s="9" t="n">
        <f aca="false">'Central pensions'!K67</f>
        <v>2286040.446354</v>
      </c>
      <c r="H67" s="9" t="n">
        <f aca="false">'Central pensions'!V67</f>
        <v>12577120.0448639</v>
      </c>
      <c r="I67" s="67" t="n">
        <f aca="false">'Central pensions'!M67</f>
        <v>70702.2818460004</v>
      </c>
      <c r="J67" s="9" t="n">
        <f aca="false">'Central pensions'!W67</f>
        <v>388983.09417105</v>
      </c>
      <c r="K67" s="9"/>
      <c r="L67" s="67" t="n">
        <f aca="false">'Central pensions'!N67</f>
        <v>4420165.28055479</v>
      </c>
      <c r="M67" s="67"/>
      <c r="N67" s="67" t="n">
        <f aca="false">'Central pensions'!L67</f>
        <v>1196522.20448699</v>
      </c>
      <c r="O67" s="9"/>
      <c r="P67" s="9" t="n">
        <f aca="false">'Central pensions'!X67</f>
        <v>29519170.7913435</v>
      </c>
      <c r="Q67" s="67"/>
      <c r="R67" s="67" t="n">
        <f aca="false">'Central SIPA income'!G62</f>
        <v>28607920.1465928</v>
      </c>
      <c r="S67" s="67"/>
      <c r="T67" s="9" t="n">
        <f aca="false">'Central SIPA income'!J62</f>
        <v>109384862.17757</v>
      </c>
      <c r="U67" s="9"/>
      <c r="V67" s="67" t="n">
        <f aca="false">'Central SIPA income'!F62</f>
        <v>117206.09942693</v>
      </c>
      <c r="W67" s="67"/>
      <c r="X67" s="67" t="n">
        <f aca="false">'Central SIPA income'!M62</f>
        <v>294387.930304335</v>
      </c>
      <c r="Y67" s="9"/>
      <c r="Z67" s="9" t="n">
        <f aca="false">R67+V67-N67-L67-F67</f>
        <v>-4004789.18308713</v>
      </c>
      <c r="AA67" s="9"/>
      <c r="AB67" s="9" t="n">
        <f aca="false">T67-P67-D67</f>
        <v>-69303289.0664749</v>
      </c>
      <c r="AC67" s="50"/>
      <c r="AD67" s="9"/>
      <c r="AE67" s="9"/>
      <c r="AF67" s="9"/>
      <c r="AG67" s="9" t="n">
        <f aca="false">BF67/100*$AG$53</f>
        <v>5940448450.30898</v>
      </c>
      <c r="AH67" s="40" t="n">
        <f aca="false">(AG67-AG66)/AG66</f>
        <v>0.0112376105284473</v>
      </c>
      <c r="AI67" s="40"/>
      <c r="AJ67" s="40" t="n">
        <f aca="false">AB67/AG67</f>
        <v>-0.0116663396115945</v>
      </c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1" t="n">
        <f aca="false">workers_and_wage_central!C55</f>
        <v>12620628</v>
      </c>
      <c r="AX67" s="7"/>
      <c r="AY67" s="40" t="n">
        <f aca="false">(AW67-AW66)/AW66</f>
        <v>0.00738829062775606</v>
      </c>
      <c r="AZ67" s="39" t="n">
        <f aca="false">workers_and_wage_central!B55</f>
        <v>7217.72476904346</v>
      </c>
      <c r="BA67" s="40" t="n">
        <f aca="false">(AZ67-AZ66)/AZ66</f>
        <v>0.00382108858769113</v>
      </c>
      <c r="BB67" s="7"/>
      <c r="BC67" s="7"/>
      <c r="BD67" s="7"/>
      <c r="BE67" s="7"/>
      <c r="BF67" s="7" t="n">
        <f aca="false">BF66*(1+AY67)*(1+BA67)*(1-BE67)</f>
        <v>111.960644994107</v>
      </c>
      <c r="BG67" s="7"/>
      <c r="BH67" s="7" t="n">
        <f aca="false">BH66+1</f>
        <v>36</v>
      </c>
      <c r="BI67" s="40" t="n">
        <f aca="false">T74/AG74</f>
        <v>0.016116063622188</v>
      </c>
      <c r="BJ67" s="7"/>
      <c r="BK67" s="7"/>
      <c r="BL67" s="7"/>
      <c r="BM67" s="7"/>
      <c r="BN67" s="7"/>
      <c r="BO67" s="7"/>
      <c r="BP67" s="7"/>
    </row>
    <row r="68" customFormat="false" ht="12.8" hidden="false" customHeight="false" outlineLevel="0" collapsed="false">
      <c r="A68" s="7" t="n">
        <f aca="false">A64+1</f>
        <v>2028</v>
      </c>
      <c r="B68" s="7" t="n">
        <f aca="false">B64</f>
        <v>3</v>
      </c>
      <c r="C68" s="9"/>
      <c r="D68" s="9" t="n">
        <f aca="false">'Central pensions'!Q68</f>
        <v>147601907.981312</v>
      </c>
      <c r="E68" s="9"/>
      <c r="F68" s="67" t="n">
        <f aca="false">'Central pensions'!I68</f>
        <v>26828393.9726005</v>
      </c>
      <c r="G68" s="9" t="n">
        <f aca="false">'Central pensions'!K68</f>
        <v>2373149.2609448</v>
      </c>
      <c r="H68" s="9" t="n">
        <f aca="false">'Central pensions'!V68</f>
        <v>13056367.0414871</v>
      </c>
      <c r="I68" s="67" t="n">
        <f aca="false">'Central pensions'!M68</f>
        <v>73396.3688952001</v>
      </c>
      <c r="J68" s="9" t="n">
        <f aca="false">'Central pensions'!W68</f>
        <v>403805.16623156</v>
      </c>
      <c r="K68" s="9"/>
      <c r="L68" s="67" t="n">
        <f aca="false">'Central pensions'!N68</f>
        <v>4315133.04334109</v>
      </c>
      <c r="M68" s="67"/>
      <c r="N68" s="67" t="n">
        <f aca="false">'Central pensions'!L68</f>
        <v>1185618.44550908</v>
      </c>
      <c r="O68" s="9"/>
      <c r="P68" s="9" t="n">
        <f aca="false">'Central pensions'!X68</f>
        <v>28914168.7483719</v>
      </c>
      <c r="Q68" s="67"/>
      <c r="R68" s="67" t="n">
        <f aca="false">'Central SIPA income'!G63</f>
        <v>25092161.2851348</v>
      </c>
      <c r="S68" s="67"/>
      <c r="T68" s="9" t="n">
        <f aca="false">'Central SIPA income'!J63</f>
        <v>95942053.4539881</v>
      </c>
      <c r="U68" s="9"/>
      <c r="V68" s="67" t="n">
        <f aca="false">'Central SIPA income'!F63</f>
        <v>119839.72240479</v>
      </c>
      <c r="W68" s="67"/>
      <c r="X68" s="67" t="n">
        <f aca="false">'Central SIPA income'!M63</f>
        <v>301002.831930145</v>
      </c>
      <c r="Y68" s="9"/>
      <c r="Z68" s="9" t="n">
        <f aca="false">R68+V68-N68-L68-F68</f>
        <v>-7117144.45391111</v>
      </c>
      <c r="AA68" s="9"/>
      <c r="AB68" s="9" t="n">
        <f aca="false">T68-P68-D68</f>
        <v>-80574023.2756955</v>
      </c>
      <c r="AC68" s="50"/>
      <c r="AD68" s="9"/>
      <c r="AE68" s="9"/>
      <c r="AF68" s="9"/>
      <c r="AG68" s="9" t="n">
        <f aca="false">BF68/100*$AG$53</f>
        <v>6002380273.26759</v>
      </c>
      <c r="AH68" s="40" t="n">
        <f aca="false">(AG68-AG67)/AG67</f>
        <v>0.0104254457347212</v>
      </c>
      <c r="AI68" s="40"/>
      <c r="AJ68" s="40" t="n">
        <f aca="false">AB68/AG68</f>
        <v>-0.0134236785420849</v>
      </c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9"/>
      <c r="AW68" s="71" t="n">
        <f aca="false">workers_and_wage_central!C56</f>
        <v>12693882</v>
      </c>
      <c r="AY68" s="40" t="n">
        <f aca="false">(AW68-AW67)/AW67</f>
        <v>0.00580430704399179</v>
      </c>
      <c r="AZ68" s="39" t="n">
        <f aca="false">workers_and_wage_central!B56</f>
        <v>7250.88639596797</v>
      </c>
      <c r="BA68" s="40" t="n">
        <f aca="false">(AZ68-AZ67)/AZ67</f>
        <v>0.0045944709705118</v>
      </c>
      <c r="BB68" s="7"/>
      <c r="BC68" s="7"/>
      <c r="BD68" s="7"/>
      <c r="BE68" s="7"/>
      <c r="BF68" s="7" t="n">
        <f aca="false">BF67*(1+AY68)*(1+BA68)*(1-BE68)</f>
        <v>113.127884622917</v>
      </c>
      <c r="BG68" s="7"/>
      <c r="BH68" s="0" t="n">
        <f aca="false">BH67+1</f>
        <v>37</v>
      </c>
      <c r="BI68" s="40" t="n">
        <f aca="false">T75/AG75</f>
        <v>0.0185289685257451</v>
      </c>
      <c r="BN68" s="0"/>
      <c r="BO68" s="0"/>
      <c r="BP68" s="0"/>
    </row>
    <row r="69" customFormat="false" ht="12.8" hidden="false" customHeight="false" outlineLevel="0" collapsed="false">
      <c r="A69" s="7" t="n">
        <f aca="false">A65+1</f>
        <v>2028</v>
      </c>
      <c r="B69" s="7" t="n">
        <f aca="false">B65</f>
        <v>4</v>
      </c>
      <c r="C69" s="9"/>
      <c r="D69" s="9" t="n">
        <f aca="false">'Central pensions'!Q69</f>
        <v>150584144.27768</v>
      </c>
      <c r="E69" s="9"/>
      <c r="F69" s="67" t="n">
        <f aca="false">'Central pensions'!I69</f>
        <v>27370450.7208676</v>
      </c>
      <c r="G69" s="9" t="n">
        <f aca="false">'Central pensions'!K69</f>
        <v>2540680.12623312</v>
      </c>
      <c r="H69" s="9" t="n">
        <f aca="false">'Central pensions'!V69</f>
        <v>13978072.4327069</v>
      </c>
      <c r="I69" s="67" t="n">
        <f aca="false">'Central pensions'!M69</f>
        <v>78577.73586288</v>
      </c>
      <c r="J69" s="9" t="n">
        <f aca="false">'Central pensions'!W69</f>
        <v>432311.518537328</v>
      </c>
      <c r="K69" s="9"/>
      <c r="L69" s="67" t="n">
        <f aca="false">'Central pensions'!N69</f>
        <v>4407987.38619785</v>
      </c>
      <c r="M69" s="67"/>
      <c r="N69" s="67" t="n">
        <f aca="false">'Central pensions'!L69</f>
        <v>1212086.21841449</v>
      </c>
      <c r="O69" s="9"/>
      <c r="P69" s="9" t="n">
        <f aca="false">'Central pensions'!X69</f>
        <v>29541608.2521367</v>
      </c>
      <c r="Q69" s="67"/>
      <c r="R69" s="67" t="n">
        <f aca="false">'Central SIPA income'!G64</f>
        <v>29218361.5801583</v>
      </c>
      <c r="S69" s="67"/>
      <c r="T69" s="9" t="n">
        <f aca="false">'Central SIPA income'!J64</f>
        <v>111718937.906805</v>
      </c>
      <c r="U69" s="9"/>
      <c r="V69" s="67" t="n">
        <f aca="false">'Central SIPA income'!F64</f>
        <v>116591.25922837</v>
      </c>
      <c r="W69" s="67"/>
      <c r="X69" s="67" t="n">
        <f aca="false">'Central SIPA income'!M64</f>
        <v>292843.6289889</v>
      </c>
      <c r="Y69" s="9"/>
      <c r="Z69" s="9" t="n">
        <f aca="false">R69+V69-N69-L69-F69</f>
        <v>-3655571.48609325</v>
      </c>
      <c r="AA69" s="9"/>
      <c r="AB69" s="9" t="n">
        <f aca="false">T69-P69-D69</f>
        <v>-68406814.6230123</v>
      </c>
      <c r="AC69" s="50"/>
      <c r="AD69" s="9"/>
      <c r="AE69" s="9"/>
      <c r="AF69" s="9"/>
      <c r="AG69" s="9" t="n">
        <f aca="false">BF69/100*$AG$53</f>
        <v>6038404030.30015</v>
      </c>
      <c r="AH69" s="40" t="n">
        <f aca="false">(AG69-AG68)/AG68</f>
        <v>0.0060015786059069</v>
      </c>
      <c r="AI69" s="40" t="n">
        <f aca="false">(AG69-AG65)/AG65</f>
        <v>0.0334032766798757</v>
      </c>
      <c r="AJ69" s="40" t="n">
        <f aca="false">AB69/AG69</f>
        <v>-0.0113286249611244</v>
      </c>
      <c r="AK69" s="73"/>
      <c r="AL69" s="7"/>
      <c r="AM69" s="7"/>
      <c r="AN69" s="7"/>
      <c r="AO69" s="7"/>
      <c r="AP69" s="7"/>
      <c r="AQ69" s="7"/>
      <c r="AR69" s="7"/>
      <c r="AS69" s="7"/>
      <c r="AT69" s="7"/>
      <c r="AW69" s="71" t="n">
        <f aca="false">workers_and_wage_central!C57</f>
        <v>12723940</v>
      </c>
      <c r="AY69" s="40" t="n">
        <f aca="false">(AW69-AW68)/AW68</f>
        <v>0.00236791235336834</v>
      </c>
      <c r="AZ69" s="39" t="n">
        <f aca="false">workers_and_wage_central!B57</f>
        <v>7277.17145644657</v>
      </c>
      <c r="BA69" s="40" t="n">
        <f aca="false">(AZ69-AZ68)/AZ68</f>
        <v>0.00362508237520011</v>
      </c>
      <c r="BB69" s="7"/>
      <c r="BC69" s="7"/>
      <c r="BD69" s="7"/>
      <c r="BE69" s="7"/>
      <c r="BF69" s="7" t="n">
        <f aca="false">BF68*(1+AY69)*(1+BA69)*(1-BE69)</f>
        <v>113.806830515001</v>
      </c>
      <c r="BG69" s="73" t="e">
        <f aca="false">(BB69-BB65)/BB65</f>
        <v>#DIV/0!</v>
      </c>
      <c r="BH69" s="0" t="n">
        <f aca="false">BH68+1</f>
        <v>38</v>
      </c>
      <c r="BI69" s="40" t="n">
        <f aca="false">T76/AG76</f>
        <v>0.0162027998274008</v>
      </c>
      <c r="BN69" s="0"/>
      <c r="BO69" s="0"/>
      <c r="BP69" s="0"/>
    </row>
    <row r="70" customFormat="false" ht="12.8" hidden="false" customHeight="false" outlineLevel="0" collapsed="false">
      <c r="A70" s="5" t="n">
        <f aca="false">A66+1</f>
        <v>2029</v>
      </c>
      <c r="B70" s="5" t="n">
        <f aca="false">B66</f>
        <v>1</v>
      </c>
      <c r="C70" s="6"/>
      <c r="D70" s="6" t="n">
        <f aca="false">'Central pensions'!Q70</f>
        <v>148600261.651412</v>
      </c>
      <c r="E70" s="6"/>
      <c r="F70" s="8" t="n">
        <f aca="false">'Central pensions'!I70</f>
        <v>27009856.5698783</v>
      </c>
      <c r="G70" s="6" t="n">
        <f aca="false">'Central pensions'!K70</f>
        <v>2597108.83985408</v>
      </c>
      <c r="H70" s="6" t="n">
        <f aca="false">'Central pensions'!V70</f>
        <v>14288526.5658873</v>
      </c>
      <c r="I70" s="8" t="n">
        <f aca="false">'Central pensions'!M70</f>
        <v>80322.9538099202</v>
      </c>
      <c r="J70" s="6" t="n">
        <f aca="false">'Central pensions'!W70</f>
        <v>441913.192759402</v>
      </c>
      <c r="K70" s="6"/>
      <c r="L70" s="8" t="n">
        <f aca="false">'Central pensions'!N70</f>
        <v>5240084.14133107</v>
      </c>
      <c r="M70" s="8"/>
      <c r="N70" s="8" t="n">
        <f aca="false">'Central pensions'!L70</f>
        <v>1197173.34122699</v>
      </c>
      <c r="O70" s="6"/>
      <c r="P70" s="6" t="n">
        <f aca="false">'Central pensions'!X70</f>
        <v>33777316.019869</v>
      </c>
      <c r="Q70" s="8"/>
      <c r="R70" s="8" t="n">
        <f aca="false">'Central SIPA income'!G65</f>
        <v>25479078.4359513</v>
      </c>
      <c r="S70" s="8"/>
      <c r="T70" s="6" t="n">
        <f aca="false">'Central SIPA income'!J65</f>
        <v>97421464.7149025</v>
      </c>
      <c r="U70" s="6"/>
      <c r="V70" s="8" t="n">
        <f aca="false">'Central SIPA income'!F65</f>
        <v>121221.43295664</v>
      </c>
      <c r="W70" s="8"/>
      <c r="X70" s="8" t="n">
        <f aca="false">'Central SIPA income'!M65</f>
        <v>304473.290478187</v>
      </c>
      <c r="Y70" s="6"/>
      <c r="Z70" s="6" t="n">
        <f aca="false">R70+V70-N70-L70-F70</f>
        <v>-7846814.18352837</v>
      </c>
      <c r="AA70" s="6"/>
      <c r="AB70" s="6" t="n">
        <f aca="false">T70-P70-D70</f>
        <v>-84956112.9563786</v>
      </c>
      <c r="AC70" s="50"/>
      <c r="AD70" s="6"/>
      <c r="AE70" s="6"/>
      <c r="AF70" s="6"/>
      <c r="AG70" s="6" t="n">
        <f aca="false">BF70/100*$AG$53</f>
        <v>6055646295.24051</v>
      </c>
      <c r="AH70" s="61" t="n">
        <f aca="false">(AG70-AG69)/AG69</f>
        <v>0.00285543412693913</v>
      </c>
      <c r="AI70" s="61"/>
      <c r="AJ70" s="61" t="n">
        <f aca="false">AB70/AG70</f>
        <v>-0.0140292396243735</v>
      </c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61" t="n">
        <f aca="false">AVERAGE(AH70:AH73)</f>
        <v>0.00512466095955152</v>
      </c>
      <c r="AV70" s="5"/>
      <c r="AW70" s="65" t="n">
        <f aca="false">workers_and_wage_central!C58</f>
        <v>12728217</v>
      </c>
      <c r="AX70" s="5"/>
      <c r="AY70" s="61" t="n">
        <f aca="false">(AW70-AW69)/AW69</f>
        <v>0.00033613802014156</v>
      </c>
      <c r="AZ70" s="66" t="n">
        <f aca="false">workers_and_wage_central!B58</f>
        <v>7295.49864570019</v>
      </c>
      <c r="BA70" s="61" t="n">
        <f aca="false">(AZ70-AZ69)/AZ69</f>
        <v>0.00251844956014863</v>
      </c>
      <c r="BB70" s="5"/>
      <c r="BC70" s="5"/>
      <c r="BD70" s="5"/>
      <c r="BE70" s="5"/>
      <c r="BF70" s="5" t="n">
        <f aca="false">BF69*(1+AY70)*(1+BA70)*(1-BE70)</f>
        <v>114.131798422733</v>
      </c>
      <c r="BG70" s="5"/>
      <c r="BH70" s="5" t="n">
        <f aca="false">BH69+1</f>
        <v>39</v>
      </c>
      <c r="BI70" s="61" t="n">
        <f aca="false">T77/AG77</f>
        <v>0.018619187883675</v>
      </c>
      <c r="BJ70" s="5"/>
      <c r="BK70" s="5"/>
      <c r="BL70" s="5"/>
      <c r="BM70" s="5"/>
      <c r="BN70" s="5"/>
      <c r="BO70" s="5"/>
      <c r="BP70" s="5"/>
    </row>
    <row r="71" customFormat="false" ht="12.8" hidden="false" customHeight="false" outlineLevel="0" collapsed="false">
      <c r="A71" s="7" t="n">
        <f aca="false">A67+1</f>
        <v>2029</v>
      </c>
      <c r="B71" s="7" t="n">
        <f aca="false">B67</f>
        <v>2</v>
      </c>
      <c r="C71" s="9"/>
      <c r="D71" s="9" t="n">
        <f aca="false">'Central pensions'!Q71</f>
        <v>152455901.937645</v>
      </c>
      <c r="E71" s="9"/>
      <c r="F71" s="67" t="n">
        <f aca="false">'Central pensions'!I71</f>
        <v>27710664.8319827</v>
      </c>
      <c r="G71" s="9" t="n">
        <f aca="false">'Central pensions'!K71</f>
        <v>2692714.9194116</v>
      </c>
      <c r="H71" s="9" t="n">
        <f aca="false">'Central pensions'!V71</f>
        <v>14814523.0072589</v>
      </c>
      <c r="I71" s="67" t="n">
        <f aca="false">'Central pensions'!M71</f>
        <v>83279.8428684007</v>
      </c>
      <c r="J71" s="9" t="n">
        <f aca="false">'Central pensions'!W71</f>
        <v>458181.123935846</v>
      </c>
      <c r="K71" s="9"/>
      <c r="L71" s="67" t="n">
        <f aca="false">'Central pensions'!N71</f>
        <v>4500260.28532607</v>
      </c>
      <c r="M71" s="67"/>
      <c r="N71" s="67" t="n">
        <f aca="false">'Central pensions'!L71</f>
        <v>1229481.01970962</v>
      </c>
      <c r="O71" s="9"/>
      <c r="P71" s="9" t="n">
        <f aca="false">'Central pensions'!X71</f>
        <v>30116113.8287896</v>
      </c>
      <c r="Q71" s="67"/>
      <c r="R71" s="67" t="n">
        <f aca="false">'Central SIPA income'!G66</f>
        <v>29478380.246805</v>
      </c>
      <c r="S71" s="67"/>
      <c r="T71" s="9" t="n">
        <f aca="false">'Central SIPA income'!J66</f>
        <v>112713141.814988</v>
      </c>
      <c r="U71" s="9"/>
      <c r="V71" s="67" t="n">
        <f aca="false">'Central SIPA income'!F66</f>
        <v>123583.70726289</v>
      </c>
      <c r="W71" s="67"/>
      <c r="X71" s="67" t="n">
        <f aca="false">'Central SIPA income'!M66</f>
        <v>310406.642472906</v>
      </c>
      <c r="Y71" s="9"/>
      <c r="Z71" s="9" t="n">
        <f aca="false">R71+V71-N71-L71-F71</f>
        <v>-3838442.18295051</v>
      </c>
      <c r="AA71" s="9"/>
      <c r="AB71" s="9" t="n">
        <f aca="false">T71-P71-D71</f>
        <v>-69858873.9514461</v>
      </c>
      <c r="AC71" s="50"/>
      <c r="AD71" s="9"/>
      <c r="AE71" s="9"/>
      <c r="AF71" s="9"/>
      <c r="AG71" s="9" t="n">
        <f aca="false">BF71/100*$AG$53</f>
        <v>6095526108.22043</v>
      </c>
      <c r="AH71" s="40" t="n">
        <f aca="false">(AG71-AG70)/AG70</f>
        <v>0.006585558507812</v>
      </c>
      <c r="AI71" s="40"/>
      <c r="AJ71" s="40" t="n">
        <f aca="false">AB71/AG71</f>
        <v>-0.0114606799661205</v>
      </c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1" t="n">
        <f aca="false">workers_and_wage_central!C59</f>
        <v>12816331</v>
      </c>
      <c r="AX71" s="7"/>
      <c r="AY71" s="40" t="n">
        <f aca="false">(AW71-AW70)/AW70</f>
        <v>0.00692272924008131</v>
      </c>
      <c r="AZ71" s="39" t="n">
        <f aca="false">workers_and_wage_central!B59</f>
        <v>7293.05572873227</v>
      </c>
      <c r="BA71" s="40" t="n">
        <f aca="false">(AZ71-AZ70)/AZ70</f>
        <v>-0.000334852638120338</v>
      </c>
      <c r="BB71" s="7"/>
      <c r="BC71" s="7"/>
      <c r="BD71" s="7"/>
      <c r="BE71" s="7"/>
      <c r="BF71" s="7" t="n">
        <f aca="false">BF70*(1+AY71)*(1+BA71)*(1-BE71)</f>
        <v>114.883420058847</v>
      </c>
      <c r="BG71" s="7"/>
      <c r="BH71" s="7" t="n">
        <f aca="false">BH70+1</f>
        <v>40</v>
      </c>
      <c r="BI71" s="40" t="n">
        <f aca="false">T78/AG78</f>
        <v>0.0162835323985878</v>
      </c>
      <c r="BJ71" s="7"/>
      <c r="BK71" s="7"/>
      <c r="BL71" s="7"/>
      <c r="BM71" s="7"/>
      <c r="BN71" s="7"/>
      <c r="BO71" s="7"/>
      <c r="BP71" s="7"/>
    </row>
    <row r="72" customFormat="false" ht="12.8" hidden="false" customHeight="false" outlineLevel="0" collapsed="false">
      <c r="A72" s="7" t="n">
        <f aca="false">A68+1</f>
        <v>2029</v>
      </c>
      <c r="B72" s="7" t="n">
        <f aca="false">B68</f>
        <v>3</v>
      </c>
      <c r="C72" s="9"/>
      <c r="D72" s="9" t="n">
        <f aca="false">'Central pensions'!Q72</f>
        <v>151028399.058774</v>
      </c>
      <c r="E72" s="9"/>
      <c r="F72" s="67" t="n">
        <f aca="false">'Central pensions'!I72</f>
        <v>27451199.2860752</v>
      </c>
      <c r="G72" s="9" t="n">
        <f aca="false">'Central pensions'!K72</f>
        <v>2704257.25645152</v>
      </c>
      <c r="H72" s="9" t="n">
        <f aca="false">'Central pensions'!V72</f>
        <v>14878025.5401125</v>
      </c>
      <c r="I72" s="67" t="n">
        <f aca="false">'Central pensions'!M72</f>
        <v>83636.8223644798</v>
      </c>
      <c r="J72" s="9" t="n">
        <f aca="false">'Central pensions'!W72</f>
        <v>460145.119797294</v>
      </c>
      <c r="K72" s="9"/>
      <c r="L72" s="67" t="n">
        <f aca="false">'Central pensions'!N72</f>
        <v>4423574.42108083</v>
      </c>
      <c r="M72" s="67"/>
      <c r="N72" s="67" t="n">
        <f aca="false">'Central pensions'!L72</f>
        <v>1219186.49464783</v>
      </c>
      <c r="O72" s="9"/>
      <c r="P72" s="9" t="n">
        <f aca="false">'Central pensions'!X72</f>
        <v>29661553.0751578</v>
      </c>
      <c r="Q72" s="67"/>
      <c r="R72" s="67" t="n">
        <f aca="false">'Central SIPA income'!G67</f>
        <v>25747090.3594813</v>
      </c>
      <c r="S72" s="67"/>
      <c r="T72" s="9" t="n">
        <f aca="false">'Central SIPA income'!J67</f>
        <v>98446231.5335684</v>
      </c>
      <c r="U72" s="9"/>
      <c r="V72" s="67" t="n">
        <f aca="false">'Central SIPA income'!F67</f>
        <v>122238.24492157</v>
      </c>
      <c r="W72" s="67"/>
      <c r="X72" s="67" t="n">
        <f aca="false">'Central SIPA income'!M67</f>
        <v>307027.228979067</v>
      </c>
      <c r="Y72" s="9"/>
      <c r="Z72" s="9" t="n">
        <f aca="false">R72+V72-N72-L72-F72</f>
        <v>-7224631.59740099</v>
      </c>
      <c r="AA72" s="9"/>
      <c r="AB72" s="9" t="n">
        <f aca="false">T72-P72-D72</f>
        <v>-82243720.6003637</v>
      </c>
      <c r="AC72" s="50"/>
      <c r="AD72" s="9"/>
      <c r="AE72" s="9"/>
      <c r="AF72" s="9"/>
      <c r="AG72" s="9" t="n">
        <f aca="false">BF72/100*$AG$53</f>
        <v>6112956333.49202</v>
      </c>
      <c r="AH72" s="40" t="n">
        <f aca="false">(AG72-AG71)/AG71</f>
        <v>0.00285951121562419</v>
      </c>
      <c r="AI72" s="40"/>
      <c r="AJ72" s="40" t="n">
        <f aca="false">AB72/AG72</f>
        <v>-0.013454000996173</v>
      </c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9"/>
      <c r="AW72" s="71" t="n">
        <f aca="false">workers_and_wage_central!C60</f>
        <v>12823122</v>
      </c>
      <c r="AY72" s="40" t="n">
        <f aca="false">(AW72-AW71)/AW71</f>
        <v>0.000529870834328483</v>
      </c>
      <c r="AZ72" s="39" t="n">
        <f aca="false">workers_and_wage_central!B60</f>
        <v>7310.03692801873</v>
      </c>
      <c r="BA72" s="40" t="n">
        <f aca="false">(AZ72-AZ71)/AZ71</f>
        <v>0.00232840662653407</v>
      </c>
      <c r="BB72" s="7"/>
      <c r="BC72" s="7"/>
      <c r="BD72" s="7"/>
      <c r="BE72" s="7"/>
      <c r="BF72" s="7" t="n">
        <f aca="false">BF71*(1+AY72)*(1+BA72)*(1-BE72)</f>
        <v>115.211930486995</v>
      </c>
      <c r="BG72" s="7"/>
      <c r="BH72" s="0" t="n">
        <f aca="false">BH71+1</f>
        <v>41</v>
      </c>
      <c r="BI72" s="40" t="n">
        <f aca="false">T79/AG79</f>
        <v>0.0187317293023395</v>
      </c>
      <c r="BN72" s="0"/>
      <c r="BO72" s="0"/>
      <c r="BP72" s="0"/>
    </row>
    <row r="73" customFormat="false" ht="12.8" hidden="false" customHeight="false" outlineLevel="0" collapsed="false">
      <c r="A73" s="7" t="n">
        <f aca="false">A69+1</f>
        <v>2029</v>
      </c>
      <c r="B73" s="7" t="n">
        <f aca="false">B69</f>
        <v>4</v>
      </c>
      <c r="C73" s="9"/>
      <c r="D73" s="9" t="n">
        <f aca="false">'Central pensions'!Q73</f>
        <v>154222686.161227</v>
      </c>
      <c r="E73" s="9"/>
      <c r="F73" s="67" t="n">
        <f aca="false">'Central pensions'!I73</f>
        <v>28031798.7784412</v>
      </c>
      <c r="G73" s="9" t="n">
        <f aca="false">'Central pensions'!K73</f>
        <v>2858658.1683408</v>
      </c>
      <c r="H73" s="9" t="n">
        <f aca="false">'Central pensions'!V73</f>
        <v>15727493.8016934</v>
      </c>
      <c r="I73" s="67" t="n">
        <f aca="false">'Central pensions'!M73</f>
        <v>88412.1082992</v>
      </c>
      <c r="J73" s="9" t="n">
        <f aca="false">'Central pensions'!W73</f>
        <v>486417.334072992</v>
      </c>
      <c r="K73" s="9"/>
      <c r="L73" s="67" t="n">
        <f aca="false">'Central pensions'!N73</f>
        <v>4538137.36312846</v>
      </c>
      <c r="M73" s="67"/>
      <c r="N73" s="67" t="n">
        <f aca="false">'Central pensions'!L73</f>
        <v>1246467.68543381</v>
      </c>
      <c r="O73" s="9"/>
      <c r="P73" s="9" t="n">
        <f aca="false">'Central pensions'!X73</f>
        <v>30406113.788504</v>
      </c>
      <c r="Q73" s="67"/>
      <c r="R73" s="67" t="n">
        <f aca="false">'Central SIPA income'!G68</f>
        <v>29838023.3889611</v>
      </c>
      <c r="S73" s="67"/>
      <c r="T73" s="9" t="n">
        <f aca="false">'Central SIPA income'!J68</f>
        <v>114088268.539905</v>
      </c>
      <c r="U73" s="9"/>
      <c r="V73" s="67" t="n">
        <f aca="false">'Central SIPA income'!F68</f>
        <v>119248.26172166</v>
      </c>
      <c r="W73" s="67"/>
      <c r="X73" s="67" t="n">
        <f aca="false">'Central SIPA income'!M68</f>
        <v>299517.253216969</v>
      </c>
      <c r="Y73" s="9"/>
      <c r="Z73" s="9" t="n">
        <f aca="false">R73+V73-N73-L73-F73</f>
        <v>-3859132.17632072</v>
      </c>
      <c r="AA73" s="9"/>
      <c r="AB73" s="9" t="n">
        <f aca="false">T73-P73-D73</f>
        <v>-70540531.4098267</v>
      </c>
      <c r="AC73" s="50"/>
      <c r="AD73" s="9"/>
      <c r="AE73" s="9"/>
      <c r="AF73" s="9"/>
      <c r="AG73" s="9" t="n">
        <f aca="false">BF73/100*$AG$53</f>
        <v>6163071205.25348</v>
      </c>
      <c r="AH73" s="40" t="n">
        <f aca="false">(AG73-AG72)/AG72</f>
        <v>0.00819813998783074</v>
      </c>
      <c r="AI73" s="40" t="n">
        <f aca="false">(AG73-AG69)/AG69</f>
        <v>0.0206457160414854</v>
      </c>
      <c r="AJ73" s="40" t="n">
        <f aca="false">AB73/AG73</f>
        <v>-0.0114456784711001</v>
      </c>
      <c r="AK73" s="73"/>
      <c r="AL73" s="7"/>
      <c r="AM73" s="7"/>
      <c r="AN73" s="7"/>
      <c r="AO73" s="7"/>
      <c r="AP73" s="7"/>
      <c r="AQ73" s="7"/>
      <c r="AR73" s="7"/>
      <c r="AS73" s="7"/>
      <c r="AT73" s="7"/>
      <c r="AW73" s="71" t="n">
        <f aca="false">workers_and_wage_central!C61</f>
        <v>12890084</v>
      </c>
      <c r="AY73" s="40" t="n">
        <f aca="false">(AW73-AW72)/AW72</f>
        <v>0.00522197324489309</v>
      </c>
      <c r="AZ73" s="39" t="n">
        <f aca="false">workers_and_wage_central!B61</f>
        <v>7331.67979832387</v>
      </c>
      <c r="BA73" s="40" t="n">
        <f aca="false">(AZ73-AZ72)/AZ72</f>
        <v>0.0029607060153396</v>
      </c>
      <c r="BB73" s="7"/>
      <c r="BC73" s="7"/>
      <c r="BD73" s="7"/>
      <c r="BE73" s="7"/>
      <c r="BF73" s="7" t="n">
        <f aca="false">BF72*(1+AY73)*(1+BA73)*(1-BE73)</f>
        <v>116.156454021396</v>
      </c>
      <c r="BG73" s="73" t="e">
        <f aca="false">(BB73-BB69)/BB69</f>
        <v>#DIV/0!</v>
      </c>
      <c r="BH73" s="0" t="n">
        <f aca="false">BH72+1</f>
        <v>42</v>
      </c>
      <c r="BI73" s="40" t="n">
        <f aca="false">T80/AG80</f>
        <v>0.0162382021135874</v>
      </c>
      <c r="BN73" s="0"/>
      <c r="BO73" s="0"/>
      <c r="BP73" s="0"/>
    </row>
    <row r="74" customFormat="false" ht="12.8" hidden="false" customHeight="false" outlineLevel="0" collapsed="false">
      <c r="A74" s="5" t="n">
        <f aca="false">A70+1</f>
        <v>2030</v>
      </c>
      <c r="B74" s="5" t="n">
        <f aca="false">B70</f>
        <v>1</v>
      </c>
      <c r="C74" s="6"/>
      <c r="D74" s="6" t="n">
        <f aca="false">'Central pensions'!Q74</f>
        <v>151951520.470445</v>
      </c>
      <c r="E74" s="6"/>
      <c r="F74" s="8" t="n">
        <f aca="false">'Central pensions'!I74</f>
        <v>27618987.5298422</v>
      </c>
      <c r="G74" s="6" t="n">
        <f aca="false">'Central pensions'!K74</f>
        <v>2935215.3457072</v>
      </c>
      <c r="H74" s="6" t="n">
        <f aca="false">'Central pensions'!V74</f>
        <v>16148688.8035443</v>
      </c>
      <c r="I74" s="8" t="n">
        <f aca="false">'Central pensions'!M74</f>
        <v>90779.8560527996</v>
      </c>
      <c r="J74" s="6" t="n">
        <f aca="false">'Central pensions'!W74</f>
        <v>499443.983614769</v>
      </c>
      <c r="K74" s="6"/>
      <c r="L74" s="8" t="n">
        <f aca="false">'Central pensions'!N74</f>
        <v>5352038.45795928</v>
      </c>
      <c r="M74" s="8"/>
      <c r="N74" s="8" t="n">
        <f aca="false">'Central pensions'!L74</f>
        <v>1229721.44637603</v>
      </c>
      <c r="O74" s="6"/>
      <c r="P74" s="6" t="n">
        <f aca="false">'Central pensions'!X74</f>
        <v>34537317.5723477</v>
      </c>
      <c r="Q74" s="8"/>
      <c r="R74" s="8" t="n">
        <f aca="false">'Central SIPA income'!G69</f>
        <v>26252447.9159329</v>
      </c>
      <c r="S74" s="8"/>
      <c r="T74" s="6" t="n">
        <f aca="false">'Central SIPA income'!J69</f>
        <v>100378509.95086</v>
      </c>
      <c r="U74" s="6"/>
      <c r="V74" s="8" t="n">
        <f aca="false">'Central SIPA income'!F69</f>
        <v>127473.01933472</v>
      </c>
      <c r="W74" s="8"/>
      <c r="X74" s="8" t="n">
        <f aca="false">'Central SIPA income'!M69</f>
        <v>320175.473077558</v>
      </c>
      <c r="Y74" s="6"/>
      <c r="Z74" s="6" t="n">
        <f aca="false">R74+V74-N74-L74-F74</f>
        <v>-7820826.49890991</v>
      </c>
      <c r="AA74" s="6"/>
      <c r="AB74" s="6" t="n">
        <f aca="false">T74-P74-D74</f>
        <v>-86110328.091933</v>
      </c>
      <c r="AC74" s="50"/>
      <c r="AD74" s="6"/>
      <c r="AE74" s="6"/>
      <c r="AF74" s="6"/>
      <c r="AG74" s="6" t="n">
        <f aca="false">BF74/100*$AG$53</f>
        <v>6228475656.59037</v>
      </c>
      <c r="AH74" s="61" t="n">
        <f aca="false">(AG74-AG73)/AG73</f>
        <v>0.0106123147305421</v>
      </c>
      <c r="AI74" s="61"/>
      <c r="AJ74" s="61" t="n">
        <f aca="false">AB74/AG74</f>
        <v>-0.0138252652558446</v>
      </c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61" t="n">
        <f aca="false">AVERAGE(AH74:AH77)</f>
        <v>0.00775819548249451</v>
      </c>
      <c r="AV74" s="5"/>
      <c r="AW74" s="65" t="n">
        <f aca="false">workers_and_wage_central!C62</f>
        <v>12969233</v>
      </c>
      <c r="AX74" s="5"/>
      <c r="AY74" s="61" t="n">
        <f aca="false">(AW74-AW73)/AW73</f>
        <v>0.0061403013355072</v>
      </c>
      <c r="AZ74" s="66" t="n">
        <f aca="false">workers_and_wage_central!B62</f>
        <v>7364.26707290445</v>
      </c>
      <c r="BA74" s="61" t="n">
        <f aca="false">(AZ74-AZ73)/AZ73</f>
        <v>0.00444472146588189</v>
      </c>
      <c r="BB74" s="5"/>
      <c r="BC74" s="5"/>
      <c r="BD74" s="5"/>
      <c r="BE74" s="5"/>
      <c r="BF74" s="5" t="n">
        <f aca="false">BF73*(1+AY74)*(1+BA74)*(1-BE74)</f>
        <v>117.389142869454</v>
      </c>
      <c r="BG74" s="5"/>
      <c r="BH74" s="5" t="n">
        <f aca="false">BH73+1</f>
        <v>43</v>
      </c>
      <c r="BI74" s="61" t="n">
        <f aca="false">T81/AG81</f>
        <v>0.0187173064736011</v>
      </c>
      <c r="BJ74" s="5"/>
      <c r="BK74" s="5"/>
      <c r="BL74" s="5"/>
      <c r="BM74" s="5"/>
      <c r="BN74" s="5"/>
      <c r="BO74" s="5"/>
      <c r="BP74" s="5"/>
    </row>
    <row r="75" customFormat="false" ht="12.8" hidden="false" customHeight="false" outlineLevel="0" collapsed="false">
      <c r="A75" s="7" t="n">
        <f aca="false">A71+1</f>
        <v>2030</v>
      </c>
      <c r="B75" s="7" t="n">
        <f aca="false">B71</f>
        <v>2</v>
      </c>
      <c r="C75" s="9"/>
      <c r="D75" s="9" t="n">
        <f aca="false">'Central pensions'!Q75</f>
        <v>155602968.356993</v>
      </c>
      <c r="E75" s="9"/>
      <c r="F75" s="67" t="n">
        <f aca="false">'Central pensions'!I75</f>
        <v>28282681.4062326</v>
      </c>
      <c r="G75" s="9" t="n">
        <f aca="false">'Central pensions'!K75</f>
        <v>3067890.11568192</v>
      </c>
      <c r="H75" s="9" t="n">
        <f aca="false">'Central pensions'!V75</f>
        <v>16878626.2425594</v>
      </c>
      <c r="I75" s="67" t="n">
        <f aca="false">'Central pensions'!M75</f>
        <v>94883.1994540803</v>
      </c>
      <c r="J75" s="9" t="n">
        <f aca="false">'Central pensions'!W75</f>
        <v>522019.368326582</v>
      </c>
      <c r="K75" s="9"/>
      <c r="L75" s="67" t="n">
        <f aca="false">'Central pensions'!N75</f>
        <v>4512309.36065878</v>
      </c>
      <c r="M75" s="67"/>
      <c r="N75" s="67" t="n">
        <f aca="false">'Central pensions'!L75</f>
        <v>1261253.40017499</v>
      </c>
      <c r="O75" s="9"/>
      <c r="P75" s="9" t="n">
        <f aca="false">'Central pensions'!X75</f>
        <v>30353438.8009226</v>
      </c>
      <c r="Q75" s="67"/>
      <c r="R75" s="67" t="n">
        <f aca="false">'Central SIPA income'!G70</f>
        <v>30339189.0293748</v>
      </c>
      <c r="S75" s="67"/>
      <c r="T75" s="9" t="n">
        <f aca="false">'Central SIPA income'!J70</f>
        <v>116004518.802904</v>
      </c>
      <c r="U75" s="9"/>
      <c r="V75" s="67" t="n">
        <f aca="false">'Central SIPA income'!F70</f>
        <v>127722.39600882</v>
      </c>
      <c r="W75" s="67"/>
      <c r="X75" s="67" t="n">
        <f aca="false">'Central SIPA income'!M70</f>
        <v>320801.835385607</v>
      </c>
      <c r="Y75" s="9"/>
      <c r="Z75" s="9" t="n">
        <f aca="false">R75+V75-N75-L75-F75</f>
        <v>-3589332.74168275</v>
      </c>
      <c r="AA75" s="9"/>
      <c r="AB75" s="9" t="n">
        <f aca="false">T75-P75-D75</f>
        <v>-69951888.3550112</v>
      </c>
      <c r="AC75" s="50"/>
      <c r="AD75" s="9"/>
      <c r="AE75" s="9"/>
      <c r="AF75" s="9"/>
      <c r="AG75" s="9" t="n">
        <f aca="false">BF75/100*$AG$53</f>
        <v>6260711093.64355</v>
      </c>
      <c r="AH75" s="40" t="n">
        <f aca="false">(AG75-AG74)/AG74</f>
        <v>0.00517549378539558</v>
      </c>
      <c r="AI75" s="40"/>
      <c r="AJ75" s="40" t="n">
        <f aca="false">AB75/AG75</f>
        <v>-0.0111731538652267</v>
      </c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1" t="n">
        <f aca="false">workers_and_wage_central!C63</f>
        <v>13013457</v>
      </c>
      <c r="AX75" s="7"/>
      <c r="AY75" s="40" t="n">
        <f aca="false">(AW75-AW74)/AW74</f>
        <v>0.00340991637670478</v>
      </c>
      <c r="AZ75" s="39" t="n">
        <f aca="false">workers_and_wage_central!B63</f>
        <v>7377.22507079074</v>
      </c>
      <c r="BA75" s="40" t="n">
        <f aca="false">(AZ75-AZ74)/AZ74</f>
        <v>0.00175957739690901</v>
      </c>
      <c r="BB75" s="7"/>
      <c r="BC75" s="7"/>
      <c r="BD75" s="7"/>
      <c r="BE75" s="7"/>
      <c r="BF75" s="7" t="n">
        <f aca="false">BF74*(1+AY75)*(1+BA75)*(1-BE75)</f>
        <v>117.996689648848</v>
      </c>
      <c r="BG75" s="7"/>
      <c r="BH75" s="7" t="n">
        <f aca="false">BH74+1</f>
        <v>44</v>
      </c>
      <c r="BI75" s="40" t="n">
        <f aca="false">T82/AG82</f>
        <v>0.0162703056006735</v>
      </c>
      <c r="BJ75" s="7"/>
      <c r="BK75" s="7"/>
      <c r="BL75" s="7"/>
      <c r="BM75" s="7"/>
      <c r="BN75" s="7"/>
      <c r="BO75" s="7"/>
      <c r="BP75" s="7"/>
    </row>
    <row r="76" customFormat="false" ht="12.8" hidden="false" customHeight="false" outlineLevel="0" collapsed="false">
      <c r="A76" s="7" t="n">
        <f aca="false">A72+1</f>
        <v>2030</v>
      </c>
      <c r="B76" s="7" t="n">
        <f aca="false">B72</f>
        <v>3</v>
      </c>
      <c r="C76" s="9"/>
      <c r="D76" s="9" t="n">
        <f aca="false">'Central pensions'!Q76</f>
        <v>153465510.814439</v>
      </c>
      <c r="E76" s="9"/>
      <c r="F76" s="67" t="n">
        <f aca="false">'Central pensions'!I76</f>
        <v>27894173.1963075</v>
      </c>
      <c r="G76" s="9" t="n">
        <f aca="false">'Central pensions'!K76</f>
        <v>3058983.04272512</v>
      </c>
      <c r="H76" s="9" t="n">
        <f aca="false">'Central pensions'!V76</f>
        <v>16829622.1551625</v>
      </c>
      <c r="I76" s="67" t="n">
        <f aca="false">'Central pensions'!M76</f>
        <v>94607.7229708796</v>
      </c>
      <c r="J76" s="9" t="n">
        <f aca="false">'Central pensions'!W76</f>
        <v>520503.777994715</v>
      </c>
      <c r="K76" s="9"/>
      <c r="L76" s="67" t="n">
        <f aca="false">'Central pensions'!N76</f>
        <v>4375771.47961328</v>
      </c>
      <c r="M76" s="67"/>
      <c r="N76" s="67" t="n">
        <f aca="false">'Central pensions'!L76</f>
        <v>1244102.30294921</v>
      </c>
      <c r="O76" s="9"/>
      <c r="P76" s="9" t="n">
        <f aca="false">'Central pensions'!X76</f>
        <v>29550582.8105592</v>
      </c>
      <c r="Q76" s="67"/>
      <c r="R76" s="67" t="n">
        <f aca="false">'Central SIPA income'!G71</f>
        <v>26749389.8002448</v>
      </c>
      <c r="S76" s="67"/>
      <c r="T76" s="9" t="n">
        <f aca="false">'Central SIPA income'!J71</f>
        <v>102278610.316324</v>
      </c>
      <c r="U76" s="9"/>
      <c r="V76" s="67" t="n">
        <f aca="false">'Central SIPA income'!F71</f>
        <v>121826.73324453</v>
      </c>
      <c r="W76" s="67"/>
      <c r="X76" s="67" t="n">
        <f aca="false">'Central SIPA income'!M71</f>
        <v>305993.630288451</v>
      </c>
      <c r="Y76" s="9"/>
      <c r="Z76" s="9" t="n">
        <f aca="false">R76+V76-N76-L76-F76</f>
        <v>-6642830.44538066</v>
      </c>
      <c r="AA76" s="9"/>
      <c r="AB76" s="9" t="n">
        <f aca="false">T76-P76-D76</f>
        <v>-80737483.3086743</v>
      </c>
      <c r="AC76" s="50"/>
      <c r="AD76" s="9"/>
      <c r="AE76" s="9"/>
      <c r="AF76" s="9"/>
      <c r="AG76" s="9" t="n">
        <f aca="false">BF76/100*$AG$53</f>
        <v>6312403498.52123</v>
      </c>
      <c r="AH76" s="40" t="n">
        <f aca="false">(AG76-AG75)/AG75</f>
        <v>0.00825663476632321</v>
      </c>
      <c r="AI76" s="40"/>
      <c r="AJ76" s="40" t="n">
        <f aca="false">AB76/AG76</f>
        <v>-0.0127902918955653</v>
      </c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9"/>
      <c r="AW76" s="71" t="n">
        <f aca="false">workers_and_wage_central!C64</f>
        <v>13044007</v>
      </c>
      <c r="AY76" s="40" t="n">
        <f aca="false">(AW76-AW75)/AW75</f>
        <v>0.00234756990398478</v>
      </c>
      <c r="AZ76" s="39" t="n">
        <f aca="false">workers_and_wage_central!B64</f>
        <v>7420.71547547297</v>
      </c>
      <c r="BA76" s="40" t="n">
        <f aca="false">(AZ76-AZ75)/AZ75</f>
        <v>0.00589522540859214</v>
      </c>
      <c r="BB76" s="7"/>
      <c r="BC76" s="7"/>
      <c r="BD76" s="7"/>
      <c r="BE76" s="7"/>
      <c r="BF76" s="7" t="n">
        <f aca="false">BF75*(1+AY76)*(1+BA76)*(1-BE76)</f>
        <v>118.970945218914</v>
      </c>
      <c r="BG76" s="7"/>
      <c r="BH76" s="0" t="n">
        <f aca="false">BH75+1</f>
        <v>45</v>
      </c>
      <c r="BI76" s="40" t="n">
        <f aca="false">T83/AG83</f>
        <v>0.0187916814704564</v>
      </c>
      <c r="BN76" s="0"/>
      <c r="BO76" s="0"/>
      <c r="BP76" s="0"/>
    </row>
    <row r="77" customFormat="false" ht="12.8" hidden="false" customHeight="false" outlineLevel="0" collapsed="false">
      <c r="A77" s="7" t="n">
        <f aca="false">A73+1</f>
        <v>2030</v>
      </c>
      <c r="B77" s="7" t="n">
        <f aca="false">B73</f>
        <v>4</v>
      </c>
      <c r="C77" s="9"/>
      <c r="D77" s="9" t="n">
        <f aca="false">'Central pensions'!Q77</f>
        <v>156439799.071321</v>
      </c>
      <c r="E77" s="9"/>
      <c r="F77" s="67" t="n">
        <f aca="false">'Central pensions'!I77</f>
        <v>28434785.2943152</v>
      </c>
      <c r="G77" s="9" t="n">
        <f aca="false">'Central pensions'!K77</f>
        <v>3151331.20713688</v>
      </c>
      <c r="H77" s="9" t="n">
        <f aca="false">'Central pensions'!V77</f>
        <v>17337694.5086425</v>
      </c>
      <c r="I77" s="67" t="n">
        <f aca="false">'Central pensions'!M77</f>
        <v>97463.8517671199</v>
      </c>
      <c r="J77" s="9" t="n">
        <f aca="false">'Central pensions'!W77</f>
        <v>536217.355937397</v>
      </c>
      <c r="K77" s="9"/>
      <c r="L77" s="67" t="n">
        <f aca="false">'Central pensions'!N77</f>
        <v>4431084.67852951</v>
      </c>
      <c r="M77" s="67"/>
      <c r="N77" s="67" t="n">
        <f aca="false">'Central pensions'!L77</f>
        <v>1268905.56028261</v>
      </c>
      <c r="O77" s="9"/>
      <c r="P77" s="9" t="n">
        <f aca="false">'Central pensions'!X77</f>
        <v>29974063.4663878</v>
      </c>
      <c r="Q77" s="67"/>
      <c r="R77" s="67" t="n">
        <f aca="false">'Central SIPA income'!G72</f>
        <v>30953444.7903683</v>
      </c>
      <c r="S77" s="67"/>
      <c r="T77" s="9" t="n">
        <f aca="false">'Central SIPA income'!J72</f>
        <v>118353178.943654</v>
      </c>
      <c r="U77" s="9"/>
      <c r="V77" s="67" t="n">
        <f aca="false">'Central SIPA income'!F72</f>
        <v>122809.6903398</v>
      </c>
      <c r="W77" s="67"/>
      <c r="X77" s="67" t="n">
        <f aca="false">'Central SIPA income'!M72</f>
        <v>308462.535117375</v>
      </c>
      <c r="Y77" s="9"/>
      <c r="Z77" s="9" t="n">
        <f aca="false">R77+V77-N77-L77-F77</f>
        <v>-3058521.0524193</v>
      </c>
      <c r="AA77" s="9"/>
      <c r="AB77" s="9" t="n">
        <f aca="false">T77-P77-D77</f>
        <v>-68060683.5940553</v>
      </c>
      <c r="AC77" s="50"/>
      <c r="AD77" s="9"/>
      <c r="AE77" s="9"/>
      <c r="AF77" s="9"/>
      <c r="AG77" s="9" t="n">
        <f aca="false">BF77/100*$AG$53</f>
        <v>6356516711.84993</v>
      </c>
      <c r="AH77" s="40" t="n">
        <f aca="false">(AG77-AG76)/AG76</f>
        <v>0.00698833864771718</v>
      </c>
      <c r="AI77" s="40" t="n">
        <f aca="false">(AG77-AG73)/AG73</f>
        <v>0.0313878422224865</v>
      </c>
      <c r="AJ77" s="40" t="n">
        <f aca="false">AB77/AG77</f>
        <v>-0.0107072295534401</v>
      </c>
      <c r="AK77" s="73"/>
      <c r="AL77" s="7"/>
      <c r="AM77" s="7"/>
      <c r="AN77" s="7"/>
      <c r="AO77" s="7"/>
      <c r="AP77" s="7"/>
      <c r="AQ77" s="7"/>
      <c r="AR77" s="7"/>
      <c r="AS77" s="7"/>
      <c r="AT77" s="7"/>
      <c r="AW77" s="71" t="n">
        <f aca="false">workers_and_wage_central!C65</f>
        <v>13063528</v>
      </c>
      <c r="AY77" s="40" t="n">
        <f aca="false">(AW77-AW76)/AW76</f>
        <v>0.00149654933487846</v>
      </c>
      <c r="AZ77" s="39" t="n">
        <f aca="false">workers_and_wage_central!B65</f>
        <v>7461.40758366733</v>
      </c>
      <c r="BA77" s="40" t="n">
        <f aca="false">(AZ77-AZ76)/AZ76</f>
        <v>0.00548358286055603</v>
      </c>
      <c r="BB77" s="7"/>
      <c r="BC77" s="7"/>
      <c r="BD77" s="7"/>
      <c r="BE77" s="7"/>
      <c r="BF77" s="7" t="n">
        <f aca="false">BF76*(1+AY77)*(1+BA77)*(1-BE77)</f>
        <v>119.802354473343</v>
      </c>
      <c r="BG77" s="73" t="e">
        <f aca="false">(BB77-BB73)/BB73</f>
        <v>#DIV/0!</v>
      </c>
      <c r="BH77" s="0" t="n">
        <f aca="false">BH76+1</f>
        <v>46</v>
      </c>
      <c r="BI77" s="40" t="n">
        <f aca="false">T84/AG84</f>
        <v>0.0163416211243799</v>
      </c>
      <c r="BN77" s="0"/>
      <c r="BO77" s="0"/>
      <c r="BP77" s="0"/>
    </row>
    <row r="78" customFormat="false" ht="12.8" hidden="false" customHeight="false" outlineLevel="0" collapsed="false">
      <c r="A78" s="5" t="n">
        <f aca="false">A74+1</f>
        <v>2031</v>
      </c>
      <c r="B78" s="5" t="n">
        <f aca="false">B74</f>
        <v>1</v>
      </c>
      <c r="C78" s="6"/>
      <c r="D78" s="6" t="n">
        <f aca="false">'Central pensions'!Q78</f>
        <v>154749894.697671</v>
      </c>
      <c r="E78" s="6"/>
      <c r="F78" s="8" t="n">
        <f aca="false">'Central pensions'!I78</f>
        <v>28127625.1706259</v>
      </c>
      <c r="G78" s="6" t="n">
        <f aca="false">'Central pensions'!K78</f>
        <v>3208261.79608064</v>
      </c>
      <c r="H78" s="6" t="n">
        <f aca="false">'Central pensions'!V78</f>
        <v>17650909.8117718</v>
      </c>
      <c r="I78" s="8" t="n">
        <f aca="false">'Central pensions'!M78</f>
        <v>99224.591631359</v>
      </c>
      <c r="J78" s="6" t="n">
        <f aca="false">'Central pensions'!W78</f>
        <v>545904.427168193</v>
      </c>
      <c r="K78" s="6"/>
      <c r="L78" s="8" t="n">
        <f aca="false">'Central pensions'!N78</f>
        <v>5281530.4906918</v>
      </c>
      <c r="M78" s="8"/>
      <c r="N78" s="8" t="n">
        <f aca="false">'Central pensions'!L78</f>
        <v>1258634.94151352</v>
      </c>
      <c r="O78" s="6"/>
      <c r="P78" s="6" t="n">
        <f aca="false">'Central pensions'!X78</f>
        <v>34330524.9144021</v>
      </c>
      <c r="Q78" s="8"/>
      <c r="R78" s="8" t="n">
        <f aca="false">'Central SIPA income'!G73</f>
        <v>27161045.7430254</v>
      </c>
      <c r="S78" s="8"/>
      <c r="T78" s="6" t="n">
        <f aca="false">'Central SIPA income'!J73</f>
        <v>103852612.492466</v>
      </c>
      <c r="U78" s="6"/>
      <c r="V78" s="8" t="n">
        <f aca="false">'Central SIPA income'!F73</f>
        <v>118889.48874945</v>
      </c>
      <c r="W78" s="8"/>
      <c r="X78" s="8" t="n">
        <f aca="false">'Central SIPA income'!M73</f>
        <v>298616.118947896</v>
      </c>
      <c r="Y78" s="6"/>
      <c r="Z78" s="6" t="n">
        <f aca="false">R78+V78-N78-L78-F78</f>
        <v>-7387855.3710564</v>
      </c>
      <c r="AA78" s="6"/>
      <c r="AB78" s="6" t="n">
        <f aca="false">T78-P78-D78</f>
        <v>-85227807.1196069</v>
      </c>
      <c r="AC78" s="50"/>
      <c r="AD78" s="6"/>
      <c r="AE78" s="6"/>
      <c r="AF78" s="6"/>
      <c r="AG78" s="6" t="n">
        <f aca="false">BF78/100*$AG$53</f>
        <v>6377769267.15684</v>
      </c>
      <c r="AH78" s="61" t="n">
        <f aca="false">(AG78-AG77)/AG77</f>
        <v>0.00334342789775033</v>
      </c>
      <c r="AI78" s="61"/>
      <c r="AJ78" s="61" t="n">
        <f aca="false">AB78/AG78</f>
        <v>-0.0133632628509311</v>
      </c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61" t="n">
        <f aca="false">AVERAGE(AH78:AH81)</f>
        <v>0.00379368522496878</v>
      </c>
      <c r="AV78" s="5"/>
      <c r="AW78" s="65" t="n">
        <f aca="false">workers_and_wage_central!C66</f>
        <v>13070649</v>
      </c>
      <c r="AX78" s="5"/>
      <c r="AY78" s="61" t="n">
        <f aca="false">(AW78-AW77)/AW77</f>
        <v>0.000545105426344246</v>
      </c>
      <c r="AZ78" s="66" t="n">
        <f aca="false">workers_and_wage_central!B66</f>
        <v>7482.27563289016</v>
      </c>
      <c r="BA78" s="61" t="n">
        <f aca="false">(AZ78-AZ77)/AZ77</f>
        <v>0.0027967979216825</v>
      </c>
      <c r="BB78" s="5"/>
      <c r="BC78" s="5"/>
      <c r="BD78" s="5"/>
      <c r="BE78" s="5"/>
      <c r="BF78" s="5" t="n">
        <f aca="false">BF77*(1+AY78)*(1+BA78)*(1-BE78)</f>
        <v>120.202905007505</v>
      </c>
      <c r="BG78" s="5"/>
      <c r="BH78" s="5" t="n">
        <f aca="false">BH77+1</f>
        <v>47</v>
      </c>
      <c r="BI78" s="61" t="n">
        <f aca="false">T85/AG85</f>
        <v>0.0188133209114532</v>
      </c>
      <c r="BJ78" s="5"/>
      <c r="BK78" s="5"/>
      <c r="BL78" s="5"/>
      <c r="BM78" s="5"/>
      <c r="BN78" s="5"/>
      <c r="BO78" s="5"/>
      <c r="BP78" s="5"/>
    </row>
    <row r="79" customFormat="false" ht="12.8" hidden="false" customHeight="false" outlineLevel="0" collapsed="false">
      <c r="A79" s="7" t="n">
        <f aca="false">A75+1</f>
        <v>2031</v>
      </c>
      <c r="B79" s="7" t="n">
        <f aca="false">B75</f>
        <v>2</v>
      </c>
      <c r="C79" s="9"/>
      <c r="D79" s="9" t="n">
        <f aca="false">'Central pensions'!Q79</f>
        <v>157578055.680936</v>
      </c>
      <c r="E79" s="9"/>
      <c r="F79" s="67" t="n">
        <f aca="false">'Central pensions'!I79</f>
        <v>28641676.9069122</v>
      </c>
      <c r="G79" s="9" t="n">
        <f aca="false">'Central pensions'!K79</f>
        <v>3356939.93521376</v>
      </c>
      <c r="H79" s="9" t="n">
        <f aca="false">'Central pensions'!V79</f>
        <v>18468893.0661392</v>
      </c>
      <c r="I79" s="67" t="n">
        <f aca="false">'Central pensions'!M79</f>
        <v>103822.88459424</v>
      </c>
      <c r="J79" s="9" t="n">
        <f aca="false">'Central pensions'!W79</f>
        <v>571202.8783342</v>
      </c>
      <c r="K79" s="9"/>
      <c r="L79" s="67" t="n">
        <f aca="false">'Central pensions'!N79</f>
        <v>4511974.87904913</v>
      </c>
      <c r="M79" s="67"/>
      <c r="N79" s="67" t="n">
        <f aca="false">'Central pensions'!L79</f>
        <v>1282578.77454766</v>
      </c>
      <c r="O79" s="9"/>
      <c r="P79" s="9" t="n">
        <f aca="false">'Central pensions'!X79</f>
        <v>30469029.0920558</v>
      </c>
      <c r="Q79" s="67"/>
      <c r="R79" s="67" t="n">
        <f aca="false">'Central SIPA income'!G74</f>
        <v>31362463.9817504</v>
      </c>
      <c r="S79" s="67"/>
      <c r="T79" s="9" t="n">
        <f aca="false">'Central SIPA income'!J74</f>
        <v>119917099.272292</v>
      </c>
      <c r="U79" s="9"/>
      <c r="V79" s="67" t="n">
        <f aca="false">'Central SIPA income'!F74</f>
        <v>121117.55062465</v>
      </c>
      <c r="W79" s="67"/>
      <c r="X79" s="67" t="n">
        <f aca="false">'Central SIPA income'!M74</f>
        <v>304212.368010335</v>
      </c>
      <c r="Y79" s="9"/>
      <c r="Z79" s="9" t="n">
        <f aca="false">R79+V79-N79-L79-F79</f>
        <v>-2952649.02813396</v>
      </c>
      <c r="AA79" s="9"/>
      <c r="AB79" s="9" t="n">
        <f aca="false">T79-P79-D79</f>
        <v>-68129985.5006992</v>
      </c>
      <c r="AC79" s="50"/>
      <c r="AD79" s="9"/>
      <c r="AE79" s="9"/>
      <c r="AF79" s="9"/>
      <c r="AG79" s="9" t="n">
        <f aca="false">BF79/100*$AG$53</f>
        <v>6401816796.34434</v>
      </c>
      <c r="AH79" s="40" t="n">
        <f aca="false">(AG79-AG78)/AG78</f>
        <v>0.00377052354517234</v>
      </c>
      <c r="AI79" s="40"/>
      <c r="AJ79" s="40" t="n">
        <f aca="false">AB79/AG79</f>
        <v>-0.0106422891607276</v>
      </c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1" t="n">
        <f aca="false">workers_and_wage_central!C67</f>
        <v>13052921</v>
      </c>
      <c r="AX79" s="7"/>
      <c r="AY79" s="40" t="n">
        <f aca="false">(AW79-AW78)/AW78</f>
        <v>-0.00135632132727304</v>
      </c>
      <c r="AZ79" s="39" t="n">
        <f aca="false">workers_and_wage_central!B67</f>
        <v>7520.6881991357</v>
      </c>
      <c r="BA79" s="40" t="n">
        <f aca="false">(AZ79-AZ78)/AZ78</f>
        <v>0.00513380796567921</v>
      </c>
      <c r="BB79" s="7"/>
      <c r="BC79" s="7"/>
      <c r="BD79" s="7"/>
      <c r="BE79" s="7"/>
      <c r="BF79" s="7" t="n">
        <f aca="false">BF78*(1+AY79)*(1+BA79)*(1-BE79)</f>
        <v>120.656132891034</v>
      </c>
      <c r="BG79" s="7"/>
      <c r="BH79" s="7" t="n">
        <f aca="false">BH78+1</f>
        <v>48</v>
      </c>
      <c r="BI79" s="40" t="n">
        <f aca="false">T86/AG86</f>
        <v>0.0163974512793281</v>
      </c>
      <c r="BJ79" s="7"/>
      <c r="BK79" s="7"/>
      <c r="BL79" s="7"/>
      <c r="BM79" s="7"/>
      <c r="BN79" s="7"/>
      <c r="BO79" s="7"/>
      <c r="BP79" s="7"/>
    </row>
    <row r="80" customFormat="false" ht="12.8" hidden="false" customHeight="false" outlineLevel="0" collapsed="false">
      <c r="A80" s="7" t="n">
        <f aca="false">A76+1</f>
        <v>2031</v>
      </c>
      <c r="B80" s="7" t="n">
        <f aca="false">B76</f>
        <v>3</v>
      </c>
      <c r="C80" s="9"/>
      <c r="D80" s="9" t="n">
        <f aca="false">'Central pensions'!Q80</f>
        <v>155885944.229375</v>
      </c>
      <c r="E80" s="9"/>
      <c r="F80" s="67" t="n">
        <f aca="false">'Central pensions'!I80</f>
        <v>28334115.620687</v>
      </c>
      <c r="G80" s="9" t="n">
        <f aca="false">'Central pensions'!K80</f>
        <v>3409441.63676816</v>
      </c>
      <c r="H80" s="9" t="n">
        <f aca="false">'Central pensions'!V80</f>
        <v>18757741.9375852</v>
      </c>
      <c r="I80" s="67" t="n">
        <f aca="false">'Central pensions'!M80</f>
        <v>105446.648559839</v>
      </c>
      <c r="J80" s="9" t="n">
        <f aca="false">'Central pensions'!W80</f>
        <v>580136.348585106</v>
      </c>
      <c r="K80" s="9"/>
      <c r="L80" s="67" t="n">
        <f aca="false">'Central pensions'!N80</f>
        <v>4432082.3900963</v>
      </c>
      <c r="M80" s="67"/>
      <c r="N80" s="67" t="n">
        <f aca="false">'Central pensions'!L80</f>
        <v>1271124.25621727</v>
      </c>
      <c r="O80" s="9"/>
      <c r="P80" s="9" t="n">
        <f aca="false">'Central pensions'!X80</f>
        <v>29991447.2068622</v>
      </c>
      <c r="Q80" s="67"/>
      <c r="R80" s="67" t="n">
        <f aca="false">'Central SIPA income'!G75</f>
        <v>27190913.5109248</v>
      </c>
      <c r="S80" s="67"/>
      <c r="T80" s="9" t="n">
        <f aca="false">'Central SIPA income'!J75</f>
        <v>103966814.49172</v>
      </c>
      <c r="U80" s="9"/>
      <c r="V80" s="67" t="n">
        <f aca="false">'Central SIPA income'!F75</f>
        <v>124174.10354338</v>
      </c>
      <c r="W80" s="67"/>
      <c r="X80" s="67" t="n">
        <f aca="false">'Central SIPA income'!M75</f>
        <v>311889.547713526</v>
      </c>
      <c r="Y80" s="9"/>
      <c r="Z80" s="9" t="n">
        <f aca="false">R80+V80-N80-L80-F80</f>
        <v>-6722234.65253239</v>
      </c>
      <c r="AA80" s="9"/>
      <c r="AB80" s="9" t="n">
        <f aca="false">T80-P80-D80</f>
        <v>-81910576.9445171</v>
      </c>
      <c r="AC80" s="50"/>
      <c r="AD80" s="9"/>
      <c r="AE80" s="9"/>
      <c r="AF80" s="9"/>
      <c r="AG80" s="9" t="n">
        <f aca="false">BF80/100*$AG$53</f>
        <v>6402606259.2684</v>
      </c>
      <c r="AH80" s="40" t="n">
        <f aca="false">(AG80-AG79)/AG79</f>
        <v>0.000123318574894345</v>
      </c>
      <c r="AI80" s="40"/>
      <c r="AJ80" s="40" t="n">
        <f aca="false">AB80/AG80</f>
        <v>-0.0127933178502026</v>
      </c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9"/>
      <c r="AW80" s="71" t="n">
        <f aca="false">workers_and_wage_central!C68</f>
        <v>13058523</v>
      </c>
      <c r="AY80" s="40" t="n">
        <f aca="false">(AW80-AW79)/AW79</f>
        <v>0.000429175967586106</v>
      </c>
      <c r="AZ80" s="39" t="n">
        <f aca="false">workers_and_wage_central!B68</f>
        <v>7518.38892784385</v>
      </c>
      <c r="BA80" s="40" t="n">
        <f aca="false">(AZ80-AZ79)/AZ79</f>
        <v>-0.000305726182361397</v>
      </c>
      <c r="BB80" s="7"/>
      <c r="BC80" s="7"/>
      <c r="BD80" s="7"/>
      <c r="BE80" s="7"/>
      <c r="BF80" s="7" t="n">
        <f aca="false">BF79*(1+AY80)*(1+BA80)*(1-BE80)</f>
        <v>120.671012033394</v>
      </c>
      <c r="BG80" s="7"/>
      <c r="BH80" s="0" t="n">
        <f aca="false">BH79+1</f>
        <v>49</v>
      </c>
      <c r="BI80" s="40" t="n">
        <f aca="false">T87/AG87</f>
        <v>0.0189216264113401</v>
      </c>
      <c r="BN80" s="0"/>
      <c r="BO80" s="0"/>
      <c r="BP80" s="0"/>
    </row>
    <row r="81" customFormat="false" ht="12.8" hidden="false" customHeight="false" outlineLevel="0" collapsed="false">
      <c r="A81" s="7" t="n">
        <f aca="false">A77+1</f>
        <v>2031</v>
      </c>
      <c r="B81" s="7" t="n">
        <f aca="false">B77</f>
        <v>4</v>
      </c>
      <c r="C81" s="9"/>
      <c r="D81" s="9" t="n">
        <f aca="false">'Central pensions'!Q81</f>
        <v>158651510.455292</v>
      </c>
      <c r="E81" s="9"/>
      <c r="F81" s="67" t="n">
        <f aca="false">'Central pensions'!I81</f>
        <v>28836790.0188773</v>
      </c>
      <c r="G81" s="9" t="n">
        <f aca="false">'Central pensions'!K81</f>
        <v>3592156.6353816</v>
      </c>
      <c r="H81" s="9" t="n">
        <f aca="false">'Central pensions'!V81</f>
        <v>19762985.9503163</v>
      </c>
      <c r="I81" s="67" t="n">
        <f aca="false">'Central pensions'!M81</f>
        <v>111097.6278984</v>
      </c>
      <c r="J81" s="9" t="n">
        <f aca="false">'Central pensions'!W81</f>
        <v>611226.369597408</v>
      </c>
      <c r="K81" s="9"/>
      <c r="L81" s="67" t="n">
        <f aca="false">'Central pensions'!N81</f>
        <v>4578212.61278607</v>
      </c>
      <c r="M81" s="67"/>
      <c r="N81" s="67" t="n">
        <f aca="false">'Central pensions'!L81</f>
        <v>1294282.42618037</v>
      </c>
      <c r="O81" s="9"/>
      <c r="P81" s="9" t="n">
        <f aca="false">'Central pensions'!X81</f>
        <v>30877127.0454454</v>
      </c>
      <c r="Q81" s="67"/>
      <c r="R81" s="67" t="n">
        <f aca="false">'Central SIPA income'!G76</f>
        <v>31590958.1352683</v>
      </c>
      <c r="S81" s="67"/>
      <c r="T81" s="9" t="n">
        <f aca="false">'Central SIPA income'!J76</f>
        <v>120790766.472245</v>
      </c>
      <c r="U81" s="9"/>
      <c r="V81" s="67" t="n">
        <f aca="false">'Central SIPA income'!F76</f>
        <v>125608.77248979</v>
      </c>
      <c r="W81" s="67"/>
      <c r="X81" s="67" t="n">
        <f aca="false">'Central SIPA income'!M76</f>
        <v>315493.022480373</v>
      </c>
      <c r="Y81" s="9"/>
      <c r="Z81" s="9" t="n">
        <f aca="false">R81+V81-N81-L81-F81</f>
        <v>-2992718.15008567</v>
      </c>
      <c r="AA81" s="9"/>
      <c r="AB81" s="9" t="n">
        <f aca="false">T81-P81-D81</f>
        <v>-68737871.0284934</v>
      </c>
      <c r="AC81" s="50"/>
      <c r="AD81" s="9"/>
      <c r="AE81" s="9"/>
      <c r="AF81" s="9"/>
      <c r="AG81" s="9" t="n">
        <f aca="false">BF81/100*$AG$53</f>
        <v>6453426760.02062</v>
      </c>
      <c r="AH81" s="40" t="n">
        <f aca="false">(AG81-AG80)/AG80</f>
        <v>0.00793747088205811</v>
      </c>
      <c r="AI81" s="40" t="n">
        <f aca="false">(AG81-AG77)/AG77</f>
        <v>0.0152457788697434</v>
      </c>
      <c r="AJ81" s="40" t="n">
        <f aca="false">AB81/AG81</f>
        <v>-0.0106513753986221</v>
      </c>
      <c r="AK81" s="73"/>
      <c r="AL81" s="7"/>
      <c r="AM81" s="7"/>
      <c r="AN81" s="7"/>
      <c r="AO81" s="7"/>
      <c r="AP81" s="7"/>
      <c r="AQ81" s="7"/>
      <c r="AR81" s="7"/>
      <c r="AS81" s="7"/>
      <c r="AT81" s="7"/>
      <c r="AW81" s="71" t="n">
        <f aca="false">workers_and_wage_central!C69</f>
        <v>13123014</v>
      </c>
      <c r="AY81" s="40" t="n">
        <f aca="false">(AW81-AW80)/AW80</f>
        <v>0.00493861365485208</v>
      </c>
      <c r="AZ81" s="39" t="n">
        <f aca="false">workers_and_wage_central!B69</f>
        <v>7540.8247012004</v>
      </c>
      <c r="BA81" s="40" t="n">
        <f aca="false">(AZ81-AZ80)/AZ80</f>
        <v>0.00298411981235271</v>
      </c>
      <c r="BB81" s="7"/>
      <c r="BC81" s="7"/>
      <c r="BD81" s="7"/>
      <c r="BE81" s="7"/>
      <c r="BF81" s="7" t="n">
        <f aca="false">BF80*(1+AY81)*(1+BA81)*(1-BE81)</f>
        <v>121.628834677718</v>
      </c>
      <c r="BG81" s="73" t="e">
        <f aca="false">(BB81-BB77)/BB77</f>
        <v>#DIV/0!</v>
      </c>
      <c r="BH81" s="0" t="n">
        <f aca="false">BH80+1</f>
        <v>50</v>
      </c>
      <c r="BI81" s="40" t="n">
        <f aca="false">T88/AG88</f>
        <v>0.0164935937848642</v>
      </c>
      <c r="BN81" s="0"/>
      <c r="BO81" s="0"/>
      <c r="BP81" s="0"/>
    </row>
    <row r="82" customFormat="false" ht="12.8" hidden="false" customHeight="false" outlineLevel="0" collapsed="false">
      <c r="A82" s="5" t="n">
        <f aca="false">A78+1</f>
        <v>2032</v>
      </c>
      <c r="B82" s="5" t="n">
        <f aca="false">B78</f>
        <v>1</v>
      </c>
      <c r="C82" s="6"/>
      <c r="D82" s="6" t="n">
        <f aca="false">'Central pensions'!Q82</f>
        <v>156246359.032997</v>
      </c>
      <c r="E82" s="6"/>
      <c r="F82" s="8" t="n">
        <f aca="false">'Central pensions'!I82</f>
        <v>28399625.2775564</v>
      </c>
      <c r="G82" s="6" t="n">
        <f aca="false">'Central pensions'!K82</f>
        <v>3657213.80387744</v>
      </c>
      <c r="H82" s="6" t="n">
        <f aca="false">'Central pensions'!V82</f>
        <v>20120911.2964124</v>
      </c>
      <c r="I82" s="8" t="n">
        <f aca="false">'Central pensions'!M82</f>
        <v>113109.70527456</v>
      </c>
      <c r="J82" s="6" t="n">
        <f aca="false">'Central pensions'!W82</f>
        <v>622296.225662238</v>
      </c>
      <c r="K82" s="6"/>
      <c r="L82" s="8" t="n">
        <f aca="false">'Central pensions'!N82</f>
        <v>5373106.64442239</v>
      </c>
      <c r="M82" s="8"/>
      <c r="N82" s="8" t="n">
        <f aca="false">'Central pensions'!L82</f>
        <v>1275522.50879993</v>
      </c>
      <c r="O82" s="6"/>
      <c r="P82" s="6" t="n">
        <f aca="false">'Central pensions'!X82</f>
        <v>34898624.4240168</v>
      </c>
      <c r="Q82" s="8"/>
      <c r="R82" s="8" t="n">
        <f aca="false">'Central SIPA income'!G77</f>
        <v>27564297.7000298</v>
      </c>
      <c r="S82" s="8"/>
      <c r="T82" s="6" t="n">
        <f aca="false">'Central SIPA income'!J77</f>
        <v>105394481.300605</v>
      </c>
      <c r="U82" s="6"/>
      <c r="V82" s="8" t="n">
        <f aca="false">'Central SIPA income'!F77</f>
        <v>130611.48465894</v>
      </c>
      <c r="W82" s="8"/>
      <c r="X82" s="8" t="n">
        <f aca="false">'Central SIPA income'!M77</f>
        <v>328058.393127338</v>
      </c>
      <c r="Y82" s="6"/>
      <c r="Z82" s="6" t="n">
        <f aca="false">R82+V82-N82-L82-F82</f>
        <v>-7353345.24609004</v>
      </c>
      <c r="AA82" s="6"/>
      <c r="AB82" s="6" t="n">
        <f aca="false">T82-P82-D82</f>
        <v>-85750502.1564085</v>
      </c>
      <c r="AC82" s="50"/>
      <c r="AD82" s="6"/>
      <c r="AE82" s="6"/>
      <c r="AF82" s="6"/>
      <c r="AG82" s="6" t="n">
        <f aca="false">BF82/100*$AG$53</f>
        <v>6477719834.36146</v>
      </c>
      <c r="AH82" s="61" t="n">
        <f aca="false">(AG82-AG81)/AG81</f>
        <v>0.00376436817898542</v>
      </c>
      <c r="AI82" s="61"/>
      <c r="AJ82" s="61" t="n">
        <f aca="false">AB82/AG82</f>
        <v>-0.0132377602534676</v>
      </c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61" t="n">
        <f aca="false">AVERAGE(AH82:AH85)</f>
        <v>0.00552951868152578</v>
      </c>
      <c r="AV82" s="5"/>
      <c r="AW82" s="65" t="n">
        <f aca="false">workers_and_wage_central!C70</f>
        <v>13160387</v>
      </c>
      <c r="AX82" s="5"/>
      <c r="AY82" s="61" t="n">
        <f aca="false">(AW82-AW81)/AW81</f>
        <v>0.00284789759425693</v>
      </c>
      <c r="AZ82" s="66" t="n">
        <f aca="false">workers_and_wage_central!B70</f>
        <v>7547.71601945496</v>
      </c>
      <c r="BA82" s="61" t="n">
        <f aca="false">(AZ82-AZ81)/AZ81</f>
        <v>0.000913867982300104</v>
      </c>
      <c r="BB82" s="5"/>
      <c r="BC82" s="5"/>
      <c r="BD82" s="5"/>
      <c r="BE82" s="5"/>
      <c r="BF82" s="5" t="n">
        <f aca="false">BF81*(1+AY82)*(1+BA82)*(1-BE82)</f>
        <v>122.086690392626</v>
      </c>
      <c r="BG82" s="5"/>
      <c r="BH82" s="5" t="n">
        <f aca="false">BH81+1</f>
        <v>51</v>
      </c>
      <c r="BI82" s="61" t="n">
        <f aca="false">T89/AG89</f>
        <v>0.0189923876121504</v>
      </c>
      <c r="BJ82" s="5"/>
      <c r="BK82" s="5"/>
      <c r="BL82" s="5"/>
      <c r="BM82" s="5"/>
      <c r="BN82" s="5"/>
      <c r="BO82" s="5"/>
      <c r="BP82" s="5"/>
    </row>
    <row r="83" customFormat="false" ht="12.8" hidden="false" customHeight="false" outlineLevel="0" collapsed="false">
      <c r="A83" s="7" t="n">
        <f aca="false">A79+1</f>
        <v>2032</v>
      </c>
      <c r="B83" s="7" t="n">
        <f aca="false">B79</f>
        <v>2</v>
      </c>
      <c r="C83" s="9"/>
      <c r="D83" s="9" t="n">
        <f aca="false">'Central pensions'!Q83</f>
        <v>159155395.205289</v>
      </c>
      <c r="E83" s="9"/>
      <c r="F83" s="67" t="n">
        <f aca="false">'Central pensions'!I83</f>
        <v>28928377.0367864</v>
      </c>
      <c r="G83" s="9" t="n">
        <f aca="false">'Central pensions'!K83</f>
        <v>3844086.830192</v>
      </c>
      <c r="H83" s="9" t="n">
        <f aca="false">'Central pensions'!V83</f>
        <v>21149031.5507385</v>
      </c>
      <c r="I83" s="67" t="n">
        <f aca="false">'Central pensions'!M83</f>
        <v>118889.283408</v>
      </c>
      <c r="J83" s="9" t="n">
        <f aca="false">'Central pensions'!W83</f>
        <v>654093.759301193</v>
      </c>
      <c r="K83" s="9"/>
      <c r="L83" s="67" t="n">
        <f aca="false">'Central pensions'!N83</f>
        <v>4487643.16087484</v>
      </c>
      <c r="M83" s="67"/>
      <c r="N83" s="67" t="n">
        <f aca="false">'Central pensions'!L83</f>
        <v>1301940.24776394</v>
      </c>
      <c r="O83" s="9"/>
      <c r="P83" s="9" t="n">
        <f aca="false">'Central pensions'!X83</f>
        <v>30449292.8038592</v>
      </c>
      <c r="Q83" s="67"/>
      <c r="R83" s="67" t="n">
        <f aca="false">'Central SIPA income'!G78</f>
        <v>32046136.4165944</v>
      </c>
      <c r="S83" s="67"/>
      <c r="T83" s="9" t="n">
        <f aca="false">'Central SIPA income'!J78</f>
        <v>122531180.08197</v>
      </c>
      <c r="U83" s="9"/>
      <c r="V83" s="67" t="n">
        <f aca="false">'Central SIPA income'!F78</f>
        <v>125853.54643159</v>
      </c>
      <c r="W83" s="67"/>
      <c r="X83" s="67" t="n">
        <f aca="false">'Central SIPA income'!M78</f>
        <v>316107.824051889</v>
      </c>
      <c r="Y83" s="9"/>
      <c r="Z83" s="9" t="n">
        <f aca="false">R83+V83-N83-L83-F83</f>
        <v>-2545970.48239925</v>
      </c>
      <c r="AA83" s="9"/>
      <c r="AB83" s="9" t="n">
        <f aca="false">T83-P83-D83</f>
        <v>-67073507.9271784</v>
      </c>
      <c r="AC83" s="50"/>
      <c r="AD83" s="9"/>
      <c r="AE83" s="9"/>
      <c r="AF83" s="9"/>
      <c r="AG83" s="9" t="n">
        <f aca="false">BF83/100*$AG$53</f>
        <v>6520501120.38187</v>
      </c>
      <c r="AH83" s="40" t="n">
        <f aca="false">(AG83-AG82)/AG82</f>
        <v>0.00660437424191727</v>
      </c>
      <c r="AI83" s="40"/>
      <c r="AJ83" s="40" t="n">
        <f aca="false">AB83/AG83</f>
        <v>-0.0102865572275602</v>
      </c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1" t="n">
        <f aca="false">workers_and_wage_central!C71</f>
        <v>13171701</v>
      </c>
      <c r="AX83" s="7"/>
      <c r="AY83" s="40" t="n">
        <f aca="false">(AW83-AW82)/AW82</f>
        <v>0.00085970116228345</v>
      </c>
      <c r="AZ83" s="39" t="n">
        <f aca="false">workers_and_wage_central!B71</f>
        <v>7591.03793658214</v>
      </c>
      <c r="BA83" s="40" t="n">
        <f aca="false">(AZ83-AZ82)/AZ82</f>
        <v>0.00573973861967133</v>
      </c>
      <c r="BB83" s="7"/>
      <c r="BC83" s="7"/>
      <c r="BD83" s="7"/>
      <c r="BE83" s="7"/>
      <c r="BF83" s="7" t="n">
        <f aca="false">BF82*(1+AY83)*(1+BA83)*(1-BE83)</f>
        <v>122.892996585936</v>
      </c>
      <c r="BG83" s="7"/>
      <c r="BH83" s="7" t="n">
        <f aca="false">BH82+1</f>
        <v>52</v>
      </c>
      <c r="BI83" s="40" t="n">
        <f aca="false">T90/AG90</f>
        <v>0.0164942851089102</v>
      </c>
      <c r="BJ83" s="7"/>
      <c r="BK83" s="7"/>
      <c r="BL83" s="7"/>
      <c r="BM83" s="7"/>
      <c r="BN83" s="7"/>
      <c r="BO83" s="7"/>
      <c r="BP83" s="7"/>
    </row>
    <row r="84" customFormat="false" ht="12.8" hidden="false" customHeight="false" outlineLevel="0" collapsed="false">
      <c r="A84" s="7" t="n">
        <f aca="false">A80+1</f>
        <v>2032</v>
      </c>
      <c r="B84" s="7" t="n">
        <f aca="false">B80</f>
        <v>3</v>
      </c>
      <c r="C84" s="9"/>
      <c r="D84" s="9" t="n">
        <f aca="false">'Central pensions'!Q84</f>
        <v>157721992.766396</v>
      </c>
      <c r="E84" s="9"/>
      <c r="F84" s="67" t="n">
        <f aca="false">'Central pensions'!I84</f>
        <v>28667839.1760104</v>
      </c>
      <c r="G84" s="9" t="n">
        <f aca="false">'Central pensions'!K84</f>
        <v>3902456.77506888</v>
      </c>
      <c r="H84" s="9" t="n">
        <f aca="false">'Central pensions'!V84</f>
        <v>21470165.7655331</v>
      </c>
      <c r="I84" s="67" t="n">
        <f aca="false">'Central pensions'!M84</f>
        <v>120694.539435121</v>
      </c>
      <c r="J84" s="9" t="n">
        <f aca="false">'Central pensions'!W84</f>
        <v>664025.745325772</v>
      </c>
      <c r="K84" s="9"/>
      <c r="L84" s="67" t="n">
        <f aca="false">'Central pensions'!N84</f>
        <v>4368333.62842883</v>
      </c>
      <c r="M84" s="67"/>
      <c r="N84" s="67" t="n">
        <f aca="false">'Central pensions'!L84</f>
        <v>1292368.19735532</v>
      </c>
      <c r="O84" s="9"/>
      <c r="P84" s="9" t="n">
        <f aca="false">'Central pensions'!X84</f>
        <v>29777532.4756864</v>
      </c>
      <c r="Q84" s="67"/>
      <c r="R84" s="67" t="n">
        <f aca="false">'Central SIPA income'!G79</f>
        <v>27974350.5395325</v>
      </c>
      <c r="S84" s="67"/>
      <c r="T84" s="9" t="n">
        <f aca="false">'Central SIPA income'!J79</f>
        <v>106962353.87242</v>
      </c>
      <c r="U84" s="9"/>
      <c r="V84" s="67" t="n">
        <f aca="false">'Central SIPA income'!F79</f>
        <v>129730.61651566</v>
      </c>
      <c r="W84" s="67"/>
      <c r="X84" s="67" t="n">
        <f aca="false">'Central SIPA income'!M79</f>
        <v>325845.906312751</v>
      </c>
      <c r="Y84" s="9"/>
      <c r="Z84" s="9" t="n">
        <f aca="false">R84+V84-N84-L84-F84</f>
        <v>-6224459.84574636</v>
      </c>
      <c r="AA84" s="9"/>
      <c r="AB84" s="9" t="n">
        <f aca="false">T84-P84-D84</f>
        <v>-80537171.3696625</v>
      </c>
      <c r="AC84" s="50"/>
      <c r="AD84" s="9"/>
      <c r="AE84" s="9"/>
      <c r="AF84" s="9"/>
      <c r="AG84" s="9" t="n">
        <f aca="false">BF84/100*$AG$53</f>
        <v>6545394306.8625</v>
      </c>
      <c r="AH84" s="40" t="n">
        <f aca="false">(AG84-AG83)/AG83</f>
        <v>0.00381767996371065</v>
      </c>
      <c r="AI84" s="40"/>
      <c r="AJ84" s="40" t="n">
        <f aca="false">AB84/AG84</f>
        <v>-0.0123044033092435</v>
      </c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9"/>
      <c r="AW84" s="71" t="n">
        <f aca="false">workers_and_wage_central!C72</f>
        <v>13202158</v>
      </c>
      <c r="AY84" s="40" t="n">
        <f aca="false">(AW84-AW83)/AW83</f>
        <v>0.00231230575306864</v>
      </c>
      <c r="AZ84" s="39" t="n">
        <f aca="false">workers_and_wage_central!B72</f>
        <v>7602.43892674872</v>
      </c>
      <c r="BA84" s="40" t="n">
        <f aca="false">(AZ84-AZ83)/AZ83</f>
        <v>0.00150190135549681</v>
      </c>
      <c r="BB84" s="7"/>
      <c r="BC84" s="7"/>
      <c r="BD84" s="7"/>
      <c r="BE84" s="7"/>
      <c r="BF84" s="7" t="n">
        <f aca="false">BF83*(1+AY84)*(1+BA84)*(1-BE84)</f>
        <v>123.362162716682</v>
      </c>
      <c r="BG84" s="7"/>
      <c r="BH84" s="0" t="n">
        <f aca="false">BH83+1</f>
        <v>53</v>
      </c>
      <c r="BI84" s="40" t="n">
        <f aca="false">T91/AG91</f>
        <v>0.0189524292873341</v>
      </c>
      <c r="BN84" s="0"/>
      <c r="BO84" s="0"/>
      <c r="BP84" s="0"/>
    </row>
    <row r="85" customFormat="false" ht="12.8" hidden="false" customHeight="false" outlineLevel="0" collapsed="false">
      <c r="A85" s="7" t="n">
        <f aca="false">A81+1</f>
        <v>2032</v>
      </c>
      <c r="B85" s="7" t="n">
        <f aca="false">B81</f>
        <v>4</v>
      </c>
      <c r="C85" s="9"/>
      <c r="D85" s="9" t="n">
        <f aca="false">'Central pensions'!Q85</f>
        <v>160075154.780793</v>
      </c>
      <c r="E85" s="9"/>
      <c r="F85" s="67" t="n">
        <f aca="false">'Central pensions'!I85</f>
        <v>29095554.2270353</v>
      </c>
      <c r="G85" s="9" t="n">
        <f aca="false">'Central pensions'!K85</f>
        <v>4043674.6475776</v>
      </c>
      <c r="H85" s="9" t="n">
        <f aca="false">'Central pensions'!V85</f>
        <v>22247104.8340676</v>
      </c>
      <c r="I85" s="67" t="n">
        <f aca="false">'Central pensions'!M85</f>
        <v>125062.102502401</v>
      </c>
      <c r="J85" s="9" t="n">
        <f aca="false">'Central pensions'!W85</f>
        <v>688054.788682507</v>
      </c>
      <c r="K85" s="9"/>
      <c r="L85" s="67" t="n">
        <f aca="false">'Central pensions'!N85</f>
        <v>4494361.71477488</v>
      </c>
      <c r="M85" s="67"/>
      <c r="N85" s="67" t="n">
        <f aca="false">'Central pensions'!L85</f>
        <v>1312055.20345563</v>
      </c>
      <c r="O85" s="9"/>
      <c r="P85" s="9" t="n">
        <f aca="false">'Central pensions'!X85</f>
        <v>30539804.9138064</v>
      </c>
      <c r="Q85" s="67"/>
      <c r="R85" s="67" t="n">
        <f aca="false">'Central SIPA income'!G80</f>
        <v>32460964.7173482</v>
      </c>
      <c r="S85" s="67"/>
      <c r="T85" s="9" t="n">
        <f aca="false">'Central SIPA income'!J80</f>
        <v>124117312.043777</v>
      </c>
      <c r="U85" s="9"/>
      <c r="V85" s="67" t="n">
        <f aca="false">'Central SIPA income'!F80</f>
        <v>127649.80440308</v>
      </c>
      <c r="W85" s="67"/>
      <c r="X85" s="67" t="n">
        <f aca="false">'Central SIPA income'!M80</f>
        <v>320619.506200729</v>
      </c>
      <c r="Y85" s="9"/>
      <c r="Z85" s="9" t="n">
        <f aca="false">R85+V85-N85-L85-F85</f>
        <v>-2313356.62351445</v>
      </c>
      <c r="AA85" s="9"/>
      <c r="AB85" s="9" t="n">
        <f aca="false">T85-P85-D85</f>
        <v>-66497647.6508228</v>
      </c>
      <c r="AC85" s="50"/>
      <c r="AD85" s="9"/>
      <c r="AE85" s="9"/>
      <c r="AF85" s="9"/>
      <c r="AG85" s="9" t="n">
        <f aca="false">BF85/100*$AG$53</f>
        <v>6597310098.9425</v>
      </c>
      <c r="AH85" s="40" t="n">
        <f aca="false">(AG85-AG84)/AG84</f>
        <v>0.00793165234148979</v>
      </c>
      <c r="AI85" s="40" t="n">
        <f aca="false">(AG85-AG81)/AG81</f>
        <v>0.0222956491601096</v>
      </c>
      <c r="AJ85" s="40" t="n">
        <f aca="false">AB85/AG85</f>
        <v>-0.0100795091716974</v>
      </c>
      <c r="AK85" s="73"/>
      <c r="AL85" s="7"/>
      <c r="AM85" s="7"/>
      <c r="AN85" s="7"/>
      <c r="AO85" s="7"/>
      <c r="AP85" s="7"/>
      <c r="AQ85" s="7"/>
      <c r="AR85" s="7"/>
      <c r="AS85" s="7"/>
      <c r="AT85" s="7"/>
      <c r="AW85" s="71" t="n">
        <f aca="false">workers_and_wage_central!C73</f>
        <v>13221526</v>
      </c>
      <c r="AY85" s="40" t="n">
        <f aca="false">(AW85-AW84)/AW84</f>
        <v>0.00146703288962305</v>
      </c>
      <c r="AZ85" s="39" t="n">
        <f aca="false">workers_and_wage_central!B73</f>
        <v>7651.51380685304</v>
      </c>
      <c r="BA85" s="40" t="n">
        <f aca="false">(AZ85-AZ84)/AZ84</f>
        <v>0.00645514953519125</v>
      </c>
      <c r="BB85" s="7"/>
      <c r="BC85" s="7"/>
      <c r="BD85" s="7"/>
      <c r="BE85" s="7"/>
      <c r="BF85" s="7" t="n">
        <f aca="false">BF84*(1+AY85)*(1+BA85)*(1-BE85)</f>
        <v>124.340628503445</v>
      </c>
      <c r="BG85" s="73" t="e">
        <f aca="false">(BB85-BB81)/BB81</f>
        <v>#DIV/0!</v>
      </c>
      <c r="BH85" s="0" t="n">
        <f aca="false">BH84+1</f>
        <v>54</v>
      </c>
      <c r="BI85" s="40" t="n">
        <f aca="false">T92/AG92</f>
        <v>0.016525926764978</v>
      </c>
      <c r="BN85" s="0"/>
      <c r="BO85" s="0"/>
      <c r="BP85" s="0"/>
    </row>
    <row r="86" customFormat="false" ht="12.8" hidden="false" customHeight="false" outlineLevel="0" collapsed="false">
      <c r="A86" s="5" t="n">
        <f aca="false">A82+1</f>
        <v>2033</v>
      </c>
      <c r="B86" s="5" t="n">
        <f aca="false">B82</f>
        <v>1</v>
      </c>
      <c r="C86" s="6"/>
      <c r="D86" s="6" t="n">
        <f aca="false">'Central pensions'!Q86</f>
        <v>157149197.028476</v>
      </c>
      <c r="E86" s="6"/>
      <c r="F86" s="8" t="n">
        <f aca="false">'Central pensions'!I86</f>
        <v>28563726.7703314</v>
      </c>
      <c r="G86" s="6" t="n">
        <f aca="false">'Central pensions'!K86</f>
        <v>4102633.79939152</v>
      </c>
      <c r="H86" s="6" t="n">
        <f aca="false">'Central pensions'!V86</f>
        <v>22571480.6915857</v>
      </c>
      <c r="I86" s="8" t="n">
        <f aca="false">'Central pensions'!M86</f>
        <v>126885.581424479</v>
      </c>
      <c r="J86" s="6" t="n">
        <f aca="false">'Central pensions'!W86</f>
        <v>698087.031698521</v>
      </c>
      <c r="K86" s="6"/>
      <c r="L86" s="8" t="n">
        <f aca="false">'Central pensions'!N86</f>
        <v>5200885.54460699</v>
      </c>
      <c r="M86" s="8"/>
      <c r="N86" s="8" t="n">
        <f aca="false">'Central pensions'!L86</f>
        <v>1288894.4790475</v>
      </c>
      <c r="O86" s="6"/>
      <c r="P86" s="6" t="n">
        <f aca="false">'Central pensions'!X86</f>
        <v>34078536.9533031</v>
      </c>
      <c r="Q86" s="8"/>
      <c r="R86" s="8" t="n">
        <f aca="false">'Central SIPA income'!G81</f>
        <v>28524916.7126577</v>
      </c>
      <c r="S86" s="8"/>
      <c r="T86" s="6" t="n">
        <f aca="false">'Central SIPA income'!J81</f>
        <v>109067491.353871</v>
      </c>
      <c r="U86" s="6"/>
      <c r="V86" s="8" t="n">
        <f aca="false">'Central SIPA income'!F81</f>
        <v>125014.57137987</v>
      </c>
      <c r="W86" s="8"/>
      <c r="X86" s="8" t="n">
        <f aca="false">'Central SIPA income'!M81</f>
        <v>314000.560605188</v>
      </c>
      <c r="Y86" s="6"/>
      <c r="Z86" s="6" t="n">
        <f aca="false">R86+V86-N86-L86-F86</f>
        <v>-6403575.50994822</v>
      </c>
      <c r="AA86" s="6"/>
      <c r="AB86" s="6" t="n">
        <f aca="false">T86-P86-D86</f>
        <v>-82160242.6279085</v>
      </c>
      <c r="AC86" s="50"/>
      <c r="AD86" s="6"/>
      <c r="AE86" s="6"/>
      <c r="AF86" s="6"/>
      <c r="AG86" s="6" t="n">
        <f aca="false">BF86/100*$AG$53</f>
        <v>6651490496.65846</v>
      </c>
      <c r="AH86" s="61" t="n">
        <f aca="false">(AG86-AG85)/AG85</f>
        <v>0.00821249826116866</v>
      </c>
      <c r="AI86" s="61"/>
      <c r="AJ86" s="61" t="n">
        <f aca="false">AB86/AG86</f>
        <v>-0.0123521551551767</v>
      </c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61" t="n">
        <f aca="false">AVERAGE(AH86:AH89)</f>
        <v>0.00690901636638993</v>
      </c>
      <c r="AV86" s="5"/>
      <c r="AW86" s="65" t="n">
        <f aca="false">workers_and_wage_central!C74</f>
        <v>13240498</v>
      </c>
      <c r="AX86" s="5"/>
      <c r="AY86" s="61" t="n">
        <f aca="false">(AW86-AW85)/AW85</f>
        <v>0.00143493269990166</v>
      </c>
      <c r="AZ86" s="66" t="n">
        <f aca="false">workers_and_wage_central!B74</f>
        <v>7703.29813629427</v>
      </c>
      <c r="BA86" s="61" t="n">
        <f aca="false">(AZ86-AZ85)/AZ85</f>
        <v>0.00676785414604459</v>
      </c>
      <c r="BB86" s="5"/>
      <c r="BC86" s="5"/>
      <c r="BD86" s="5"/>
      <c r="BE86" s="5"/>
      <c r="BF86" s="5" t="n">
        <f aca="false">BF85*(1+AY86)*(1+BA86)*(1-BE86)</f>
        <v>125.361775698822</v>
      </c>
      <c r="BG86" s="5"/>
      <c r="BH86" s="5" t="n">
        <f aca="false">BH85+1</f>
        <v>55</v>
      </c>
      <c r="BI86" s="61" t="n">
        <f aca="false">T93/AG93</f>
        <v>0.0190153651166015</v>
      </c>
      <c r="BJ86" s="5"/>
      <c r="BK86" s="5"/>
      <c r="BL86" s="5"/>
      <c r="BM86" s="5"/>
      <c r="BN86" s="5"/>
      <c r="BO86" s="5"/>
      <c r="BP86" s="5"/>
    </row>
    <row r="87" customFormat="false" ht="12.8" hidden="false" customHeight="false" outlineLevel="0" collapsed="false">
      <c r="A87" s="7" t="n">
        <f aca="false">A83+1</f>
        <v>2033</v>
      </c>
      <c r="B87" s="7" t="n">
        <f aca="false">B83</f>
        <v>2</v>
      </c>
      <c r="C87" s="9"/>
      <c r="D87" s="9" t="n">
        <f aca="false">'Central pensions'!Q87</f>
        <v>159514723.78089</v>
      </c>
      <c r="E87" s="9"/>
      <c r="F87" s="67" t="n">
        <f aca="false">'Central pensions'!I87</f>
        <v>28993689.2588549</v>
      </c>
      <c r="G87" s="9" t="n">
        <f aca="false">'Central pensions'!K87</f>
        <v>4242133.3941588</v>
      </c>
      <c r="H87" s="9" t="n">
        <f aca="false">'Central pensions'!V87</f>
        <v>23338966.3029607</v>
      </c>
      <c r="I87" s="67" t="n">
        <f aca="false">'Central pensions'!M87</f>
        <v>131200.0018812</v>
      </c>
      <c r="J87" s="9" t="n">
        <f aca="false">'Central pensions'!W87</f>
        <v>721823.700091567</v>
      </c>
      <c r="K87" s="9"/>
      <c r="L87" s="67" t="n">
        <f aca="false">'Central pensions'!N87</f>
        <v>4466057.11662728</v>
      </c>
      <c r="M87" s="67"/>
      <c r="N87" s="67" t="n">
        <f aca="false">'Central pensions'!L87</f>
        <v>1308086.82300084</v>
      </c>
      <c r="O87" s="9"/>
      <c r="P87" s="9" t="n">
        <f aca="false">'Central pensions'!X87</f>
        <v>30371099.3610634</v>
      </c>
      <c r="Q87" s="67"/>
      <c r="R87" s="67" t="n">
        <f aca="false">'Central SIPA income'!G82</f>
        <v>33125455.1786318</v>
      </c>
      <c r="S87" s="67"/>
      <c r="T87" s="9" t="n">
        <f aca="false">'Central SIPA income'!J82</f>
        <v>126658048.915012</v>
      </c>
      <c r="U87" s="9"/>
      <c r="V87" s="67" t="n">
        <f aca="false">'Central SIPA income'!F82</f>
        <v>125292.84056584</v>
      </c>
      <c r="W87" s="67"/>
      <c r="X87" s="67" t="n">
        <f aca="false">'Central SIPA income'!M82</f>
        <v>314699.492573112</v>
      </c>
      <c r="Y87" s="9"/>
      <c r="Z87" s="9" t="n">
        <f aca="false">R87+V87-N87-L87-F87</f>
        <v>-1517085.1792854</v>
      </c>
      <c r="AA87" s="9"/>
      <c r="AB87" s="9" t="n">
        <f aca="false">T87-P87-D87</f>
        <v>-63227774.2269406</v>
      </c>
      <c r="AC87" s="50"/>
      <c r="AD87" s="9"/>
      <c r="AE87" s="9"/>
      <c r="AF87" s="9"/>
      <c r="AG87" s="9" t="n">
        <f aca="false">BF87/100*$AG$53</f>
        <v>6693824630.16517</v>
      </c>
      <c r="AH87" s="40" t="n">
        <f aca="false">(AG87-AG86)/AG86</f>
        <v>0.00636460858329058</v>
      </c>
      <c r="AI87" s="40"/>
      <c r="AJ87" s="40" t="n">
        <f aca="false">AB87/AG87</f>
        <v>-0.00944568728944733</v>
      </c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1" t="n">
        <f aca="false">workers_and_wage_central!C75</f>
        <v>13275555</v>
      </c>
      <c r="AX87" s="7"/>
      <c r="AY87" s="40" t="n">
        <f aca="false">(AW87-AW86)/AW86</f>
        <v>0.00264771007857862</v>
      </c>
      <c r="AZ87" s="39" t="n">
        <f aca="false">workers_and_wage_central!B75</f>
        <v>7731.85490357786</v>
      </c>
      <c r="BA87" s="40" t="n">
        <f aca="false">(AZ87-AZ86)/AZ86</f>
        <v>0.00370708322309978</v>
      </c>
      <c r="BB87" s="7"/>
      <c r="BC87" s="7"/>
      <c r="BD87" s="7"/>
      <c r="BE87" s="7"/>
      <c r="BF87" s="7" t="n">
        <f aca="false">BF86*(1+AY87)*(1+BA87)*(1-BE87)</f>
        <v>126.159654332452</v>
      </c>
      <c r="BG87" s="7"/>
      <c r="BH87" s="7" t="n">
        <f aca="false">BH86+1</f>
        <v>56</v>
      </c>
      <c r="BI87" s="40" t="n">
        <f aca="false">T94/AG94</f>
        <v>0.0165413896811506</v>
      </c>
      <c r="BJ87" s="7"/>
      <c r="BK87" s="7"/>
      <c r="BL87" s="7"/>
      <c r="BM87" s="7"/>
      <c r="BN87" s="7"/>
      <c r="BO87" s="7"/>
      <c r="BP87" s="7"/>
    </row>
    <row r="88" customFormat="false" ht="12.8" hidden="false" customHeight="false" outlineLevel="0" collapsed="false">
      <c r="A88" s="7" t="n">
        <f aca="false">A84+1</f>
        <v>2033</v>
      </c>
      <c r="B88" s="7" t="n">
        <f aca="false">B84</f>
        <v>3</v>
      </c>
      <c r="C88" s="9"/>
      <c r="D88" s="9" t="n">
        <f aca="false">'Central pensions'!Q88</f>
        <v>157370042.020449</v>
      </c>
      <c r="E88" s="9"/>
      <c r="F88" s="67" t="n">
        <f aca="false">'Central pensions'!I88</f>
        <v>28603867.9618142</v>
      </c>
      <c r="G88" s="9" t="n">
        <f aca="false">'Central pensions'!K88</f>
        <v>4243070.82471712</v>
      </c>
      <c r="H88" s="9" t="n">
        <f aca="false">'Central pensions'!V88</f>
        <v>23344123.7693058</v>
      </c>
      <c r="I88" s="67" t="n">
        <f aca="false">'Central pensions'!M88</f>
        <v>131228.994578881</v>
      </c>
      <c r="J88" s="9" t="n">
        <f aca="false">'Central pensions'!W88</f>
        <v>721983.20935998</v>
      </c>
      <c r="K88" s="9"/>
      <c r="L88" s="67" t="n">
        <f aca="false">'Central pensions'!N88</f>
        <v>4313465.45838922</v>
      </c>
      <c r="M88" s="67"/>
      <c r="N88" s="67" t="n">
        <f aca="false">'Central pensions'!L88</f>
        <v>1290474.75948995</v>
      </c>
      <c r="O88" s="9"/>
      <c r="P88" s="9" t="n">
        <f aca="false">'Central pensions'!X88</f>
        <v>29482404.1440377</v>
      </c>
      <c r="Q88" s="67"/>
      <c r="R88" s="67" t="n">
        <f aca="false">'Central SIPA income'!G83</f>
        <v>29038642.8007784</v>
      </c>
      <c r="S88" s="67"/>
      <c r="T88" s="9" t="n">
        <f aca="false">'Central SIPA income'!J83</f>
        <v>111031767.577314</v>
      </c>
      <c r="U88" s="9"/>
      <c r="V88" s="67" t="n">
        <f aca="false">'Central SIPA income'!F83</f>
        <v>125933.40154022</v>
      </c>
      <c r="W88" s="67"/>
      <c r="X88" s="67" t="n">
        <f aca="false">'Central SIPA income'!M83</f>
        <v>316308.397061901</v>
      </c>
      <c r="Y88" s="9"/>
      <c r="Z88" s="9" t="n">
        <f aca="false">R88+V88-N88-L88-F88</f>
        <v>-5043231.97737476</v>
      </c>
      <c r="AA88" s="9"/>
      <c r="AB88" s="9" t="n">
        <f aca="false">T88-P88-D88</f>
        <v>-75820678.5871729</v>
      </c>
      <c r="AC88" s="50"/>
      <c r="AD88" s="9"/>
      <c r="AE88" s="9"/>
      <c r="AF88" s="9"/>
      <c r="AG88" s="9" t="n">
        <f aca="false">BF88/100*$AG$53</f>
        <v>6731811697.65468</v>
      </c>
      <c r="AH88" s="40" t="n">
        <f aca="false">(AG88-AG87)/AG87</f>
        <v>0.00567494214269106</v>
      </c>
      <c r="AI88" s="40"/>
      <c r="AJ88" s="40" t="n">
        <f aca="false">AB88/AG88</f>
        <v>-0.0112630421040429</v>
      </c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9"/>
      <c r="AW88" s="71" t="n">
        <f aca="false">workers_and_wage_central!C76</f>
        <v>13310406</v>
      </c>
      <c r="AY88" s="40" t="n">
        <f aca="false">(AW88-AW87)/AW87</f>
        <v>0.002625200980298</v>
      </c>
      <c r="AZ88" s="39" t="n">
        <f aca="false">workers_and_wage_central!B76</f>
        <v>7755.37331917129</v>
      </c>
      <c r="BA88" s="40" t="n">
        <f aca="false">(AZ88-AZ87)/AZ87</f>
        <v>0.00304175594171317</v>
      </c>
      <c r="BB88" s="7"/>
      <c r="BC88" s="7"/>
      <c r="BD88" s="7"/>
      <c r="BE88" s="7"/>
      <c r="BF88" s="7" t="n">
        <f aca="false">BF87*(1+AY88)*(1+BA88)*(1-BE88)</f>
        <v>126.87560307153</v>
      </c>
      <c r="BG88" s="7"/>
      <c r="BH88" s="0" t="n">
        <f aca="false">BH87+1</f>
        <v>57</v>
      </c>
      <c r="BI88" s="40" t="n">
        <f aca="false">T95/AG95</f>
        <v>0.0190705318382772</v>
      </c>
      <c r="BN88" s="0"/>
      <c r="BO88" s="0"/>
      <c r="BP88" s="0"/>
    </row>
    <row r="89" customFormat="false" ht="12.8" hidden="false" customHeight="false" outlineLevel="0" collapsed="false">
      <c r="A89" s="7" t="n">
        <f aca="false">A85+1</f>
        <v>2033</v>
      </c>
      <c r="B89" s="7" t="n">
        <f aca="false">B85</f>
        <v>4</v>
      </c>
      <c r="C89" s="9"/>
      <c r="D89" s="9" t="n">
        <f aca="false">'Central pensions'!Q89</f>
        <v>160160598.092263</v>
      </c>
      <c r="E89" s="9"/>
      <c r="F89" s="67" t="n">
        <f aca="false">'Central pensions'!I89</f>
        <v>29111084.5603066</v>
      </c>
      <c r="G89" s="9" t="n">
        <f aca="false">'Central pensions'!K89</f>
        <v>4403943.2609296</v>
      </c>
      <c r="H89" s="9" t="n">
        <f aca="false">'Central pensions'!V89</f>
        <v>24229196.4483046</v>
      </c>
      <c r="I89" s="67" t="n">
        <f aca="false">'Central pensions'!M89</f>
        <v>136204.430750402</v>
      </c>
      <c r="J89" s="9" t="n">
        <f aca="false">'Central pensions'!W89</f>
        <v>749356.591184687</v>
      </c>
      <c r="K89" s="9"/>
      <c r="L89" s="67" t="n">
        <f aca="false">'Central pensions'!N89</f>
        <v>4415418.50871593</v>
      </c>
      <c r="M89" s="67"/>
      <c r="N89" s="67" t="n">
        <f aca="false">'Central pensions'!L89</f>
        <v>1314889.56484615</v>
      </c>
      <c r="O89" s="9"/>
      <c r="P89" s="9" t="n">
        <f aca="false">'Central pensions'!X89</f>
        <v>30145762.0623851</v>
      </c>
      <c r="Q89" s="67"/>
      <c r="R89" s="67" t="n">
        <f aca="false">'Central SIPA income'!G84</f>
        <v>33684929.3919835</v>
      </c>
      <c r="S89" s="67"/>
      <c r="T89" s="9" t="n">
        <f aca="false">'Central SIPA income'!J84</f>
        <v>128797247.060344</v>
      </c>
      <c r="U89" s="9"/>
      <c r="V89" s="67" t="n">
        <f aca="false">'Central SIPA income'!F84</f>
        <v>125699.29206421</v>
      </c>
      <c r="W89" s="67"/>
      <c r="X89" s="67" t="n">
        <f aca="false">'Central SIPA income'!M84</f>
        <v>315720.381553799</v>
      </c>
      <c r="Y89" s="9"/>
      <c r="Z89" s="9" t="n">
        <f aca="false">R89+V89-N89-L89-F89</f>
        <v>-1030763.94982094</v>
      </c>
      <c r="AA89" s="9"/>
      <c r="AB89" s="9" t="n">
        <f aca="false">T89-P89-D89</f>
        <v>-61509113.0943041</v>
      </c>
      <c r="AC89" s="50"/>
      <c r="AD89" s="9"/>
      <c r="AE89" s="9"/>
      <c r="AF89" s="9"/>
      <c r="AG89" s="9" t="n">
        <f aca="false">BF89/100*$AG$53</f>
        <v>6781519506.15971</v>
      </c>
      <c r="AH89" s="40" t="n">
        <f aca="false">(AG89-AG88)/AG88</f>
        <v>0.00738401647840945</v>
      </c>
      <c r="AI89" s="40" t="n">
        <f aca="false">(AG89-AG85)/AG85</f>
        <v>0.0279218961144074</v>
      </c>
      <c r="AJ89" s="40" t="n">
        <f aca="false">AB89/AG89</f>
        <v>-0.00907010781852576</v>
      </c>
      <c r="AK89" s="73"/>
      <c r="AL89" s="7"/>
      <c r="AM89" s="7"/>
      <c r="AN89" s="7"/>
      <c r="AO89" s="7"/>
      <c r="AP89" s="7"/>
      <c r="AQ89" s="7"/>
      <c r="AR89" s="7"/>
      <c r="AS89" s="7"/>
      <c r="AT89" s="7"/>
      <c r="AW89" s="71" t="n">
        <f aca="false">workers_and_wage_central!C77</f>
        <v>13374575</v>
      </c>
      <c r="AY89" s="40" t="n">
        <f aca="false">(AW89-AW88)/AW88</f>
        <v>0.0048209648901769</v>
      </c>
      <c r="AZ89" s="39" t="n">
        <f aca="false">workers_and_wage_central!B77</f>
        <v>7775.15537248982</v>
      </c>
      <c r="BA89" s="40" t="n">
        <f aca="false">(AZ89-AZ88)/AZ88</f>
        <v>0.00255075449039068</v>
      </c>
      <c r="BB89" s="7"/>
      <c r="BC89" s="7"/>
      <c r="BD89" s="7"/>
      <c r="BE89" s="7"/>
      <c r="BF89" s="7" t="n">
        <f aca="false">BF88*(1+AY89)*(1+BA89)*(1-BE89)</f>
        <v>127.812454615318</v>
      </c>
      <c r="BG89" s="73" t="e">
        <f aca="false">(BB89-BB85)/BB85</f>
        <v>#DIV/0!</v>
      </c>
      <c r="BH89" s="0" t="n">
        <f aca="false">BH88+1</f>
        <v>58</v>
      </c>
      <c r="BI89" s="40" t="n">
        <f aca="false">T96/AG96</f>
        <v>0.0166384907801837</v>
      </c>
      <c r="BN89" s="0"/>
      <c r="BO89" s="0"/>
      <c r="BP89" s="0"/>
    </row>
    <row r="90" customFormat="false" ht="12.8" hidden="false" customHeight="false" outlineLevel="0" collapsed="false">
      <c r="A90" s="5" t="n">
        <f aca="false">A86+1</f>
        <v>2034</v>
      </c>
      <c r="B90" s="5" t="n">
        <f aca="false">B86</f>
        <v>1</v>
      </c>
      <c r="C90" s="6"/>
      <c r="D90" s="6" t="n">
        <f aca="false">'Central pensions'!Q90</f>
        <v>158453508.10053</v>
      </c>
      <c r="E90" s="6"/>
      <c r="F90" s="8" t="n">
        <f aca="false">'Central pensions'!I90</f>
        <v>28800800.7471008</v>
      </c>
      <c r="G90" s="6" t="n">
        <f aca="false">'Central pensions'!K90</f>
        <v>4407828.86646648</v>
      </c>
      <c r="H90" s="6" t="n">
        <f aca="false">'Central pensions'!V90</f>
        <v>24250573.9035295</v>
      </c>
      <c r="I90" s="8" t="n">
        <f aca="false">'Central pensions'!M90</f>
        <v>136324.604117519</v>
      </c>
      <c r="J90" s="6" t="n">
        <f aca="false">'Central pensions'!W90</f>
        <v>750017.749593693</v>
      </c>
      <c r="K90" s="6"/>
      <c r="L90" s="8" t="n">
        <f aca="false">'Central pensions'!N90</f>
        <v>5175646.39171427</v>
      </c>
      <c r="M90" s="8"/>
      <c r="N90" s="8" t="n">
        <f aca="false">'Central pensions'!L90</f>
        <v>1300983.93358228</v>
      </c>
      <c r="O90" s="6"/>
      <c r="P90" s="6" t="n">
        <f aca="false">'Central pensions'!X90</f>
        <v>34014083.4808455</v>
      </c>
      <c r="Q90" s="8"/>
      <c r="R90" s="8" t="n">
        <f aca="false">'Central SIPA income'!G85</f>
        <v>29455043.531062</v>
      </c>
      <c r="S90" s="8"/>
      <c r="T90" s="6" t="n">
        <f aca="false">'Central SIPA income'!J85</f>
        <v>112623911.859712</v>
      </c>
      <c r="U90" s="6"/>
      <c r="V90" s="8" t="n">
        <f aca="false">'Central SIPA income'!F85</f>
        <v>128813.84381385</v>
      </c>
      <c r="W90" s="8"/>
      <c r="X90" s="8" t="n">
        <f aca="false">'Central SIPA income'!M85</f>
        <v>323543.237598709</v>
      </c>
      <c r="Y90" s="6"/>
      <c r="Z90" s="6" t="n">
        <f aca="false">R90+V90-N90-L90-F90</f>
        <v>-5693573.69752144</v>
      </c>
      <c r="AA90" s="6"/>
      <c r="AB90" s="6" t="n">
        <f aca="false">T90-P90-D90</f>
        <v>-79843679.7216633</v>
      </c>
      <c r="AC90" s="50"/>
      <c r="AD90" s="6"/>
      <c r="AE90" s="6"/>
      <c r="AF90" s="6"/>
      <c r="AG90" s="6" t="n">
        <f aca="false">BF90/100*$AG$53</f>
        <v>6828056573.29597</v>
      </c>
      <c r="AH90" s="61" t="n">
        <f aca="false">(AG90-AG89)/AG89</f>
        <v>0.00686233624986168</v>
      </c>
      <c r="AI90" s="61"/>
      <c r="AJ90" s="61" t="n">
        <f aca="false">AB90/AG90</f>
        <v>-0.011693470735718</v>
      </c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61" t="n">
        <f aca="false">AVERAGE(AH90:AH93)</f>
        <v>0.00511559515939213</v>
      </c>
      <c r="AV90" s="5"/>
      <c r="AW90" s="65" t="n">
        <f aca="false">workers_and_wage_central!C78</f>
        <v>13409663</v>
      </c>
      <c r="AX90" s="5"/>
      <c r="AY90" s="61" t="n">
        <f aca="false">(AW90-AW89)/AW89</f>
        <v>0.00262348523224102</v>
      </c>
      <c r="AZ90" s="66" t="n">
        <f aca="false">workers_and_wage_central!B78</f>
        <v>7808.0268598909</v>
      </c>
      <c r="BA90" s="61" t="n">
        <f aca="false">(AZ90-AZ89)/AZ89</f>
        <v>0.00422775955286833</v>
      </c>
      <c r="BB90" s="5"/>
      <c r="BC90" s="5"/>
      <c r="BD90" s="5"/>
      <c r="BE90" s="5"/>
      <c r="BF90" s="5" t="n">
        <f aca="false">BF89*(1+AY90)*(1+BA90)*(1-BE90)</f>
        <v>128.689546655809</v>
      </c>
      <c r="BG90" s="5"/>
      <c r="BH90" s="5" t="n">
        <f aca="false">BH89+1</f>
        <v>59</v>
      </c>
      <c r="BI90" s="61" t="n">
        <f aca="false">T97/AG97</f>
        <v>0.0190989513308114</v>
      </c>
      <c r="BJ90" s="5"/>
      <c r="BK90" s="5"/>
      <c r="BL90" s="5"/>
      <c r="BM90" s="5"/>
      <c r="BN90" s="5"/>
      <c r="BO90" s="5"/>
      <c r="BP90" s="5"/>
    </row>
    <row r="91" customFormat="false" ht="12.8" hidden="false" customHeight="false" outlineLevel="0" collapsed="false">
      <c r="A91" s="7" t="n">
        <f aca="false">A87+1</f>
        <v>2034</v>
      </c>
      <c r="B91" s="7" t="n">
        <f aca="false">B87</f>
        <v>2</v>
      </c>
      <c r="C91" s="9"/>
      <c r="D91" s="9" t="n">
        <f aca="false">'Central pensions'!Q91</f>
        <v>161504250.94603</v>
      </c>
      <c r="E91" s="9"/>
      <c r="F91" s="67" t="n">
        <f aca="false">'Central pensions'!I91</f>
        <v>29355309.3715999</v>
      </c>
      <c r="G91" s="9" t="n">
        <f aca="false">'Central pensions'!K91</f>
        <v>4553646.26264192</v>
      </c>
      <c r="H91" s="9" t="n">
        <f aca="false">'Central pensions'!V91</f>
        <v>25052818.1941994</v>
      </c>
      <c r="I91" s="67" t="n">
        <f aca="false">'Central pensions'!M91</f>
        <v>140834.42049408</v>
      </c>
      <c r="J91" s="9" t="n">
        <f aca="false">'Central pensions'!W91</f>
        <v>774829.428686578</v>
      </c>
      <c r="K91" s="9"/>
      <c r="L91" s="67" t="n">
        <f aca="false">'Central pensions'!N91</f>
        <v>4387543.85122896</v>
      </c>
      <c r="M91" s="67"/>
      <c r="N91" s="67" t="n">
        <f aca="false">'Central pensions'!L91</f>
        <v>1326278.93240496</v>
      </c>
      <c r="O91" s="9"/>
      <c r="P91" s="9" t="n">
        <f aca="false">'Central pensions'!X91</f>
        <v>30063781.2720766</v>
      </c>
      <c r="Q91" s="67"/>
      <c r="R91" s="67" t="n">
        <f aca="false">'Central SIPA income'!G86</f>
        <v>34006365.933701</v>
      </c>
      <c r="S91" s="67"/>
      <c r="T91" s="9" t="n">
        <f aca="false">'Central SIPA income'!J86</f>
        <v>130026287.537052</v>
      </c>
      <c r="U91" s="9"/>
      <c r="V91" s="67" t="n">
        <f aca="false">'Central SIPA income'!F86</f>
        <v>128312.67715508</v>
      </c>
      <c r="W91" s="67"/>
      <c r="X91" s="67" t="n">
        <f aca="false">'Central SIPA income'!M86</f>
        <v>322284.451442236</v>
      </c>
      <c r="Y91" s="9"/>
      <c r="Z91" s="9" t="n">
        <f aca="false">R91+V91-N91-L91-F91</f>
        <v>-934453.544377815</v>
      </c>
      <c r="AA91" s="9"/>
      <c r="AB91" s="9" t="n">
        <f aca="false">T91-P91-D91</f>
        <v>-61541744.6810546</v>
      </c>
      <c r="AC91" s="50"/>
      <c r="AD91" s="9"/>
      <c r="AE91" s="9"/>
      <c r="AF91" s="9"/>
      <c r="AG91" s="9" t="n">
        <f aca="false">BF91/100*$AG$53</f>
        <v>6860666016.25306</v>
      </c>
      <c r="AH91" s="40" t="n">
        <f aca="false">(AG91-AG90)/AG90</f>
        <v>0.00477580151936932</v>
      </c>
      <c r="AI91" s="40"/>
      <c r="AJ91" s="40" t="n">
        <f aca="false">AB91/AG91</f>
        <v>-0.00897022891586049</v>
      </c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1" t="n">
        <f aca="false">workers_and_wage_central!C79</f>
        <v>13429019</v>
      </c>
      <c r="AX91" s="7"/>
      <c r="AY91" s="40" t="n">
        <f aca="false">(AW91-AW90)/AW90</f>
        <v>0.00144343672171329</v>
      </c>
      <c r="AZ91" s="39" t="n">
        <f aca="false">workers_and_wage_central!B79</f>
        <v>7834.00855081118</v>
      </c>
      <c r="BA91" s="40" t="n">
        <f aca="false">(AZ91-AZ90)/AZ90</f>
        <v>0.00332756167294362</v>
      </c>
      <c r="BB91" s="7"/>
      <c r="BC91" s="7"/>
      <c r="BD91" s="7"/>
      <c r="BE91" s="7"/>
      <c r="BF91" s="7" t="n">
        <f aca="false">BF90*(1+AY91)*(1+BA91)*(1-BE91)</f>
        <v>129.304142388255</v>
      </c>
      <c r="BG91" s="7"/>
      <c r="BH91" s="7" t="n">
        <f aca="false">BH90+1</f>
        <v>60</v>
      </c>
      <c r="BI91" s="40" t="n">
        <f aca="false">T98/AG98</f>
        <v>0.0165726289258153</v>
      </c>
      <c r="BJ91" s="7"/>
      <c r="BK91" s="7"/>
      <c r="BL91" s="7"/>
      <c r="BM91" s="7"/>
      <c r="BN91" s="7"/>
      <c r="BO91" s="7"/>
      <c r="BP91" s="7"/>
    </row>
    <row r="92" customFormat="false" ht="12.8" hidden="false" customHeight="false" outlineLevel="0" collapsed="false">
      <c r="A92" s="7" t="n">
        <f aca="false">A88+1</f>
        <v>2034</v>
      </c>
      <c r="B92" s="7" t="n">
        <f aca="false">B88</f>
        <v>3</v>
      </c>
      <c r="C92" s="9"/>
      <c r="D92" s="9" t="n">
        <f aca="false">'Central pensions'!Q92</f>
        <v>159220343.432483</v>
      </c>
      <c r="E92" s="9"/>
      <c r="F92" s="67" t="n">
        <f aca="false">'Central pensions'!I92</f>
        <v>28940182.1458856</v>
      </c>
      <c r="G92" s="9" t="n">
        <f aca="false">'Central pensions'!K92</f>
        <v>4572193.19311552</v>
      </c>
      <c r="H92" s="9" t="n">
        <f aca="false">'Central pensions'!V92</f>
        <v>25154857.933436</v>
      </c>
      <c r="I92" s="67" t="n">
        <f aca="false">'Central pensions'!M92</f>
        <v>141408.036900479</v>
      </c>
      <c r="J92" s="9" t="n">
        <f aca="false">'Central pensions'!W92</f>
        <v>777985.296910388</v>
      </c>
      <c r="K92" s="9"/>
      <c r="L92" s="67" t="n">
        <f aca="false">'Central pensions'!N92</f>
        <v>4302750.67857131</v>
      </c>
      <c r="M92" s="67"/>
      <c r="N92" s="67" t="n">
        <f aca="false">'Central pensions'!L92</f>
        <v>1306670.41756597</v>
      </c>
      <c r="O92" s="9"/>
      <c r="P92" s="9" t="n">
        <f aca="false">'Central pensions'!X92</f>
        <v>29515908.8328693</v>
      </c>
      <c r="Q92" s="67"/>
      <c r="R92" s="67" t="n">
        <f aca="false">'Central SIPA income'!G87</f>
        <v>29704709.7118104</v>
      </c>
      <c r="S92" s="67"/>
      <c r="T92" s="9" t="n">
        <f aca="false">'Central SIPA income'!J87</f>
        <v>113578532.140796</v>
      </c>
      <c r="U92" s="9"/>
      <c r="V92" s="67" t="n">
        <f aca="false">'Central SIPA income'!F87</f>
        <v>129836.8055991</v>
      </c>
      <c r="W92" s="67"/>
      <c r="X92" s="67" t="n">
        <f aca="false">'Central SIPA income'!M87</f>
        <v>326112.622675191</v>
      </c>
      <c r="Y92" s="9"/>
      <c r="Z92" s="9" t="n">
        <f aca="false">R92+V92-N92-L92-F92</f>
        <v>-4715056.72461336</v>
      </c>
      <c r="AA92" s="9"/>
      <c r="AB92" s="9" t="n">
        <f aca="false">T92-P92-D92</f>
        <v>-75157720.1245564</v>
      </c>
      <c r="AC92" s="50"/>
      <c r="AD92" s="9"/>
      <c r="AE92" s="9"/>
      <c r="AF92" s="9"/>
      <c r="AG92" s="9" t="n">
        <f aca="false">BF92/100*$AG$53</f>
        <v>6872748122.15029</v>
      </c>
      <c r="AH92" s="40" t="n">
        <f aca="false">(AG92-AG91)/AG91</f>
        <v>0.00176106894995503</v>
      </c>
      <c r="AI92" s="40"/>
      <c r="AJ92" s="40" t="n">
        <f aca="false">AB92/AG92</f>
        <v>-0.0109356139332866</v>
      </c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9"/>
      <c r="AW92" s="71" t="n">
        <f aca="false">workers_and_wage_central!C80</f>
        <v>13396041</v>
      </c>
      <c r="AY92" s="40" t="n">
        <f aca="false">(AW92-AW91)/AW91</f>
        <v>-0.00245572666179116</v>
      </c>
      <c r="AZ92" s="39" t="n">
        <f aca="false">workers_and_wage_central!B80</f>
        <v>7867.12428688663</v>
      </c>
      <c r="BA92" s="40" t="n">
        <f aca="false">(AZ92-AZ91)/AZ91</f>
        <v>0.00422717640153951</v>
      </c>
      <c r="BB92" s="7"/>
      <c r="BC92" s="7"/>
      <c r="BD92" s="7"/>
      <c r="BE92" s="7"/>
      <c r="BF92" s="7" t="n">
        <f aca="false">BF91*(1+AY92)*(1+BA92)*(1-BE92)</f>
        <v>129.531855898515</v>
      </c>
      <c r="BG92" s="7"/>
      <c r="BH92" s="0" t="n">
        <f aca="false">BH91+1</f>
        <v>61</v>
      </c>
      <c r="BI92" s="40" t="n">
        <f aca="false">T99/AG99</f>
        <v>0.0190790911806247</v>
      </c>
      <c r="BN92" s="0"/>
      <c r="BO92" s="0"/>
      <c r="BP92" s="0"/>
    </row>
    <row r="93" customFormat="false" ht="12.8" hidden="false" customHeight="false" outlineLevel="0" collapsed="false">
      <c r="A93" s="7" t="n">
        <f aca="false">A89+1</f>
        <v>2034</v>
      </c>
      <c r="B93" s="7" t="n">
        <f aca="false">B89</f>
        <v>4</v>
      </c>
      <c r="C93" s="9"/>
      <c r="D93" s="9" t="n">
        <f aca="false">'Central pensions'!Q93</f>
        <v>162088814.372396</v>
      </c>
      <c r="E93" s="9"/>
      <c r="F93" s="67" t="n">
        <f aca="false">'Central pensions'!I93</f>
        <v>29461560.6939508</v>
      </c>
      <c r="G93" s="9" t="n">
        <f aca="false">'Central pensions'!K93</f>
        <v>4729643.83685712</v>
      </c>
      <c r="H93" s="9" t="n">
        <f aca="false">'Central pensions'!V93</f>
        <v>26021104.919852</v>
      </c>
      <c r="I93" s="67" t="n">
        <f aca="false">'Central pensions'!M93</f>
        <v>146277.64443888</v>
      </c>
      <c r="J93" s="9" t="n">
        <f aca="false">'Central pensions'!W93</f>
        <v>804776.440820162</v>
      </c>
      <c r="K93" s="9"/>
      <c r="L93" s="67" t="n">
        <f aca="false">'Central pensions'!N93</f>
        <v>4354799.26883995</v>
      </c>
      <c r="M93" s="67"/>
      <c r="N93" s="67" t="n">
        <f aca="false">'Central pensions'!L93</f>
        <v>1330289.99893445</v>
      </c>
      <c r="O93" s="9"/>
      <c r="P93" s="9" t="n">
        <f aca="false">'Central pensions'!X93</f>
        <v>29915937.1829881</v>
      </c>
      <c r="Q93" s="67"/>
      <c r="R93" s="67" t="n">
        <f aca="false">'Central SIPA income'!G88</f>
        <v>34420793.0833281</v>
      </c>
      <c r="S93" s="67"/>
      <c r="T93" s="9" t="n">
        <f aca="false">'Central SIPA income'!J88</f>
        <v>131610885.662757</v>
      </c>
      <c r="U93" s="9"/>
      <c r="V93" s="67" t="n">
        <f aca="false">'Central SIPA income'!F88</f>
        <v>130016.74107494</v>
      </c>
      <c r="W93" s="67"/>
      <c r="X93" s="67" t="n">
        <f aca="false">'Central SIPA income'!M88</f>
        <v>326564.568713663</v>
      </c>
      <c r="Y93" s="9"/>
      <c r="Z93" s="9" t="n">
        <f aca="false">R93+V93-N93-L93-F93</f>
        <v>-595840.137322135</v>
      </c>
      <c r="AA93" s="9"/>
      <c r="AB93" s="9" t="n">
        <f aca="false">T93-P93-D93</f>
        <v>-60393865.8926272</v>
      </c>
      <c r="AC93" s="50"/>
      <c r="AD93" s="9"/>
      <c r="AE93" s="9"/>
      <c r="AF93" s="9"/>
      <c r="AG93" s="9" t="n">
        <f aca="false">BF93/100*$AG$53</f>
        <v>6921291537.43428</v>
      </c>
      <c r="AH93" s="40" t="n">
        <f aca="false">(AG93-AG92)/AG92</f>
        <v>0.00706317391838249</v>
      </c>
      <c r="AI93" s="40" t="n">
        <f aca="false">(AG93-AG89)/AG89</f>
        <v>0.0206107246536139</v>
      </c>
      <c r="AJ93" s="40" t="n">
        <f aca="false">AB93/AG93</f>
        <v>-0.00872580869711713</v>
      </c>
      <c r="AK93" s="73"/>
      <c r="AL93" s="7"/>
      <c r="AM93" s="7"/>
      <c r="AN93" s="7"/>
      <c r="AO93" s="7"/>
      <c r="AP93" s="7"/>
      <c r="AQ93" s="7"/>
      <c r="AR93" s="7"/>
      <c r="AS93" s="7"/>
      <c r="AT93" s="7"/>
      <c r="AW93" s="71" t="n">
        <f aca="false">workers_and_wage_central!C81</f>
        <v>13460087</v>
      </c>
      <c r="AY93" s="40" t="n">
        <f aca="false">(AW93-AW92)/AW92</f>
        <v>0.00478096476414188</v>
      </c>
      <c r="AZ93" s="39" t="n">
        <f aca="false">workers_and_wage_central!B81</f>
        <v>7884.99327893038</v>
      </c>
      <c r="BA93" s="40" t="n">
        <f aca="false">(AZ93-AZ92)/AZ92</f>
        <v>0.00227134991035214</v>
      </c>
      <c r="BB93" s="7"/>
      <c r="BC93" s="7"/>
      <c r="BD93" s="7"/>
      <c r="BE93" s="7"/>
      <c r="BF93" s="7" t="n">
        <f aca="false">BF92*(1+AY93)*(1+BA93)*(1-BE93)</f>
        <v>130.446761924697</v>
      </c>
      <c r="BG93" s="73" t="e">
        <f aca="false">(BB93-BB89)/BB89</f>
        <v>#DIV/0!</v>
      </c>
      <c r="BH93" s="0" t="n">
        <f aca="false">BH92+1</f>
        <v>62</v>
      </c>
      <c r="BI93" s="40" t="n">
        <f aca="false">T100/AG100</f>
        <v>0.0166226986762149</v>
      </c>
      <c r="BN93" s="0"/>
      <c r="BO93" s="0"/>
      <c r="BP93" s="0"/>
    </row>
    <row r="94" customFormat="false" ht="12.8" hidden="false" customHeight="false" outlineLevel="0" collapsed="false">
      <c r="A94" s="5" t="n">
        <f aca="false">A90+1</f>
        <v>2035</v>
      </c>
      <c r="B94" s="5" t="n">
        <f aca="false">B90</f>
        <v>1</v>
      </c>
      <c r="C94" s="6"/>
      <c r="D94" s="6" t="n">
        <f aca="false">'Central pensions'!Q94</f>
        <v>160455395.914208</v>
      </c>
      <c r="E94" s="6"/>
      <c r="F94" s="8" t="n">
        <f aca="false">'Central pensions'!I94</f>
        <v>29164667.5540332</v>
      </c>
      <c r="G94" s="6" t="n">
        <f aca="false">'Central pensions'!K94</f>
        <v>4781150.5269848</v>
      </c>
      <c r="H94" s="6" t="n">
        <f aca="false">'Central pensions'!V94</f>
        <v>26304479.532004</v>
      </c>
      <c r="I94" s="8" t="n">
        <f aca="false">'Central pensions'!M94</f>
        <v>147870.634855201</v>
      </c>
      <c r="J94" s="6" t="n">
        <f aca="false">'Central pensions'!W94</f>
        <v>813540.604082602</v>
      </c>
      <c r="K94" s="6"/>
      <c r="L94" s="8" t="n">
        <f aca="false">'Central pensions'!N94</f>
        <v>5160836.24041132</v>
      </c>
      <c r="M94" s="8"/>
      <c r="N94" s="8" t="n">
        <f aca="false">'Central pensions'!L94</f>
        <v>1316012.79143906</v>
      </c>
      <c r="O94" s="6"/>
      <c r="P94" s="6" t="n">
        <f aca="false">'Central pensions'!X94</f>
        <v>34019917.8770281</v>
      </c>
      <c r="Q94" s="8"/>
      <c r="R94" s="8" t="n">
        <f aca="false">'Central SIPA income'!G89</f>
        <v>30015728.6070009</v>
      </c>
      <c r="S94" s="8"/>
      <c r="T94" s="6" t="n">
        <f aca="false">'Central SIPA income'!J89</f>
        <v>114767739.843093</v>
      </c>
      <c r="U94" s="6"/>
      <c r="V94" s="8" t="n">
        <f aca="false">'Central SIPA income'!F89</f>
        <v>132558.11652795</v>
      </c>
      <c r="W94" s="8"/>
      <c r="X94" s="8" t="n">
        <f aca="false">'Central SIPA income'!M89</f>
        <v>332947.77115275</v>
      </c>
      <c r="Y94" s="6"/>
      <c r="Z94" s="6" t="n">
        <f aca="false">R94+V94-N94-L94-F94</f>
        <v>-5493229.86235468</v>
      </c>
      <c r="AA94" s="6"/>
      <c r="AB94" s="6" t="n">
        <f aca="false">T94-P94-D94</f>
        <v>-79707573.9481424</v>
      </c>
      <c r="AC94" s="50"/>
      <c r="AD94" s="6"/>
      <c r="AE94" s="6"/>
      <c r="AF94" s="6"/>
      <c r="AG94" s="6" t="n">
        <f aca="false">BF94/100*$AG$53</f>
        <v>6938216320.11213</v>
      </c>
      <c r="AH94" s="61" t="n">
        <f aca="false">(AG94-AG93)/AG93</f>
        <v>0.00244532145284067</v>
      </c>
      <c r="AI94" s="61"/>
      <c r="AJ94" s="61" t="n">
        <f aca="false">AB94/AG94</f>
        <v>-0.011488193834068</v>
      </c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61" t="n">
        <f aca="false">AVERAGE(AH94:AH97)</f>
        <v>0.00351062357048677</v>
      </c>
      <c r="AV94" s="5"/>
      <c r="AW94" s="65" t="n">
        <f aca="false">workers_and_wage_central!C82</f>
        <v>13482574</v>
      </c>
      <c r="AX94" s="5"/>
      <c r="AY94" s="61" t="n">
        <f aca="false">(AW94-AW93)/AW93</f>
        <v>0.00167064299064337</v>
      </c>
      <c r="AZ94" s="66" t="n">
        <f aca="false">workers_and_wage_central!B82</f>
        <v>7891.0914255722</v>
      </c>
      <c r="BA94" s="61" t="n">
        <f aca="false">(AZ94-AZ93)/AZ93</f>
        <v>0.000773386409612847</v>
      </c>
      <c r="BB94" s="5"/>
      <c r="BC94" s="5"/>
      <c r="BD94" s="5"/>
      <c r="BE94" s="5"/>
      <c r="BF94" s="5" t="n">
        <f aca="false">BF93*(1+AY94)*(1+BA94)*(1-BE94)</f>
        <v>130.765746190085</v>
      </c>
      <c r="BG94" s="5"/>
      <c r="BH94" s="5" t="n">
        <f aca="false">BH93+1</f>
        <v>63</v>
      </c>
      <c r="BI94" s="61" t="n">
        <f aca="false">T101/AG101</f>
        <v>0.0191633423636919</v>
      </c>
      <c r="BJ94" s="5"/>
      <c r="BK94" s="5"/>
      <c r="BL94" s="5"/>
      <c r="BM94" s="5"/>
      <c r="BN94" s="5"/>
      <c r="BO94" s="5"/>
      <c r="BP94" s="5"/>
    </row>
    <row r="95" customFormat="false" ht="12.8" hidden="false" customHeight="false" outlineLevel="0" collapsed="false">
      <c r="A95" s="7" t="n">
        <f aca="false">A91+1</f>
        <v>2035</v>
      </c>
      <c r="B95" s="7" t="n">
        <f aca="false">B91</f>
        <v>2</v>
      </c>
      <c r="C95" s="9"/>
      <c r="D95" s="9" t="n">
        <f aca="false">'Central pensions'!Q95</f>
        <v>163323537.617627</v>
      </c>
      <c r="E95" s="9"/>
      <c r="F95" s="67" t="n">
        <f aca="false">'Central pensions'!I95</f>
        <v>29685986.2594684</v>
      </c>
      <c r="G95" s="9" t="n">
        <f aca="false">'Central pensions'!K95</f>
        <v>4944957.8415788</v>
      </c>
      <c r="H95" s="9" t="n">
        <f aca="false">'Central pensions'!V95</f>
        <v>27205699.0459288</v>
      </c>
      <c r="I95" s="67" t="n">
        <f aca="false">'Central pensions'!M95</f>
        <v>152936.8404612</v>
      </c>
      <c r="J95" s="9" t="n">
        <f aca="false">'Central pensions'!W95</f>
        <v>841413.3725545</v>
      </c>
      <c r="K95" s="9"/>
      <c r="L95" s="67" t="n">
        <f aca="false">'Central pensions'!N95</f>
        <v>4280658.26821506</v>
      </c>
      <c r="M95" s="67"/>
      <c r="N95" s="67" t="n">
        <f aca="false">'Central pensions'!L95</f>
        <v>1340206.9831727</v>
      </c>
      <c r="O95" s="9"/>
      <c r="P95" s="9" t="n">
        <f aca="false">'Central pensions'!X95</f>
        <v>29585779.4995895</v>
      </c>
      <c r="Q95" s="67"/>
      <c r="R95" s="67" t="n">
        <f aca="false">'Central SIPA income'!G90</f>
        <v>34901573.756929</v>
      </c>
      <c r="S95" s="67"/>
      <c r="T95" s="9" t="n">
        <f aca="false">'Central SIPA income'!J90</f>
        <v>133449192.238348</v>
      </c>
      <c r="U95" s="9"/>
      <c r="V95" s="67" t="n">
        <f aca="false">'Central SIPA income'!F90</f>
        <v>129359.74690714</v>
      </c>
      <c r="W95" s="67"/>
      <c r="X95" s="67" t="n">
        <f aca="false">'Central SIPA income'!M90</f>
        <v>324914.388780824</v>
      </c>
      <c r="Y95" s="9"/>
      <c r="Z95" s="9" t="n">
        <f aca="false">R95+V95-N95-L95-F95</f>
        <v>-275918.007020049</v>
      </c>
      <c r="AA95" s="9"/>
      <c r="AB95" s="9" t="n">
        <f aca="false">T95-P95-D95</f>
        <v>-59460124.8788685</v>
      </c>
      <c r="AC95" s="50"/>
      <c r="AD95" s="9"/>
      <c r="AE95" s="9"/>
      <c r="AF95" s="9"/>
      <c r="AG95" s="9" t="n">
        <f aca="false">BF95/100*$AG$53</f>
        <v>6997664950.82729</v>
      </c>
      <c r="AH95" s="40" t="n">
        <f aca="false">(AG95-AG94)/AG94</f>
        <v>0.00856828729061642</v>
      </c>
      <c r="AI95" s="40"/>
      <c r="AJ95" s="40" t="n">
        <f aca="false">AB95/AG95</f>
        <v>-0.00849713801628054</v>
      </c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1" t="n">
        <f aca="false">workers_and_wage_central!C83</f>
        <v>13521258</v>
      </c>
      <c r="AX95" s="7"/>
      <c r="AY95" s="40" t="n">
        <f aca="false">(AW95-AW94)/AW94</f>
        <v>0.0028691850680738</v>
      </c>
      <c r="AZ95" s="39" t="n">
        <f aca="false">workers_and_wage_central!B83</f>
        <v>7935.93489803238</v>
      </c>
      <c r="BA95" s="40" t="n">
        <f aca="false">(AZ95-AZ94)/AZ94</f>
        <v>0.00568279722559803</v>
      </c>
      <c r="BB95" s="7"/>
      <c r="BC95" s="7"/>
      <c r="BD95" s="7"/>
      <c r="BE95" s="7"/>
      <c r="BF95" s="7" t="n">
        <f aca="false">BF94*(1+AY95)*(1+BA95)*(1-BE95)</f>
        <v>131.886184671214</v>
      </c>
      <c r="BG95" s="7"/>
      <c r="BH95" s="7" t="n">
        <f aca="false">BH94+1</f>
        <v>64</v>
      </c>
      <c r="BI95" s="40" t="n">
        <f aca="false">T102/AG102</f>
        <v>0.0165851541707239</v>
      </c>
      <c r="BJ95" s="7"/>
      <c r="BK95" s="7"/>
      <c r="BL95" s="7"/>
      <c r="BM95" s="7"/>
      <c r="BN95" s="7"/>
      <c r="BO95" s="7"/>
      <c r="BP95" s="7"/>
    </row>
    <row r="96" customFormat="false" ht="12.8" hidden="false" customHeight="false" outlineLevel="0" collapsed="false">
      <c r="A96" s="7" t="n">
        <f aca="false">A92+1</f>
        <v>2035</v>
      </c>
      <c r="B96" s="7" t="n">
        <f aca="false">B92</f>
        <v>3</v>
      </c>
      <c r="C96" s="9"/>
      <c r="D96" s="9" t="n">
        <f aca="false">'Central pensions'!Q96</f>
        <v>161464031.448462</v>
      </c>
      <c r="E96" s="9"/>
      <c r="F96" s="67" t="n">
        <f aca="false">'Central pensions'!I96</f>
        <v>29347999.0018298</v>
      </c>
      <c r="G96" s="9" t="n">
        <f aca="false">'Central pensions'!K96</f>
        <v>4946035.24787072</v>
      </c>
      <c r="H96" s="9" t="n">
        <f aca="false">'Central pensions'!V96</f>
        <v>27211626.6174607</v>
      </c>
      <c r="I96" s="67" t="n">
        <f aca="false">'Central pensions'!M96</f>
        <v>152970.162305279</v>
      </c>
      <c r="J96" s="9" t="n">
        <f aca="false">'Central pensions'!W96</f>
        <v>841596.699509087</v>
      </c>
      <c r="K96" s="9"/>
      <c r="L96" s="67" t="n">
        <f aca="false">'Central pensions'!N96</f>
        <v>4258424.53538005</v>
      </c>
      <c r="M96" s="67"/>
      <c r="N96" s="67" t="n">
        <f aca="false">'Central pensions'!L96</f>
        <v>1325271.2327556</v>
      </c>
      <c r="O96" s="9"/>
      <c r="P96" s="9" t="n">
        <f aca="false">'Central pensions'!X96</f>
        <v>29388236.4621779</v>
      </c>
      <c r="Q96" s="67"/>
      <c r="R96" s="67" t="n">
        <f aca="false">'Central SIPA income'!G91</f>
        <v>30432238.1801592</v>
      </c>
      <c r="S96" s="67"/>
      <c r="T96" s="9" t="n">
        <f aca="false">'Central SIPA income'!J91</f>
        <v>116360300.295657</v>
      </c>
      <c r="U96" s="9"/>
      <c r="V96" s="67" t="n">
        <f aca="false">'Central SIPA income'!F91</f>
        <v>125532.80862982</v>
      </c>
      <c r="W96" s="67"/>
      <c r="X96" s="67" t="n">
        <f aca="false">'Central SIPA income'!M91</f>
        <v>315302.223165117</v>
      </c>
      <c r="Y96" s="9"/>
      <c r="Z96" s="9" t="n">
        <f aca="false">R96+V96-N96-L96-F96</f>
        <v>-4373923.78117638</v>
      </c>
      <c r="AA96" s="9"/>
      <c r="AB96" s="9" t="n">
        <f aca="false">T96-P96-D96</f>
        <v>-74491967.6149835</v>
      </c>
      <c r="AC96" s="50"/>
      <c r="AD96" s="9"/>
      <c r="AE96" s="9"/>
      <c r="AF96" s="9"/>
      <c r="AG96" s="9" t="n">
        <f aca="false">BF96/100*$AG$53</f>
        <v>6993440801.38812</v>
      </c>
      <c r="AH96" s="40" t="n">
        <f aca="false">(AG96-AG95)/AG95</f>
        <v>-0.00060365128494416</v>
      </c>
      <c r="AI96" s="40"/>
      <c r="AJ96" s="40" t="n">
        <f aca="false">AB96/AG96</f>
        <v>-0.0106516905955932</v>
      </c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9"/>
      <c r="AW96" s="71" t="n">
        <f aca="false">workers_and_wage_central!C84</f>
        <v>13483204</v>
      </c>
      <c r="AY96" s="40" t="n">
        <f aca="false">(AW96-AW95)/AW95</f>
        <v>-0.00281438309956071</v>
      </c>
      <c r="AZ96" s="39" t="n">
        <f aca="false">workers_and_wage_central!B84</f>
        <v>7953.52863731267</v>
      </c>
      <c r="BA96" s="40" t="n">
        <f aca="false">(AZ96-AZ95)/AZ95</f>
        <v>0.00221697122095323</v>
      </c>
      <c r="BB96" s="7"/>
      <c r="BC96" s="7"/>
      <c r="BD96" s="7"/>
      <c r="BE96" s="7"/>
      <c r="BF96" s="7" t="n">
        <f aca="false">BF95*(1+AY96)*(1+BA96)*(1-BE96)</f>
        <v>131.806571406371</v>
      </c>
      <c r="BG96" s="7"/>
      <c r="BH96" s="0" t="n">
        <f aca="false">BH95+1</f>
        <v>65</v>
      </c>
      <c r="BI96" s="40" t="n">
        <f aca="false">T103/AG103</f>
        <v>0.0191303365384766</v>
      </c>
      <c r="BN96" s="0"/>
      <c r="BO96" s="0"/>
      <c r="BP96" s="0"/>
    </row>
    <row r="97" customFormat="false" ht="12.8" hidden="false" customHeight="false" outlineLevel="0" collapsed="false">
      <c r="A97" s="7" t="n">
        <f aca="false">A93+1</f>
        <v>2035</v>
      </c>
      <c r="B97" s="7" t="n">
        <f aca="false">B93</f>
        <v>4</v>
      </c>
      <c r="C97" s="9"/>
      <c r="D97" s="9" t="n">
        <f aca="false">'Central pensions'!Q97</f>
        <v>164503164.996351</v>
      </c>
      <c r="E97" s="9"/>
      <c r="F97" s="67" t="n">
        <f aca="false">'Central pensions'!I97</f>
        <v>29900397.4990662</v>
      </c>
      <c r="G97" s="9" t="n">
        <f aca="false">'Central pensions'!K97</f>
        <v>5074398.09455376</v>
      </c>
      <c r="H97" s="9" t="n">
        <f aca="false">'Central pensions'!V97</f>
        <v>27917841.1267481</v>
      </c>
      <c r="I97" s="67" t="n">
        <f aca="false">'Central pensions'!M97</f>
        <v>156940.147254241</v>
      </c>
      <c r="J97" s="9" t="n">
        <f aca="false">'Central pensions'!W97</f>
        <v>863438.385363347</v>
      </c>
      <c r="K97" s="9"/>
      <c r="L97" s="67" t="n">
        <f aca="false">'Central pensions'!N97</f>
        <v>4303697.57601394</v>
      </c>
      <c r="M97" s="67"/>
      <c r="N97" s="67" t="n">
        <f aca="false">'Central pensions'!L97</f>
        <v>1350046.91136453</v>
      </c>
      <c r="O97" s="9"/>
      <c r="P97" s="9" t="n">
        <f aca="false">'Central pensions'!X97</f>
        <v>29759466.9589454</v>
      </c>
      <c r="Q97" s="67"/>
      <c r="R97" s="67" t="n">
        <f aca="false">'Central SIPA income'!G92</f>
        <v>35059378.9174556</v>
      </c>
      <c r="S97" s="67"/>
      <c r="T97" s="9" t="n">
        <f aca="false">'Central SIPA income'!J92</f>
        <v>134052573.946863</v>
      </c>
      <c r="U97" s="9"/>
      <c r="V97" s="67" t="n">
        <f aca="false">'Central SIPA income'!F92</f>
        <v>131834.36772418</v>
      </c>
      <c r="W97" s="67"/>
      <c r="X97" s="67" t="n">
        <f aca="false">'Central SIPA income'!M92</f>
        <v>331129.92282025</v>
      </c>
      <c r="Y97" s="9"/>
      <c r="Z97" s="9" t="n">
        <f aca="false">R97+V97-N97-L97-F97</f>
        <v>-362928.70126491</v>
      </c>
      <c r="AA97" s="9"/>
      <c r="AB97" s="9" t="n">
        <f aca="false">T97-P97-D97</f>
        <v>-60210058.0084333</v>
      </c>
      <c r="AC97" s="50"/>
      <c r="AD97" s="9"/>
      <c r="AE97" s="9"/>
      <c r="AF97" s="9"/>
      <c r="AG97" s="9" t="n">
        <f aca="false">BF97/100*$AG$53</f>
        <v>7018844732.62167</v>
      </c>
      <c r="AH97" s="40" t="n">
        <f aca="false">(AG97-AG96)/AG96</f>
        <v>0.00363253682343414</v>
      </c>
      <c r="AI97" s="40" t="n">
        <f aca="false">(AG97-AG93)/AG93</f>
        <v>0.0140946519388422</v>
      </c>
      <c r="AJ97" s="40" t="n">
        <f aca="false">AB97/AG97</f>
        <v>-0.00857834306101594</v>
      </c>
      <c r="AK97" s="73"/>
      <c r="AL97" s="7"/>
      <c r="AM97" s="7"/>
      <c r="AN97" s="7"/>
      <c r="AO97" s="7"/>
      <c r="AP97" s="7"/>
      <c r="AQ97" s="7"/>
      <c r="AR97" s="7"/>
      <c r="AS97" s="7"/>
      <c r="AT97" s="7"/>
      <c r="AW97" s="71" t="n">
        <f aca="false">workers_and_wage_central!C85</f>
        <v>13512314</v>
      </c>
      <c r="AY97" s="40" t="n">
        <f aca="false">(AW97-AW96)/AW96</f>
        <v>0.002158982390239</v>
      </c>
      <c r="AZ97" s="39" t="n">
        <f aca="false">workers_and_wage_central!B85</f>
        <v>7965.22334602556</v>
      </c>
      <c r="BA97" s="40" t="n">
        <f aca="false">(AZ97-AZ96)/AZ96</f>
        <v>0.00147037990886471</v>
      </c>
      <c r="BB97" s="7"/>
      <c r="BC97" s="7"/>
      <c r="BD97" s="7"/>
      <c r="BE97" s="7"/>
      <c r="BF97" s="7" t="n">
        <f aca="false">BF96*(1+AY97)*(1+BA97)*(1-BE97)</f>
        <v>132.285363630575</v>
      </c>
      <c r="BG97" s="73" t="e">
        <f aca="false">(BB97-BB93)/BB93</f>
        <v>#DIV/0!</v>
      </c>
      <c r="BH97" s="0" t="n">
        <f aca="false">BH96+1</f>
        <v>66</v>
      </c>
      <c r="BI97" s="40" t="n">
        <f aca="false">T104/AG104</f>
        <v>0.0166720667947458</v>
      </c>
      <c r="BN97" s="0"/>
      <c r="BO97" s="0"/>
      <c r="BP97" s="0"/>
    </row>
    <row r="98" customFormat="false" ht="12.8" hidden="false" customHeight="false" outlineLevel="0" collapsed="false">
      <c r="A98" s="5" t="n">
        <f aca="false">A94+1</f>
        <v>2036</v>
      </c>
      <c r="B98" s="5" t="n">
        <f aca="false">B94</f>
        <v>1</v>
      </c>
      <c r="C98" s="6"/>
      <c r="D98" s="6" t="n">
        <f aca="false">'Central pensions'!Q98</f>
        <v>162406098.081227</v>
      </c>
      <c r="E98" s="6"/>
      <c r="F98" s="8" t="n">
        <f aca="false">'Central pensions'!I98</f>
        <v>29519230.7637895</v>
      </c>
      <c r="G98" s="6" t="n">
        <f aca="false">'Central pensions'!K98</f>
        <v>5071054.89021024</v>
      </c>
      <c r="H98" s="6" t="n">
        <f aca="false">'Central pensions'!V98</f>
        <v>27899447.8028548</v>
      </c>
      <c r="I98" s="8" t="n">
        <f aca="false">'Central pensions'!M98</f>
        <v>156836.74918176</v>
      </c>
      <c r="J98" s="6" t="n">
        <f aca="false">'Central pensions'!W98</f>
        <v>862869.519675925</v>
      </c>
      <c r="K98" s="6"/>
      <c r="L98" s="8" t="n">
        <f aca="false">'Central pensions'!N98</f>
        <v>5147891.61539461</v>
      </c>
      <c r="M98" s="8"/>
      <c r="N98" s="8" t="n">
        <f aca="false">'Central pensions'!L98</f>
        <v>1332436.26781177</v>
      </c>
      <c r="O98" s="6"/>
      <c r="P98" s="6" t="n">
        <f aca="false">'Central pensions'!X98</f>
        <v>34043105.2775739</v>
      </c>
      <c r="Q98" s="8"/>
      <c r="R98" s="8" t="n">
        <f aca="false">'Central SIPA income'!G93</f>
        <v>30749652.8693592</v>
      </c>
      <c r="S98" s="8"/>
      <c r="T98" s="6" t="n">
        <f aca="false">'Central SIPA income'!J93</f>
        <v>117573962.870684</v>
      </c>
      <c r="U98" s="6"/>
      <c r="V98" s="8" t="n">
        <f aca="false">'Central SIPA income'!F93</f>
        <v>134986.77499089</v>
      </c>
      <c r="W98" s="8"/>
      <c r="X98" s="8" t="n">
        <f aca="false">'Central SIPA income'!M93</f>
        <v>339047.861009992</v>
      </c>
      <c r="Y98" s="6"/>
      <c r="Z98" s="6" t="n">
        <f aca="false">R98+V98-N98-L98-F98</f>
        <v>-5114919.00264576</v>
      </c>
      <c r="AA98" s="6"/>
      <c r="AB98" s="6" t="n">
        <f aca="false">T98-P98-D98</f>
        <v>-78875240.4881175</v>
      </c>
      <c r="AC98" s="50"/>
      <c r="AD98" s="6"/>
      <c r="AE98" s="6"/>
      <c r="AF98" s="6"/>
      <c r="AG98" s="6" t="n">
        <f aca="false">BF98/100*$AG$53</f>
        <v>7094466629.10179</v>
      </c>
      <c r="AH98" s="61" t="n">
        <f aca="false">(AG98-AG97)/AG97</f>
        <v>0.0107741230018456</v>
      </c>
      <c r="AI98" s="61"/>
      <c r="AJ98" s="61" t="n">
        <f aca="false">AB98/AG98</f>
        <v>-0.0111178534781696</v>
      </c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61" t="n">
        <f aca="false">AVERAGE(AH98:AH101)</f>
        <v>0.00656413158828176</v>
      </c>
      <c r="AV98" s="5"/>
      <c r="AW98" s="65" t="n">
        <f aca="false">workers_and_wage_central!C86</f>
        <v>13657286</v>
      </c>
      <c r="AX98" s="5"/>
      <c r="AY98" s="61" t="n">
        <f aca="false">(AW98-AW97)/AW97</f>
        <v>0.0107288803383344</v>
      </c>
      <c r="AZ98" s="66" t="n">
        <f aca="false">workers_and_wage_central!B86</f>
        <v>7965.57988864212</v>
      </c>
      <c r="BA98" s="61" t="n">
        <f aca="false">(AZ98-AZ97)/AZ97</f>
        <v>4.47624129390945E-005</v>
      </c>
      <c r="BB98" s="5"/>
      <c r="BC98" s="5"/>
      <c r="BD98" s="5"/>
      <c r="BE98" s="5"/>
      <c r="BF98" s="5" t="n">
        <f aca="false">BF97*(1+AY98)*(1+BA98)*(1-BE98)</f>
        <v>133.710622409675</v>
      </c>
      <c r="BG98" s="5"/>
      <c r="BH98" s="5" t="n">
        <f aca="false">BH97+1</f>
        <v>67</v>
      </c>
      <c r="BI98" s="61" t="n">
        <f aca="false">T105/AG105</f>
        <v>0.0191965285368513</v>
      </c>
      <c r="BJ98" s="5"/>
      <c r="BK98" s="5"/>
      <c r="BL98" s="5"/>
      <c r="BM98" s="5"/>
      <c r="BN98" s="5"/>
      <c r="BO98" s="5"/>
      <c r="BP98" s="5"/>
    </row>
    <row r="99" customFormat="false" ht="12.8" hidden="false" customHeight="false" outlineLevel="0" collapsed="false">
      <c r="A99" s="7" t="n">
        <f aca="false">A95+1</f>
        <v>2036</v>
      </c>
      <c r="B99" s="7" t="n">
        <f aca="false">B95</f>
        <v>2</v>
      </c>
      <c r="C99" s="9"/>
      <c r="D99" s="9" t="n">
        <f aca="false">'Central pensions'!Q99</f>
        <v>164767391.707236</v>
      </c>
      <c r="E99" s="9"/>
      <c r="F99" s="67" t="n">
        <f aca="false">'Central pensions'!I99</f>
        <v>29948423.8314805</v>
      </c>
      <c r="G99" s="9" t="n">
        <f aca="false">'Central pensions'!K99</f>
        <v>5306707.4037888</v>
      </c>
      <c r="H99" s="9" t="n">
        <f aca="false">'Central pensions'!V99</f>
        <v>29195938.4038319</v>
      </c>
      <c r="I99" s="67" t="n">
        <f aca="false">'Central pensions'!M99</f>
        <v>164124.9712512</v>
      </c>
      <c r="J99" s="9" t="n">
        <f aca="false">'Central pensions'!W99</f>
        <v>902967.167128822</v>
      </c>
      <c r="K99" s="9"/>
      <c r="L99" s="67" t="n">
        <f aca="false">'Central pensions'!N99</f>
        <v>4280599.6697586</v>
      </c>
      <c r="M99" s="67"/>
      <c r="N99" s="67" t="n">
        <f aca="false">'Central pensions'!L99</f>
        <v>1352308.3682381</v>
      </c>
      <c r="O99" s="9"/>
      <c r="P99" s="9" t="n">
        <f aca="false">'Central pensions'!X99</f>
        <v>29652053.6820644</v>
      </c>
      <c r="Q99" s="67"/>
      <c r="R99" s="67" t="n">
        <f aca="false">'Central SIPA income'!G94</f>
        <v>35462433.816483</v>
      </c>
      <c r="S99" s="67"/>
      <c r="T99" s="9" t="n">
        <f aca="false">'Central SIPA income'!J94</f>
        <v>135593689.286748</v>
      </c>
      <c r="U99" s="9"/>
      <c r="V99" s="67" t="n">
        <f aca="false">'Central SIPA income'!F94</f>
        <v>130609.12508536</v>
      </c>
      <c r="W99" s="67"/>
      <c r="X99" s="67" t="n">
        <f aca="false">'Central SIPA income'!M94</f>
        <v>328052.466558789</v>
      </c>
      <c r="Y99" s="9"/>
      <c r="Z99" s="9" t="n">
        <f aca="false">R99+V99-N99-L99-F99</f>
        <v>11711.0720911212</v>
      </c>
      <c r="AA99" s="9"/>
      <c r="AB99" s="9" t="n">
        <f aca="false">T99-P99-D99</f>
        <v>-58825756.1025524</v>
      </c>
      <c r="AC99" s="50"/>
      <c r="AD99" s="9"/>
      <c r="AE99" s="9"/>
      <c r="AF99" s="9"/>
      <c r="AG99" s="9" t="n">
        <f aca="false">BF99/100*$AG$53</f>
        <v>7106926006.22645</v>
      </c>
      <c r="AH99" s="40" t="n">
        <f aca="false">(AG99-AG98)/AG98</f>
        <v>0.00175621054774639</v>
      </c>
      <c r="AI99" s="40"/>
      <c r="AJ99" s="40" t="n">
        <f aca="false">AB99/AG99</f>
        <v>-0.00827724336105576</v>
      </c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1" t="n">
        <f aca="false">workers_and_wage_central!C87</f>
        <v>13634257</v>
      </c>
      <c r="AX99" s="7"/>
      <c r="AY99" s="40" t="n">
        <f aca="false">(AW99-AW98)/AW98</f>
        <v>-0.00168620617595619</v>
      </c>
      <c r="AZ99" s="39" t="n">
        <f aca="false">workers_and_wage_central!B87</f>
        <v>7993.04704936082</v>
      </c>
      <c r="BA99" s="40" t="n">
        <f aca="false">(AZ99-AZ98)/AZ98</f>
        <v>0.00344823115236779</v>
      </c>
      <c r="BB99" s="7"/>
      <c r="BC99" s="7"/>
      <c r="BD99" s="7"/>
      <c r="BE99" s="7"/>
      <c r="BF99" s="7" t="n">
        <f aca="false">BF98*(1+AY99)*(1+BA99)*(1-BE99)</f>
        <v>133.945446415096</v>
      </c>
      <c r="BG99" s="7"/>
      <c r="BH99" s="7" t="n">
        <f aca="false">BH98+1</f>
        <v>68</v>
      </c>
      <c r="BI99" s="40" t="n">
        <f aca="false">T106/AG106</f>
        <v>0.0167172532409606</v>
      </c>
      <c r="BJ99" s="7"/>
      <c r="BK99" s="7"/>
      <c r="BL99" s="7"/>
      <c r="BM99" s="7"/>
      <c r="BN99" s="7"/>
      <c r="BO99" s="7"/>
      <c r="BP99" s="7"/>
    </row>
    <row r="100" customFormat="false" ht="12.8" hidden="false" customHeight="false" outlineLevel="0" collapsed="false">
      <c r="A100" s="7" t="n">
        <f aca="false">A96+1</f>
        <v>2036</v>
      </c>
      <c r="B100" s="7" t="n">
        <f aca="false">B96</f>
        <v>3</v>
      </c>
      <c r="C100" s="9"/>
      <c r="D100" s="9" t="n">
        <f aca="false">'Central pensions'!Q100</f>
        <v>163084951.694306</v>
      </c>
      <c r="E100" s="9"/>
      <c r="F100" s="67" t="n">
        <f aca="false">'Central pensions'!I100</f>
        <v>29642620.4437096</v>
      </c>
      <c r="G100" s="9" t="n">
        <f aca="false">'Central pensions'!K100</f>
        <v>5307973.6156764</v>
      </c>
      <c r="H100" s="9" t="n">
        <f aca="false">'Central pensions'!V100</f>
        <v>29202904.7280446</v>
      </c>
      <c r="I100" s="67" t="n">
        <f aca="false">'Central pensions'!M100</f>
        <v>164164.1324436</v>
      </c>
      <c r="J100" s="9" t="n">
        <f aca="false">'Central pensions'!W100</f>
        <v>903182.620454989</v>
      </c>
      <c r="K100" s="9"/>
      <c r="L100" s="67" t="n">
        <f aca="false">'Central pensions'!N100</f>
        <v>4201679.42437027</v>
      </c>
      <c r="M100" s="67"/>
      <c r="N100" s="67" t="n">
        <f aca="false">'Central pensions'!L100</f>
        <v>1337336.30860466</v>
      </c>
      <c r="O100" s="9"/>
      <c r="P100" s="9" t="n">
        <f aca="false">'Central pensions'!X100</f>
        <v>29160164.2989418</v>
      </c>
      <c r="Q100" s="67"/>
      <c r="R100" s="67" t="n">
        <f aca="false">'Central SIPA income'!G95</f>
        <v>30986122.2296627</v>
      </c>
      <c r="S100" s="67"/>
      <c r="T100" s="9" t="n">
        <f aca="false">'Central SIPA income'!J95</f>
        <v>118478123.965005</v>
      </c>
      <c r="U100" s="9"/>
      <c r="V100" s="67" t="n">
        <f aca="false">'Central SIPA income'!F95</f>
        <v>132175.95879242</v>
      </c>
      <c r="W100" s="67"/>
      <c r="X100" s="67" t="n">
        <f aca="false">'Central SIPA income'!M95</f>
        <v>331987.901100232</v>
      </c>
      <c r="Y100" s="9"/>
      <c r="Z100" s="9" t="n">
        <f aca="false">R100+V100-N100-L100-F100</f>
        <v>-4063337.98822941</v>
      </c>
      <c r="AA100" s="9"/>
      <c r="AB100" s="9" t="n">
        <f aca="false">T100-P100-D100</f>
        <v>-73766992.0282428</v>
      </c>
      <c r="AC100" s="50"/>
      <c r="AD100" s="9"/>
      <c r="AE100" s="9"/>
      <c r="AF100" s="9"/>
      <c r="AG100" s="9" t="n">
        <f aca="false">BF100/100*$AG$53</f>
        <v>7127490323.48964</v>
      </c>
      <c r="AH100" s="40" t="n">
        <f aca="false">(AG100-AG99)/AG99</f>
        <v>0.00289356006312358</v>
      </c>
      <c r="AI100" s="40"/>
      <c r="AJ100" s="40" t="n">
        <f aca="false">AB100/AG100</f>
        <v>-0.0103496446407136</v>
      </c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9"/>
      <c r="AW100" s="71" t="n">
        <f aca="false">workers_and_wage_central!C88</f>
        <v>13671493</v>
      </c>
      <c r="AY100" s="40" t="n">
        <f aca="false">(AW100-AW99)/AW99</f>
        <v>0.00273106191265135</v>
      </c>
      <c r="AZ100" s="39" t="n">
        <f aca="false">workers_and_wage_central!B88</f>
        <v>7994.34236712995</v>
      </c>
      <c r="BA100" s="40" t="n">
        <f aca="false">(AZ100-AZ99)/AZ99</f>
        <v>0.000162055566686395</v>
      </c>
      <c r="BB100" s="7"/>
      <c r="BC100" s="7"/>
      <c r="BD100" s="7"/>
      <c r="BE100" s="7"/>
      <c r="BF100" s="7" t="n">
        <f aca="false">BF99*(1+AY100)*(1+BA100)*(1-BE100)</f>
        <v>134.33302560948</v>
      </c>
      <c r="BG100" s="7"/>
      <c r="BH100" s="0" t="n">
        <f aca="false">BH99+1</f>
        <v>69</v>
      </c>
      <c r="BI100" s="40" t="n">
        <f aca="false">T107/AG107</f>
        <v>0.0193210665132408</v>
      </c>
      <c r="BN100" s="0"/>
      <c r="BO100" s="0"/>
      <c r="BP100" s="0"/>
    </row>
    <row r="101" customFormat="false" ht="12.8" hidden="false" customHeight="false" outlineLevel="0" collapsed="false">
      <c r="A101" s="7" t="n">
        <f aca="false">A97+1</f>
        <v>2036</v>
      </c>
      <c r="B101" s="7" t="n">
        <f aca="false">B97</f>
        <v>4</v>
      </c>
      <c r="C101" s="9"/>
      <c r="D101" s="9" t="n">
        <f aca="false">'Central pensions'!Q101</f>
        <v>166374836.001699</v>
      </c>
      <c r="E101" s="9"/>
      <c r="F101" s="67" t="n">
        <f aca="false">'Central pensions'!I101</f>
        <v>30240595.859679</v>
      </c>
      <c r="G101" s="9" t="n">
        <f aca="false">'Central pensions'!K101</f>
        <v>5423429.537064</v>
      </c>
      <c r="H101" s="9" t="n">
        <f aca="false">'Central pensions'!V101</f>
        <v>29838109.1425151</v>
      </c>
      <c r="I101" s="67" t="n">
        <f aca="false">'Central pensions'!M101</f>
        <v>167734.934136</v>
      </c>
      <c r="J101" s="9" t="n">
        <f aca="false">'Central pensions'!W101</f>
        <v>922828.117809743</v>
      </c>
      <c r="K101" s="9"/>
      <c r="L101" s="67" t="n">
        <f aca="false">'Central pensions'!N101</f>
        <v>4344564.68539452</v>
      </c>
      <c r="M101" s="67"/>
      <c r="N101" s="67" t="n">
        <f aca="false">'Central pensions'!L101</f>
        <v>1364395.26317123</v>
      </c>
      <c r="O101" s="9"/>
      <c r="P101" s="9" t="n">
        <f aca="false">'Central pensions'!X101</f>
        <v>30050466.9819876</v>
      </c>
      <c r="Q101" s="67"/>
      <c r="R101" s="67" t="n">
        <f aca="false">'Central SIPA income'!G96</f>
        <v>36109062.2269068</v>
      </c>
      <c r="S101" s="67"/>
      <c r="T101" s="9" t="n">
        <f aca="false">'Central SIPA income'!J96</f>
        <v>138066129.058387</v>
      </c>
      <c r="U101" s="9"/>
      <c r="V101" s="67" t="n">
        <f aca="false">'Central SIPA income'!F96</f>
        <v>130448.73221752</v>
      </c>
      <c r="W101" s="67"/>
      <c r="X101" s="67" t="n">
        <f aca="false">'Central SIPA income'!M96</f>
        <v>327649.605917322</v>
      </c>
      <c r="Y101" s="9"/>
      <c r="Z101" s="9" t="n">
        <f aca="false">R101+V101-N101-L101-F101</f>
        <v>289955.150879607</v>
      </c>
      <c r="AA101" s="9"/>
      <c r="AB101" s="9" t="n">
        <f aca="false">T101-P101-D101</f>
        <v>-58359173.9252994</v>
      </c>
      <c r="AC101" s="50"/>
      <c r="AD101" s="9"/>
      <c r="AE101" s="9"/>
      <c r="AF101" s="9"/>
      <c r="AG101" s="9" t="n">
        <f aca="false">BF101/100*$AG$53</f>
        <v>7204699808.52484</v>
      </c>
      <c r="AH101" s="40" t="n">
        <f aca="false">(AG101-AG100)/AG100</f>
        <v>0.0108326327404115</v>
      </c>
      <c r="AI101" s="40" t="n">
        <f aca="false">(AG101-AG97)/AG97</f>
        <v>0.0264794397059922</v>
      </c>
      <c r="AJ101" s="40" t="n">
        <f aca="false">AB101/AG101</f>
        <v>-0.00810015343821083</v>
      </c>
      <c r="AK101" s="73"/>
      <c r="AL101" s="7"/>
      <c r="AM101" s="7"/>
      <c r="AN101" s="7"/>
      <c r="AO101" s="7"/>
      <c r="AP101" s="7"/>
      <c r="AQ101" s="7"/>
      <c r="AR101" s="7"/>
      <c r="AS101" s="7"/>
      <c r="AT101" s="7"/>
      <c r="AW101" s="71" t="n">
        <f aca="false">workers_and_wage_central!C89</f>
        <v>13704454</v>
      </c>
      <c r="AY101" s="40" t="n">
        <f aca="false">(AW101-AW100)/AW100</f>
        <v>0.0024109290770218</v>
      </c>
      <c r="AZ101" s="39" t="n">
        <f aca="false">workers_and_wage_central!B89</f>
        <v>8061.50642175737</v>
      </c>
      <c r="BA101" s="40" t="n">
        <f aca="false">(AZ101-AZ100)/AZ100</f>
        <v>0.00840144836723211</v>
      </c>
      <c r="BB101" s="7"/>
      <c r="BC101" s="7"/>
      <c r="BD101" s="7"/>
      <c r="BE101" s="7"/>
      <c r="BF101" s="7" t="n">
        <f aca="false">BF100*(1+AY101)*(1+BA101)*(1-BE101)</f>
        <v>135.788205940816</v>
      </c>
      <c r="BG101" s="73" t="e">
        <f aca="false">(BB101-BB97)/BB97</f>
        <v>#DIV/0!</v>
      </c>
      <c r="BH101" s="0" t="n">
        <f aca="false">BH100+1</f>
        <v>70</v>
      </c>
      <c r="BI101" s="40" t="n">
        <f aca="false">T108/AG108</f>
        <v>0.0167740509648851</v>
      </c>
      <c r="BN101" s="0"/>
      <c r="BO101" s="0"/>
      <c r="BP101" s="0"/>
    </row>
    <row r="102" customFormat="false" ht="12.8" hidden="false" customHeight="false" outlineLevel="0" collapsed="false">
      <c r="A102" s="5" t="n">
        <f aca="false">A98+1</f>
        <v>2037</v>
      </c>
      <c r="B102" s="5" t="n">
        <f aca="false">B98</f>
        <v>1</v>
      </c>
      <c r="C102" s="6"/>
      <c r="D102" s="6" t="n">
        <f aca="false">'Central pensions'!Q102</f>
        <v>164755890.121922</v>
      </c>
      <c r="E102" s="6"/>
      <c r="F102" s="8" t="n">
        <f aca="false">'Central pensions'!I102</f>
        <v>29946333.2822029</v>
      </c>
      <c r="G102" s="6" t="n">
        <f aca="false">'Central pensions'!K102</f>
        <v>5425672.673316</v>
      </c>
      <c r="H102" s="6" t="n">
        <f aca="false">'Central pensions'!V102</f>
        <v>29850450.2163414</v>
      </c>
      <c r="I102" s="8" t="n">
        <f aca="false">'Central pensions'!M102</f>
        <v>167804.309484001</v>
      </c>
      <c r="J102" s="6" t="n">
        <f aca="false">'Central pensions'!W102</f>
        <v>923209.800505411</v>
      </c>
      <c r="K102" s="6"/>
      <c r="L102" s="8" t="n">
        <f aca="false">'Central pensions'!N102</f>
        <v>5092839.32818643</v>
      </c>
      <c r="M102" s="8"/>
      <c r="N102" s="8" t="n">
        <f aca="false">'Central pensions'!L102</f>
        <v>1352687.17282078</v>
      </c>
      <c r="O102" s="6"/>
      <c r="P102" s="6" t="n">
        <f aca="false">'Central pensions'!X102</f>
        <v>33868853.2019197</v>
      </c>
      <c r="Q102" s="8"/>
      <c r="R102" s="8" t="n">
        <f aca="false">'Central SIPA income'!G97</f>
        <v>31342299.4266664</v>
      </c>
      <c r="S102" s="8"/>
      <c r="T102" s="6" t="n">
        <f aca="false">'Central SIPA income'!J97</f>
        <v>119839998.348232</v>
      </c>
      <c r="U102" s="6"/>
      <c r="V102" s="8" t="n">
        <f aca="false">'Central SIPA income'!F97</f>
        <v>138070.60176405</v>
      </c>
      <c r="W102" s="8"/>
      <c r="X102" s="8" t="n">
        <f aca="false">'Central SIPA income'!M97</f>
        <v>346793.54477224</v>
      </c>
      <c r="Y102" s="6"/>
      <c r="Z102" s="6" t="n">
        <f aca="false">R102+V102-N102-L102-F102</f>
        <v>-4911489.7547796</v>
      </c>
      <c r="AA102" s="6"/>
      <c r="AB102" s="6" t="n">
        <f aca="false">T102-P102-D102</f>
        <v>-78784744.9756093</v>
      </c>
      <c r="AC102" s="50"/>
      <c r="AD102" s="6"/>
      <c r="AE102" s="6"/>
      <c r="AF102" s="6"/>
      <c r="AG102" s="6" t="n">
        <f aca="false">BF102/100*$AG$53</f>
        <v>7225739183.04441</v>
      </c>
      <c r="AH102" s="61" t="n">
        <f aca="false">(AG102-AG101)/AG101</f>
        <v>0.00292022916689407</v>
      </c>
      <c r="AI102" s="61"/>
      <c r="AJ102" s="61" t="n">
        <f aca="false">AB102/AG102</f>
        <v>-0.0109033474610434</v>
      </c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61" t="n">
        <f aca="false">AVERAGE(AH102:AH105)</f>
        <v>0.00576401270258636</v>
      </c>
      <c r="AV102" s="5"/>
      <c r="AW102" s="65" t="n">
        <f aca="false">workers_and_wage_central!C90</f>
        <v>13744104</v>
      </c>
      <c r="AX102" s="5"/>
      <c r="AY102" s="61" t="n">
        <f aca="false">(AW102-AW101)/AW101</f>
        <v>0.00289321997067523</v>
      </c>
      <c r="AZ102" s="66" t="n">
        <f aca="false">workers_and_wage_central!B90</f>
        <v>8061.72352842878</v>
      </c>
      <c r="BA102" s="61" t="n">
        <f aca="false">(AZ102-AZ101)/AZ101</f>
        <v>2.6931278107076E-005</v>
      </c>
      <c r="BB102" s="5"/>
      <c r="BC102" s="5"/>
      <c r="BD102" s="5"/>
      <c r="BE102" s="5"/>
      <c r="BF102" s="5" t="n">
        <f aca="false">BF101*(1+AY102)*(1+BA102)*(1-BE102)</f>
        <v>136.184738620325</v>
      </c>
      <c r="BG102" s="5"/>
      <c r="BH102" s="5" t="n">
        <f aca="false">BH101+1</f>
        <v>71</v>
      </c>
      <c r="BI102" s="61" t="n">
        <f aca="false">T109/AG109</f>
        <v>0.0192925873411493</v>
      </c>
      <c r="BJ102" s="5"/>
      <c r="BK102" s="5"/>
      <c r="BL102" s="5"/>
      <c r="BM102" s="5"/>
      <c r="BN102" s="5"/>
      <c r="BO102" s="5"/>
      <c r="BP102" s="5"/>
    </row>
    <row r="103" customFormat="false" ht="12.8" hidden="false" customHeight="false" outlineLevel="0" collapsed="false">
      <c r="A103" s="7" t="n">
        <f aca="false">A99+1</f>
        <v>2037</v>
      </c>
      <c r="B103" s="7" t="n">
        <f aca="false">B99</f>
        <v>2</v>
      </c>
      <c r="C103" s="9"/>
      <c r="D103" s="9" t="n">
        <f aca="false">'Central pensions'!Q103</f>
        <v>168114808.916453</v>
      </c>
      <c r="E103" s="9"/>
      <c r="F103" s="67" t="n">
        <f aca="false">'Central pensions'!I103</f>
        <v>30556856.5333865</v>
      </c>
      <c r="G103" s="9" t="n">
        <f aca="false">'Central pensions'!K103</f>
        <v>5641477.9636532</v>
      </c>
      <c r="H103" s="9" t="n">
        <f aca="false">'Central pensions'!V103</f>
        <v>31037747.2509221</v>
      </c>
      <c r="I103" s="67" t="n">
        <f aca="false">'Central pensions'!M103</f>
        <v>174478.699906799</v>
      </c>
      <c r="J103" s="9" t="n">
        <f aca="false">'Central pensions'!W103</f>
        <v>959930.327348102</v>
      </c>
      <c r="K103" s="9"/>
      <c r="L103" s="67" t="n">
        <f aca="false">'Central pensions'!N103</f>
        <v>4344234.72414759</v>
      </c>
      <c r="M103" s="67"/>
      <c r="N103" s="67" t="n">
        <f aca="false">'Central pensions'!L103</f>
        <v>1382704.86623195</v>
      </c>
      <c r="O103" s="9"/>
      <c r="P103" s="9" t="n">
        <f aca="false">'Central pensions'!X103</f>
        <v>30149488.8453425</v>
      </c>
      <c r="Q103" s="67"/>
      <c r="R103" s="67" t="n">
        <f aca="false">'Central SIPA income'!G98</f>
        <v>36444721.1602715</v>
      </c>
      <c r="S103" s="67"/>
      <c r="T103" s="9" t="n">
        <f aca="false">'Central SIPA income'!J98</f>
        <v>139349550.082237</v>
      </c>
      <c r="U103" s="9"/>
      <c r="V103" s="67" t="n">
        <f aca="false">'Central SIPA income'!F98</f>
        <v>131952.12895649</v>
      </c>
      <c r="W103" s="67"/>
      <c r="X103" s="67" t="n">
        <f aca="false">'Central SIPA income'!M98</f>
        <v>331425.705084308</v>
      </c>
      <c r="Y103" s="9"/>
      <c r="Z103" s="9" t="n">
        <f aca="false">R103+V103-N103-L103-F103</f>
        <v>292877.165461943</v>
      </c>
      <c r="AA103" s="9"/>
      <c r="AB103" s="9" t="n">
        <f aca="false">T103-P103-D103</f>
        <v>-58914747.6795586</v>
      </c>
      <c r="AC103" s="50"/>
      <c r="AD103" s="9"/>
      <c r="AE103" s="9"/>
      <c r="AF103" s="9"/>
      <c r="AG103" s="9" t="n">
        <f aca="false">BF103/100*$AG$53</f>
        <v>7284218435.04766</v>
      </c>
      <c r="AH103" s="40" t="n">
        <f aca="false">(AG103-AG102)/AG102</f>
        <v>0.00809318611173651</v>
      </c>
      <c r="AI103" s="40"/>
      <c r="AJ103" s="40" t="n">
        <f aca="false">AB103/AG103</f>
        <v>-0.00808799848671385</v>
      </c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1" t="n">
        <f aca="false">workers_and_wage_central!C91</f>
        <v>13779213</v>
      </c>
      <c r="AX103" s="7"/>
      <c r="AY103" s="40" t="n">
        <f aca="false">(AW103-AW102)/AW102</f>
        <v>0.00255447717799574</v>
      </c>
      <c r="AZ103" s="39" t="n">
        <f aca="false">workers_and_wage_central!B91</f>
        <v>8106.26129784151</v>
      </c>
      <c r="BA103" s="40" t="n">
        <f aca="false">(AZ103-AZ102)/AZ102</f>
        <v>0.00552459647811987</v>
      </c>
      <c r="BB103" s="7"/>
      <c r="BC103" s="7"/>
      <c r="BD103" s="7"/>
      <c r="BE103" s="7"/>
      <c r="BF103" s="7" t="n">
        <f aca="false">BF102*(1+AY103)*(1+BA103)*(1-BE103)</f>
        <v>137.286907055557</v>
      </c>
      <c r="BG103" s="7"/>
      <c r="BH103" s="7" t="n">
        <f aca="false">BH102+1</f>
        <v>72</v>
      </c>
      <c r="BI103" s="40" t="n">
        <f aca="false">T110/AG110</f>
        <v>0.0167843163197658</v>
      </c>
      <c r="BJ103" s="7"/>
      <c r="BK103" s="7"/>
      <c r="BL103" s="7"/>
      <c r="BM103" s="7"/>
      <c r="BN103" s="7"/>
      <c r="BO103" s="7"/>
      <c r="BP103" s="7"/>
    </row>
    <row r="104" customFormat="false" ht="12.8" hidden="false" customHeight="false" outlineLevel="0" collapsed="false">
      <c r="A104" s="7" t="n">
        <f aca="false">A100+1</f>
        <v>2037</v>
      </c>
      <c r="B104" s="7" t="n">
        <f aca="false">B100</f>
        <v>3</v>
      </c>
      <c r="C104" s="9"/>
      <c r="D104" s="9" t="n">
        <f aca="false">'Central pensions'!Q104</f>
        <v>166189625.216416</v>
      </c>
      <c r="E104" s="9"/>
      <c r="F104" s="67" t="n">
        <f aca="false">'Central pensions'!I104</f>
        <v>30206931.6070721</v>
      </c>
      <c r="G104" s="9" t="n">
        <f aca="false">'Central pensions'!K104</f>
        <v>5695279.68715136</v>
      </c>
      <c r="H104" s="9" t="n">
        <f aca="false">'Central pensions'!V104</f>
        <v>31333748.4595342</v>
      </c>
      <c r="I104" s="67" t="n">
        <f aca="false">'Central pensions'!M104</f>
        <v>176142.670736641</v>
      </c>
      <c r="J104" s="9" t="n">
        <f aca="false">'Central pensions'!W104</f>
        <v>969085.003903124</v>
      </c>
      <c r="K104" s="9"/>
      <c r="L104" s="67" t="n">
        <f aca="false">'Central pensions'!N104</f>
        <v>4309272.21967103</v>
      </c>
      <c r="M104" s="67"/>
      <c r="N104" s="67" t="n">
        <f aca="false">'Central pensions'!L104</f>
        <v>1368169.33587172</v>
      </c>
      <c r="O104" s="9"/>
      <c r="P104" s="9" t="n">
        <f aca="false">'Central pensions'!X104</f>
        <v>29888098.0440417</v>
      </c>
      <c r="Q104" s="67"/>
      <c r="R104" s="67" t="n">
        <f aca="false">'Central SIPA income'!G99</f>
        <v>31998986.7751032</v>
      </c>
      <c r="S104" s="67"/>
      <c r="T104" s="9" t="n">
        <f aca="false">'Central SIPA income'!J99</f>
        <v>122350899.341189</v>
      </c>
      <c r="U104" s="9"/>
      <c r="V104" s="67" t="n">
        <f aca="false">'Central SIPA income'!F99</f>
        <v>134918.36320018</v>
      </c>
      <c r="W104" s="67"/>
      <c r="X104" s="67" t="n">
        <f aca="false">'Central SIPA income'!M99</f>
        <v>338876.030315395</v>
      </c>
      <c r="Y104" s="9"/>
      <c r="Z104" s="9" t="n">
        <f aca="false">R104+V104-N104-L104-F104</f>
        <v>-3750468.02431154</v>
      </c>
      <c r="AA104" s="9"/>
      <c r="AB104" s="9" t="n">
        <f aca="false">T104-P104-D104</f>
        <v>-73726823.9192688</v>
      </c>
      <c r="AC104" s="50"/>
      <c r="AD104" s="9"/>
      <c r="AE104" s="9"/>
      <c r="AF104" s="9"/>
      <c r="AG104" s="9" t="n">
        <f aca="false">BF104/100*$AG$53</f>
        <v>7338676172.99543</v>
      </c>
      <c r="AH104" s="40" t="n">
        <f aca="false">(AG104-AG103)/AG103</f>
        <v>0.00747612642775156</v>
      </c>
      <c r="AI104" s="40"/>
      <c r="AJ104" s="40" t="n">
        <f aca="false">AB104/AG104</f>
        <v>-0.0100463383560329</v>
      </c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9"/>
      <c r="AW104" s="71" t="n">
        <f aca="false">workers_and_wage_central!C92</f>
        <v>13843986</v>
      </c>
      <c r="AY104" s="40" t="n">
        <f aca="false">(AW104-AW103)/AW103</f>
        <v>0.00470077645218199</v>
      </c>
      <c r="AZ104" s="39" t="n">
        <f aca="false">workers_and_wage_central!B92</f>
        <v>8128.65374803386</v>
      </c>
      <c r="BA104" s="40" t="n">
        <f aca="false">(AZ104-AZ103)/AZ103</f>
        <v>0.0027623647165575</v>
      </c>
      <c r="BB104" s="7"/>
      <c r="BC104" s="7"/>
      <c r="BD104" s="7"/>
      <c r="BE104" s="7"/>
      <c r="BF104" s="7" t="n">
        <f aca="false">BF103*(1+AY104)*(1+BA104)*(1-BE104)</f>
        <v>138.313281329579</v>
      </c>
      <c r="BG104" s="7"/>
      <c r="BH104" s="0" t="n">
        <f aca="false">BH103+1</f>
        <v>73</v>
      </c>
      <c r="BI104" s="40" t="n">
        <f aca="false">T111/AG111</f>
        <v>0.0193366308165342</v>
      </c>
      <c r="BN104" s="0"/>
      <c r="BO104" s="0"/>
      <c r="BP104" s="0"/>
    </row>
    <row r="105" customFormat="false" ht="12.8" hidden="false" customHeight="false" outlineLevel="0" collapsed="false">
      <c r="A105" s="7" t="n">
        <f aca="false">A101+1</f>
        <v>2037</v>
      </c>
      <c r="B105" s="7" t="n">
        <f aca="false">B101</f>
        <v>4</v>
      </c>
      <c r="C105" s="9"/>
      <c r="D105" s="9" t="n">
        <f aca="false">'Central pensions'!Q105</f>
        <v>168435635.637093</v>
      </c>
      <c r="E105" s="9"/>
      <c r="F105" s="67" t="n">
        <f aca="false">'Central pensions'!I105</f>
        <v>30615170.587561</v>
      </c>
      <c r="G105" s="9" t="n">
        <f aca="false">'Central pensions'!K105</f>
        <v>5919571.68616256</v>
      </c>
      <c r="H105" s="9" t="n">
        <f aca="false">'Central pensions'!V105</f>
        <v>32567736.8612554</v>
      </c>
      <c r="I105" s="67" t="n">
        <f aca="false">'Central pensions'!M105</f>
        <v>183079.536685441</v>
      </c>
      <c r="J105" s="9" t="n">
        <f aca="false">'Central pensions'!W105</f>
        <v>1007249.59364708</v>
      </c>
      <c r="K105" s="9"/>
      <c r="L105" s="67" t="n">
        <f aca="false">'Central pensions'!N105</f>
        <v>4387586.89350249</v>
      </c>
      <c r="M105" s="67"/>
      <c r="N105" s="67" t="n">
        <f aca="false">'Central pensions'!L105</f>
        <v>1387077.97324174</v>
      </c>
      <c r="O105" s="9"/>
      <c r="P105" s="9" t="n">
        <f aca="false">'Central pensions'!X105</f>
        <v>30398503.0027053</v>
      </c>
      <c r="Q105" s="67"/>
      <c r="R105" s="67" t="n">
        <f aca="false">'Central SIPA income'!G100</f>
        <v>37012479.4645817</v>
      </c>
      <c r="S105" s="67"/>
      <c r="T105" s="9" t="n">
        <f aca="false">'Central SIPA income'!J100</f>
        <v>141520423.167345</v>
      </c>
      <c r="U105" s="9"/>
      <c r="V105" s="67" t="n">
        <f aca="false">'Central SIPA income'!F100</f>
        <v>135842.3219236</v>
      </c>
      <c r="W105" s="67"/>
      <c r="X105" s="67" t="n">
        <f aca="false">'Central SIPA income'!M100</f>
        <v>341196.748243934</v>
      </c>
      <c r="Y105" s="9"/>
      <c r="Z105" s="9" t="n">
        <f aca="false">R105+V105-N105-L105-F105</f>
        <v>758486.332200121</v>
      </c>
      <c r="AA105" s="9"/>
      <c r="AB105" s="9" t="n">
        <f aca="false">T105-P105-D105</f>
        <v>-57313715.4724542</v>
      </c>
      <c r="AC105" s="50"/>
      <c r="AD105" s="9"/>
      <c r="AE105" s="9"/>
      <c r="AF105" s="9"/>
      <c r="AG105" s="9" t="n">
        <f aca="false">BF105/100*$AG$53</f>
        <v>7372188304.55046</v>
      </c>
      <c r="AH105" s="40" t="n">
        <f aca="false">(AG105-AG104)/AG104</f>
        <v>0.00456650910396331</v>
      </c>
      <c r="AI105" s="40" t="n">
        <f aca="false">(AG105-AG101)/AG101</f>
        <v>0.0232471165318276</v>
      </c>
      <c r="AJ105" s="40" t="n">
        <f aca="false">AB105/AG105</f>
        <v>-0.00777431518360396</v>
      </c>
      <c r="AK105" s="73"/>
      <c r="AL105" s="7"/>
      <c r="AM105" s="7"/>
      <c r="AN105" s="7"/>
      <c r="AO105" s="7"/>
      <c r="AP105" s="7"/>
      <c r="AQ105" s="7"/>
      <c r="AR105" s="7"/>
      <c r="AS105" s="7"/>
      <c r="AT105" s="7"/>
      <c r="AW105" s="71" t="n">
        <f aca="false">workers_and_wage_central!C93</f>
        <v>13866454</v>
      </c>
      <c r="AY105" s="40" t="n">
        <f aca="false">(AW105-AW104)/AW104</f>
        <v>0.00162294298766266</v>
      </c>
      <c r="AZ105" s="39" t="n">
        <f aca="false">workers_and_wage_central!B93</f>
        <v>8152.54220816885</v>
      </c>
      <c r="BA105" s="40" t="n">
        <f aca="false">(AZ105-AZ104)/AZ104</f>
        <v>0.00293879661693907</v>
      </c>
      <c r="BB105" s="7"/>
      <c r="BC105" s="7"/>
      <c r="BD105" s="7"/>
      <c r="BE105" s="7"/>
      <c r="BF105" s="7" t="n">
        <f aca="false">BF104*(1+AY105)*(1+BA105)*(1-BE105)</f>
        <v>138.94489018797</v>
      </c>
      <c r="BG105" s="73" t="e">
        <f aca="false">(BB105-BB101)/BB101</f>
        <v>#DIV/0!</v>
      </c>
      <c r="BH105" s="0" t="n">
        <f aca="false">BH104+1</f>
        <v>74</v>
      </c>
      <c r="BI105" s="40" t="n">
        <f aca="false">T112/AG112</f>
        <v>0.0168344831849948</v>
      </c>
      <c r="BN105" s="0"/>
      <c r="BO105" s="0"/>
      <c r="BP105" s="0"/>
    </row>
    <row r="106" customFormat="false" ht="12.8" hidden="false" customHeight="false" outlineLevel="0" collapsed="false">
      <c r="A106" s="5" t="n">
        <f aca="false">A102+1</f>
        <v>2038</v>
      </c>
      <c r="B106" s="5" t="n">
        <f aca="false">B102</f>
        <v>1</v>
      </c>
      <c r="C106" s="6"/>
      <c r="D106" s="6" t="n">
        <f aca="false">'Central pensions'!Q106</f>
        <v>166855041.683751</v>
      </c>
      <c r="E106" s="6"/>
      <c r="F106" s="8" t="n">
        <f aca="false">'Central pensions'!I106</f>
        <v>30327878.9266948</v>
      </c>
      <c r="G106" s="6" t="n">
        <f aca="false">'Central pensions'!K106</f>
        <v>5805192.9706416</v>
      </c>
      <c r="H106" s="6" t="n">
        <f aca="false">'Central pensions'!V106</f>
        <v>31938458.915636</v>
      </c>
      <c r="I106" s="8" t="n">
        <f aca="false">'Central pensions'!M106</f>
        <v>179542.050638401</v>
      </c>
      <c r="J106" s="6" t="n">
        <f aca="false">'Central pensions'!W106</f>
        <v>987787.389143388</v>
      </c>
      <c r="K106" s="6"/>
      <c r="L106" s="8" t="n">
        <f aca="false">'Central pensions'!N106</f>
        <v>5211853.95837459</v>
      </c>
      <c r="M106" s="8"/>
      <c r="N106" s="8" t="n">
        <f aca="false">'Central pensions'!L106</f>
        <v>1373198.42453136</v>
      </c>
      <c r="O106" s="6"/>
      <c r="P106" s="6" t="n">
        <f aca="false">'Central pensions'!X106</f>
        <v>34599267.5388519</v>
      </c>
      <c r="Q106" s="8"/>
      <c r="R106" s="8" t="n">
        <f aca="false">'Central SIPA income'!G101</f>
        <v>32489559.4253706</v>
      </c>
      <c r="S106" s="8"/>
      <c r="T106" s="6" t="n">
        <f aca="false">'Central SIPA income'!J101</f>
        <v>124226646.388252</v>
      </c>
      <c r="U106" s="6"/>
      <c r="V106" s="8" t="n">
        <f aca="false">'Central SIPA income'!F101</f>
        <v>138923.13107246</v>
      </c>
      <c r="W106" s="8"/>
      <c r="X106" s="8" t="n">
        <f aca="false">'Central SIPA income'!M101</f>
        <v>348934.852603946</v>
      </c>
      <c r="Y106" s="6"/>
      <c r="Z106" s="6" t="n">
        <f aca="false">R106+V106-N106-L106-F106</f>
        <v>-4284448.75315765</v>
      </c>
      <c r="AA106" s="6"/>
      <c r="AB106" s="6" t="n">
        <f aca="false">T106-P106-D106</f>
        <v>-77227662.8343511</v>
      </c>
      <c r="AC106" s="50"/>
      <c r="AD106" s="6"/>
      <c r="AE106" s="6"/>
      <c r="AF106" s="6"/>
      <c r="AG106" s="6" t="n">
        <f aca="false">BF106/100*$AG$53</f>
        <v>7431044119.36959</v>
      </c>
      <c r="AH106" s="61" t="n">
        <f aca="false">(AG106-AG105)/AG105</f>
        <v>0.00798349314854089</v>
      </c>
      <c r="AI106" s="61"/>
      <c r="AJ106" s="61" t="n">
        <f aca="false">AB106/AG106</f>
        <v>-0.0103925722406965</v>
      </c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61" t="n">
        <f aca="false">AVERAGE(AH106:AH109)</f>
        <v>0.00483376107366894</v>
      </c>
      <c r="AV106" s="5"/>
      <c r="AW106" s="65" t="n">
        <f aca="false">workers_and_wage_central!C94</f>
        <v>13926194</v>
      </c>
      <c r="AX106" s="5"/>
      <c r="AY106" s="61" t="n">
        <f aca="false">(AW106-AW105)/AW105</f>
        <v>0.00430823915039851</v>
      </c>
      <c r="AZ106" s="66" t="n">
        <f aca="false">workers_and_wage_central!B94</f>
        <v>8182.37633894423</v>
      </c>
      <c r="BA106" s="61" t="n">
        <f aca="false">(AZ106-AZ105)/AZ105</f>
        <v>0.00365948804846159</v>
      </c>
      <c r="BB106" s="5"/>
      <c r="BC106" s="5"/>
      <c r="BD106" s="5"/>
      <c r="BE106" s="5"/>
      <c r="BF106" s="5" t="n">
        <f aca="false">BF105*(1+AY106)*(1+BA106)*(1-BE106)</f>
        <v>140.05415576681</v>
      </c>
      <c r="BG106" s="5"/>
      <c r="BH106" s="5" t="n">
        <f aca="false">BH105+1</f>
        <v>75</v>
      </c>
      <c r="BI106" s="61" t="n">
        <f aca="false">T113/AG113</f>
        <v>0.0193460203200685</v>
      </c>
      <c r="BJ106" s="5"/>
      <c r="BK106" s="5"/>
      <c r="BL106" s="5"/>
      <c r="BM106" s="5"/>
      <c r="BN106" s="5"/>
      <c r="BO106" s="5"/>
      <c r="BP106" s="5"/>
    </row>
    <row r="107" customFormat="false" ht="12.8" hidden="false" customHeight="false" outlineLevel="0" collapsed="false">
      <c r="A107" s="7" t="n">
        <f aca="false">A103+1</f>
        <v>2038</v>
      </c>
      <c r="B107" s="7" t="n">
        <f aca="false">B103</f>
        <v>2</v>
      </c>
      <c r="C107" s="9"/>
      <c r="D107" s="9" t="n">
        <f aca="false">'Central pensions'!Q107</f>
        <v>168774126.899107</v>
      </c>
      <c r="E107" s="9"/>
      <c r="F107" s="67" t="n">
        <f aca="false">'Central pensions'!I107</f>
        <v>30676695.3812292</v>
      </c>
      <c r="G107" s="9" t="n">
        <f aca="false">'Central pensions'!K107</f>
        <v>5984136.48837752</v>
      </c>
      <c r="H107" s="9" t="n">
        <f aca="false">'Central pensions'!V107</f>
        <v>32922953.3533457</v>
      </c>
      <c r="I107" s="67" t="n">
        <f aca="false">'Central pensions'!M107</f>
        <v>185076.38623848</v>
      </c>
      <c r="J107" s="9" t="n">
        <f aca="false">'Central pensions'!W107</f>
        <v>1018235.67072203</v>
      </c>
      <c r="K107" s="9"/>
      <c r="L107" s="67" t="n">
        <f aca="false">'Central pensions'!N107</f>
        <v>4277564.16444675</v>
      </c>
      <c r="M107" s="67"/>
      <c r="N107" s="67" t="n">
        <f aca="false">'Central pensions'!L107</f>
        <v>1388222.13622163</v>
      </c>
      <c r="O107" s="9"/>
      <c r="P107" s="9" t="n">
        <f aca="false">'Central pensions'!X107</f>
        <v>29833889.3857417</v>
      </c>
      <c r="Q107" s="67"/>
      <c r="R107" s="67" t="n">
        <f aca="false">'Central SIPA income'!G102</f>
        <v>37708276.1615163</v>
      </c>
      <c r="S107" s="67"/>
      <c r="T107" s="9" t="n">
        <f aca="false">'Central SIPA income'!J102</f>
        <v>144180862.143957</v>
      </c>
      <c r="U107" s="9"/>
      <c r="V107" s="67" t="n">
        <f aca="false">'Central SIPA income'!F102</f>
        <v>131727.96311821</v>
      </c>
      <c r="W107" s="67"/>
      <c r="X107" s="67" t="n">
        <f aca="false">'Central SIPA income'!M102</f>
        <v>330862.665127353</v>
      </c>
      <c r="Y107" s="9"/>
      <c r="Z107" s="9" t="n">
        <f aca="false">R107+V107-N107-L107-F107</f>
        <v>1497522.44273688</v>
      </c>
      <c r="AA107" s="9"/>
      <c r="AB107" s="9" t="n">
        <f aca="false">T107-P107-D107</f>
        <v>-54427154.1408927</v>
      </c>
      <c r="AC107" s="50"/>
      <c r="AD107" s="9"/>
      <c r="AE107" s="9"/>
      <c r="AF107" s="9"/>
      <c r="AG107" s="9" t="n">
        <f aca="false">BF107/100*$AG$53</f>
        <v>7462365602.08251</v>
      </c>
      <c r="AH107" s="40" t="n">
        <f aca="false">(AG107-AG106)/AG106</f>
        <v>0.00421495044434972</v>
      </c>
      <c r="AI107" s="40"/>
      <c r="AJ107" s="40" t="n">
        <f aca="false">AB107/AG107</f>
        <v>-0.00729355234561327</v>
      </c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1" t="n">
        <f aca="false">workers_and_wage_central!C95</f>
        <v>13928021</v>
      </c>
      <c r="AX107" s="7"/>
      <c r="AY107" s="40" t="n">
        <f aca="false">(AW107-AW106)/AW106</f>
        <v>0.000131191623497418</v>
      </c>
      <c r="AZ107" s="39" t="n">
        <f aca="false">workers_and_wage_central!B95</f>
        <v>8215.78680732033</v>
      </c>
      <c r="BA107" s="40" t="n">
        <f aca="false">(AZ107-AZ106)/AZ106</f>
        <v>0.00408322313618</v>
      </c>
      <c r="BB107" s="7"/>
      <c r="BC107" s="7"/>
      <c r="BD107" s="7"/>
      <c r="BE107" s="7"/>
      <c r="BF107" s="7" t="n">
        <f aca="false">BF106*(1+AY107)*(1+BA107)*(1-BE107)</f>
        <v>140.644477092893</v>
      </c>
      <c r="BG107" s="7"/>
      <c r="BH107" s="7" t="n">
        <f aca="false">BH106+1</f>
        <v>76</v>
      </c>
      <c r="BI107" s="40" t="n">
        <f aca="false">T114/AG114</f>
        <v>0.0168255708573032</v>
      </c>
      <c r="BJ107" s="7"/>
      <c r="BK107" s="7"/>
      <c r="BL107" s="7"/>
      <c r="BM107" s="7"/>
      <c r="BN107" s="7"/>
      <c r="BO107" s="7"/>
      <c r="BP107" s="7"/>
    </row>
    <row r="108" customFormat="false" ht="12.8" hidden="false" customHeight="false" outlineLevel="0" collapsed="false">
      <c r="A108" s="7" t="n">
        <f aca="false">A104+1</f>
        <v>2038</v>
      </c>
      <c r="B108" s="7" t="n">
        <f aca="false">B104</f>
        <v>3</v>
      </c>
      <c r="C108" s="9"/>
      <c r="D108" s="9" t="n">
        <f aca="false">'Central pensions'!Q108</f>
        <v>167121839.86676</v>
      </c>
      <c r="E108" s="9"/>
      <c r="F108" s="67" t="n">
        <f aca="false">'Central pensions'!I108</f>
        <v>30376372.6546067</v>
      </c>
      <c r="G108" s="9" t="n">
        <f aca="false">'Central pensions'!K108</f>
        <v>5971744.06985352</v>
      </c>
      <c r="H108" s="9" t="n">
        <f aca="false">'Central pensions'!V108</f>
        <v>32854773.9229813</v>
      </c>
      <c r="I108" s="67" t="n">
        <f aca="false">'Central pensions'!M108</f>
        <v>184693.115562479</v>
      </c>
      <c r="J108" s="9" t="n">
        <f aca="false">'Central pensions'!W108</f>
        <v>1016127.02854581</v>
      </c>
      <c r="K108" s="9"/>
      <c r="L108" s="67" t="n">
        <f aca="false">'Central pensions'!N108</f>
        <v>4166605.8037703</v>
      </c>
      <c r="M108" s="67"/>
      <c r="N108" s="67" t="n">
        <f aca="false">'Central pensions'!L108</f>
        <v>1374417.69178382</v>
      </c>
      <c r="O108" s="9"/>
      <c r="P108" s="9" t="n">
        <f aca="false">'Central pensions'!X108</f>
        <v>29182177.9443905</v>
      </c>
      <c r="Q108" s="67"/>
      <c r="R108" s="67" t="n">
        <f aca="false">'Central SIPA income'!G103</f>
        <v>32896266.3025965</v>
      </c>
      <c r="S108" s="67"/>
      <c r="T108" s="9" t="n">
        <f aca="false">'Central SIPA income'!J103</f>
        <v>125781725.383302</v>
      </c>
      <c r="U108" s="9"/>
      <c r="V108" s="67" t="n">
        <f aca="false">'Central SIPA income'!F103</f>
        <v>131138.28373948</v>
      </c>
      <c r="W108" s="67"/>
      <c r="X108" s="67" t="n">
        <f aca="false">'Central SIPA income'!M103</f>
        <v>329381.560537265</v>
      </c>
      <c r="Y108" s="9"/>
      <c r="Z108" s="9" t="n">
        <f aca="false">R108+V108-N108-L108-F108</f>
        <v>-2889991.56382477</v>
      </c>
      <c r="AA108" s="9"/>
      <c r="AB108" s="9" t="n">
        <f aca="false">T108-P108-D108</f>
        <v>-70522292.4278484</v>
      </c>
      <c r="AC108" s="50"/>
      <c r="AD108" s="9"/>
      <c r="AE108" s="9"/>
      <c r="AF108" s="9"/>
      <c r="AG108" s="9" t="n">
        <f aca="false">BF108/100*$AG$53</f>
        <v>7498589675.60155</v>
      </c>
      <c r="AH108" s="40" t="n">
        <f aca="false">(AG108-AG107)/AG107</f>
        <v>0.00485423462888659</v>
      </c>
      <c r="AI108" s="40"/>
      <c r="AJ108" s="40" t="n">
        <f aca="false">AB108/AG108</f>
        <v>-0.00940474082177206</v>
      </c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9"/>
      <c r="AW108" s="71" t="n">
        <f aca="false">workers_and_wage_central!C96</f>
        <v>13972943</v>
      </c>
      <c r="AY108" s="40" t="n">
        <f aca="false">(AW108-AW107)/AW107</f>
        <v>0.00322529668787834</v>
      </c>
      <c r="AZ108" s="39" t="n">
        <f aca="false">workers_and_wage_central!B96</f>
        <v>8229.12678876803</v>
      </c>
      <c r="BA108" s="40" t="n">
        <f aca="false">(AZ108-AZ107)/AZ107</f>
        <v>0.00162370102347516</v>
      </c>
      <c r="BB108" s="7"/>
      <c r="BC108" s="7"/>
      <c r="BD108" s="7"/>
      <c r="BE108" s="7"/>
      <c r="BF108" s="7" t="n">
        <f aca="false">BF107*(1+AY108)*(1+BA108)*(1-BE108)</f>
        <v>141.327198383959</v>
      </c>
      <c r="BG108" s="7"/>
      <c r="BH108" s="0" t="n">
        <f aca="false">BH107+1</f>
        <v>77</v>
      </c>
      <c r="BI108" s="40" t="n">
        <f aca="false">T115/AG115</f>
        <v>0.019404271661844</v>
      </c>
      <c r="BN108" s="0"/>
      <c r="BO108" s="0"/>
      <c r="BP108" s="0"/>
    </row>
    <row r="109" customFormat="false" ht="12.8" hidden="false" customHeight="false" outlineLevel="0" collapsed="false">
      <c r="A109" s="7" t="n">
        <f aca="false">A105+1</f>
        <v>2038</v>
      </c>
      <c r="B109" s="7" t="n">
        <f aca="false">B105</f>
        <v>4</v>
      </c>
      <c r="C109" s="9"/>
      <c r="D109" s="9" t="n">
        <f aca="false">'Central pensions'!Q109</f>
        <v>170270392.85064</v>
      </c>
      <c r="E109" s="9"/>
      <c r="F109" s="67" t="n">
        <f aca="false">'Central pensions'!I109</f>
        <v>30948659.429557</v>
      </c>
      <c r="G109" s="9" t="n">
        <f aca="false">'Central pensions'!K109</f>
        <v>6140181.87871656</v>
      </c>
      <c r="H109" s="9" t="n">
        <f aca="false">'Central pensions'!V109</f>
        <v>33781469.0501576</v>
      </c>
      <c r="I109" s="67" t="n">
        <f aca="false">'Central pensions'!M109</f>
        <v>189902.532331441</v>
      </c>
      <c r="J109" s="9" t="n">
        <f aca="false">'Central pensions'!W109</f>
        <v>1044787.7025822</v>
      </c>
      <c r="K109" s="9"/>
      <c r="L109" s="67" t="n">
        <f aca="false">'Central pensions'!N109</f>
        <v>4330170.14320623</v>
      </c>
      <c r="M109" s="67"/>
      <c r="N109" s="67" t="n">
        <f aca="false">'Central pensions'!L109</f>
        <v>1400443.81389399</v>
      </c>
      <c r="O109" s="9"/>
      <c r="P109" s="9" t="n">
        <f aca="false">'Central pensions'!X109</f>
        <v>30174102.1241784</v>
      </c>
      <c r="Q109" s="67"/>
      <c r="R109" s="67" t="n">
        <f aca="false">'Central SIPA income'!G104</f>
        <v>37921823.7226732</v>
      </c>
      <c r="S109" s="67"/>
      <c r="T109" s="9" t="n">
        <f aca="false">'Central SIPA income'!J104</f>
        <v>144997379.75257</v>
      </c>
      <c r="U109" s="9"/>
      <c r="V109" s="67" t="n">
        <f aca="false">'Central SIPA income'!F104</f>
        <v>130118.62903037</v>
      </c>
      <c r="W109" s="67"/>
      <c r="X109" s="67" t="n">
        <f aca="false">'Central SIPA income'!M104</f>
        <v>326820.481882591</v>
      </c>
      <c r="Y109" s="9"/>
      <c r="Z109" s="9" t="n">
        <f aca="false">R109+V109-N109-L109-F109</f>
        <v>1372668.96504643</v>
      </c>
      <c r="AA109" s="9"/>
      <c r="AB109" s="9" t="n">
        <f aca="false">T109-P109-D109</f>
        <v>-55447115.2222477</v>
      </c>
      <c r="AC109" s="50"/>
      <c r="AD109" s="9"/>
      <c r="AE109" s="9"/>
      <c r="AF109" s="9"/>
      <c r="AG109" s="9" t="n">
        <f aca="false">BF109/100*$AG$53</f>
        <v>7515704202.27173</v>
      </c>
      <c r="AH109" s="40" t="n">
        <f aca="false">(AG109-AG108)/AG108</f>
        <v>0.00228236607289855</v>
      </c>
      <c r="AI109" s="40" t="n">
        <f aca="false">(AG109-AG105)/AG105</f>
        <v>0.0194672045520986</v>
      </c>
      <c r="AJ109" s="40" t="n">
        <f aca="false">AB109/AG109</f>
        <v>-0.00737750099391725</v>
      </c>
      <c r="AK109" s="73"/>
      <c r="AL109" s="7"/>
      <c r="AM109" s="7"/>
      <c r="AN109" s="7"/>
      <c r="AO109" s="7"/>
      <c r="AP109" s="7"/>
      <c r="AQ109" s="7"/>
      <c r="AR109" s="7"/>
      <c r="AS109" s="7"/>
      <c r="AT109" s="7"/>
      <c r="AW109" s="71" t="n">
        <f aca="false">workers_and_wage_central!C97</f>
        <v>13985800</v>
      </c>
      <c r="AY109" s="40" t="n">
        <f aca="false">(AW109-AW108)/AW108</f>
        <v>0.0009201354360352</v>
      </c>
      <c r="AZ109" s="39" t="n">
        <f aca="false">workers_and_wage_central!B97</f>
        <v>8240.32645218714</v>
      </c>
      <c r="BA109" s="40" t="n">
        <f aca="false">(AZ109-AZ108)/AZ108</f>
        <v>0.00136097835245336</v>
      </c>
      <c r="BB109" s="7"/>
      <c r="BC109" s="7"/>
      <c r="BD109" s="7"/>
      <c r="BE109" s="7"/>
      <c r="BF109" s="7" t="n">
        <f aca="false">BF108*(1+AY109)*(1+BA109)*(1-BE109)</f>
        <v>141.649758786728</v>
      </c>
      <c r="BG109" s="73" t="e">
        <f aca="false">(BB109-BB105)/BB105</f>
        <v>#DIV/0!</v>
      </c>
      <c r="BH109" s="0" t="n">
        <f aca="false">BH108+1</f>
        <v>78</v>
      </c>
      <c r="BI109" s="40" t="n">
        <f aca="false">T116/AG116</f>
        <v>0.0169091551913231</v>
      </c>
      <c r="BN109" s="0"/>
      <c r="BO109" s="0"/>
      <c r="BP109" s="0"/>
    </row>
    <row r="110" customFormat="false" ht="12.8" hidden="false" customHeight="false" outlineLevel="0" collapsed="false">
      <c r="A110" s="5" t="n">
        <f aca="false">A106+1</f>
        <v>2039</v>
      </c>
      <c r="B110" s="5" t="n">
        <f aca="false">B106</f>
        <v>1</v>
      </c>
      <c r="C110" s="6"/>
      <c r="D110" s="6" t="n">
        <f aca="false">'Central pensions'!Q110</f>
        <v>168640405.354626</v>
      </c>
      <c r="E110" s="6"/>
      <c r="F110" s="8" t="n">
        <f aca="false">'Central pensions'!I110</f>
        <v>30652389.9076277</v>
      </c>
      <c r="G110" s="6" t="n">
        <f aca="false">'Central pensions'!K110</f>
        <v>6184875.70598304</v>
      </c>
      <c r="H110" s="6" t="n">
        <f aca="false">'Central pensions'!V110</f>
        <v>34027361.3009668</v>
      </c>
      <c r="I110" s="8" t="n">
        <f aca="false">'Central pensions'!M110</f>
        <v>191284.81564896</v>
      </c>
      <c r="J110" s="6" t="n">
        <f aca="false">'Central pensions'!W110</f>
        <v>1052392.61755568</v>
      </c>
      <c r="K110" s="6"/>
      <c r="L110" s="8" t="n">
        <f aca="false">'Central pensions'!N110</f>
        <v>5152002.48483534</v>
      </c>
      <c r="M110" s="8"/>
      <c r="N110" s="8" t="n">
        <f aca="false">'Central pensions'!L110</f>
        <v>1388405.87822978</v>
      </c>
      <c r="O110" s="6"/>
      <c r="P110" s="6" t="n">
        <f aca="false">'Central pensions'!X110</f>
        <v>34372364.8814592</v>
      </c>
      <c r="Q110" s="8"/>
      <c r="R110" s="8" t="n">
        <f aca="false">'Central SIPA income'!G105</f>
        <v>33300919.9325768</v>
      </c>
      <c r="S110" s="8"/>
      <c r="T110" s="6" t="n">
        <f aca="false">'Central SIPA income'!J105</f>
        <v>127328953.60955</v>
      </c>
      <c r="U110" s="6"/>
      <c r="V110" s="8" t="n">
        <f aca="false">'Central SIPA income'!F105</f>
        <v>134377.65714772</v>
      </c>
      <c r="W110" s="8"/>
      <c r="X110" s="8" t="n">
        <f aca="false">'Central SIPA income'!M105</f>
        <v>337517.932601496</v>
      </c>
      <c r="Y110" s="6"/>
      <c r="Z110" s="6" t="n">
        <f aca="false">R110+V110-N110-L110-F110</f>
        <v>-3757500.68096832</v>
      </c>
      <c r="AA110" s="6"/>
      <c r="AB110" s="6" t="n">
        <f aca="false">T110-P110-D110</f>
        <v>-75683816.6265356</v>
      </c>
      <c r="AC110" s="50"/>
      <c r="AD110" s="6"/>
      <c r="AE110" s="6"/>
      <c r="AF110" s="6"/>
      <c r="AG110" s="6" t="n">
        <f aca="false">BF110/100*$AG$53</f>
        <v>7586186484.08111</v>
      </c>
      <c r="AH110" s="61" t="n">
        <f aca="false">(AG110-AG109)/AG109</f>
        <v>0.00937800103789103</v>
      </c>
      <c r="AI110" s="61"/>
      <c r="AJ110" s="61" t="n">
        <f aca="false">AB110/AG110</f>
        <v>-0.00997652994496653</v>
      </c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61" t="n">
        <f aca="false">AVERAGE(AH110:AH113)</f>
        <v>0.00557213460112508</v>
      </c>
      <c r="AV110" s="5"/>
      <c r="AW110" s="65" t="n">
        <f aca="false">workers_and_wage_central!C98</f>
        <v>14077267</v>
      </c>
      <c r="AX110" s="5"/>
      <c r="AY110" s="61" t="n">
        <f aca="false">(AW110-AW109)/AW109</f>
        <v>0.0065399905618556</v>
      </c>
      <c r="AZ110" s="66" t="n">
        <f aca="false">workers_and_wage_central!B98</f>
        <v>8263.56063365687</v>
      </c>
      <c r="BA110" s="61" t="n">
        <f aca="false">(AZ110-AZ109)/AZ109</f>
        <v>0.00281957051150164</v>
      </c>
      <c r="BB110" s="5"/>
      <c r="BC110" s="5"/>
      <c r="BD110" s="5"/>
      <c r="BE110" s="5"/>
      <c r="BF110" s="5" t="n">
        <f aca="false">BF109*(1+AY110)*(1+BA110)*(1-BE110)</f>
        <v>142.978150371647</v>
      </c>
      <c r="BG110" s="5"/>
      <c r="BH110" s="5" t="n">
        <f aca="false">BH109+1</f>
        <v>79</v>
      </c>
      <c r="BI110" s="61" t="n">
        <f aca="false">T117/AG117</f>
        <v>0.019408505123856</v>
      </c>
      <c r="BJ110" s="5"/>
      <c r="BK110" s="5"/>
      <c r="BL110" s="5"/>
      <c r="BM110" s="5"/>
      <c r="BN110" s="5"/>
      <c r="BO110" s="5"/>
      <c r="BP110" s="5"/>
    </row>
    <row r="111" customFormat="false" ht="12.8" hidden="false" customHeight="false" outlineLevel="0" collapsed="false">
      <c r="A111" s="7" t="n">
        <f aca="false">A107+1</f>
        <v>2039</v>
      </c>
      <c r="B111" s="7" t="n">
        <f aca="false">B107</f>
        <v>2</v>
      </c>
      <c r="C111" s="9"/>
      <c r="D111" s="9" t="n">
        <f aca="false">'Central pensions'!Q111</f>
        <v>171956933.310033</v>
      </c>
      <c r="E111" s="9"/>
      <c r="F111" s="67" t="n">
        <f aca="false">'Central pensions'!I111</f>
        <v>31255208.1220107</v>
      </c>
      <c r="G111" s="9" t="n">
        <f aca="false">'Central pensions'!K111</f>
        <v>6474155.37119752</v>
      </c>
      <c r="H111" s="9" t="n">
        <f aca="false">'Central pensions'!V111</f>
        <v>35618892.667677</v>
      </c>
      <c r="I111" s="67" t="n">
        <f aca="false">'Central pensions'!M111</f>
        <v>200231.609418481</v>
      </c>
      <c r="J111" s="9" t="n">
        <f aca="false">'Central pensions'!W111</f>
        <v>1101615.23714465</v>
      </c>
      <c r="K111" s="9"/>
      <c r="L111" s="67" t="n">
        <f aca="false">'Central pensions'!N111</f>
        <v>4331325.22746653</v>
      </c>
      <c r="M111" s="67"/>
      <c r="N111" s="67" t="n">
        <f aca="false">'Central pensions'!L111</f>
        <v>1416785.45870031</v>
      </c>
      <c r="O111" s="9"/>
      <c r="P111" s="9" t="n">
        <f aca="false">'Central pensions'!X111</f>
        <v>30270002.7700558</v>
      </c>
      <c r="Q111" s="67"/>
      <c r="R111" s="67" t="n">
        <f aca="false">'Central SIPA income'!G106</f>
        <v>38592626.1001987</v>
      </c>
      <c r="S111" s="67"/>
      <c r="T111" s="9" t="n">
        <f aca="false">'Central SIPA income'!J106</f>
        <v>147562250.782621</v>
      </c>
      <c r="U111" s="9"/>
      <c r="V111" s="67" t="n">
        <f aca="false">'Central SIPA income'!F106</f>
        <v>134878.89047227</v>
      </c>
      <c r="W111" s="67"/>
      <c r="X111" s="67" t="n">
        <f aca="false">'Central SIPA income'!M106</f>
        <v>338776.886203188</v>
      </c>
      <c r="Y111" s="9"/>
      <c r="Z111" s="9" t="n">
        <f aca="false">R111+V111-N111-L111-F111</f>
        <v>1724186.18249351</v>
      </c>
      <c r="AA111" s="9"/>
      <c r="AB111" s="9" t="n">
        <f aca="false">T111-P111-D111</f>
        <v>-54664685.2974676</v>
      </c>
      <c r="AC111" s="50"/>
      <c r="AD111" s="9"/>
      <c r="AE111" s="9"/>
      <c r="AF111" s="9"/>
      <c r="AG111" s="9" t="n">
        <f aca="false">BF111/100*$AG$53</f>
        <v>7631228634.5378</v>
      </c>
      <c r="AH111" s="40" t="n">
        <f aca="false">(AG111-AG110)/AG110</f>
        <v>0.00593739035432384</v>
      </c>
      <c r="AI111" s="40"/>
      <c r="AJ111" s="40" t="n">
        <f aca="false">AB111/AG111</f>
        <v>-0.00716328757994006</v>
      </c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1" t="n">
        <f aca="false">workers_and_wage_central!C99</f>
        <v>14049934</v>
      </c>
      <c r="AX111" s="7"/>
      <c r="AY111" s="40" t="n">
        <f aca="false">(AW111-AW110)/AW110</f>
        <v>-0.00194164108700929</v>
      </c>
      <c r="AZ111" s="39" t="n">
        <f aca="false">workers_and_wage_central!B99</f>
        <v>8328.79615166893</v>
      </c>
      <c r="BA111" s="40" t="n">
        <f aca="false">(AZ111-AZ110)/AZ110</f>
        <v>0.00789435945400471</v>
      </c>
      <c r="BB111" s="7"/>
      <c r="BC111" s="7"/>
      <c r="BD111" s="7"/>
      <c r="BE111" s="7"/>
      <c r="BF111" s="7" t="n">
        <f aca="false">BF110*(1+AY111)*(1+BA111)*(1-BE111)</f>
        <v>143.827067462543</v>
      </c>
      <c r="BG111" s="7"/>
      <c r="BH111" s="7" t="n">
        <f aca="false">BH110+1</f>
        <v>80</v>
      </c>
      <c r="BI111" s="40"/>
      <c r="BJ111" s="7"/>
      <c r="BK111" s="7"/>
      <c r="BL111" s="7"/>
      <c r="BM111" s="7"/>
      <c r="BN111" s="7"/>
      <c r="BO111" s="7"/>
      <c r="BP111" s="7"/>
    </row>
    <row r="112" customFormat="false" ht="12.8" hidden="false" customHeight="false" outlineLevel="0" collapsed="false">
      <c r="A112" s="7" t="n">
        <f aca="false">A108+1</f>
        <v>2039</v>
      </c>
      <c r="B112" s="7" t="n">
        <f aca="false">B108</f>
        <v>3</v>
      </c>
      <c r="C112" s="9"/>
      <c r="D112" s="9" t="n">
        <f aca="false">'Central pensions'!Q112</f>
        <v>168982791.361462</v>
      </c>
      <c r="E112" s="9"/>
      <c r="F112" s="67" t="n">
        <f aca="false">'Central pensions'!I112</f>
        <v>30714622.6172704</v>
      </c>
      <c r="G112" s="9" t="n">
        <f aca="false">'Central pensions'!K112</f>
        <v>6450450.24522352</v>
      </c>
      <c r="H112" s="9" t="n">
        <f aca="false">'Central pensions'!V112</f>
        <v>35488474.058711</v>
      </c>
      <c r="I112" s="67" t="n">
        <f aca="false">'Central pensions'!M112</f>
        <v>199498.46119248</v>
      </c>
      <c r="J112" s="9" t="n">
        <f aca="false">'Central pensions'!W112</f>
        <v>1097581.6719189</v>
      </c>
      <c r="K112" s="9"/>
      <c r="L112" s="67" t="n">
        <f aca="false">'Central pensions'!N112</f>
        <v>4253346.59763692</v>
      </c>
      <c r="M112" s="67"/>
      <c r="N112" s="67" t="n">
        <f aca="false">'Central pensions'!L112</f>
        <v>1390747.52881091</v>
      </c>
      <c r="O112" s="9"/>
      <c r="P112" s="9" t="n">
        <f aca="false">'Central pensions'!X112</f>
        <v>29722118.281355</v>
      </c>
      <c r="Q112" s="67"/>
      <c r="R112" s="67" t="n">
        <f aca="false">'Central SIPA income'!G107</f>
        <v>33755561.8382829</v>
      </c>
      <c r="S112" s="67"/>
      <c r="T112" s="9" t="n">
        <f aca="false">'Central SIPA income'!J107</f>
        <v>129067316.340604</v>
      </c>
      <c r="U112" s="9"/>
      <c r="V112" s="67" t="n">
        <f aca="false">'Central SIPA income'!F107</f>
        <v>134370.0663329</v>
      </c>
      <c r="W112" s="67"/>
      <c r="X112" s="67" t="n">
        <f aca="false">'Central SIPA income'!M107</f>
        <v>337498.866663161</v>
      </c>
      <c r="Y112" s="9"/>
      <c r="Z112" s="9" t="n">
        <f aca="false">R112+V112-N112-L112-F112</f>
        <v>-2468784.83910248</v>
      </c>
      <c r="AA112" s="9"/>
      <c r="AB112" s="9" t="n">
        <f aca="false">T112-P112-D112</f>
        <v>-69637593.3022137</v>
      </c>
      <c r="AC112" s="50"/>
      <c r="AD112" s="9"/>
      <c r="AE112" s="9"/>
      <c r="AF112" s="9"/>
      <c r="AG112" s="9" t="n">
        <f aca="false">BF112/100*$AG$53</f>
        <v>7666841620.39772</v>
      </c>
      <c r="AH112" s="40" t="n">
        <f aca="false">(AG112-AG111)/AG111</f>
        <v>0.00466674339945003</v>
      </c>
      <c r="AI112" s="40"/>
      <c r="AJ112" s="40" t="n">
        <f aca="false">AB112/AG112</f>
        <v>-0.00908295707021547</v>
      </c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9"/>
      <c r="AW112" s="71" t="n">
        <f aca="false">workers_and_wage_central!C100</f>
        <v>14142744</v>
      </c>
      <c r="AY112" s="40" t="n">
        <f aca="false">(AW112-AW111)/AW111</f>
        <v>0.0066057249806298</v>
      </c>
      <c r="AZ112" s="39" t="n">
        <f aca="false">workers_and_wage_central!B100</f>
        <v>8312.75274765213</v>
      </c>
      <c r="BA112" s="40" t="n">
        <f aca="false">(AZ112-AZ111)/AZ111</f>
        <v>-0.00192625725550788</v>
      </c>
      <c r="BB112" s="7"/>
      <c r="BC112" s="7"/>
      <c r="BD112" s="7"/>
      <c r="BE112" s="7"/>
      <c r="BF112" s="7" t="n">
        <f aca="false">BF111*(1+AY112)*(1+BA112)*(1-BE112)</f>
        <v>144.498271480286</v>
      </c>
      <c r="BG112" s="7"/>
      <c r="BH112" s="0" t="n">
        <f aca="false">BH111+1</f>
        <v>81</v>
      </c>
      <c r="BI112" s="40"/>
      <c r="BN112" s="0"/>
      <c r="BO112" s="0"/>
      <c r="BP112" s="0"/>
    </row>
    <row r="113" customFormat="false" ht="12.8" hidden="false" customHeight="false" outlineLevel="0" collapsed="false">
      <c r="A113" s="7" t="n">
        <f aca="false">A109+1</f>
        <v>2039</v>
      </c>
      <c r="B113" s="7" t="n">
        <f aca="false">B109</f>
        <v>4</v>
      </c>
      <c r="C113" s="9"/>
      <c r="D113" s="9" t="n">
        <f aca="false">'Central pensions'!Q113</f>
        <v>171582638.067633</v>
      </c>
      <c r="E113" s="9"/>
      <c r="F113" s="67" t="n">
        <f aca="false">'Central pensions'!I113</f>
        <v>31187175.5310874</v>
      </c>
      <c r="G113" s="9" t="n">
        <f aca="false">'Central pensions'!K113</f>
        <v>6597559.23619224</v>
      </c>
      <c r="H113" s="9" t="n">
        <f aca="false">'Central pensions'!V113</f>
        <v>36297824.3228514</v>
      </c>
      <c r="I113" s="67" t="n">
        <f aca="false">'Central pensions'!M113</f>
        <v>204048.223799761</v>
      </c>
      <c r="J113" s="9" t="n">
        <f aca="false">'Central pensions'!W113</f>
        <v>1122613.12338717</v>
      </c>
      <c r="K113" s="9"/>
      <c r="L113" s="67" t="n">
        <f aca="false">'Central pensions'!N113</f>
        <v>4350084.01038223</v>
      </c>
      <c r="M113" s="67"/>
      <c r="N113" s="67" t="n">
        <f aca="false">'Central pensions'!L113</f>
        <v>1409396.80223889</v>
      </c>
      <c r="O113" s="9"/>
      <c r="P113" s="9" t="n">
        <f aca="false">'Central pensions'!X113</f>
        <v>30326691.9759363</v>
      </c>
      <c r="Q113" s="67"/>
      <c r="R113" s="67" t="n">
        <f aca="false">'Central SIPA income'!G108</f>
        <v>38881024.2726402</v>
      </c>
      <c r="S113" s="67"/>
      <c r="T113" s="9" t="n">
        <f aca="false">'Central SIPA income'!J108</f>
        <v>148664966.190911</v>
      </c>
      <c r="U113" s="9"/>
      <c r="V113" s="67" t="n">
        <f aca="false">'Central SIPA income'!F108</f>
        <v>135120.16625374</v>
      </c>
      <c r="W113" s="67"/>
      <c r="X113" s="67" t="n">
        <f aca="false">'Central SIPA income'!M108</f>
        <v>339382.901404503</v>
      </c>
      <c r="Y113" s="9"/>
      <c r="Z113" s="9" t="n">
        <f aca="false">R113+V113-N113-L113-F113</f>
        <v>2069488.09518543</v>
      </c>
      <c r="AA113" s="9"/>
      <c r="AB113" s="9" t="n">
        <f aca="false">T113-P113-D113</f>
        <v>-53244363.8526579</v>
      </c>
      <c r="AC113" s="50"/>
      <c r="AD113" s="9"/>
      <c r="AE113" s="9"/>
      <c r="AF113" s="9"/>
      <c r="AG113" s="9" t="n">
        <f aca="false">BF113/100*$AG$53</f>
        <v>7684524451.61005</v>
      </c>
      <c r="AH113" s="40" t="n">
        <f aca="false">(AG113-AG112)/AG112</f>
        <v>0.00230640361283541</v>
      </c>
      <c r="AI113" s="40" t="n">
        <f aca="false">(AG113-AG109)/AG109</f>
        <v>0.0224623328426481</v>
      </c>
      <c r="AJ113" s="40" t="n">
        <f aca="false">AB113/AG113</f>
        <v>-0.00692877798593018</v>
      </c>
      <c r="AK113" s="73"/>
      <c r="AL113" s="7"/>
      <c r="AM113" s="7"/>
      <c r="AN113" s="7"/>
      <c r="AO113" s="7"/>
      <c r="AP113" s="7"/>
      <c r="AQ113" s="7"/>
      <c r="AR113" s="7"/>
      <c r="AS113" s="7"/>
      <c r="AT113" s="7"/>
      <c r="AW113" s="71" t="n">
        <f aca="false">workers_and_wage_central!C101</f>
        <v>14149922</v>
      </c>
      <c r="AY113" s="40" t="n">
        <f aca="false">(AW113-AW112)/AW112</f>
        <v>0.000507539413850664</v>
      </c>
      <c r="AZ113" s="39" t="n">
        <f aca="false">workers_and_wage_central!B101</f>
        <v>8327.69867531752</v>
      </c>
      <c r="BA113" s="40" t="n">
        <f aca="false">(AZ113-AZ112)/AZ112</f>
        <v>0.00179795166764914</v>
      </c>
      <c r="BB113" s="7"/>
      <c r="BC113" s="7"/>
      <c r="BD113" s="7"/>
      <c r="BE113" s="7"/>
      <c r="BF113" s="7" t="n">
        <f aca="false">BF112*(1+AY113)*(1+BA113)*(1-BE113)</f>
        <v>144.831542815676</v>
      </c>
      <c r="BG113" s="73" t="e">
        <f aca="false">(BB113-BB109)/BB109</f>
        <v>#DIV/0!</v>
      </c>
      <c r="BH113" s="0" t="n">
        <f aca="false">BH112+1</f>
        <v>82</v>
      </c>
      <c r="BI113" s="40"/>
      <c r="BN113" s="0"/>
      <c r="BO113" s="0"/>
      <c r="BP113" s="0"/>
    </row>
    <row r="114" customFormat="false" ht="12.8" hidden="false" customHeight="false" outlineLevel="0" collapsed="false">
      <c r="A114" s="5" t="n">
        <f aca="false">A110+1</f>
        <v>2040</v>
      </c>
      <c r="B114" s="5" t="n">
        <f aca="false">B110</f>
        <v>1</v>
      </c>
      <c r="C114" s="6"/>
      <c r="D114" s="6" t="n">
        <f aca="false">'Central pensions'!Q114</f>
        <v>170515065.840301</v>
      </c>
      <c r="E114" s="6"/>
      <c r="F114" s="8" t="n">
        <f aca="false">'Central pensions'!I114</f>
        <v>30993131.6416771</v>
      </c>
      <c r="G114" s="6" t="n">
        <f aca="false">'Central pensions'!K114</f>
        <v>6524607.27022632</v>
      </c>
      <c r="H114" s="6" t="n">
        <f aca="false">'Central pensions'!V114</f>
        <v>35896464.1304167</v>
      </c>
      <c r="I114" s="8" t="n">
        <f aca="false">'Central pensions'!M114</f>
        <v>201791.97742968</v>
      </c>
      <c r="J114" s="6" t="n">
        <f aca="false">'Central pensions'!W114</f>
        <v>1110199.92155928</v>
      </c>
      <c r="K114" s="6"/>
      <c r="L114" s="8" t="n">
        <f aca="false">'Central pensions'!N114</f>
        <v>5137576.74399857</v>
      </c>
      <c r="M114" s="8"/>
      <c r="N114" s="8" t="n">
        <f aca="false">'Central pensions'!L114</f>
        <v>1400255.59169893</v>
      </c>
      <c r="O114" s="6"/>
      <c r="P114" s="6" t="n">
        <f aca="false">'Central pensions'!X114</f>
        <v>34362703.2709567</v>
      </c>
      <c r="Q114" s="8"/>
      <c r="R114" s="8" t="n">
        <f aca="false">'Central SIPA income'!G109</f>
        <v>33896330.4446167</v>
      </c>
      <c r="S114" s="8"/>
      <c r="T114" s="6" t="n">
        <f aca="false">'Central SIPA income'!J109</f>
        <v>129605557.307576</v>
      </c>
      <c r="U114" s="6"/>
      <c r="V114" s="8" t="n">
        <f aca="false">'Central SIPA income'!F109</f>
        <v>135464.26431659</v>
      </c>
      <c r="W114" s="8"/>
      <c r="X114" s="8" t="n">
        <f aca="false">'Central SIPA income'!M109</f>
        <v>340247.176532158</v>
      </c>
      <c r="Y114" s="6"/>
      <c r="Z114" s="6" t="n">
        <f aca="false">R114+V114-N114-L114-F114</f>
        <v>-3499169.26844129</v>
      </c>
      <c r="AA114" s="6"/>
      <c r="AB114" s="6" t="n">
        <f aca="false">T114-P114-D114</f>
        <v>-75272211.803682</v>
      </c>
      <c r="AC114" s="50"/>
      <c r="AD114" s="6"/>
      <c r="AE114" s="6"/>
      <c r="AF114" s="6"/>
      <c r="AG114" s="6" t="n">
        <f aca="false">BF114/100*$AG$53</f>
        <v>7702892128.10392</v>
      </c>
      <c r="AH114" s="61" t="n">
        <f aca="false">(AG114-AG113)/AG113</f>
        <v>0.00239021641606283</v>
      </c>
      <c r="AI114" s="61"/>
      <c r="AJ114" s="61" t="n">
        <f aca="false">AB114/AG114</f>
        <v>-0.00977194157101748</v>
      </c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61" t="n">
        <f aca="false">AVERAGE(AH114:AH117)</f>
        <v>0.00495971797371353</v>
      </c>
      <c r="AV114" s="5"/>
      <c r="AW114" s="65" t="n">
        <f aca="false">workers_and_wage_central!C102</f>
        <v>14171347</v>
      </c>
      <c r="AX114" s="5"/>
      <c r="AY114" s="61" t="n">
        <f aca="false">(AW114-AW113)/AW113</f>
        <v>0.00151414262212894</v>
      </c>
      <c r="AZ114" s="66" t="n">
        <f aca="false">workers_and_wage_central!B102</f>
        <v>8334.98332389385</v>
      </c>
      <c r="BA114" s="61" t="n">
        <f aca="false">(AZ114-AZ113)/AZ113</f>
        <v>0.000874749298737058</v>
      </c>
      <c r="BB114" s="5"/>
      <c r="BC114" s="5"/>
      <c r="BD114" s="5"/>
      <c r="BE114" s="5"/>
      <c r="BF114" s="5" t="n">
        <f aca="false">BF113*(1+AY114)*(1+BA114)*(1-BE114)</f>
        <v>145.177721546878</v>
      </c>
      <c r="BG114" s="5"/>
      <c r="BH114" s="5" t="n">
        <f aca="false">BH113+1</f>
        <v>83</v>
      </c>
      <c r="BI114" s="61"/>
      <c r="BJ114" s="5"/>
      <c r="BK114" s="5"/>
      <c r="BL114" s="5"/>
      <c r="BM114" s="5"/>
      <c r="BN114" s="5"/>
      <c r="BO114" s="5"/>
      <c r="BP114" s="5"/>
    </row>
    <row r="115" customFormat="false" ht="12.8" hidden="false" customHeight="false" outlineLevel="0" collapsed="false">
      <c r="A115" s="7" t="n">
        <f aca="false">A111+1</f>
        <v>2040</v>
      </c>
      <c r="B115" s="7" t="n">
        <f aca="false">B111</f>
        <v>2</v>
      </c>
      <c r="C115" s="9"/>
      <c r="D115" s="9" t="n">
        <f aca="false">'Central pensions'!Q115</f>
        <v>173202108.932803</v>
      </c>
      <c r="E115" s="9"/>
      <c r="F115" s="67" t="n">
        <f aca="false">'Central pensions'!I115</f>
        <v>31481533.5308731</v>
      </c>
      <c r="G115" s="9" t="n">
        <f aca="false">'Central pensions'!K115</f>
        <v>6661680.0778656</v>
      </c>
      <c r="H115" s="9" t="n">
        <f aca="false">'Central pensions'!V115</f>
        <v>36650598.2750314</v>
      </c>
      <c r="I115" s="67" t="n">
        <f aca="false">'Central pensions'!M115</f>
        <v>206031.342614401</v>
      </c>
      <c r="J115" s="9" t="n">
        <f aca="false">'Central pensions'!W115</f>
        <v>1133523.65799067</v>
      </c>
      <c r="K115" s="9"/>
      <c r="L115" s="67" t="n">
        <f aca="false">'Central pensions'!N115</f>
        <v>4367650.378929</v>
      </c>
      <c r="M115" s="67"/>
      <c r="N115" s="67" t="n">
        <f aca="false">'Central pensions'!L115</f>
        <v>1422736.91920513</v>
      </c>
      <c r="O115" s="9"/>
      <c r="P115" s="9" t="n">
        <f aca="false">'Central pensions'!X115</f>
        <v>30491237.3334099</v>
      </c>
      <c r="Q115" s="67"/>
      <c r="R115" s="67" t="n">
        <f aca="false">'Central SIPA income'!G110</f>
        <v>39416426.7221434</v>
      </c>
      <c r="S115" s="67"/>
      <c r="T115" s="9" t="n">
        <f aca="false">'Central SIPA income'!J110</f>
        <v>150712123.860827</v>
      </c>
      <c r="U115" s="9"/>
      <c r="V115" s="67" t="n">
        <f aca="false">'Central SIPA income'!F110</f>
        <v>135613.17345596</v>
      </c>
      <c r="W115" s="67"/>
      <c r="X115" s="67" t="n">
        <f aca="false">'Central SIPA income'!M110</f>
        <v>340621.193358559</v>
      </c>
      <c r="Y115" s="9"/>
      <c r="Z115" s="9" t="n">
        <f aca="false">R115+V115-N115-L115-F115</f>
        <v>2280119.06659216</v>
      </c>
      <c r="AA115" s="9"/>
      <c r="AB115" s="9" t="n">
        <f aca="false">T115-P115-D115</f>
        <v>-52981222.4053856</v>
      </c>
      <c r="AC115" s="50"/>
      <c r="AD115" s="9"/>
      <c r="AE115" s="9"/>
      <c r="AF115" s="9"/>
      <c r="AG115" s="9" t="n">
        <f aca="false">BF115/100*$AG$53</f>
        <v>7766955982.02653</v>
      </c>
      <c r="AH115" s="40" t="n">
        <f aca="false">(AG115-AG114)/AG114</f>
        <v>0.00831685720858913</v>
      </c>
      <c r="AI115" s="40"/>
      <c r="AJ115" s="40" t="n">
        <f aca="false">AB115/AG115</f>
        <v>-0.00682136251679411</v>
      </c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1" t="n">
        <f aca="false">workers_and_wage_central!C103</f>
        <v>14195338</v>
      </c>
      <c r="AX115" s="7"/>
      <c r="AY115" s="40" t="n">
        <f aca="false">(AW115-AW114)/AW114</f>
        <v>0.00169292305099861</v>
      </c>
      <c r="AZ115" s="39" t="n">
        <f aca="false">workers_and_wage_central!B103</f>
        <v>8390.10039567462</v>
      </c>
      <c r="BA115" s="40" t="n">
        <f aca="false">(AZ115-AZ114)/AZ114</f>
        <v>0.0066127392988014</v>
      </c>
      <c r="BB115" s="7"/>
      <c r="BC115" s="7"/>
      <c r="BD115" s="7"/>
      <c r="BE115" s="7"/>
      <c r="BF115" s="7" t="n">
        <f aca="false">BF114*(1+AY115)*(1+BA115)*(1-BE115)</f>
        <v>146.385143926852</v>
      </c>
      <c r="BG115" s="7"/>
      <c r="BH115" s="7" t="n">
        <f aca="false">BH114+1</f>
        <v>84</v>
      </c>
      <c r="BI115" s="40"/>
      <c r="BJ115" s="7"/>
      <c r="BK115" s="7"/>
      <c r="BL115" s="7"/>
      <c r="BM115" s="7"/>
      <c r="BN115" s="7"/>
      <c r="BO115" s="7"/>
      <c r="BP115" s="7"/>
    </row>
    <row r="116" customFormat="false" ht="12.8" hidden="false" customHeight="false" outlineLevel="0" collapsed="false">
      <c r="A116" s="7" t="n">
        <f aca="false">A112+1</f>
        <v>2040</v>
      </c>
      <c r="B116" s="7" t="n">
        <f aca="false">B112</f>
        <v>3</v>
      </c>
      <c r="C116" s="9"/>
      <c r="D116" s="9" t="n">
        <f aca="false">'Central pensions'!Q116</f>
        <v>171247669.747875</v>
      </c>
      <c r="E116" s="9"/>
      <c r="F116" s="67" t="n">
        <f aca="false">'Central pensions'!I116</f>
        <v>31126291.0738759</v>
      </c>
      <c r="G116" s="9" t="n">
        <f aca="false">'Central pensions'!K116</f>
        <v>6702135.11758224</v>
      </c>
      <c r="H116" s="9" t="n">
        <f aca="false">'Central pensions'!V116</f>
        <v>36873169.967386</v>
      </c>
      <c r="I116" s="67" t="n">
        <f aca="false">'Central pensions'!M116</f>
        <v>207282.52940976</v>
      </c>
      <c r="J116" s="9" t="n">
        <f aca="false">'Central pensions'!W116</f>
        <v>1140407.31857895</v>
      </c>
      <c r="K116" s="9"/>
      <c r="L116" s="67" t="n">
        <f aca="false">'Central pensions'!N116</f>
        <v>4254995.99251181</v>
      </c>
      <c r="M116" s="67"/>
      <c r="N116" s="67" t="n">
        <f aca="false">'Central pensions'!L116</f>
        <v>1408152.60859716</v>
      </c>
      <c r="O116" s="9"/>
      <c r="P116" s="9" t="n">
        <f aca="false">'Central pensions'!X116</f>
        <v>29826434.6128569</v>
      </c>
      <c r="Q116" s="67"/>
      <c r="R116" s="67" t="n">
        <f aca="false">'Central SIPA income'!G111</f>
        <v>34558239.7453225</v>
      </c>
      <c r="S116" s="67"/>
      <c r="T116" s="9" t="n">
        <f aca="false">'Central SIPA income'!J111</f>
        <v>132136424.887628</v>
      </c>
      <c r="U116" s="9"/>
      <c r="V116" s="67" t="n">
        <f aca="false">'Central SIPA income'!F111</f>
        <v>135093.57958615</v>
      </c>
      <c r="W116" s="67"/>
      <c r="X116" s="67" t="n">
        <f aca="false">'Central SIPA income'!M111</f>
        <v>339316.123360665</v>
      </c>
      <c r="Y116" s="9"/>
      <c r="Z116" s="9" t="n">
        <f aca="false">R116+V116-N116-L116-F116</f>
        <v>-2096106.35007625</v>
      </c>
      <c r="AA116" s="9"/>
      <c r="AB116" s="9" t="n">
        <f aca="false">T116-P116-D116</f>
        <v>-68937679.4731031</v>
      </c>
      <c r="AC116" s="50"/>
      <c r="AD116" s="9"/>
      <c r="AE116" s="9"/>
      <c r="AF116" s="9"/>
      <c r="AG116" s="9" t="n">
        <f aca="false">BF116/100*$AG$53</f>
        <v>7814490043.56135</v>
      </c>
      <c r="AH116" s="40" t="n">
        <f aca="false">(AG116-AG115)/AG115</f>
        <v>0.00612003745673679</v>
      </c>
      <c r="AI116" s="40"/>
      <c r="AJ116" s="40" t="n">
        <f aca="false">AB116/AG116</f>
        <v>-0.00882177584062614</v>
      </c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9"/>
      <c r="AW116" s="71" t="n">
        <f aca="false">workers_and_wage_central!C104</f>
        <v>14212640</v>
      </c>
      <c r="AY116" s="40" t="n">
        <f aca="false">(AW116-AW115)/AW115</f>
        <v>0.00121885086498117</v>
      </c>
      <c r="AZ116" s="39" t="n">
        <f aca="false">workers_and_wage_central!B104</f>
        <v>8431.171783341</v>
      </c>
      <c r="BA116" s="40" t="n">
        <f aca="false">(AZ116-AZ115)/AZ115</f>
        <v>0.00489522004856521</v>
      </c>
      <c r="BB116" s="7"/>
      <c r="BC116" s="7"/>
      <c r="BD116" s="7"/>
      <c r="BE116" s="7"/>
      <c r="BF116" s="7" t="n">
        <f aca="false">BF115*(1+AY116)*(1+BA116)*(1-BE116)</f>
        <v>147.281026490794</v>
      </c>
      <c r="BG116" s="7"/>
      <c r="BH116" s="0" t="n">
        <f aca="false">BH115+1</f>
        <v>85</v>
      </c>
      <c r="BI116" s="40"/>
    </row>
    <row r="117" customFormat="false" ht="12.8" hidden="false" customHeight="false" outlineLevel="0" collapsed="false">
      <c r="A117" s="7" t="n">
        <f aca="false">A113+1</f>
        <v>2040</v>
      </c>
      <c r="B117" s="7" t="n">
        <f aca="false">B113</f>
        <v>4</v>
      </c>
      <c r="C117" s="9"/>
      <c r="D117" s="9" t="n">
        <f aca="false">'Central pensions'!Q117</f>
        <v>174965048.248596</v>
      </c>
      <c r="E117" s="9"/>
      <c r="F117" s="67" t="n">
        <f aca="false">'Central pensions'!I117</f>
        <v>31801968.6198278</v>
      </c>
      <c r="G117" s="9" t="n">
        <f aca="false">'Central pensions'!K117</f>
        <v>6929741.40885312</v>
      </c>
      <c r="H117" s="9" t="n">
        <f aca="false">'Central pensions'!V117</f>
        <v>38125392.6272456</v>
      </c>
      <c r="I117" s="67" t="n">
        <f aca="false">'Central pensions'!M117</f>
        <v>214321.89924288</v>
      </c>
      <c r="J117" s="9" t="n">
        <f aca="false">'Central pensions'!W117</f>
        <v>1179135.85445089</v>
      </c>
      <c r="K117" s="9"/>
      <c r="L117" s="67" t="n">
        <f aca="false">'Central pensions'!N117</f>
        <v>4367360.66586381</v>
      </c>
      <c r="M117" s="67"/>
      <c r="N117" s="67" t="n">
        <f aca="false">'Central pensions'!L117</f>
        <v>1438664.6233</v>
      </c>
      <c r="O117" s="9"/>
      <c r="P117" s="9" t="n">
        <f aca="false">'Central pensions'!X117</f>
        <v>30577363.5394349</v>
      </c>
      <c r="Q117" s="67"/>
      <c r="R117" s="67" t="n">
        <f aca="false">'Central SIPA income'!G112</f>
        <v>39785774.3413723</v>
      </c>
      <c r="S117" s="67"/>
      <c r="T117" s="9" t="n">
        <f aca="false">'Central SIPA income'!J112</f>
        <v>152124356.494935</v>
      </c>
      <c r="U117" s="9"/>
      <c r="V117" s="67" t="n">
        <f aca="false">'Central SIPA income'!F112</f>
        <v>133107.18863105</v>
      </c>
      <c r="W117" s="67"/>
      <c r="X117" s="67" t="n">
        <f aca="false">'Central SIPA income'!M112</f>
        <v>334326.881973858</v>
      </c>
      <c r="Y117" s="9"/>
      <c r="Z117" s="9" t="n">
        <f aca="false">R117+V117-N117-L117-F117</f>
        <v>2310887.62101169</v>
      </c>
      <c r="AA117" s="9"/>
      <c r="AB117" s="9" t="n">
        <f aca="false">T117-P117-D117</f>
        <v>-53418055.2930959</v>
      </c>
      <c r="AC117" s="50"/>
      <c r="AD117" s="9"/>
      <c r="AE117" s="9"/>
      <c r="AF117" s="9"/>
      <c r="AG117" s="9" t="n">
        <f aca="false">BF117/100*$AG$53</f>
        <v>7838025418.45177</v>
      </c>
      <c r="AH117" s="40" t="n">
        <f aca="false">(AG117-AG116)/AG116</f>
        <v>0.00301176081346536</v>
      </c>
      <c r="AI117" s="40" t="n">
        <f aca="false">(AG117-AG113)/AG113</f>
        <v>0.0199753371608519</v>
      </c>
      <c r="AJ117" s="40" t="n">
        <f aca="false">AB117/AG117</f>
        <v>-0.00681524394745424</v>
      </c>
      <c r="AK117" s="73"/>
      <c r="AL117" s="78"/>
      <c r="AM117" s="7"/>
      <c r="AN117" s="7"/>
      <c r="AO117" s="7"/>
      <c r="AP117" s="7"/>
      <c r="AQ117" s="7"/>
      <c r="AR117" s="7"/>
      <c r="AS117" s="7"/>
      <c r="AT117" s="7"/>
      <c r="AW117" s="71" t="n">
        <f aca="false">workers_and_wage_central!C105</f>
        <v>14206070</v>
      </c>
      <c r="AY117" s="40" t="n">
        <f aca="false">(AW117-AW116)/AW116</f>
        <v>-0.000462264575757917</v>
      </c>
      <c r="AZ117" s="39" t="n">
        <f aca="false">workers_and_wage_central!B105</f>
        <v>8460.47543421697</v>
      </c>
      <c r="BA117" s="40" t="n">
        <f aca="false">(AZ117-AZ116)/AZ116</f>
        <v>0.00347563205079881</v>
      </c>
      <c r="BB117" s="7"/>
      <c r="BC117" s="7"/>
      <c r="BD117" s="7"/>
      <c r="BE117" s="7"/>
      <c r="BF117" s="7" t="n">
        <f aca="false">BF116*(1+AY117)*(1+BA117)*(1-BE117)</f>
        <v>147.724601714946</v>
      </c>
      <c r="BG117" s="73" t="e">
        <f aca="false">(BB117-BB113)/BB113</f>
        <v>#DIV/0!</v>
      </c>
      <c r="BH117" s="0" t="n">
        <f aca="false">BH116+1</f>
        <v>86</v>
      </c>
      <c r="BI117" s="40"/>
    </row>
    <row r="118" customFormat="false" ht="12.8" hidden="false" customHeight="false" outlineLevel="0" collapsed="false">
      <c r="AK118" s="5"/>
      <c r="AL118" s="60"/>
      <c r="BF118" s="0" t="e">
        <f aca="false">BF117/BF31-1</f>
        <v>#DIV/0!</v>
      </c>
      <c r="BG118" s="5"/>
    </row>
    <row r="119" customFormat="false" ht="12.8" hidden="false" customHeight="false" outlineLevel="0" collapsed="false">
      <c r="AI119" s="32" t="n">
        <f aca="false">AVERAGE(AI29:AI117)</f>
        <v>0.0205866139908276</v>
      </c>
      <c r="AK119" s="7"/>
      <c r="BF119" s="0" t="e">
        <f aca="false">BF117/BF31</f>
        <v>#DIV/0!</v>
      </c>
    </row>
    <row r="120" customFormat="false" ht="12.8" hidden="false" customHeight="false" outlineLevel="0" collapsed="false">
      <c r="AK120" s="7"/>
      <c r="BB120" s="0" t="e">
        <f aca="false">BF31*BF120^86</f>
        <v>#DIV/0!</v>
      </c>
      <c r="BF120" s="0" t="e">
        <f aca="false">BF119^(1/BH117)</f>
        <v>#DIV/0!</v>
      </c>
      <c r="BG120" s="32"/>
    </row>
    <row r="121" customFormat="false" ht="12.8" hidden="false" customHeight="false" outlineLevel="0" collapsed="false">
      <c r="AK121" s="73"/>
      <c r="BF121" s="32" t="e">
        <f aca="false">BF120^4-1</f>
        <v>#DIV/0!</v>
      </c>
    </row>
    <row r="122" customFormat="false" ht="12.8" hidden="false" customHeight="false" outlineLevel="0" collapsed="false">
      <c r="AK122" s="5"/>
    </row>
    <row r="123" customFormat="false" ht="12.8" hidden="false" customHeight="false" outlineLevel="0" collapsed="false">
      <c r="AK123" s="7"/>
    </row>
    <row r="124" customFormat="false" ht="12.8" hidden="false" customHeight="false" outlineLevel="0" collapsed="false">
      <c r="AK124" s="7"/>
      <c r="BB124" s="0" t="s">
        <v>105</v>
      </c>
    </row>
    <row r="125" customFormat="false" ht="12.8" hidden="false" customHeight="false" outlineLevel="0" collapsed="false">
      <c r="AK125" s="73"/>
    </row>
    <row r="127" customFormat="false" ht="12.8" hidden="false" customHeight="false" outlineLevel="0" collapsed="false">
      <c r="AF127" s="5" t="n">
        <v>2015</v>
      </c>
      <c r="AG127" s="6" t="n">
        <f aca="false">AG14</f>
        <v>5192108061.38261</v>
      </c>
    </row>
    <row r="128" customFormat="false" ht="12.8" hidden="false" customHeight="false" outlineLevel="0" collapsed="false">
      <c r="AF128" s="7" t="n">
        <v>2015</v>
      </c>
      <c r="AG128" s="9" t="n">
        <f aca="false">AG15</f>
        <v>5310158517.42102</v>
      </c>
    </row>
    <row r="129" customFormat="false" ht="12.8" hidden="false" customHeight="false" outlineLevel="0" collapsed="false">
      <c r="AF129" s="7" t="n">
        <v>2015</v>
      </c>
      <c r="AG129" s="9" t="n">
        <f aca="false">AG16</f>
        <v>5306463610.93908</v>
      </c>
    </row>
    <row r="130" customFormat="false" ht="12.8" hidden="false" customHeight="false" outlineLevel="0" collapsed="false">
      <c r="AF130" s="7" t="n">
        <v>2015</v>
      </c>
      <c r="AG130" s="9" t="n">
        <f aca="false">AG17</f>
        <v>5248790844.48405</v>
      </c>
      <c r="AH130" s="32"/>
      <c r="AI130" s="32"/>
    </row>
    <row r="131" customFormat="false" ht="12.8" hidden="false" customHeight="false" outlineLevel="0" collapsed="false">
      <c r="AF131" s="5" t="n">
        <f aca="false">AF127+1</f>
        <v>2016</v>
      </c>
      <c r="AG131" s="6" t="n">
        <f aca="false">AG18</f>
        <v>5205124141.81883</v>
      </c>
    </row>
    <row r="132" customFormat="false" ht="12.8" hidden="false" customHeight="false" outlineLevel="0" collapsed="false">
      <c r="AF132" s="7" t="n">
        <f aca="false">AF128+1</f>
        <v>2016</v>
      </c>
      <c r="AG132" s="9" t="n">
        <f aca="false">AG19</f>
        <v>5114201771.34562</v>
      </c>
    </row>
    <row r="133" customFormat="false" ht="12.8" hidden="false" customHeight="false" outlineLevel="0" collapsed="false">
      <c r="AF133" s="7" t="n">
        <f aca="false">AF129+1</f>
        <v>2016</v>
      </c>
      <c r="AG133" s="9" t="n">
        <f aca="false">AG20</f>
        <v>5132602154.79852</v>
      </c>
    </row>
    <row r="134" customFormat="false" ht="12.8" hidden="false" customHeight="false" outlineLevel="0" collapsed="false">
      <c r="AF134" s="7" t="n">
        <f aca="false">AF130+1</f>
        <v>2016</v>
      </c>
      <c r="AG134" s="9" t="n">
        <f aca="false">AG21</f>
        <v>5167527491.82392</v>
      </c>
      <c r="AJ134" s="32"/>
    </row>
    <row r="135" customFormat="false" ht="12.8" hidden="false" customHeight="false" outlineLevel="0" collapsed="false">
      <c r="AF135" s="5" t="n">
        <f aca="false">AF131+1</f>
        <v>2017</v>
      </c>
      <c r="AG135" s="6" t="n">
        <f aca="false">AG22</f>
        <v>5221404663.9263</v>
      </c>
      <c r="AH135" s="32"/>
      <c r="AI135" s="32"/>
    </row>
    <row r="136" customFormat="false" ht="12.8" hidden="false" customHeight="false" outlineLevel="0" collapsed="false">
      <c r="AF136" s="7" t="n">
        <f aca="false">AF132+1</f>
        <v>2017</v>
      </c>
      <c r="AG136" s="9" t="n">
        <f aca="false">AG23</f>
        <v>5259341230.30775</v>
      </c>
    </row>
    <row r="137" customFormat="false" ht="12.8" hidden="false" customHeight="false" outlineLevel="0" collapsed="false">
      <c r="AF137" s="7" t="n">
        <f aca="false">AF133+1</f>
        <v>2017</v>
      </c>
      <c r="AG137" s="9" t="n">
        <f aca="false">AG24</f>
        <v>5329145842.42092</v>
      </c>
    </row>
    <row r="138" customFormat="false" ht="12.8" hidden="false" customHeight="false" outlineLevel="0" collapsed="false">
      <c r="AF138" s="7" t="n">
        <f aca="false">AF134+1</f>
        <v>2017</v>
      </c>
      <c r="AG138" s="9" t="n">
        <f aca="false">AG25</f>
        <v>5390723791.0674</v>
      </c>
      <c r="AJ138" s="32" t="n">
        <f aca="false">(AG138-AG134)/AG134</f>
        <v>0.0431920874338097</v>
      </c>
      <c r="AK138" s="32" t="n">
        <f aca="false">AVERAGE(AJ138:AJ230)</f>
        <v>0.0180726818370245</v>
      </c>
    </row>
    <row r="139" customFormat="false" ht="12.8" hidden="false" customHeight="false" outlineLevel="0" collapsed="false">
      <c r="AF139" s="5" t="n">
        <f aca="false">AF135+1</f>
        <v>2018</v>
      </c>
      <c r="AG139" s="6" t="n">
        <f aca="false">AG26</f>
        <v>5384429080.35755</v>
      </c>
      <c r="AH139" s="32"/>
      <c r="AI139" s="32"/>
    </row>
    <row r="140" customFormat="false" ht="12.8" hidden="false" customHeight="false" outlineLevel="0" collapsed="false">
      <c r="AF140" s="7" t="n">
        <f aca="false">AF136+1</f>
        <v>2018</v>
      </c>
      <c r="AG140" s="9" t="n">
        <f aca="false">AG27</f>
        <v>5110565745.3297</v>
      </c>
    </row>
    <row r="141" customFormat="false" ht="12.8" hidden="false" customHeight="false" outlineLevel="0" collapsed="false">
      <c r="AF141" s="7" t="n">
        <f aca="false">AF137+1</f>
        <v>2018</v>
      </c>
      <c r="AG141" s="9" t="n">
        <f aca="false">AG28</f>
        <v>5107155569.16924</v>
      </c>
    </row>
    <row r="142" customFormat="false" ht="12.8" hidden="false" customHeight="false" outlineLevel="0" collapsed="false">
      <c r="AF142" s="7" t="n">
        <f aca="false">AF138+1</f>
        <v>2018</v>
      </c>
      <c r="AG142" s="9" t="n">
        <f aca="false">AG29</f>
        <v>5054594744.49258</v>
      </c>
      <c r="AJ142" s="32" t="n">
        <f aca="false">(AG142-AG138)/AG138</f>
        <v>-0.0623532311434299</v>
      </c>
    </row>
    <row r="143" customFormat="false" ht="12.8" hidden="false" customHeight="false" outlineLevel="0" collapsed="false">
      <c r="AF143" s="5" t="n">
        <f aca="false">AF139+1</f>
        <v>2019</v>
      </c>
      <c r="AG143" s="6" t="n">
        <f aca="false">AG30</f>
        <v>5061577063.56846</v>
      </c>
      <c r="AH143" s="32"/>
      <c r="AI143" s="32"/>
    </row>
    <row r="144" customFormat="false" ht="12.8" hidden="false" customHeight="false" outlineLevel="0" collapsed="false">
      <c r="AF144" s="7" t="n">
        <f aca="false">AF140+1</f>
        <v>2019</v>
      </c>
      <c r="AG144" s="9" t="n">
        <f aca="false">AG31</f>
        <v>5042490446.21757</v>
      </c>
      <c r="AK144" s="0" t="n">
        <v>1.0014888795</v>
      </c>
      <c r="AL144" s="0" t="n">
        <v>1.0014888795</v>
      </c>
      <c r="AU144" s="0" t="n">
        <v>1.0014888795</v>
      </c>
      <c r="AV144" s="0" t="n">
        <v>1.0014888795</v>
      </c>
    </row>
    <row r="145" customFormat="false" ht="12.8" hidden="false" customHeight="false" outlineLevel="0" collapsed="false">
      <c r="AF145" s="7" t="n">
        <f aca="false">AF141+1</f>
        <v>2019</v>
      </c>
      <c r="AG145" s="9" t="n">
        <f aca="false">AG32</f>
        <v>5083630620.0919</v>
      </c>
    </row>
    <row r="146" customFormat="false" ht="12.8" hidden="false" customHeight="false" outlineLevel="0" collapsed="false">
      <c r="AF146" s="7" t="n">
        <f aca="false">AF142+1</f>
        <v>2019</v>
      </c>
      <c r="AG146" s="9" t="n">
        <f aca="false">AG33</f>
        <v>5037731127.00825</v>
      </c>
      <c r="AJ146" s="32" t="n">
        <f aca="false">(AG146-AG142)/AG142</f>
        <v>-0.00333629466589907</v>
      </c>
    </row>
    <row r="147" customFormat="false" ht="12.8" hidden="false" customHeight="false" outlineLevel="0" collapsed="false">
      <c r="AF147" s="5" t="n">
        <f aca="false">AF143+1</f>
        <v>2020</v>
      </c>
      <c r="AG147" s="6" t="n">
        <f aca="false">AG34</f>
        <v>4793690581.39865</v>
      </c>
      <c r="AH147" s="32"/>
      <c r="AI147" s="32"/>
      <c r="AK147" s="0" t="n">
        <f aca="false">100*AK144*AL144*AU144*AV144</f>
        <v>100.596883177987</v>
      </c>
      <c r="AL147" s="32" t="n">
        <f aca="false">(AK147-100)/100</f>
        <v>0.00596883177987451</v>
      </c>
      <c r="AM147" s="32"/>
      <c r="AN147" s="32"/>
      <c r="AO147" s="32"/>
      <c r="AP147" s="32"/>
      <c r="AQ147" s="32"/>
      <c r="AR147" s="32"/>
      <c r="AS147" s="32"/>
      <c r="AT147" s="32"/>
    </row>
    <row r="148" customFormat="false" ht="12.8" hidden="false" customHeight="false" outlineLevel="0" collapsed="false">
      <c r="AF148" s="7" t="n">
        <f aca="false">AF144+1</f>
        <v>2020</v>
      </c>
      <c r="AG148" s="9" t="n">
        <f aca="false">AG35</f>
        <v>4019949502.60615</v>
      </c>
    </row>
    <row r="149" customFormat="false" ht="12.8" hidden="false" customHeight="false" outlineLevel="0" collapsed="false">
      <c r="AF149" s="7" t="n">
        <f aca="false">AF145+1</f>
        <v>2020</v>
      </c>
      <c r="AG149" s="9" t="n">
        <f aca="false">AG36</f>
        <v>4428376308.28263</v>
      </c>
      <c r="AH149" s="32" t="n">
        <f aca="false">AVERAGE(AJ138:AJ158)</f>
        <v>-0.00288575954554684</v>
      </c>
      <c r="AI149" s="32"/>
    </row>
    <row r="150" customFormat="false" ht="12.8" hidden="false" customHeight="false" outlineLevel="0" collapsed="false">
      <c r="AF150" s="7" t="n">
        <f aca="false">AF146+1</f>
        <v>2020</v>
      </c>
      <c r="AG150" s="9" t="n">
        <f aca="false">AG37</f>
        <v>4527012476.27306</v>
      </c>
      <c r="AJ150" s="32" t="n">
        <f aca="false">(AG150-AG146)/AG146</f>
        <v>-0.101378703598756</v>
      </c>
    </row>
    <row r="151" customFormat="false" ht="12.8" hidden="false" customHeight="false" outlineLevel="0" collapsed="false">
      <c r="AF151" s="5" t="n">
        <f aca="false">AF147+1</f>
        <v>2021</v>
      </c>
      <c r="AG151" s="6" t="n">
        <f aca="false">AG38</f>
        <v>4649879863.95668</v>
      </c>
      <c r="AH151" s="32"/>
      <c r="AI151" s="32"/>
    </row>
    <row r="152" customFormat="false" ht="12.8" hidden="false" customHeight="false" outlineLevel="0" collapsed="false">
      <c r="AF152" s="7" t="n">
        <f aca="false">AF148+1</f>
        <v>2021</v>
      </c>
      <c r="AG152" s="9" t="n">
        <f aca="false">AG39</f>
        <v>4663141423.02314</v>
      </c>
    </row>
    <row r="153" customFormat="false" ht="12.8" hidden="false" customHeight="false" outlineLevel="0" collapsed="false">
      <c r="AF153" s="7" t="n">
        <f aca="false">AF149+1</f>
        <v>2021</v>
      </c>
      <c r="AG153" s="9" t="n">
        <f aca="false">AG40</f>
        <v>4694078886.77959</v>
      </c>
    </row>
    <row r="154" customFormat="false" ht="12.8" hidden="false" customHeight="false" outlineLevel="0" collapsed="false">
      <c r="AF154" s="7" t="n">
        <f aca="false">AF150+1</f>
        <v>2021</v>
      </c>
      <c r="AG154" s="9" t="n">
        <f aca="false">AG41</f>
        <v>4739225282.5719</v>
      </c>
      <c r="AJ154" s="32" t="n">
        <f aca="false">(AG154-AG150)/AG150</f>
        <v>0.046877009376733</v>
      </c>
    </row>
    <row r="155" customFormat="false" ht="12.8" hidden="false" customHeight="false" outlineLevel="0" collapsed="false">
      <c r="AF155" s="5" t="n">
        <f aca="false">AF151+1</f>
        <v>2022</v>
      </c>
      <c r="AG155" s="6" t="n">
        <f aca="false">AG42</f>
        <v>4789376259.87539</v>
      </c>
      <c r="AH155" s="32"/>
      <c r="AI155" s="32"/>
    </row>
    <row r="156" customFormat="false" ht="12.8" hidden="false" customHeight="false" outlineLevel="0" collapsed="false">
      <c r="AF156" s="7" t="n">
        <f aca="false">AF152+1</f>
        <v>2022</v>
      </c>
      <c r="AG156" s="9" t="n">
        <f aca="false">AG43</f>
        <v>4849667079.94405</v>
      </c>
    </row>
    <row r="157" customFormat="false" ht="12.8" hidden="false" customHeight="false" outlineLevel="0" collapsed="false">
      <c r="AF157" s="7" t="n">
        <f aca="false">AF153+1</f>
        <v>2022</v>
      </c>
      <c r="AG157" s="9" t="n">
        <f aca="false">AG44</f>
        <v>4928782831.11857</v>
      </c>
    </row>
    <row r="158" customFormat="false" ht="12.8" hidden="false" customHeight="false" outlineLevel="0" collapsed="false">
      <c r="AF158" s="7" t="n">
        <f aca="false">AF154+1</f>
        <v>2022</v>
      </c>
      <c r="AG158" s="9" t="n">
        <f aca="false">AG45</f>
        <v>5022083930.9282</v>
      </c>
      <c r="AJ158" s="32" t="n">
        <f aca="false">(AG158-AG154)/AG154</f>
        <v>0.0596845753242607</v>
      </c>
    </row>
    <row r="159" customFormat="false" ht="12.8" hidden="false" customHeight="false" outlineLevel="0" collapsed="false">
      <c r="AF159" s="5" t="n">
        <f aca="false">AF155+1</f>
        <v>2023</v>
      </c>
      <c r="AG159" s="6" t="n">
        <f aca="false">AG46</f>
        <v>5028845072.86917</v>
      </c>
      <c r="AH159" s="32"/>
      <c r="AI159" s="32"/>
    </row>
    <row r="160" customFormat="false" ht="12.8" hidden="false" customHeight="false" outlineLevel="0" collapsed="false">
      <c r="AF160" s="7" t="n">
        <f aca="false">AF156+1</f>
        <v>2023</v>
      </c>
      <c r="AG160" s="9" t="n">
        <f aca="false">AG47</f>
        <v>5043653763.14183</v>
      </c>
    </row>
    <row r="161" customFormat="false" ht="12.8" hidden="false" customHeight="false" outlineLevel="0" collapsed="false">
      <c r="AF161" s="7" t="n">
        <f aca="false">AF157+1</f>
        <v>2023</v>
      </c>
      <c r="AG161" s="9" t="n">
        <f aca="false">AG48</f>
        <v>5076646316.05212</v>
      </c>
    </row>
    <row r="162" customFormat="false" ht="12.8" hidden="false" customHeight="false" outlineLevel="0" collapsed="false">
      <c r="AF162" s="7" t="n">
        <f aca="false">AF158+1</f>
        <v>2023</v>
      </c>
      <c r="AG162" s="9" t="n">
        <f aca="false">AG49</f>
        <v>5126411803.36842</v>
      </c>
      <c r="AJ162" s="32" t="n">
        <f aca="false">(AG162-AG158)/AG158</f>
        <v>0.0207738209625925</v>
      </c>
    </row>
    <row r="163" customFormat="false" ht="12.8" hidden="false" customHeight="false" outlineLevel="0" collapsed="false">
      <c r="AF163" s="5" t="n">
        <f aca="false">AF159+1</f>
        <v>2024</v>
      </c>
      <c r="AG163" s="6" t="n">
        <f aca="false">AG50</f>
        <v>5204854650.41959</v>
      </c>
      <c r="AH163" s="32"/>
      <c r="AI163" s="32"/>
    </row>
    <row r="164" customFormat="false" ht="12.8" hidden="false" customHeight="false" outlineLevel="0" collapsed="false">
      <c r="AF164" s="7" t="n">
        <f aca="false">AF160+1</f>
        <v>2024</v>
      </c>
      <c r="AG164" s="9" t="n">
        <f aca="false">AG51</f>
        <v>5220181644.85177</v>
      </c>
    </row>
    <row r="165" customFormat="false" ht="12.8" hidden="false" customHeight="false" outlineLevel="0" collapsed="false">
      <c r="AF165" s="7" t="n">
        <f aca="false">AF161+1</f>
        <v>2024</v>
      </c>
      <c r="AG165" s="9" t="n">
        <f aca="false">AG52</f>
        <v>5254328937.11395</v>
      </c>
    </row>
    <row r="166" customFormat="false" ht="12.8" hidden="false" customHeight="false" outlineLevel="0" collapsed="false">
      <c r="AF166" s="7" t="n">
        <f aca="false">AF162+1</f>
        <v>2024</v>
      </c>
      <c r="AG166" s="9" t="n">
        <f aca="false">AG53</f>
        <v>5305836216.48632</v>
      </c>
      <c r="AJ166" s="32" t="n">
        <f aca="false">(AG166-AG162)/AG162</f>
        <v>0.035000000000002</v>
      </c>
    </row>
    <row r="167" customFormat="false" ht="12.8" hidden="false" customHeight="false" outlineLevel="0" collapsed="false">
      <c r="AF167" s="5" t="n">
        <f aca="false">AF163+1</f>
        <v>2025</v>
      </c>
      <c r="AG167" s="6" t="n">
        <f aca="false">AG54</f>
        <v>5336264926.08738</v>
      </c>
      <c r="AH167" s="32"/>
      <c r="AI167" s="32"/>
    </row>
    <row r="168" customFormat="false" ht="12.8" hidden="false" customHeight="false" outlineLevel="0" collapsed="false">
      <c r="AF168" s="7" t="n">
        <f aca="false">AF164+1</f>
        <v>2025</v>
      </c>
      <c r="AG168" s="9" t="n">
        <f aca="false">AG55</f>
        <v>5373255519.46579</v>
      </c>
    </row>
    <row r="169" customFormat="false" ht="12.8" hidden="false" customHeight="false" outlineLevel="0" collapsed="false">
      <c r="AF169" s="7" t="n">
        <f aca="false">AF165+1</f>
        <v>2025</v>
      </c>
      <c r="AG169" s="9" t="n">
        <f aca="false">AG56</f>
        <v>5434989259.70459</v>
      </c>
    </row>
    <row r="170" customFormat="false" ht="12.8" hidden="false" customHeight="false" outlineLevel="0" collapsed="false">
      <c r="AF170" s="7" t="n">
        <f aca="false">AF166+1</f>
        <v>2025</v>
      </c>
      <c r="AG170" s="9" t="n">
        <f aca="false">AG57</f>
        <v>5491467713.20943</v>
      </c>
      <c r="AJ170" s="32" t="n">
        <f aca="false">(AG170-AG166)/AG166</f>
        <v>0.0349862847530646</v>
      </c>
    </row>
    <row r="171" customFormat="false" ht="12.8" hidden="false" customHeight="false" outlineLevel="0" collapsed="false">
      <c r="AF171" s="5" t="n">
        <f aca="false">AF167+1</f>
        <v>2026</v>
      </c>
      <c r="AG171" s="6" t="n">
        <f aca="false">AG58</f>
        <v>5578112375.03153</v>
      </c>
      <c r="AH171" s="32"/>
      <c r="AI171" s="32"/>
    </row>
    <row r="172" customFormat="false" ht="12.8" hidden="false" customHeight="false" outlineLevel="0" collapsed="false">
      <c r="AF172" s="7" t="n">
        <f aca="false">AF168+1</f>
        <v>2026</v>
      </c>
      <c r="AG172" s="9" t="n">
        <f aca="false">AG59</f>
        <v>5595495136.02265</v>
      </c>
    </row>
    <row r="173" customFormat="false" ht="12.8" hidden="false" customHeight="false" outlineLevel="0" collapsed="false">
      <c r="AF173" s="7" t="n">
        <f aca="false">AF169+1</f>
        <v>2026</v>
      </c>
      <c r="AG173" s="9" t="n">
        <f aca="false">AG60</f>
        <v>5624632624.59384</v>
      </c>
    </row>
    <row r="174" customFormat="false" ht="12.8" hidden="false" customHeight="false" outlineLevel="0" collapsed="false">
      <c r="AF174" s="7" t="n">
        <f aca="false">AF170+1</f>
        <v>2026</v>
      </c>
      <c r="AG174" s="9" t="n">
        <f aca="false">AG61</f>
        <v>5657932118.46486</v>
      </c>
      <c r="AJ174" s="32" t="n">
        <f aca="false">(AG174-AG170)/AG170</f>
        <v>0.030313281248109</v>
      </c>
    </row>
    <row r="175" customFormat="false" ht="12.8" hidden="false" customHeight="false" outlineLevel="0" collapsed="false">
      <c r="AF175" s="5" t="n">
        <f aca="false">AF171+1</f>
        <v>2027</v>
      </c>
      <c r="AG175" s="6" t="n">
        <f aca="false">AG62</f>
        <v>5703375923.22184</v>
      </c>
      <c r="AH175" s="32"/>
      <c r="AI175" s="32"/>
    </row>
    <row r="176" customFormat="false" ht="12.8" hidden="false" customHeight="false" outlineLevel="0" collapsed="false">
      <c r="AF176" s="7" t="n">
        <f aca="false">AF172+1</f>
        <v>2027</v>
      </c>
      <c r="AG176" s="9" t="n">
        <f aca="false">AG63</f>
        <v>5731216915.31154</v>
      </c>
    </row>
    <row r="177" customFormat="false" ht="12.8" hidden="false" customHeight="false" outlineLevel="0" collapsed="false">
      <c r="AF177" s="7" t="n">
        <f aca="false">AF173+1</f>
        <v>2027</v>
      </c>
      <c r="AG177" s="9" t="n">
        <f aca="false">AG64</f>
        <v>5775032078.27392</v>
      </c>
    </row>
    <row r="178" customFormat="false" ht="12.8" hidden="false" customHeight="false" outlineLevel="0" collapsed="false">
      <c r="AF178" s="7" t="n">
        <f aca="false">AF174+1</f>
        <v>2027</v>
      </c>
      <c r="AG178" s="9" t="n">
        <f aca="false">AG65</f>
        <v>5843221292.75646</v>
      </c>
      <c r="AJ178" s="32" t="n">
        <f aca="false">(AG178-AG174)/AG174</f>
        <v>0.0327485679241189</v>
      </c>
    </row>
    <row r="179" customFormat="false" ht="12.8" hidden="false" customHeight="false" outlineLevel="0" collapsed="false">
      <c r="AF179" s="5" t="n">
        <f aca="false">AF175+1</f>
        <v>2028</v>
      </c>
      <c r="AG179" s="6" t="n">
        <f aca="false">AG66</f>
        <v>5874433850.62058</v>
      </c>
      <c r="AH179" s="32"/>
      <c r="AI179" s="32"/>
    </row>
    <row r="180" customFormat="false" ht="12.8" hidden="false" customHeight="false" outlineLevel="0" collapsed="false">
      <c r="AF180" s="7" t="n">
        <f aca="false">AF176+1</f>
        <v>2028</v>
      </c>
      <c r="AG180" s="9" t="n">
        <f aca="false">AG67</f>
        <v>5940448450.30898</v>
      </c>
    </row>
    <row r="181" customFormat="false" ht="12.8" hidden="false" customHeight="false" outlineLevel="0" collapsed="false">
      <c r="AF181" s="7" t="n">
        <f aca="false">AF177+1</f>
        <v>2028</v>
      </c>
      <c r="AG181" s="9" t="n">
        <f aca="false">AG68</f>
        <v>6002380273.26759</v>
      </c>
    </row>
    <row r="182" customFormat="false" ht="12.8" hidden="false" customHeight="false" outlineLevel="0" collapsed="false">
      <c r="AF182" s="7" t="n">
        <f aca="false">AF178+1</f>
        <v>2028</v>
      </c>
      <c r="AG182" s="9" t="n">
        <f aca="false">AG69</f>
        <v>6038404030.30015</v>
      </c>
      <c r="AJ182" s="32" t="n">
        <f aca="false">(AG182-AG178)/AG178</f>
        <v>0.0334032766798757</v>
      </c>
    </row>
    <row r="183" customFormat="false" ht="12.8" hidden="false" customHeight="false" outlineLevel="0" collapsed="false">
      <c r="AF183" s="5" t="n">
        <f aca="false">AF179+1</f>
        <v>2029</v>
      </c>
      <c r="AG183" s="6" t="n">
        <f aca="false">AG70</f>
        <v>6055646295.24051</v>
      </c>
      <c r="AH183" s="32"/>
      <c r="AI183" s="32"/>
    </row>
    <row r="184" customFormat="false" ht="12.8" hidden="false" customHeight="false" outlineLevel="0" collapsed="false">
      <c r="AF184" s="7" t="n">
        <f aca="false">AF180+1</f>
        <v>2029</v>
      </c>
      <c r="AG184" s="9" t="n">
        <f aca="false">AG71</f>
        <v>6095526108.22043</v>
      </c>
    </row>
    <row r="185" customFormat="false" ht="12.8" hidden="false" customHeight="false" outlineLevel="0" collapsed="false">
      <c r="AF185" s="7" t="n">
        <f aca="false">AF181+1</f>
        <v>2029</v>
      </c>
      <c r="AG185" s="9" t="n">
        <f aca="false">AG72</f>
        <v>6112956333.49202</v>
      </c>
    </row>
    <row r="186" customFormat="false" ht="12.8" hidden="false" customHeight="false" outlineLevel="0" collapsed="false">
      <c r="AF186" s="7" t="n">
        <f aca="false">AF182+1</f>
        <v>2029</v>
      </c>
      <c r="AG186" s="9" t="n">
        <f aca="false">AG73</f>
        <v>6163071205.25348</v>
      </c>
      <c r="AJ186" s="32" t="n">
        <f aca="false">(AG186-AG182)/AG182</f>
        <v>0.0206457160414854</v>
      </c>
    </row>
    <row r="187" customFormat="false" ht="12.8" hidden="false" customHeight="false" outlineLevel="0" collapsed="false">
      <c r="AF187" s="5" t="n">
        <f aca="false">AF183+1</f>
        <v>2030</v>
      </c>
      <c r="AG187" s="6" t="n">
        <f aca="false">AG74</f>
        <v>6228475656.59037</v>
      </c>
      <c r="AH187" s="32"/>
      <c r="AI187" s="32"/>
    </row>
    <row r="188" customFormat="false" ht="12.8" hidden="false" customHeight="false" outlineLevel="0" collapsed="false">
      <c r="AF188" s="7" t="n">
        <f aca="false">AF184+1</f>
        <v>2030</v>
      </c>
      <c r="AG188" s="9" t="n">
        <f aca="false">AG75</f>
        <v>6260711093.64355</v>
      </c>
    </row>
    <row r="189" customFormat="false" ht="12.8" hidden="false" customHeight="false" outlineLevel="0" collapsed="false">
      <c r="AF189" s="7" t="n">
        <f aca="false">AF185+1</f>
        <v>2030</v>
      </c>
      <c r="AG189" s="9" t="n">
        <f aca="false">AG76</f>
        <v>6312403498.52123</v>
      </c>
    </row>
    <row r="190" customFormat="false" ht="12.8" hidden="false" customHeight="false" outlineLevel="0" collapsed="false">
      <c r="AF190" s="7" t="n">
        <f aca="false">AF186+1</f>
        <v>2030</v>
      </c>
      <c r="AG190" s="9" t="n">
        <f aca="false">AG77</f>
        <v>6356516711.84993</v>
      </c>
      <c r="AJ190" s="32" t="n">
        <f aca="false">(AG190-AG186)/AG186</f>
        <v>0.0313878422224865</v>
      </c>
    </row>
    <row r="191" customFormat="false" ht="12.8" hidden="false" customHeight="false" outlineLevel="0" collapsed="false">
      <c r="AF191" s="5" t="n">
        <f aca="false">AF187+1</f>
        <v>2031</v>
      </c>
      <c r="AG191" s="6" t="n">
        <f aca="false">AG78</f>
        <v>6377769267.15684</v>
      </c>
      <c r="AH191" s="32"/>
      <c r="AI191" s="32"/>
    </row>
    <row r="192" customFormat="false" ht="12.8" hidden="false" customHeight="false" outlineLevel="0" collapsed="false">
      <c r="AF192" s="7" t="n">
        <f aca="false">AF188+1</f>
        <v>2031</v>
      </c>
      <c r="AG192" s="9" t="n">
        <f aca="false">AG79</f>
        <v>6401816796.34434</v>
      </c>
    </row>
    <row r="193" customFormat="false" ht="12.8" hidden="false" customHeight="false" outlineLevel="0" collapsed="false">
      <c r="AF193" s="7" t="n">
        <f aca="false">AF189+1</f>
        <v>2031</v>
      </c>
      <c r="AG193" s="9" t="n">
        <f aca="false">AG80</f>
        <v>6402606259.2684</v>
      </c>
    </row>
    <row r="194" customFormat="false" ht="12.8" hidden="false" customHeight="false" outlineLevel="0" collapsed="false">
      <c r="AF194" s="7" t="n">
        <f aca="false">AF190+1</f>
        <v>2031</v>
      </c>
      <c r="AG194" s="9" t="n">
        <f aca="false">AG81</f>
        <v>6453426760.02062</v>
      </c>
      <c r="AJ194" s="32" t="n">
        <f aca="false">(AG194-AG190)/AG190</f>
        <v>0.0152457788697434</v>
      </c>
    </row>
    <row r="195" customFormat="false" ht="12.8" hidden="false" customHeight="false" outlineLevel="0" collapsed="false">
      <c r="AF195" s="5" t="n">
        <f aca="false">AF191+1</f>
        <v>2032</v>
      </c>
      <c r="AG195" s="6" t="n">
        <f aca="false">AG82</f>
        <v>6477719834.36146</v>
      </c>
      <c r="AH195" s="32"/>
      <c r="AI195" s="32"/>
    </row>
    <row r="196" customFormat="false" ht="12.8" hidden="false" customHeight="false" outlineLevel="0" collapsed="false">
      <c r="AF196" s="7" t="n">
        <f aca="false">AF192+1</f>
        <v>2032</v>
      </c>
      <c r="AG196" s="9" t="n">
        <f aca="false">AG83</f>
        <v>6520501120.38187</v>
      </c>
    </row>
    <row r="197" customFormat="false" ht="12.8" hidden="false" customHeight="false" outlineLevel="0" collapsed="false">
      <c r="AF197" s="7" t="n">
        <f aca="false">AF193+1</f>
        <v>2032</v>
      </c>
      <c r="AG197" s="9" t="n">
        <f aca="false">AG84</f>
        <v>6545394306.8625</v>
      </c>
    </row>
    <row r="198" customFormat="false" ht="12.8" hidden="false" customHeight="false" outlineLevel="0" collapsed="false">
      <c r="AF198" s="7" t="n">
        <f aca="false">AF194+1</f>
        <v>2032</v>
      </c>
      <c r="AG198" s="9" t="n">
        <f aca="false">AG85</f>
        <v>6597310098.9425</v>
      </c>
      <c r="AJ198" s="32" t="n">
        <f aca="false">(AG198-AG194)/AG194</f>
        <v>0.0222956491601096</v>
      </c>
    </row>
    <row r="199" customFormat="false" ht="12.8" hidden="false" customHeight="false" outlineLevel="0" collapsed="false">
      <c r="AF199" s="5" t="n">
        <f aca="false">AF195+1</f>
        <v>2033</v>
      </c>
      <c r="AG199" s="6" t="n">
        <f aca="false">AG86</f>
        <v>6651490496.65846</v>
      </c>
      <c r="AH199" s="32"/>
      <c r="AI199" s="32"/>
    </row>
    <row r="200" customFormat="false" ht="12.8" hidden="false" customHeight="false" outlineLevel="0" collapsed="false">
      <c r="AF200" s="7" t="n">
        <f aca="false">AF196+1</f>
        <v>2033</v>
      </c>
      <c r="AG200" s="9" t="n">
        <f aca="false">AG87</f>
        <v>6693824630.16517</v>
      </c>
    </row>
    <row r="201" customFormat="false" ht="12.8" hidden="false" customHeight="false" outlineLevel="0" collapsed="false">
      <c r="AF201" s="7" t="n">
        <f aca="false">AF197+1</f>
        <v>2033</v>
      </c>
      <c r="AG201" s="9" t="n">
        <f aca="false">AG88</f>
        <v>6731811697.65468</v>
      </c>
    </row>
    <row r="202" customFormat="false" ht="12.8" hidden="false" customHeight="false" outlineLevel="0" collapsed="false">
      <c r="AF202" s="7" t="n">
        <f aca="false">AF198+1</f>
        <v>2033</v>
      </c>
      <c r="AG202" s="9" t="n">
        <f aca="false">AG89</f>
        <v>6781519506.15971</v>
      </c>
      <c r="AJ202" s="32" t="n">
        <f aca="false">(AG202-AG198)/AG198</f>
        <v>0.0279218961144074</v>
      </c>
    </row>
    <row r="203" customFormat="false" ht="12.8" hidden="false" customHeight="false" outlineLevel="0" collapsed="false">
      <c r="AF203" s="5" t="n">
        <f aca="false">AF199+1</f>
        <v>2034</v>
      </c>
      <c r="AG203" s="6" t="n">
        <f aca="false">AG90</f>
        <v>6828056573.29597</v>
      </c>
      <c r="AH203" s="32"/>
      <c r="AI203" s="32"/>
    </row>
    <row r="204" customFormat="false" ht="12.8" hidden="false" customHeight="false" outlineLevel="0" collapsed="false">
      <c r="AF204" s="7" t="n">
        <f aca="false">AF200+1</f>
        <v>2034</v>
      </c>
      <c r="AG204" s="9" t="n">
        <f aca="false">AG91</f>
        <v>6860666016.25306</v>
      </c>
    </row>
    <row r="205" customFormat="false" ht="12.8" hidden="false" customHeight="false" outlineLevel="0" collapsed="false">
      <c r="AF205" s="7" t="n">
        <f aca="false">AF201+1</f>
        <v>2034</v>
      </c>
      <c r="AG205" s="9" t="n">
        <f aca="false">AG92</f>
        <v>6872748122.15029</v>
      </c>
    </row>
    <row r="206" customFormat="false" ht="12.8" hidden="false" customHeight="false" outlineLevel="0" collapsed="false">
      <c r="AF206" s="7" t="n">
        <f aca="false">AF202+1</f>
        <v>2034</v>
      </c>
      <c r="AG206" s="9" t="n">
        <f aca="false">AG93</f>
        <v>6921291537.43428</v>
      </c>
      <c r="AJ206" s="32" t="n">
        <f aca="false">(AG206-AG202)/AG202</f>
        <v>0.0206107246536139</v>
      </c>
    </row>
    <row r="207" customFormat="false" ht="12.8" hidden="false" customHeight="false" outlineLevel="0" collapsed="false">
      <c r="AF207" s="5" t="n">
        <f aca="false">AF203+1</f>
        <v>2035</v>
      </c>
      <c r="AG207" s="6" t="n">
        <f aca="false">AG94</f>
        <v>6938216320.11213</v>
      </c>
      <c r="AH207" s="32"/>
      <c r="AI207" s="32"/>
    </row>
    <row r="208" customFormat="false" ht="12.8" hidden="false" customHeight="false" outlineLevel="0" collapsed="false">
      <c r="AF208" s="7" t="n">
        <f aca="false">AF204+1</f>
        <v>2035</v>
      </c>
      <c r="AG208" s="9" t="n">
        <f aca="false">AG95</f>
        <v>6997664950.82729</v>
      </c>
    </row>
    <row r="209" customFormat="false" ht="12.8" hidden="false" customHeight="false" outlineLevel="0" collapsed="false">
      <c r="AF209" s="7" t="n">
        <f aca="false">AF205+1</f>
        <v>2035</v>
      </c>
      <c r="AG209" s="9" t="n">
        <f aca="false">AG96</f>
        <v>6993440801.38812</v>
      </c>
    </row>
    <row r="210" customFormat="false" ht="12.8" hidden="false" customHeight="false" outlineLevel="0" collapsed="false">
      <c r="AF210" s="7" t="n">
        <f aca="false">AF206+1</f>
        <v>2035</v>
      </c>
      <c r="AG210" s="9" t="n">
        <f aca="false">AG97</f>
        <v>7018844732.62167</v>
      </c>
      <c r="AJ210" s="32" t="n">
        <f aca="false">(AG210-AG206)/AG206</f>
        <v>0.0140946519388422</v>
      </c>
    </row>
    <row r="211" customFormat="false" ht="12.8" hidden="false" customHeight="false" outlineLevel="0" collapsed="false">
      <c r="AF211" s="5" t="n">
        <f aca="false">AF207+1</f>
        <v>2036</v>
      </c>
      <c r="AG211" s="6" t="n">
        <f aca="false">AG98</f>
        <v>7094466629.10179</v>
      </c>
      <c r="AH211" s="32"/>
      <c r="AI211" s="32"/>
    </row>
    <row r="212" customFormat="false" ht="12.8" hidden="false" customHeight="false" outlineLevel="0" collapsed="false">
      <c r="AF212" s="7" t="n">
        <f aca="false">AF208+1</f>
        <v>2036</v>
      </c>
      <c r="AG212" s="9" t="n">
        <f aca="false">AG99</f>
        <v>7106926006.22645</v>
      </c>
    </row>
    <row r="213" customFormat="false" ht="12.8" hidden="false" customHeight="false" outlineLevel="0" collapsed="false">
      <c r="AF213" s="7" t="n">
        <f aca="false">AF209+1</f>
        <v>2036</v>
      </c>
      <c r="AG213" s="9" t="n">
        <f aca="false">AG100</f>
        <v>7127490323.48964</v>
      </c>
    </row>
    <row r="214" customFormat="false" ht="12.8" hidden="false" customHeight="false" outlineLevel="0" collapsed="false">
      <c r="AF214" s="7" t="n">
        <f aca="false">AF210+1</f>
        <v>2036</v>
      </c>
      <c r="AG214" s="9" t="n">
        <f aca="false">AG101</f>
        <v>7204699808.52484</v>
      </c>
      <c r="AJ214" s="32" t="n">
        <f aca="false">(AG214-AG210)/AG210</f>
        <v>0.0264794397059922</v>
      </c>
    </row>
    <row r="215" customFormat="false" ht="12.8" hidden="false" customHeight="false" outlineLevel="0" collapsed="false">
      <c r="AF215" s="5" t="n">
        <f aca="false">AF211+1</f>
        <v>2037</v>
      </c>
      <c r="AG215" s="6" t="n">
        <f aca="false">AG102</f>
        <v>7225739183.04441</v>
      </c>
      <c r="AH215" s="32"/>
      <c r="AI215" s="32"/>
    </row>
    <row r="216" customFormat="false" ht="12.8" hidden="false" customHeight="false" outlineLevel="0" collapsed="false">
      <c r="AF216" s="7" t="n">
        <f aca="false">AF212+1</f>
        <v>2037</v>
      </c>
      <c r="AG216" s="9" t="n">
        <f aca="false">AG103</f>
        <v>7284218435.04766</v>
      </c>
    </row>
    <row r="217" customFormat="false" ht="12.8" hidden="false" customHeight="false" outlineLevel="0" collapsed="false">
      <c r="AF217" s="7" t="n">
        <f aca="false">AF213+1</f>
        <v>2037</v>
      </c>
      <c r="AG217" s="9" t="n">
        <f aca="false">AG104</f>
        <v>7338676172.99543</v>
      </c>
    </row>
    <row r="218" customFormat="false" ht="12.8" hidden="false" customHeight="false" outlineLevel="0" collapsed="false">
      <c r="AF218" s="7" t="n">
        <f aca="false">AF214+1</f>
        <v>2037</v>
      </c>
      <c r="AG218" s="9" t="n">
        <f aca="false">AG105</f>
        <v>7372188304.55046</v>
      </c>
      <c r="AJ218" s="32" t="n">
        <f aca="false">(AG218-AG214)/AG214</f>
        <v>0.0232471165318276</v>
      </c>
    </row>
    <row r="219" customFormat="false" ht="12.8" hidden="false" customHeight="false" outlineLevel="0" collapsed="false">
      <c r="AF219" s="5" t="n">
        <f aca="false">AF215+1</f>
        <v>2038</v>
      </c>
      <c r="AG219" s="6" t="n">
        <f aca="false">AG106</f>
        <v>7431044119.36959</v>
      </c>
      <c r="AH219" s="32"/>
      <c r="AI219" s="32"/>
    </row>
    <row r="220" customFormat="false" ht="12.8" hidden="false" customHeight="false" outlineLevel="0" collapsed="false">
      <c r="AF220" s="7" t="n">
        <f aca="false">AF216+1</f>
        <v>2038</v>
      </c>
      <c r="AG220" s="9" t="n">
        <f aca="false">AG107</f>
        <v>7462365602.08251</v>
      </c>
    </row>
    <row r="221" customFormat="false" ht="12.8" hidden="false" customHeight="false" outlineLevel="0" collapsed="false">
      <c r="AF221" s="7" t="n">
        <f aca="false">AF217+1</f>
        <v>2038</v>
      </c>
      <c r="AG221" s="9" t="n">
        <f aca="false">AG108</f>
        <v>7498589675.60155</v>
      </c>
    </row>
    <row r="222" customFormat="false" ht="12.8" hidden="false" customHeight="false" outlineLevel="0" collapsed="false">
      <c r="AF222" s="7" t="n">
        <f aca="false">AF218+1</f>
        <v>2038</v>
      </c>
      <c r="AG222" s="9" t="n">
        <f aca="false">AG109</f>
        <v>7515704202.27173</v>
      </c>
      <c r="AJ222" s="32" t="n">
        <f aca="false">(AG222-AG218)/AG218</f>
        <v>0.0194672045520986</v>
      </c>
    </row>
    <row r="223" customFormat="false" ht="12.8" hidden="false" customHeight="false" outlineLevel="0" collapsed="false">
      <c r="AF223" s="5" t="n">
        <f aca="false">AF219+1</f>
        <v>2039</v>
      </c>
      <c r="AG223" s="6" t="n">
        <f aca="false">AG110</f>
        <v>7586186484.08111</v>
      </c>
      <c r="AH223" s="32"/>
      <c r="AI223" s="32"/>
    </row>
    <row r="224" customFormat="false" ht="12.8" hidden="false" customHeight="false" outlineLevel="0" collapsed="false">
      <c r="AF224" s="7" t="n">
        <f aca="false">AF220+1</f>
        <v>2039</v>
      </c>
      <c r="AG224" s="9" t="n">
        <f aca="false">AG111</f>
        <v>7631228634.5378</v>
      </c>
    </row>
    <row r="225" customFormat="false" ht="12.8" hidden="false" customHeight="false" outlineLevel="0" collapsed="false">
      <c r="AF225" s="7" t="n">
        <f aca="false">AF221+1</f>
        <v>2039</v>
      </c>
      <c r="AG225" s="9" t="n">
        <f aca="false">AG112</f>
        <v>7666841620.39772</v>
      </c>
    </row>
    <row r="226" customFormat="false" ht="12.8" hidden="false" customHeight="false" outlineLevel="0" collapsed="false">
      <c r="AF226" s="7" t="n">
        <f aca="false">AF222+1</f>
        <v>2039</v>
      </c>
      <c r="AG226" s="9" t="n">
        <f aca="false">AG113</f>
        <v>7684524451.61005</v>
      </c>
      <c r="AJ226" s="32" t="n">
        <f aca="false">(AG226-AG222)/AG222</f>
        <v>0.0224623328426481</v>
      </c>
    </row>
    <row r="227" customFormat="false" ht="12.8" hidden="false" customHeight="false" outlineLevel="0" collapsed="false">
      <c r="AF227" s="5" t="n">
        <f aca="false">AF223+1</f>
        <v>2040</v>
      </c>
      <c r="AG227" s="6" t="n">
        <f aca="false">AG114</f>
        <v>7702892128.10392</v>
      </c>
      <c r="AH227" s="32"/>
      <c r="AI227" s="32"/>
    </row>
    <row r="228" customFormat="false" ht="12.8" hidden="false" customHeight="false" outlineLevel="0" collapsed="false">
      <c r="AF228" s="7" t="n">
        <f aca="false">AF224+1</f>
        <v>2040</v>
      </c>
      <c r="AG228" s="9" t="n">
        <f aca="false">AG115</f>
        <v>7766955982.02653</v>
      </c>
    </row>
    <row r="229" customFormat="false" ht="12.8" hidden="false" customHeight="false" outlineLevel="0" collapsed="false">
      <c r="AF229" s="7" t="n">
        <f aca="false">AF225+1</f>
        <v>2040</v>
      </c>
      <c r="AG229" s="9" t="n">
        <f aca="false">AG116</f>
        <v>7814490043.56135</v>
      </c>
    </row>
    <row r="230" customFormat="false" ht="12.8" hidden="false" customHeight="false" outlineLevel="0" collapsed="false">
      <c r="AF230" s="7" t="n">
        <f aca="false">AF226+1</f>
        <v>2040</v>
      </c>
      <c r="AG230" s="9" t="n">
        <f aca="false">AG117</f>
        <v>7838025418.45177</v>
      </c>
      <c r="AJ230" s="32" t="n">
        <f aca="false">(AG230-AG226)/AG226</f>
        <v>0.0199753371608519</v>
      </c>
    </row>
  </sheetData>
  <mergeCells count="3">
    <mergeCell ref="AM1:AN1"/>
    <mergeCell ref="AQ1:AR1"/>
    <mergeCell ref="AS1:AT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05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1" sqref="B120:G146 A1"/>
    </sheetView>
  </sheetViews>
  <sheetFormatPr defaultColWidth="11.7578125" defaultRowHeight="12.8" zeroHeight="false" outlineLevelRow="0" outlineLevelCol="0"/>
  <sheetData>
    <row r="1" customFormat="false" ht="12.8" hidden="false" customHeight="false" outlineLevel="0" collapsed="false">
      <c r="A1" s="0" t="s">
        <v>222</v>
      </c>
      <c r="B1" s="0" t="s">
        <v>257</v>
      </c>
      <c r="C1" s="0" t="s">
        <v>258</v>
      </c>
      <c r="D1" s="0" t="s">
        <v>259</v>
      </c>
    </row>
    <row r="2" customFormat="false" ht="12.8" hidden="false" customHeight="false" outlineLevel="0" collapsed="false">
      <c r="A2" s="0" t="n">
        <v>49</v>
      </c>
      <c r="B2" s="0" t="n">
        <v>0</v>
      </c>
      <c r="C2" s="0" t="n">
        <v>0</v>
      </c>
      <c r="D2" s="0" t="n">
        <v>0</v>
      </c>
    </row>
    <row r="3" customFormat="false" ht="12.8" hidden="false" customHeight="false" outlineLevel="0" collapsed="false">
      <c r="A3" s="0" t="n">
        <v>50</v>
      </c>
      <c r="B3" s="0" t="n">
        <v>0</v>
      </c>
      <c r="C3" s="0" t="n">
        <v>0</v>
      </c>
      <c r="D3" s="0" t="n">
        <v>0</v>
      </c>
    </row>
    <row r="4" customFormat="false" ht="12.8" hidden="false" customHeight="false" outlineLevel="0" collapsed="false">
      <c r="A4" s="0" t="n">
        <v>51</v>
      </c>
      <c r="B4" s="0" t="n">
        <v>0</v>
      </c>
      <c r="C4" s="0" t="n">
        <v>0</v>
      </c>
      <c r="D4" s="0" t="n">
        <v>0</v>
      </c>
    </row>
    <row r="5" customFormat="false" ht="12.8" hidden="false" customHeight="false" outlineLevel="0" collapsed="false">
      <c r="A5" s="0" t="n">
        <v>52</v>
      </c>
      <c r="B5" s="0" t="n">
        <v>0</v>
      </c>
      <c r="C5" s="0" t="n">
        <v>0</v>
      </c>
      <c r="D5" s="0" t="n">
        <v>0</v>
      </c>
    </row>
    <row r="6" customFormat="false" ht="12.8" hidden="false" customHeight="false" outlineLevel="0" collapsed="false">
      <c r="A6" s="0" t="n">
        <v>53</v>
      </c>
      <c r="B6" s="0" t="n">
        <v>0</v>
      </c>
      <c r="C6" s="0" t="n">
        <v>0</v>
      </c>
      <c r="D6" s="0" t="n">
        <v>0</v>
      </c>
    </row>
    <row r="7" customFormat="false" ht="12.8" hidden="false" customHeight="false" outlineLevel="0" collapsed="false">
      <c r="A7" s="0" t="n">
        <v>54</v>
      </c>
      <c r="B7" s="0" t="n">
        <v>0</v>
      </c>
      <c r="C7" s="0" t="n">
        <v>0</v>
      </c>
      <c r="D7" s="0" t="n">
        <v>0</v>
      </c>
    </row>
    <row r="8" customFormat="false" ht="12.8" hidden="false" customHeight="false" outlineLevel="0" collapsed="false">
      <c r="A8" s="0" t="n">
        <v>55</v>
      </c>
      <c r="B8" s="0" t="n">
        <v>0</v>
      </c>
      <c r="C8" s="0" t="n">
        <v>0</v>
      </c>
      <c r="D8" s="0" t="n">
        <v>0</v>
      </c>
    </row>
    <row r="9" customFormat="false" ht="12.8" hidden="false" customHeight="false" outlineLevel="0" collapsed="false">
      <c r="A9" s="0" t="n">
        <v>56</v>
      </c>
      <c r="B9" s="0" t="n">
        <v>0</v>
      </c>
      <c r="C9" s="0" t="n">
        <v>0</v>
      </c>
      <c r="D9" s="0" t="n">
        <v>0</v>
      </c>
    </row>
    <row r="10" customFormat="false" ht="12.8" hidden="false" customHeight="false" outlineLevel="0" collapsed="false">
      <c r="A10" s="0" t="n">
        <v>57</v>
      </c>
      <c r="B10" s="0" t="n">
        <v>0</v>
      </c>
      <c r="C10" s="0" t="n">
        <v>0</v>
      </c>
      <c r="D10" s="0" t="n">
        <v>0</v>
      </c>
    </row>
    <row r="11" customFormat="false" ht="12.8" hidden="false" customHeight="false" outlineLevel="0" collapsed="false">
      <c r="A11" s="0" t="n">
        <v>58</v>
      </c>
      <c r="B11" s="0" t="n">
        <v>0</v>
      </c>
      <c r="C11" s="0" t="n">
        <v>0</v>
      </c>
      <c r="D11" s="0" t="n">
        <v>0</v>
      </c>
    </row>
    <row r="12" customFormat="false" ht="12.8" hidden="false" customHeight="false" outlineLevel="0" collapsed="false">
      <c r="A12" s="0" t="n">
        <v>59</v>
      </c>
      <c r="B12" s="0" t="n">
        <v>0</v>
      </c>
      <c r="C12" s="0" t="n">
        <v>0</v>
      </c>
      <c r="D12" s="0" t="n">
        <v>0</v>
      </c>
    </row>
    <row r="13" customFormat="false" ht="12.8" hidden="false" customHeight="false" outlineLevel="0" collapsed="false">
      <c r="A13" s="0" t="n">
        <v>60</v>
      </c>
      <c r="B13" s="0" t="n">
        <v>0</v>
      </c>
      <c r="C13" s="0" t="n">
        <v>0</v>
      </c>
      <c r="D13" s="0" t="n">
        <v>0</v>
      </c>
    </row>
    <row r="14" customFormat="false" ht="12.8" hidden="false" customHeight="false" outlineLevel="0" collapsed="false">
      <c r="A14" s="0" t="n">
        <v>61</v>
      </c>
      <c r="B14" s="0" t="n">
        <v>0</v>
      </c>
      <c r="C14" s="0" t="n">
        <v>0</v>
      </c>
      <c r="D14" s="0" t="n">
        <v>0</v>
      </c>
    </row>
    <row r="15" customFormat="false" ht="12.8" hidden="false" customHeight="false" outlineLevel="0" collapsed="false">
      <c r="A15" s="0" t="n">
        <v>62</v>
      </c>
      <c r="B15" s="0" t="n">
        <v>299270.527416667</v>
      </c>
      <c r="C15" s="0" t="n">
        <v>53531.85415</v>
      </c>
      <c r="D15" s="0" t="n">
        <v>245949.98655</v>
      </c>
    </row>
    <row r="16" customFormat="false" ht="12.8" hidden="false" customHeight="false" outlineLevel="0" collapsed="false">
      <c r="A16" s="0" t="n">
        <v>63</v>
      </c>
      <c r="B16" s="0" t="n">
        <v>0</v>
      </c>
      <c r="C16" s="0" t="n">
        <v>0</v>
      </c>
      <c r="D16" s="0" t="n">
        <v>0</v>
      </c>
    </row>
    <row r="17" customFormat="false" ht="12.8" hidden="false" customHeight="false" outlineLevel="0" collapsed="false">
      <c r="A17" s="0" t="n">
        <v>64</v>
      </c>
      <c r="B17" s="0" t="n">
        <v>0</v>
      </c>
      <c r="C17" s="0" t="n">
        <v>0</v>
      </c>
      <c r="D17" s="0" t="n">
        <v>0</v>
      </c>
    </row>
    <row r="18" customFormat="false" ht="12.8" hidden="false" customHeight="false" outlineLevel="0" collapsed="false">
      <c r="A18" s="0" t="n">
        <v>65</v>
      </c>
      <c r="B18" s="0" t="n">
        <v>0</v>
      </c>
      <c r="C18" s="0" t="n">
        <v>0</v>
      </c>
      <c r="D18" s="0" t="n">
        <v>0</v>
      </c>
    </row>
    <row r="19" customFormat="false" ht="12.8" hidden="false" customHeight="false" outlineLevel="0" collapsed="false">
      <c r="A19" s="0" t="n">
        <v>66</v>
      </c>
      <c r="B19" s="0" t="n">
        <v>0</v>
      </c>
      <c r="C19" s="0" t="n">
        <v>0</v>
      </c>
      <c r="D19" s="0" t="n">
        <v>0</v>
      </c>
    </row>
    <row r="20" customFormat="false" ht="12.8" hidden="false" customHeight="false" outlineLevel="0" collapsed="false">
      <c r="A20" s="0" t="n">
        <v>67</v>
      </c>
      <c r="B20" s="0" t="n">
        <v>0</v>
      </c>
      <c r="C20" s="0" t="n">
        <v>0</v>
      </c>
      <c r="D20" s="0" t="n">
        <v>0</v>
      </c>
    </row>
    <row r="21" customFormat="false" ht="12.8" hidden="false" customHeight="false" outlineLevel="0" collapsed="false">
      <c r="A21" s="0" t="n">
        <v>68</v>
      </c>
      <c r="B21" s="0" t="n">
        <v>0</v>
      </c>
      <c r="C21" s="0" t="n">
        <v>0</v>
      </c>
      <c r="D21" s="0" t="n">
        <v>0</v>
      </c>
    </row>
    <row r="22" customFormat="false" ht="12.8" hidden="false" customHeight="false" outlineLevel="0" collapsed="false">
      <c r="A22" s="0" t="n">
        <v>69</v>
      </c>
      <c r="B22" s="0" t="n">
        <v>2070537.55543972</v>
      </c>
      <c r="C22" s="0" t="n">
        <v>733965.819466666</v>
      </c>
      <c r="D22" s="0" t="n">
        <v>1336781.86821305</v>
      </c>
    </row>
    <row r="23" customFormat="false" ht="12.8" hidden="false" customHeight="false" outlineLevel="0" collapsed="false">
      <c r="A23" s="0" t="n">
        <v>70</v>
      </c>
      <c r="B23" s="0" t="n">
        <v>0</v>
      </c>
      <c r="C23" s="0" t="n">
        <v>0</v>
      </c>
      <c r="D23" s="0" t="n">
        <v>0</v>
      </c>
    </row>
    <row r="24" customFormat="false" ht="12.8" hidden="false" customHeight="false" outlineLevel="0" collapsed="false">
      <c r="A24" s="0" t="n">
        <v>71</v>
      </c>
      <c r="B24" s="0" t="n">
        <v>0</v>
      </c>
      <c r="C24" s="0" t="n">
        <v>0</v>
      </c>
      <c r="D24" s="0" t="n">
        <v>0</v>
      </c>
    </row>
    <row r="25" customFormat="false" ht="12.8" hidden="false" customHeight="false" outlineLevel="0" collapsed="false">
      <c r="A25" s="0" t="n">
        <v>72</v>
      </c>
      <c r="B25" s="0" t="n">
        <v>0</v>
      </c>
      <c r="C25" s="0" t="n">
        <v>0</v>
      </c>
      <c r="D25" s="0" t="n">
        <v>0</v>
      </c>
    </row>
    <row r="26" customFormat="false" ht="12.8" hidden="false" customHeight="false" outlineLevel="0" collapsed="false">
      <c r="A26" s="0" t="n">
        <v>73</v>
      </c>
      <c r="B26" s="0" t="n">
        <v>0</v>
      </c>
      <c r="C26" s="0" t="n">
        <v>0</v>
      </c>
      <c r="D26" s="0" t="n">
        <v>0</v>
      </c>
    </row>
    <row r="27" customFormat="false" ht="12.8" hidden="false" customHeight="false" outlineLevel="0" collapsed="false">
      <c r="A27" s="0" t="n">
        <v>74</v>
      </c>
      <c r="B27" s="0" t="n">
        <v>0</v>
      </c>
      <c r="C27" s="0" t="n">
        <v>0</v>
      </c>
      <c r="D27" s="0" t="n">
        <v>0</v>
      </c>
    </row>
    <row r="28" customFormat="false" ht="12.8" hidden="false" customHeight="false" outlineLevel="0" collapsed="false">
      <c r="A28" s="0" t="n">
        <v>75</v>
      </c>
      <c r="B28" s="0" t="n">
        <v>0</v>
      </c>
      <c r="C28" s="0" t="n">
        <v>0</v>
      </c>
      <c r="D28" s="0" t="n">
        <v>0</v>
      </c>
    </row>
    <row r="29" customFormat="false" ht="12.8" hidden="false" customHeight="false" outlineLevel="0" collapsed="false">
      <c r="A29" s="0" t="n">
        <v>76</v>
      </c>
      <c r="B29" s="0" t="n">
        <v>0</v>
      </c>
      <c r="C29" s="0" t="n">
        <v>0</v>
      </c>
      <c r="D29" s="0" t="n">
        <v>0</v>
      </c>
    </row>
    <row r="30" customFormat="false" ht="12.8" hidden="false" customHeight="false" outlineLevel="0" collapsed="false">
      <c r="A30" s="0" t="n">
        <v>77</v>
      </c>
      <c r="B30" s="0" t="n">
        <v>0</v>
      </c>
      <c r="C30" s="0" t="n">
        <v>0</v>
      </c>
      <c r="D30" s="0" t="n">
        <v>0</v>
      </c>
    </row>
    <row r="31" customFormat="false" ht="12.8" hidden="false" customHeight="false" outlineLevel="0" collapsed="false">
      <c r="A31" s="0" t="n">
        <v>78</v>
      </c>
      <c r="B31" s="0" t="n">
        <v>0</v>
      </c>
      <c r="C31" s="0" t="n">
        <v>0</v>
      </c>
      <c r="D31" s="0" t="n">
        <v>0</v>
      </c>
    </row>
    <row r="32" customFormat="false" ht="12.8" hidden="false" customHeight="false" outlineLevel="0" collapsed="false">
      <c r="A32" s="0" t="n">
        <v>79</v>
      </c>
      <c r="B32" s="0" t="n">
        <v>0</v>
      </c>
      <c r="C32" s="0" t="n">
        <v>0</v>
      </c>
      <c r="D32" s="0" t="n">
        <v>0</v>
      </c>
    </row>
    <row r="33" customFormat="false" ht="12.8" hidden="false" customHeight="false" outlineLevel="0" collapsed="false">
      <c r="A33" s="0" t="n">
        <v>80</v>
      </c>
      <c r="B33" s="0" t="n">
        <v>0</v>
      </c>
      <c r="C33" s="0" t="n">
        <v>0</v>
      </c>
      <c r="D33" s="0" t="n">
        <v>0</v>
      </c>
    </row>
    <row r="34" customFormat="false" ht="12.8" hidden="false" customHeight="false" outlineLevel="0" collapsed="false">
      <c r="A34" s="0" t="n">
        <v>81</v>
      </c>
      <c r="B34" s="0" t="n">
        <v>0</v>
      </c>
      <c r="C34" s="0" t="n">
        <v>0</v>
      </c>
      <c r="D34" s="0" t="n">
        <v>0</v>
      </c>
    </row>
    <row r="35" customFormat="false" ht="12.8" hidden="false" customHeight="false" outlineLevel="0" collapsed="false">
      <c r="A35" s="0" t="n">
        <v>82</v>
      </c>
      <c r="B35" s="0" t="n">
        <v>0</v>
      </c>
      <c r="C35" s="0" t="n">
        <v>0</v>
      </c>
      <c r="D35" s="0" t="n">
        <v>0</v>
      </c>
    </row>
    <row r="36" customFormat="false" ht="12.8" hidden="false" customHeight="false" outlineLevel="0" collapsed="false">
      <c r="A36" s="0" t="n">
        <v>83</v>
      </c>
      <c r="B36" s="0" t="n">
        <v>0</v>
      </c>
      <c r="C36" s="0" t="n">
        <v>0</v>
      </c>
      <c r="D36" s="0" t="n">
        <v>0</v>
      </c>
    </row>
    <row r="37" customFormat="false" ht="12.8" hidden="false" customHeight="false" outlineLevel="0" collapsed="false">
      <c r="A37" s="0" t="n">
        <v>84</v>
      </c>
      <c r="B37" s="0" t="n">
        <v>0</v>
      </c>
      <c r="C37" s="0" t="n">
        <v>0</v>
      </c>
      <c r="D37" s="0" t="n">
        <v>0</v>
      </c>
    </row>
    <row r="38" customFormat="false" ht="12.8" hidden="false" customHeight="false" outlineLevel="0" collapsed="false">
      <c r="A38" s="0" t="n">
        <v>85</v>
      </c>
      <c r="B38" s="0" t="n">
        <v>0</v>
      </c>
      <c r="C38" s="0" t="n">
        <v>0</v>
      </c>
      <c r="D38" s="0" t="n">
        <v>0</v>
      </c>
    </row>
    <row r="39" customFormat="false" ht="12.8" hidden="false" customHeight="false" outlineLevel="0" collapsed="false">
      <c r="A39" s="0" t="n">
        <v>86</v>
      </c>
      <c r="B39" s="0" t="n">
        <v>0</v>
      </c>
      <c r="C39" s="0" t="n">
        <v>0</v>
      </c>
      <c r="D39" s="0" t="n">
        <v>0</v>
      </c>
    </row>
    <row r="40" customFormat="false" ht="12.8" hidden="false" customHeight="false" outlineLevel="0" collapsed="false">
      <c r="A40" s="0" t="n">
        <v>87</v>
      </c>
      <c r="B40" s="0" t="n">
        <v>0</v>
      </c>
      <c r="C40" s="0" t="n">
        <v>0</v>
      </c>
      <c r="D40" s="0" t="n">
        <v>0</v>
      </c>
    </row>
    <row r="41" customFormat="false" ht="12.8" hidden="false" customHeight="false" outlineLevel="0" collapsed="false">
      <c r="A41" s="0" t="n">
        <v>88</v>
      </c>
      <c r="B41" s="0" t="n">
        <v>0</v>
      </c>
      <c r="C41" s="0" t="n">
        <v>0</v>
      </c>
      <c r="D41" s="0" t="n">
        <v>0</v>
      </c>
    </row>
    <row r="42" customFormat="false" ht="12.8" hidden="false" customHeight="false" outlineLevel="0" collapsed="false">
      <c r="A42" s="0" t="n">
        <v>89</v>
      </c>
      <c r="B42" s="0" t="n">
        <v>0</v>
      </c>
      <c r="C42" s="0" t="n">
        <v>0</v>
      </c>
      <c r="D42" s="0" t="n">
        <v>0</v>
      </c>
    </row>
    <row r="43" customFormat="false" ht="12.8" hidden="false" customHeight="false" outlineLevel="0" collapsed="false">
      <c r="A43" s="0" t="n">
        <v>90</v>
      </c>
      <c r="B43" s="0" t="n">
        <v>0</v>
      </c>
      <c r="C43" s="0" t="n">
        <v>0</v>
      </c>
      <c r="D43" s="0" t="n">
        <v>0</v>
      </c>
    </row>
    <row r="44" customFormat="false" ht="12.8" hidden="false" customHeight="false" outlineLevel="0" collapsed="false">
      <c r="A44" s="0" t="n">
        <v>91</v>
      </c>
      <c r="B44" s="0" t="n">
        <v>0</v>
      </c>
      <c r="C44" s="0" t="n">
        <v>0</v>
      </c>
      <c r="D44" s="0" t="n">
        <v>0</v>
      </c>
    </row>
    <row r="45" customFormat="false" ht="12.8" hidden="false" customHeight="false" outlineLevel="0" collapsed="false">
      <c r="A45" s="0" t="n">
        <v>92</v>
      </c>
      <c r="B45" s="0" t="n">
        <v>0</v>
      </c>
      <c r="C45" s="0" t="n">
        <v>0</v>
      </c>
      <c r="D45" s="0" t="n">
        <v>0</v>
      </c>
    </row>
    <row r="46" customFormat="false" ht="12.8" hidden="false" customHeight="false" outlineLevel="0" collapsed="false">
      <c r="A46" s="0" t="n">
        <v>93</v>
      </c>
      <c r="B46" s="0" t="n">
        <v>0</v>
      </c>
      <c r="C46" s="0" t="n">
        <v>0</v>
      </c>
      <c r="D46" s="0" t="n">
        <v>0</v>
      </c>
    </row>
    <row r="47" customFormat="false" ht="12.8" hidden="false" customHeight="false" outlineLevel="0" collapsed="false">
      <c r="A47" s="0" t="n">
        <v>94</v>
      </c>
      <c r="B47" s="0" t="n">
        <v>0</v>
      </c>
      <c r="C47" s="0" t="n">
        <v>0</v>
      </c>
      <c r="D47" s="0" t="n">
        <v>0</v>
      </c>
    </row>
    <row r="48" customFormat="false" ht="12.8" hidden="false" customHeight="false" outlineLevel="0" collapsed="false">
      <c r="A48" s="0" t="n">
        <v>95</v>
      </c>
      <c r="B48" s="0" t="n">
        <v>0</v>
      </c>
      <c r="C48" s="0" t="n">
        <v>0</v>
      </c>
      <c r="D48" s="0" t="n">
        <v>0</v>
      </c>
    </row>
    <row r="49" customFormat="false" ht="12.8" hidden="false" customHeight="false" outlineLevel="0" collapsed="false">
      <c r="A49" s="0" t="n">
        <v>96</v>
      </c>
      <c r="B49" s="0" t="n">
        <v>0</v>
      </c>
      <c r="C49" s="0" t="n">
        <v>0</v>
      </c>
      <c r="D49" s="0" t="n">
        <v>0</v>
      </c>
    </row>
    <row r="50" customFormat="false" ht="12.8" hidden="false" customHeight="false" outlineLevel="0" collapsed="false">
      <c r="A50" s="0" t="n">
        <v>97</v>
      </c>
      <c r="B50" s="0" t="n">
        <v>0</v>
      </c>
      <c r="C50" s="0" t="n">
        <v>0</v>
      </c>
      <c r="D50" s="0" t="n">
        <v>0</v>
      </c>
    </row>
    <row r="51" customFormat="false" ht="12.8" hidden="false" customHeight="false" outlineLevel="0" collapsed="false">
      <c r="A51" s="0" t="n">
        <v>98</v>
      </c>
      <c r="B51" s="0" t="n">
        <v>0</v>
      </c>
      <c r="C51" s="0" t="n">
        <v>0</v>
      </c>
      <c r="D51" s="0" t="n">
        <v>0</v>
      </c>
    </row>
    <row r="52" customFormat="false" ht="12.8" hidden="false" customHeight="false" outlineLevel="0" collapsed="false">
      <c r="A52" s="0" t="n">
        <v>99</v>
      </c>
      <c r="B52" s="0" t="n">
        <v>0</v>
      </c>
      <c r="C52" s="0" t="n">
        <v>0</v>
      </c>
      <c r="D52" s="0" t="n">
        <v>0</v>
      </c>
    </row>
    <row r="53" customFormat="false" ht="12.8" hidden="false" customHeight="false" outlineLevel="0" collapsed="false">
      <c r="A53" s="0" t="n">
        <v>100</v>
      </c>
      <c r="B53" s="0" t="n">
        <v>0</v>
      </c>
      <c r="C53" s="0" t="n">
        <v>0</v>
      </c>
      <c r="D53" s="0" t="n">
        <v>0</v>
      </c>
    </row>
    <row r="54" customFormat="false" ht="12.8" hidden="false" customHeight="false" outlineLevel="0" collapsed="false">
      <c r="A54" s="0" t="n">
        <v>101</v>
      </c>
      <c r="B54" s="0" t="n">
        <v>0</v>
      </c>
      <c r="C54" s="0" t="n">
        <v>0</v>
      </c>
      <c r="D54" s="0" t="n">
        <v>0</v>
      </c>
    </row>
    <row r="55" customFormat="false" ht="12.8" hidden="false" customHeight="false" outlineLevel="0" collapsed="false">
      <c r="A55" s="0" t="n">
        <v>102</v>
      </c>
      <c r="B55" s="0" t="n">
        <v>0</v>
      </c>
      <c r="C55" s="0" t="n">
        <v>0</v>
      </c>
      <c r="D55" s="0" t="n">
        <v>0</v>
      </c>
    </row>
    <row r="56" customFormat="false" ht="12.8" hidden="false" customHeight="false" outlineLevel="0" collapsed="false">
      <c r="A56" s="0" t="n">
        <v>103</v>
      </c>
      <c r="B56" s="0" t="n">
        <v>0</v>
      </c>
      <c r="C56" s="0" t="n">
        <v>0</v>
      </c>
      <c r="D56" s="0" t="n">
        <v>0</v>
      </c>
    </row>
    <row r="57" customFormat="false" ht="12.8" hidden="false" customHeight="false" outlineLevel="0" collapsed="false">
      <c r="A57" s="0" t="n">
        <v>104</v>
      </c>
      <c r="B57" s="0" t="n">
        <v>0</v>
      </c>
      <c r="C57" s="0" t="n">
        <v>0</v>
      </c>
      <c r="D57" s="0" t="n">
        <v>0</v>
      </c>
    </row>
    <row r="58" customFormat="false" ht="12.8" hidden="false" customHeight="false" outlineLevel="0" collapsed="false">
      <c r="A58" s="0" t="n">
        <v>105</v>
      </c>
      <c r="B58" s="0" t="n">
        <v>0</v>
      </c>
      <c r="C58" s="0" t="n">
        <v>0</v>
      </c>
      <c r="D58" s="0" t="n">
        <v>0</v>
      </c>
    </row>
    <row r="59" customFormat="false" ht="12.8" hidden="false" customHeight="false" outlineLevel="0" collapsed="false">
      <c r="A59" s="0" t="n">
        <v>106</v>
      </c>
      <c r="B59" s="0" t="n">
        <v>0</v>
      </c>
      <c r="C59" s="0" t="n">
        <v>0</v>
      </c>
      <c r="D59" s="0" t="n">
        <v>0</v>
      </c>
    </row>
    <row r="60" customFormat="false" ht="12.8" hidden="false" customHeight="false" outlineLevel="0" collapsed="false">
      <c r="A60" s="0" t="n">
        <v>107</v>
      </c>
      <c r="B60" s="0" t="n">
        <v>0</v>
      </c>
      <c r="C60" s="0" t="n">
        <v>0</v>
      </c>
      <c r="D60" s="0" t="n">
        <v>0</v>
      </c>
    </row>
    <row r="61" customFormat="false" ht="12.8" hidden="false" customHeight="false" outlineLevel="0" collapsed="false">
      <c r="A61" s="0" t="n">
        <v>108</v>
      </c>
      <c r="B61" s="0" t="n">
        <v>0</v>
      </c>
      <c r="C61" s="0" t="n">
        <v>0</v>
      </c>
      <c r="D61" s="0" t="n">
        <v>0</v>
      </c>
    </row>
    <row r="62" customFormat="false" ht="12.8" hidden="false" customHeight="false" outlineLevel="0" collapsed="false">
      <c r="A62" s="0" t="n">
        <v>109</v>
      </c>
      <c r="B62" s="0" t="n">
        <v>0</v>
      </c>
      <c r="C62" s="0" t="n">
        <v>0</v>
      </c>
      <c r="D62" s="0" t="n">
        <v>0</v>
      </c>
    </row>
    <row r="63" customFormat="false" ht="12.8" hidden="false" customHeight="false" outlineLevel="0" collapsed="false">
      <c r="A63" s="0" t="n">
        <v>110</v>
      </c>
      <c r="B63" s="0" t="n">
        <v>0</v>
      </c>
      <c r="C63" s="0" t="n">
        <v>0</v>
      </c>
      <c r="D63" s="0" t="n">
        <v>0</v>
      </c>
    </row>
    <row r="64" customFormat="false" ht="12.8" hidden="false" customHeight="false" outlineLevel="0" collapsed="false">
      <c r="A64" s="0" t="n">
        <v>111</v>
      </c>
      <c r="B64" s="0" t="n">
        <v>0</v>
      </c>
      <c r="C64" s="0" t="n">
        <v>0</v>
      </c>
      <c r="D64" s="0" t="n">
        <v>0</v>
      </c>
    </row>
    <row r="65" customFormat="false" ht="12.8" hidden="false" customHeight="false" outlineLevel="0" collapsed="false">
      <c r="A65" s="0" t="n">
        <v>112</v>
      </c>
      <c r="B65" s="0" t="n">
        <v>0</v>
      </c>
      <c r="C65" s="0" t="n">
        <v>0</v>
      </c>
      <c r="D65" s="0" t="n">
        <v>0</v>
      </c>
    </row>
    <row r="66" customFormat="false" ht="12.8" hidden="false" customHeight="false" outlineLevel="0" collapsed="false">
      <c r="A66" s="0" t="n">
        <v>113</v>
      </c>
      <c r="B66" s="0" t="n">
        <v>0</v>
      </c>
      <c r="C66" s="0" t="n">
        <v>0</v>
      </c>
      <c r="D66" s="0" t="n">
        <v>0</v>
      </c>
    </row>
    <row r="67" customFormat="false" ht="12.8" hidden="false" customHeight="false" outlineLevel="0" collapsed="false">
      <c r="A67" s="0" t="n">
        <v>114</v>
      </c>
      <c r="B67" s="0" t="n">
        <v>0</v>
      </c>
      <c r="C67" s="0" t="n">
        <v>0</v>
      </c>
      <c r="D67" s="0" t="n">
        <v>0</v>
      </c>
    </row>
    <row r="68" customFormat="false" ht="12.8" hidden="false" customHeight="false" outlineLevel="0" collapsed="false">
      <c r="A68" s="0" t="n">
        <v>115</v>
      </c>
      <c r="B68" s="0" t="n">
        <v>0</v>
      </c>
      <c r="C68" s="0" t="n">
        <v>0</v>
      </c>
      <c r="D68" s="0" t="n">
        <v>0</v>
      </c>
    </row>
    <row r="69" customFormat="false" ht="12.8" hidden="false" customHeight="false" outlineLevel="0" collapsed="false">
      <c r="A69" s="0" t="n">
        <v>116</v>
      </c>
      <c r="B69" s="0" t="n">
        <v>0</v>
      </c>
      <c r="C69" s="0" t="n">
        <v>0</v>
      </c>
      <c r="D69" s="0" t="n">
        <v>0</v>
      </c>
    </row>
    <row r="70" customFormat="false" ht="12.8" hidden="false" customHeight="false" outlineLevel="0" collapsed="false">
      <c r="A70" s="0" t="n">
        <v>117</v>
      </c>
      <c r="B70" s="0" t="n">
        <v>0</v>
      </c>
      <c r="C70" s="0" t="n">
        <v>0</v>
      </c>
      <c r="D70" s="0" t="n">
        <v>0</v>
      </c>
    </row>
    <row r="71" customFormat="false" ht="12.8" hidden="false" customHeight="false" outlineLevel="0" collapsed="false">
      <c r="A71" s="0" t="n">
        <v>118</v>
      </c>
      <c r="B71" s="0" t="n">
        <v>0</v>
      </c>
      <c r="C71" s="0" t="n">
        <v>0</v>
      </c>
      <c r="D71" s="0" t="n">
        <v>0</v>
      </c>
    </row>
    <row r="72" customFormat="false" ht="12.8" hidden="false" customHeight="false" outlineLevel="0" collapsed="false">
      <c r="A72" s="0" t="n">
        <v>119</v>
      </c>
      <c r="B72" s="0" t="n">
        <v>0</v>
      </c>
      <c r="C72" s="0" t="n">
        <v>0</v>
      </c>
      <c r="D72" s="0" t="n">
        <v>0</v>
      </c>
    </row>
    <row r="73" customFormat="false" ht="12.8" hidden="false" customHeight="false" outlineLevel="0" collapsed="false">
      <c r="A73" s="0" t="n">
        <v>120</v>
      </c>
      <c r="B73" s="0" t="n">
        <v>0</v>
      </c>
      <c r="C73" s="0" t="n">
        <v>0</v>
      </c>
      <c r="D73" s="0" t="n">
        <v>0</v>
      </c>
    </row>
    <row r="74" customFormat="false" ht="12.8" hidden="false" customHeight="false" outlineLevel="0" collapsed="false">
      <c r="A74" s="0" t="n">
        <v>121</v>
      </c>
      <c r="B74" s="0" t="n">
        <v>0</v>
      </c>
      <c r="C74" s="0" t="n">
        <v>0</v>
      </c>
      <c r="D74" s="0" t="n">
        <v>0</v>
      </c>
    </row>
    <row r="75" customFormat="false" ht="12.8" hidden="false" customHeight="false" outlineLevel="0" collapsed="false">
      <c r="A75" s="0" t="n">
        <v>122</v>
      </c>
      <c r="B75" s="0" t="n">
        <v>0</v>
      </c>
      <c r="C75" s="0" t="n">
        <v>0</v>
      </c>
      <c r="D75" s="0" t="n">
        <v>0</v>
      </c>
    </row>
    <row r="76" customFormat="false" ht="12.8" hidden="false" customHeight="false" outlineLevel="0" collapsed="false">
      <c r="A76" s="0" t="n">
        <v>123</v>
      </c>
      <c r="B76" s="0" t="n">
        <v>0</v>
      </c>
      <c r="C76" s="0" t="n">
        <v>0</v>
      </c>
      <c r="D76" s="0" t="n">
        <v>0</v>
      </c>
    </row>
    <row r="77" customFormat="false" ht="12.8" hidden="false" customHeight="false" outlineLevel="0" collapsed="false">
      <c r="A77" s="0" t="n">
        <v>124</v>
      </c>
      <c r="B77" s="0" t="n">
        <v>0</v>
      </c>
      <c r="C77" s="0" t="n">
        <v>0</v>
      </c>
      <c r="D77" s="0" t="n">
        <v>0</v>
      </c>
    </row>
    <row r="78" customFormat="false" ht="12.8" hidden="false" customHeight="false" outlineLevel="0" collapsed="false">
      <c r="A78" s="0" t="n">
        <v>125</v>
      </c>
      <c r="B78" s="0" t="n">
        <v>0</v>
      </c>
      <c r="C78" s="0" t="n">
        <v>0</v>
      </c>
      <c r="D78" s="0" t="n">
        <v>0</v>
      </c>
    </row>
    <row r="79" customFormat="false" ht="12.8" hidden="false" customHeight="false" outlineLevel="0" collapsed="false">
      <c r="A79" s="0" t="n">
        <v>126</v>
      </c>
      <c r="B79" s="0" t="n">
        <v>0</v>
      </c>
      <c r="C79" s="0" t="n">
        <v>0</v>
      </c>
      <c r="D79" s="0" t="n">
        <v>0</v>
      </c>
    </row>
    <row r="80" customFormat="false" ht="12.8" hidden="false" customHeight="false" outlineLevel="0" collapsed="false">
      <c r="A80" s="0" t="n">
        <v>127</v>
      </c>
      <c r="B80" s="0" t="n">
        <v>0</v>
      </c>
      <c r="C80" s="0" t="n">
        <v>0</v>
      </c>
      <c r="D80" s="0" t="n">
        <v>0</v>
      </c>
    </row>
    <row r="81" customFormat="false" ht="12.8" hidden="false" customHeight="false" outlineLevel="0" collapsed="false">
      <c r="A81" s="0" t="n">
        <v>128</v>
      </c>
      <c r="B81" s="0" t="n">
        <v>0</v>
      </c>
      <c r="C81" s="0" t="n">
        <v>0</v>
      </c>
      <c r="D81" s="0" t="n">
        <v>0</v>
      </c>
    </row>
    <row r="82" customFormat="false" ht="12.8" hidden="false" customHeight="false" outlineLevel="0" collapsed="false">
      <c r="A82" s="0" t="n">
        <v>129</v>
      </c>
      <c r="B82" s="0" t="n">
        <v>0</v>
      </c>
      <c r="C82" s="0" t="n">
        <v>0</v>
      </c>
      <c r="D82" s="0" t="n">
        <v>0</v>
      </c>
    </row>
    <row r="83" customFormat="false" ht="12.8" hidden="false" customHeight="false" outlineLevel="0" collapsed="false">
      <c r="A83" s="0" t="n">
        <v>130</v>
      </c>
      <c r="B83" s="0" t="n">
        <v>0</v>
      </c>
      <c r="C83" s="0" t="n">
        <v>0</v>
      </c>
      <c r="D83" s="0" t="n">
        <v>0</v>
      </c>
    </row>
    <row r="84" customFormat="false" ht="12.8" hidden="false" customHeight="false" outlineLevel="0" collapsed="false">
      <c r="A84" s="0" t="n">
        <v>131</v>
      </c>
      <c r="B84" s="0" t="n">
        <v>0</v>
      </c>
      <c r="C84" s="0" t="n">
        <v>0</v>
      </c>
      <c r="D84" s="0" t="n">
        <v>0</v>
      </c>
    </row>
    <row r="85" customFormat="false" ht="12.8" hidden="false" customHeight="false" outlineLevel="0" collapsed="false">
      <c r="A85" s="0" t="n">
        <v>132</v>
      </c>
      <c r="B85" s="0" t="n">
        <v>0</v>
      </c>
      <c r="C85" s="0" t="n">
        <v>0</v>
      </c>
      <c r="D85" s="0" t="n">
        <v>0</v>
      </c>
    </row>
    <row r="86" customFormat="false" ht="12.8" hidden="false" customHeight="false" outlineLevel="0" collapsed="false">
      <c r="A86" s="0" t="n">
        <v>133</v>
      </c>
      <c r="B86" s="0" t="n">
        <v>0</v>
      </c>
      <c r="C86" s="0" t="n">
        <v>0</v>
      </c>
      <c r="D86" s="0" t="n">
        <v>0</v>
      </c>
    </row>
    <row r="87" customFormat="false" ht="12.8" hidden="false" customHeight="false" outlineLevel="0" collapsed="false">
      <c r="A87" s="0" t="n">
        <v>134</v>
      </c>
      <c r="B87" s="0" t="n">
        <v>0</v>
      </c>
      <c r="C87" s="0" t="n">
        <v>0</v>
      </c>
      <c r="D87" s="0" t="n">
        <v>0</v>
      </c>
    </row>
    <row r="88" customFormat="false" ht="12.8" hidden="false" customHeight="false" outlineLevel="0" collapsed="false">
      <c r="A88" s="0" t="n">
        <v>135</v>
      </c>
      <c r="B88" s="0" t="n">
        <v>0</v>
      </c>
      <c r="C88" s="0" t="n">
        <v>0</v>
      </c>
      <c r="D88" s="0" t="n">
        <v>0</v>
      </c>
    </row>
    <row r="89" customFormat="false" ht="12.8" hidden="false" customHeight="false" outlineLevel="0" collapsed="false">
      <c r="A89" s="0" t="n">
        <v>136</v>
      </c>
      <c r="B89" s="0" t="n">
        <v>0</v>
      </c>
      <c r="C89" s="0" t="n">
        <v>0</v>
      </c>
      <c r="D89" s="0" t="n">
        <v>0</v>
      </c>
    </row>
    <row r="90" customFormat="false" ht="12.8" hidden="false" customHeight="false" outlineLevel="0" collapsed="false">
      <c r="A90" s="0" t="n">
        <v>137</v>
      </c>
      <c r="B90" s="0" t="n">
        <v>0</v>
      </c>
      <c r="C90" s="0" t="n">
        <v>0</v>
      </c>
      <c r="D90" s="0" t="n">
        <v>0</v>
      </c>
    </row>
    <row r="91" customFormat="false" ht="12.8" hidden="false" customHeight="false" outlineLevel="0" collapsed="false">
      <c r="A91" s="0" t="n">
        <v>138</v>
      </c>
      <c r="B91" s="0" t="n">
        <v>0</v>
      </c>
      <c r="C91" s="0" t="n">
        <v>0</v>
      </c>
      <c r="D91" s="0" t="n">
        <v>0</v>
      </c>
    </row>
    <row r="92" customFormat="false" ht="12.8" hidden="false" customHeight="false" outlineLevel="0" collapsed="false">
      <c r="A92" s="0" t="n">
        <v>139</v>
      </c>
      <c r="B92" s="0" t="n">
        <v>0</v>
      </c>
      <c r="C92" s="0" t="n">
        <v>0</v>
      </c>
      <c r="D92" s="0" t="n">
        <v>0</v>
      </c>
    </row>
    <row r="93" customFormat="false" ht="12.8" hidden="false" customHeight="false" outlineLevel="0" collapsed="false">
      <c r="A93" s="0" t="n">
        <v>140</v>
      </c>
      <c r="B93" s="0" t="n">
        <v>0</v>
      </c>
      <c r="C93" s="0" t="n">
        <v>0</v>
      </c>
      <c r="D93" s="0" t="n">
        <v>0</v>
      </c>
    </row>
    <row r="94" customFormat="false" ht="12.8" hidden="false" customHeight="false" outlineLevel="0" collapsed="false">
      <c r="A94" s="0" t="n">
        <v>141</v>
      </c>
      <c r="B94" s="0" t="n">
        <v>0</v>
      </c>
      <c r="C94" s="0" t="n">
        <v>0</v>
      </c>
      <c r="D94" s="0" t="n">
        <v>0</v>
      </c>
    </row>
    <row r="95" customFormat="false" ht="12.8" hidden="false" customHeight="false" outlineLevel="0" collapsed="false">
      <c r="A95" s="0" t="n">
        <v>142</v>
      </c>
      <c r="B95" s="0" t="n">
        <v>0</v>
      </c>
      <c r="C95" s="0" t="n">
        <v>0</v>
      </c>
      <c r="D95" s="0" t="n">
        <v>0</v>
      </c>
    </row>
    <row r="96" customFormat="false" ht="12.8" hidden="false" customHeight="false" outlineLevel="0" collapsed="false">
      <c r="A96" s="0" t="n">
        <v>143</v>
      </c>
      <c r="B96" s="0" t="n">
        <v>0</v>
      </c>
      <c r="C96" s="0" t="n">
        <v>0</v>
      </c>
      <c r="D96" s="0" t="n">
        <v>0</v>
      </c>
    </row>
    <row r="97" customFormat="false" ht="12.8" hidden="false" customHeight="false" outlineLevel="0" collapsed="false">
      <c r="A97" s="0" t="n">
        <v>144</v>
      </c>
      <c r="B97" s="0" t="n">
        <v>0</v>
      </c>
      <c r="C97" s="0" t="n">
        <v>0</v>
      </c>
      <c r="D97" s="0" t="n">
        <v>0</v>
      </c>
    </row>
    <row r="98" customFormat="false" ht="12.8" hidden="false" customHeight="false" outlineLevel="0" collapsed="false">
      <c r="A98" s="0" t="n">
        <v>145</v>
      </c>
      <c r="B98" s="0" t="n">
        <v>0</v>
      </c>
      <c r="C98" s="0" t="n">
        <v>0</v>
      </c>
      <c r="D98" s="0" t="n">
        <v>0</v>
      </c>
    </row>
    <row r="99" customFormat="false" ht="12.8" hidden="false" customHeight="false" outlineLevel="0" collapsed="false">
      <c r="A99" s="0" t="n">
        <v>146</v>
      </c>
      <c r="B99" s="0" t="n">
        <v>0</v>
      </c>
      <c r="C99" s="0" t="n">
        <v>0</v>
      </c>
      <c r="D99" s="0" t="n">
        <v>0</v>
      </c>
    </row>
    <row r="100" customFormat="false" ht="12.8" hidden="false" customHeight="false" outlineLevel="0" collapsed="false">
      <c r="A100" s="0" t="n">
        <v>147</v>
      </c>
      <c r="B100" s="0" t="n">
        <v>0</v>
      </c>
      <c r="C100" s="0" t="n">
        <v>0</v>
      </c>
      <c r="D100" s="0" t="n">
        <v>0</v>
      </c>
    </row>
    <row r="101" customFormat="false" ht="12.8" hidden="false" customHeight="false" outlineLevel="0" collapsed="false">
      <c r="A101" s="0" t="n">
        <v>148</v>
      </c>
      <c r="B101" s="0" t="n">
        <v>0</v>
      </c>
      <c r="C101" s="0" t="n">
        <v>0</v>
      </c>
      <c r="D101" s="0" t="n">
        <v>0</v>
      </c>
    </row>
    <row r="102" customFormat="false" ht="12.8" hidden="false" customHeight="false" outlineLevel="0" collapsed="false">
      <c r="A102" s="0" t="n">
        <v>149</v>
      </c>
      <c r="B102" s="0" t="n">
        <v>0</v>
      </c>
      <c r="C102" s="0" t="n">
        <v>0</v>
      </c>
      <c r="D102" s="0" t="n">
        <v>0</v>
      </c>
    </row>
    <row r="103" customFormat="false" ht="12.8" hidden="false" customHeight="false" outlineLevel="0" collapsed="false">
      <c r="A103" s="0" t="n">
        <v>150</v>
      </c>
      <c r="B103" s="0" t="n">
        <v>0</v>
      </c>
      <c r="C103" s="0" t="n">
        <v>0</v>
      </c>
      <c r="D103" s="0" t="n">
        <v>0</v>
      </c>
    </row>
    <row r="104" customFormat="false" ht="12.8" hidden="false" customHeight="false" outlineLevel="0" collapsed="false">
      <c r="A104" s="0" t="n">
        <v>151</v>
      </c>
      <c r="B104" s="0" t="n">
        <v>0</v>
      </c>
      <c r="C104" s="0" t="n">
        <v>0</v>
      </c>
      <c r="D104" s="0" t="n">
        <v>0</v>
      </c>
    </row>
    <row r="105" customFormat="false" ht="12.8" hidden="false" customHeight="false" outlineLevel="0" collapsed="false">
      <c r="A105" s="0" t="n">
        <v>152</v>
      </c>
      <c r="B105" s="0" t="n">
        <v>0</v>
      </c>
      <c r="C105" s="0" t="n">
        <v>0</v>
      </c>
      <c r="D105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05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G24" activeCellId="1" sqref="B120:G146 G24"/>
    </sheetView>
  </sheetViews>
  <sheetFormatPr defaultColWidth="11.7578125" defaultRowHeight="12.8" zeroHeight="false" outlineLevelRow="0" outlineLevelCol="0"/>
  <sheetData>
    <row r="1" customFormat="false" ht="12.8" hidden="false" customHeight="false" outlineLevel="0" collapsed="false">
      <c r="A1" s="0" t="s">
        <v>222</v>
      </c>
      <c r="B1" s="0" t="s">
        <v>257</v>
      </c>
      <c r="C1" s="0" t="s">
        <v>258</v>
      </c>
      <c r="D1" s="0" t="s">
        <v>259</v>
      </c>
    </row>
    <row r="2" customFormat="false" ht="12.8" hidden="false" customHeight="false" outlineLevel="0" collapsed="false">
      <c r="A2" s="0" t="n">
        <v>49</v>
      </c>
      <c r="B2" s="0" t="n">
        <v>0</v>
      </c>
      <c r="C2" s="0" t="n">
        <v>0</v>
      </c>
      <c r="D2" s="0" t="n">
        <v>0</v>
      </c>
    </row>
    <row r="3" customFormat="false" ht="12.8" hidden="false" customHeight="false" outlineLevel="0" collapsed="false">
      <c r="A3" s="0" t="n">
        <v>50</v>
      </c>
      <c r="B3" s="0" t="n">
        <v>0</v>
      </c>
      <c r="C3" s="0" t="n">
        <v>0</v>
      </c>
      <c r="D3" s="0" t="n">
        <v>0</v>
      </c>
    </row>
    <row r="4" customFormat="false" ht="12.8" hidden="false" customHeight="false" outlineLevel="0" collapsed="false">
      <c r="A4" s="0" t="n">
        <v>51</v>
      </c>
      <c r="B4" s="0" t="n">
        <v>0</v>
      </c>
      <c r="C4" s="0" t="n">
        <v>0</v>
      </c>
      <c r="D4" s="0" t="n">
        <v>0</v>
      </c>
    </row>
    <row r="5" customFormat="false" ht="12.8" hidden="false" customHeight="false" outlineLevel="0" collapsed="false">
      <c r="A5" s="0" t="n">
        <v>52</v>
      </c>
      <c r="B5" s="0" t="n">
        <v>0</v>
      </c>
      <c r="C5" s="0" t="n">
        <v>0</v>
      </c>
      <c r="D5" s="0" t="n">
        <v>0</v>
      </c>
    </row>
    <row r="6" customFormat="false" ht="12.8" hidden="false" customHeight="false" outlineLevel="0" collapsed="false">
      <c r="A6" s="0" t="n">
        <v>53</v>
      </c>
      <c r="B6" s="0" t="n">
        <v>0</v>
      </c>
      <c r="C6" s="0" t="n">
        <v>0</v>
      </c>
      <c r="D6" s="0" t="n">
        <v>0</v>
      </c>
    </row>
    <row r="7" customFormat="false" ht="12.8" hidden="false" customHeight="false" outlineLevel="0" collapsed="false">
      <c r="A7" s="0" t="n">
        <v>54</v>
      </c>
      <c r="B7" s="0" t="n">
        <v>0</v>
      </c>
      <c r="C7" s="0" t="n">
        <v>0</v>
      </c>
      <c r="D7" s="0" t="n">
        <v>0</v>
      </c>
    </row>
    <row r="8" customFormat="false" ht="12.8" hidden="false" customHeight="false" outlineLevel="0" collapsed="false">
      <c r="A8" s="0" t="n">
        <v>55</v>
      </c>
      <c r="B8" s="0" t="n">
        <v>0</v>
      </c>
      <c r="C8" s="0" t="n">
        <v>0</v>
      </c>
      <c r="D8" s="0" t="n">
        <v>0</v>
      </c>
    </row>
    <row r="9" customFormat="false" ht="12.8" hidden="false" customHeight="false" outlineLevel="0" collapsed="false">
      <c r="A9" s="0" t="n">
        <v>56</v>
      </c>
      <c r="B9" s="0" t="n">
        <v>0</v>
      </c>
      <c r="C9" s="0" t="n">
        <v>0</v>
      </c>
      <c r="D9" s="0" t="n">
        <v>0</v>
      </c>
    </row>
    <row r="10" customFormat="false" ht="12.8" hidden="false" customHeight="false" outlineLevel="0" collapsed="false">
      <c r="A10" s="0" t="n">
        <v>57</v>
      </c>
      <c r="B10" s="0" t="n">
        <v>0</v>
      </c>
      <c r="C10" s="0" t="n">
        <v>0</v>
      </c>
      <c r="D10" s="0" t="n">
        <v>0</v>
      </c>
    </row>
    <row r="11" customFormat="false" ht="12.8" hidden="false" customHeight="false" outlineLevel="0" collapsed="false">
      <c r="A11" s="0" t="n">
        <v>58</v>
      </c>
      <c r="B11" s="0" t="n">
        <v>0</v>
      </c>
      <c r="C11" s="0" t="n">
        <v>0</v>
      </c>
      <c r="D11" s="0" t="n">
        <v>0</v>
      </c>
    </row>
    <row r="12" customFormat="false" ht="12.8" hidden="false" customHeight="false" outlineLevel="0" collapsed="false">
      <c r="A12" s="0" t="n">
        <v>59</v>
      </c>
      <c r="B12" s="0" t="n">
        <v>0</v>
      </c>
      <c r="C12" s="0" t="n">
        <v>0</v>
      </c>
      <c r="D12" s="0" t="n">
        <v>0</v>
      </c>
    </row>
    <row r="13" customFormat="false" ht="12.8" hidden="false" customHeight="false" outlineLevel="0" collapsed="false">
      <c r="A13" s="0" t="n">
        <v>60</v>
      </c>
      <c r="B13" s="0" t="n">
        <v>0</v>
      </c>
      <c r="C13" s="0" t="n">
        <v>0</v>
      </c>
      <c r="D13" s="0" t="n">
        <v>0</v>
      </c>
    </row>
    <row r="14" customFormat="false" ht="12.8" hidden="false" customHeight="false" outlineLevel="0" collapsed="false">
      <c r="A14" s="0" t="n">
        <v>61</v>
      </c>
      <c r="B14" s="0" t="n">
        <v>0</v>
      </c>
      <c r="C14" s="0" t="n">
        <v>0</v>
      </c>
      <c r="D14" s="0" t="n">
        <v>0</v>
      </c>
    </row>
    <row r="15" customFormat="false" ht="12.8" hidden="false" customHeight="false" outlineLevel="0" collapsed="false">
      <c r="A15" s="0" t="n">
        <v>62</v>
      </c>
      <c r="B15" s="0" t="n">
        <v>299270.527416667</v>
      </c>
      <c r="C15" s="0" t="n">
        <v>53531.85415</v>
      </c>
      <c r="D15" s="0" t="n">
        <v>245949.98655</v>
      </c>
    </row>
    <row r="16" customFormat="false" ht="12.8" hidden="false" customHeight="false" outlineLevel="0" collapsed="false">
      <c r="A16" s="0" t="n">
        <v>63</v>
      </c>
      <c r="B16" s="0" t="n">
        <v>0</v>
      </c>
      <c r="C16" s="0" t="n">
        <v>0</v>
      </c>
      <c r="D16" s="0" t="n">
        <v>0</v>
      </c>
    </row>
    <row r="17" customFormat="false" ht="12.8" hidden="false" customHeight="false" outlineLevel="0" collapsed="false">
      <c r="A17" s="0" t="n">
        <v>64</v>
      </c>
      <c r="B17" s="0" t="n">
        <v>0</v>
      </c>
      <c r="C17" s="0" t="n">
        <v>0</v>
      </c>
      <c r="D17" s="0" t="n">
        <v>0</v>
      </c>
    </row>
    <row r="18" customFormat="false" ht="12.8" hidden="false" customHeight="false" outlineLevel="0" collapsed="false">
      <c r="A18" s="0" t="n">
        <v>65</v>
      </c>
      <c r="B18" s="0" t="n">
        <v>0</v>
      </c>
      <c r="C18" s="0" t="n">
        <v>0</v>
      </c>
      <c r="D18" s="0" t="n">
        <v>0</v>
      </c>
    </row>
    <row r="19" customFormat="false" ht="12.8" hidden="false" customHeight="false" outlineLevel="0" collapsed="false">
      <c r="A19" s="0" t="n">
        <v>66</v>
      </c>
      <c r="B19" s="0" t="n">
        <v>0</v>
      </c>
      <c r="C19" s="0" t="n">
        <v>0</v>
      </c>
      <c r="D19" s="0" t="n">
        <v>0</v>
      </c>
    </row>
    <row r="20" customFormat="false" ht="12.8" hidden="false" customHeight="false" outlineLevel="0" collapsed="false">
      <c r="A20" s="0" t="n">
        <v>67</v>
      </c>
      <c r="B20" s="0" t="n">
        <v>0</v>
      </c>
      <c r="C20" s="0" t="n">
        <v>0</v>
      </c>
      <c r="D20" s="0" t="n">
        <v>0</v>
      </c>
    </row>
    <row r="21" customFormat="false" ht="12.8" hidden="false" customHeight="false" outlineLevel="0" collapsed="false">
      <c r="A21" s="0" t="n">
        <v>68</v>
      </c>
      <c r="B21" s="0" t="n">
        <v>0</v>
      </c>
      <c r="C21" s="0" t="n">
        <v>0</v>
      </c>
      <c r="D21" s="0" t="n">
        <v>0</v>
      </c>
    </row>
    <row r="22" customFormat="false" ht="12.8" hidden="false" customHeight="false" outlineLevel="0" collapsed="false">
      <c r="A22" s="0" t="n">
        <v>69</v>
      </c>
      <c r="B22" s="0" t="n">
        <v>2070537.55543972</v>
      </c>
      <c r="C22" s="0" t="n">
        <v>733965.819466666</v>
      </c>
      <c r="D22" s="0" t="n">
        <v>1336781.86821305</v>
      </c>
    </row>
    <row r="23" customFormat="false" ht="12.8" hidden="false" customHeight="false" outlineLevel="0" collapsed="false">
      <c r="A23" s="0" t="n">
        <v>70</v>
      </c>
      <c r="B23" s="0" t="n">
        <v>0</v>
      </c>
      <c r="C23" s="0" t="n">
        <v>0</v>
      </c>
      <c r="D23" s="0" t="n">
        <v>0</v>
      </c>
    </row>
    <row r="24" customFormat="false" ht="12.8" hidden="false" customHeight="false" outlineLevel="0" collapsed="false">
      <c r="A24" s="0" t="n">
        <v>71</v>
      </c>
      <c r="B24" s="0" t="n">
        <v>0</v>
      </c>
      <c r="C24" s="0" t="n">
        <v>0</v>
      </c>
      <c r="D24" s="0" t="n">
        <v>0</v>
      </c>
    </row>
    <row r="25" customFormat="false" ht="12.8" hidden="false" customHeight="false" outlineLevel="0" collapsed="false">
      <c r="A25" s="0" t="n">
        <v>72</v>
      </c>
      <c r="B25" s="0" t="n">
        <v>0</v>
      </c>
      <c r="C25" s="0" t="n">
        <v>0</v>
      </c>
      <c r="D25" s="0" t="n">
        <v>0</v>
      </c>
    </row>
    <row r="26" customFormat="false" ht="12.8" hidden="false" customHeight="false" outlineLevel="0" collapsed="false">
      <c r="A26" s="0" t="n">
        <v>73</v>
      </c>
      <c r="B26" s="0" t="n">
        <v>0</v>
      </c>
      <c r="C26" s="0" t="n">
        <v>0</v>
      </c>
      <c r="D26" s="0" t="n">
        <v>0</v>
      </c>
    </row>
    <row r="27" customFormat="false" ht="12.8" hidden="false" customHeight="false" outlineLevel="0" collapsed="false">
      <c r="A27" s="0" t="n">
        <v>74</v>
      </c>
      <c r="B27" s="0" t="n">
        <v>0</v>
      </c>
      <c r="C27" s="0" t="n">
        <v>0</v>
      </c>
      <c r="D27" s="0" t="n">
        <v>0</v>
      </c>
    </row>
    <row r="28" customFormat="false" ht="12.8" hidden="false" customHeight="false" outlineLevel="0" collapsed="false">
      <c r="A28" s="0" t="n">
        <v>75</v>
      </c>
      <c r="B28" s="0" t="n">
        <v>0</v>
      </c>
      <c r="C28" s="0" t="n">
        <v>0</v>
      </c>
      <c r="D28" s="0" t="n">
        <v>0</v>
      </c>
    </row>
    <row r="29" customFormat="false" ht="12.8" hidden="false" customHeight="false" outlineLevel="0" collapsed="false">
      <c r="A29" s="0" t="n">
        <v>76</v>
      </c>
      <c r="B29" s="0" t="n">
        <v>0</v>
      </c>
      <c r="C29" s="0" t="n">
        <v>0</v>
      </c>
      <c r="D29" s="0" t="n">
        <v>0</v>
      </c>
    </row>
    <row r="30" customFormat="false" ht="12.8" hidden="false" customHeight="false" outlineLevel="0" collapsed="false">
      <c r="A30" s="0" t="n">
        <v>77</v>
      </c>
      <c r="B30" s="0" t="n">
        <v>0</v>
      </c>
      <c r="C30" s="0" t="n">
        <v>0</v>
      </c>
      <c r="D30" s="0" t="n">
        <v>0</v>
      </c>
    </row>
    <row r="31" customFormat="false" ht="12.8" hidden="false" customHeight="false" outlineLevel="0" collapsed="false">
      <c r="A31" s="0" t="n">
        <v>78</v>
      </c>
      <c r="B31" s="0" t="n">
        <v>0</v>
      </c>
      <c r="C31" s="0" t="n">
        <v>0</v>
      </c>
      <c r="D31" s="0" t="n">
        <v>0</v>
      </c>
    </row>
    <row r="32" customFormat="false" ht="12.8" hidden="false" customHeight="false" outlineLevel="0" collapsed="false">
      <c r="A32" s="0" t="n">
        <v>79</v>
      </c>
      <c r="B32" s="0" t="n">
        <v>0</v>
      </c>
      <c r="C32" s="0" t="n">
        <v>0</v>
      </c>
      <c r="D32" s="0" t="n">
        <v>0</v>
      </c>
    </row>
    <row r="33" customFormat="false" ht="12.8" hidden="false" customHeight="false" outlineLevel="0" collapsed="false">
      <c r="A33" s="0" t="n">
        <v>80</v>
      </c>
      <c r="B33" s="0" t="n">
        <v>0</v>
      </c>
      <c r="C33" s="0" t="n">
        <v>0</v>
      </c>
      <c r="D33" s="0" t="n">
        <v>0</v>
      </c>
    </row>
    <row r="34" customFormat="false" ht="12.8" hidden="false" customHeight="false" outlineLevel="0" collapsed="false">
      <c r="A34" s="0" t="n">
        <v>81</v>
      </c>
      <c r="B34" s="0" t="n">
        <v>0</v>
      </c>
      <c r="C34" s="0" t="n">
        <v>0</v>
      </c>
      <c r="D34" s="0" t="n">
        <v>0</v>
      </c>
    </row>
    <row r="35" customFormat="false" ht="12.8" hidden="false" customHeight="false" outlineLevel="0" collapsed="false">
      <c r="A35" s="0" t="n">
        <v>82</v>
      </c>
      <c r="B35" s="0" t="n">
        <v>0</v>
      </c>
      <c r="C35" s="0" t="n">
        <v>0</v>
      </c>
      <c r="D35" s="0" t="n">
        <v>0</v>
      </c>
    </row>
    <row r="36" customFormat="false" ht="12.8" hidden="false" customHeight="false" outlineLevel="0" collapsed="false">
      <c r="A36" s="0" t="n">
        <v>83</v>
      </c>
      <c r="B36" s="0" t="n">
        <v>0</v>
      </c>
      <c r="C36" s="0" t="n">
        <v>0</v>
      </c>
      <c r="D36" s="0" t="n">
        <v>0</v>
      </c>
    </row>
    <row r="37" customFormat="false" ht="12.8" hidden="false" customHeight="false" outlineLevel="0" collapsed="false">
      <c r="A37" s="0" t="n">
        <v>84</v>
      </c>
      <c r="B37" s="0" t="n">
        <v>0</v>
      </c>
      <c r="C37" s="0" t="n">
        <v>0</v>
      </c>
      <c r="D37" s="0" t="n">
        <v>0</v>
      </c>
    </row>
    <row r="38" customFormat="false" ht="12.8" hidden="false" customHeight="false" outlineLevel="0" collapsed="false">
      <c r="A38" s="0" t="n">
        <v>85</v>
      </c>
      <c r="B38" s="0" t="n">
        <v>0</v>
      </c>
      <c r="C38" s="0" t="n">
        <v>0</v>
      </c>
      <c r="D38" s="0" t="n">
        <v>0</v>
      </c>
    </row>
    <row r="39" customFormat="false" ht="12.8" hidden="false" customHeight="false" outlineLevel="0" collapsed="false">
      <c r="A39" s="0" t="n">
        <v>86</v>
      </c>
      <c r="B39" s="0" t="n">
        <v>0</v>
      </c>
      <c r="C39" s="0" t="n">
        <v>0</v>
      </c>
      <c r="D39" s="0" t="n">
        <v>0</v>
      </c>
    </row>
    <row r="40" customFormat="false" ht="12.8" hidden="false" customHeight="false" outlineLevel="0" collapsed="false">
      <c r="A40" s="0" t="n">
        <v>87</v>
      </c>
      <c r="B40" s="0" t="n">
        <v>0</v>
      </c>
      <c r="C40" s="0" t="n">
        <v>0</v>
      </c>
      <c r="D40" s="0" t="n">
        <v>0</v>
      </c>
    </row>
    <row r="41" customFormat="false" ht="12.8" hidden="false" customHeight="false" outlineLevel="0" collapsed="false">
      <c r="A41" s="0" t="n">
        <v>88</v>
      </c>
      <c r="B41" s="0" t="n">
        <v>0</v>
      </c>
      <c r="C41" s="0" t="n">
        <v>0</v>
      </c>
      <c r="D41" s="0" t="n">
        <v>0</v>
      </c>
    </row>
    <row r="42" customFormat="false" ht="12.8" hidden="false" customHeight="false" outlineLevel="0" collapsed="false">
      <c r="A42" s="0" t="n">
        <v>89</v>
      </c>
      <c r="B42" s="0" t="n">
        <v>0</v>
      </c>
      <c r="C42" s="0" t="n">
        <v>0</v>
      </c>
      <c r="D42" s="0" t="n">
        <v>0</v>
      </c>
    </row>
    <row r="43" customFormat="false" ht="12.8" hidden="false" customHeight="false" outlineLevel="0" collapsed="false">
      <c r="A43" s="0" t="n">
        <v>90</v>
      </c>
      <c r="B43" s="0" t="n">
        <v>0</v>
      </c>
      <c r="C43" s="0" t="n">
        <v>0</v>
      </c>
      <c r="D43" s="0" t="n">
        <v>0</v>
      </c>
    </row>
    <row r="44" customFormat="false" ht="12.8" hidden="false" customHeight="false" outlineLevel="0" collapsed="false">
      <c r="A44" s="0" t="n">
        <v>91</v>
      </c>
      <c r="B44" s="0" t="n">
        <v>0</v>
      </c>
      <c r="C44" s="0" t="n">
        <v>0</v>
      </c>
      <c r="D44" s="0" t="n">
        <v>0</v>
      </c>
    </row>
    <row r="45" customFormat="false" ht="12.8" hidden="false" customHeight="false" outlineLevel="0" collapsed="false">
      <c r="A45" s="0" t="n">
        <v>92</v>
      </c>
      <c r="B45" s="0" t="n">
        <v>0</v>
      </c>
      <c r="C45" s="0" t="n">
        <v>0</v>
      </c>
      <c r="D45" s="0" t="n">
        <v>0</v>
      </c>
    </row>
    <row r="46" customFormat="false" ht="12.8" hidden="false" customHeight="false" outlineLevel="0" collapsed="false">
      <c r="A46" s="0" t="n">
        <v>93</v>
      </c>
      <c r="B46" s="0" t="n">
        <v>0</v>
      </c>
      <c r="C46" s="0" t="n">
        <v>0</v>
      </c>
      <c r="D46" s="0" t="n">
        <v>0</v>
      </c>
    </row>
    <row r="47" customFormat="false" ht="12.8" hidden="false" customHeight="false" outlineLevel="0" collapsed="false">
      <c r="A47" s="0" t="n">
        <v>94</v>
      </c>
      <c r="B47" s="0" t="n">
        <v>0</v>
      </c>
      <c r="C47" s="0" t="n">
        <v>0</v>
      </c>
      <c r="D47" s="0" t="n">
        <v>0</v>
      </c>
    </row>
    <row r="48" customFormat="false" ht="12.8" hidden="false" customHeight="false" outlineLevel="0" collapsed="false">
      <c r="A48" s="0" t="n">
        <v>95</v>
      </c>
      <c r="B48" s="0" t="n">
        <v>0</v>
      </c>
      <c r="C48" s="0" t="n">
        <v>0</v>
      </c>
      <c r="D48" s="0" t="n">
        <v>0</v>
      </c>
    </row>
    <row r="49" customFormat="false" ht="12.8" hidden="false" customHeight="false" outlineLevel="0" collapsed="false">
      <c r="A49" s="0" t="n">
        <v>96</v>
      </c>
      <c r="B49" s="0" t="n">
        <v>0</v>
      </c>
      <c r="C49" s="0" t="n">
        <v>0</v>
      </c>
      <c r="D49" s="0" t="n">
        <v>0</v>
      </c>
    </row>
    <row r="50" customFormat="false" ht="12.8" hidden="false" customHeight="false" outlineLevel="0" collapsed="false">
      <c r="A50" s="0" t="n">
        <v>97</v>
      </c>
      <c r="B50" s="0" t="n">
        <v>0</v>
      </c>
      <c r="C50" s="0" t="n">
        <v>0</v>
      </c>
      <c r="D50" s="0" t="n">
        <v>0</v>
      </c>
    </row>
    <row r="51" customFormat="false" ht="12.8" hidden="false" customHeight="false" outlineLevel="0" collapsed="false">
      <c r="A51" s="0" t="n">
        <v>98</v>
      </c>
      <c r="B51" s="0" t="n">
        <v>0</v>
      </c>
      <c r="C51" s="0" t="n">
        <v>0</v>
      </c>
      <c r="D51" s="0" t="n">
        <v>0</v>
      </c>
    </row>
    <row r="52" customFormat="false" ht="12.8" hidden="false" customHeight="false" outlineLevel="0" collapsed="false">
      <c r="A52" s="0" t="n">
        <v>99</v>
      </c>
      <c r="B52" s="0" t="n">
        <v>0</v>
      </c>
      <c r="C52" s="0" t="n">
        <v>0</v>
      </c>
      <c r="D52" s="0" t="n">
        <v>0</v>
      </c>
    </row>
    <row r="53" customFormat="false" ht="12.8" hidden="false" customHeight="false" outlineLevel="0" collapsed="false">
      <c r="A53" s="0" t="n">
        <v>100</v>
      </c>
      <c r="B53" s="0" t="n">
        <v>0</v>
      </c>
      <c r="C53" s="0" t="n">
        <v>0</v>
      </c>
      <c r="D53" s="0" t="n">
        <v>0</v>
      </c>
    </row>
    <row r="54" customFormat="false" ht="12.8" hidden="false" customHeight="false" outlineLevel="0" collapsed="false">
      <c r="A54" s="0" t="n">
        <v>101</v>
      </c>
      <c r="B54" s="0" t="n">
        <v>0</v>
      </c>
      <c r="C54" s="0" t="n">
        <v>0</v>
      </c>
      <c r="D54" s="0" t="n">
        <v>0</v>
      </c>
    </row>
    <row r="55" customFormat="false" ht="12.8" hidden="false" customHeight="false" outlineLevel="0" collapsed="false">
      <c r="A55" s="0" t="n">
        <v>102</v>
      </c>
      <c r="B55" s="0" t="n">
        <v>0</v>
      </c>
      <c r="C55" s="0" t="n">
        <v>0</v>
      </c>
      <c r="D55" s="0" t="n">
        <v>0</v>
      </c>
    </row>
    <row r="56" customFormat="false" ht="12.8" hidden="false" customHeight="false" outlineLevel="0" collapsed="false">
      <c r="A56" s="0" t="n">
        <v>103</v>
      </c>
      <c r="B56" s="0" t="n">
        <v>0</v>
      </c>
      <c r="C56" s="0" t="n">
        <v>0</v>
      </c>
      <c r="D56" s="0" t="n">
        <v>0</v>
      </c>
    </row>
    <row r="57" customFormat="false" ht="12.8" hidden="false" customHeight="false" outlineLevel="0" collapsed="false">
      <c r="A57" s="0" t="n">
        <v>104</v>
      </c>
      <c r="B57" s="0" t="n">
        <v>0</v>
      </c>
      <c r="C57" s="0" t="n">
        <v>0</v>
      </c>
      <c r="D57" s="0" t="n">
        <v>0</v>
      </c>
    </row>
    <row r="58" customFormat="false" ht="12.8" hidden="false" customHeight="false" outlineLevel="0" collapsed="false">
      <c r="A58" s="0" t="n">
        <v>105</v>
      </c>
      <c r="B58" s="0" t="n">
        <v>0</v>
      </c>
      <c r="C58" s="0" t="n">
        <v>0</v>
      </c>
      <c r="D58" s="0" t="n">
        <v>0</v>
      </c>
    </row>
    <row r="59" customFormat="false" ht="12.8" hidden="false" customHeight="false" outlineLevel="0" collapsed="false">
      <c r="A59" s="0" t="n">
        <v>106</v>
      </c>
      <c r="B59" s="0" t="n">
        <v>0</v>
      </c>
      <c r="C59" s="0" t="n">
        <v>0</v>
      </c>
      <c r="D59" s="0" t="n">
        <v>0</v>
      </c>
    </row>
    <row r="60" customFormat="false" ht="12.8" hidden="false" customHeight="false" outlineLevel="0" collapsed="false">
      <c r="A60" s="0" t="n">
        <v>107</v>
      </c>
      <c r="B60" s="0" t="n">
        <v>0</v>
      </c>
      <c r="C60" s="0" t="n">
        <v>0</v>
      </c>
      <c r="D60" s="0" t="n">
        <v>0</v>
      </c>
    </row>
    <row r="61" customFormat="false" ht="12.8" hidden="false" customHeight="false" outlineLevel="0" collapsed="false">
      <c r="A61" s="0" t="n">
        <v>108</v>
      </c>
      <c r="B61" s="0" t="n">
        <v>0</v>
      </c>
      <c r="C61" s="0" t="n">
        <v>0</v>
      </c>
      <c r="D61" s="0" t="n">
        <v>0</v>
      </c>
    </row>
    <row r="62" customFormat="false" ht="12.8" hidden="false" customHeight="false" outlineLevel="0" collapsed="false">
      <c r="A62" s="0" t="n">
        <v>109</v>
      </c>
      <c r="B62" s="0" t="n">
        <v>0</v>
      </c>
      <c r="C62" s="0" t="n">
        <v>0</v>
      </c>
      <c r="D62" s="0" t="n">
        <v>0</v>
      </c>
    </row>
    <row r="63" customFormat="false" ht="12.8" hidden="false" customHeight="false" outlineLevel="0" collapsed="false">
      <c r="A63" s="0" t="n">
        <v>110</v>
      </c>
      <c r="B63" s="0" t="n">
        <v>0</v>
      </c>
      <c r="C63" s="0" t="n">
        <v>0</v>
      </c>
      <c r="D63" s="0" t="n">
        <v>0</v>
      </c>
    </row>
    <row r="64" customFormat="false" ht="12.8" hidden="false" customHeight="false" outlineLevel="0" collapsed="false">
      <c r="A64" s="0" t="n">
        <v>111</v>
      </c>
      <c r="B64" s="0" t="n">
        <v>0</v>
      </c>
      <c r="C64" s="0" t="n">
        <v>0</v>
      </c>
      <c r="D64" s="0" t="n">
        <v>0</v>
      </c>
    </row>
    <row r="65" customFormat="false" ht="12.8" hidden="false" customHeight="false" outlineLevel="0" collapsed="false">
      <c r="A65" s="0" t="n">
        <v>112</v>
      </c>
      <c r="B65" s="0" t="n">
        <v>0</v>
      </c>
      <c r="C65" s="0" t="n">
        <v>0</v>
      </c>
      <c r="D65" s="0" t="n">
        <v>0</v>
      </c>
    </row>
    <row r="66" customFormat="false" ht="12.8" hidden="false" customHeight="false" outlineLevel="0" collapsed="false">
      <c r="A66" s="0" t="n">
        <v>113</v>
      </c>
      <c r="B66" s="0" t="n">
        <v>0</v>
      </c>
      <c r="C66" s="0" t="n">
        <v>0</v>
      </c>
      <c r="D66" s="0" t="n">
        <v>0</v>
      </c>
    </row>
    <row r="67" customFormat="false" ht="12.8" hidden="false" customHeight="false" outlineLevel="0" collapsed="false">
      <c r="A67" s="0" t="n">
        <v>114</v>
      </c>
      <c r="B67" s="0" t="n">
        <v>0</v>
      </c>
      <c r="C67" s="0" t="n">
        <v>0</v>
      </c>
      <c r="D67" s="0" t="n">
        <v>0</v>
      </c>
    </row>
    <row r="68" customFormat="false" ht="12.8" hidden="false" customHeight="false" outlineLevel="0" collapsed="false">
      <c r="A68" s="0" t="n">
        <v>115</v>
      </c>
      <c r="B68" s="0" t="n">
        <v>0</v>
      </c>
      <c r="C68" s="0" t="n">
        <v>0</v>
      </c>
      <c r="D68" s="0" t="n">
        <v>0</v>
      </c>
    </row>
    <row r="69" customFormat="false" ht="12.8" hidden="false" customHeight="false" outlineLevel="0" collapsed="false">
      <c r="A69" s="0" t="n">
        <v>116</v>
      </c>
      <c r="B69" s="0" t="n">
        <v>0</v>
      </c>
      <c r="C69" s="0" t="n">
        <v>0</v>
      </c>
      <c r="D69" s="0" t="n">
        <v>0</v>
      </c>
    </row>
    <row r="70" customFormat="false" ht="12.8" hidden="false" customHeight="false" outlineLevel="0" collapsed="false">
      <c r="A70" s="0" t="n">
        <v>117</v>
      </c>
      <c r="B70" s="0" t="n">
        <v>0</v>
      </c>
      <c r="C70" s="0" t="n">
        <v>0</v>
      </c>
      <c r="D70" s="0" t="n">
        <v>0</v>
      </c>
    </row>
    <row r="71" customFormat="false" ht="12.8" hidden="false" customHeight="false" outlineLevel="0" collapsed="false">
      <c r="A71" s="0" t="n">
        <v>118</v>
      </c>
      <c r="B71" s="0" t="n">
        <v>0</v>
      </c>
      <c r="C71" s="0" t="n">
        <v>0</v>
      </c>
      <c r="D71" s="0" t="n">
        <v>0</v>
      </c>
    </row>
    <row r="72" customFormat="false" ht="12.8" hidden="false" customHeight="false" outlineLevel="0" collapsed="false">
      <c r="A72" s="0" t="n">
        <v>119</v>
      </c>
      <c r="B72" s="0" t="n">
        <v>0</v>
      </c>
      <c r="C72" s="0" t="n">
        <v>0</v>
      </c>
      <c r="D72" s="0" t="n">
        <v>0</v>
      </c>
    </row>
    <row r="73" customFormat="false" ht="12.8" hidden="false" customHeight="false" outlineLevel="0" collapsed="false">
      <c r="A73" s="0" t="n">
        <v>120</v>
      </c>
      <c r="B73" s="0" t="n">
        <v>0</v>
      </c>
      <c r="C73" s="0" t="n">
        <v>0</v>
      </c>
      <c r="D73" s="0" t="n">
        <v>0</v>
      </c>
    </row>
    <row r="74" customFormat="false" ht="12.8" hidden="false" customHeight="false" outlineLevel="0" collapsed="false">
      <c r="A74" s="0" t="n">
        <v>121</v>
      </c>
      <c r="B74" s="0" t="n">
        <v>0</v>
      </c>
      <c r="C74" s="0" t="n">
        <v>0</v>
      </c>
      <c r="D74" s="0" t="n">
        <v>0</v>
      </c>
    </row>
    <row r="75" customFormat="false" ht="12.8" hidden="false" customHeight="false" outlineLevel="0" collapsed="false">
      <c r="A75" s="0" t="n">
        <v>122</v>
      </c>
      <c r="B75" s="0" t="n">
        <v>0</v>
      </c>
      <c r="C75" s="0" t="n">
        <v>0</v>
      </c>
      <c r="D75" s="0" t="n">
        <v>0</v>
      </c>
    </row>
    <row r="76" customFormat="false" ht="12.8" hidden="false" customHeight="false" outlineLevel="0" collapsed="false">
      <c r="A76" s="0" t="n">
        <v>123</v>
      </c>
      <c r="B76" s="0" t="n">
        <v>0</v>
      </c>
      <c r="C76" s="0" t="n">
        <v>0</v>
      </c>
      <c r="D76" s="0" t="n">
        <v>0</v>
      </c>
    </row>
    <row r="77" customFormat="false" ht="12.8" hidden="false" customHeight="false" outlineLevel="0" collapsed="false">
      <c r="A77" s="0" t="n">
        <v>124</v>
      </c>
      <c r="B77" s="0" t="n">
        <v>0</v>
      </c>
      <c r="C77" s="0" t="n">
        <v>0</v>
      </c>
      <c r="D77" s="0" t="n">
        <v>0</v>
      </c>
    </row>
    <row r="78" customFormat="false" ht="12.8" hidden="false" customHeight="false" outlineLevel="0" collapsed="false">
      <c r="A78" s="0" t="n">
        <v>125</v>
      </c>
      <c r="B78" s="0" t="n">
        <v>0</v>
      </c>
      <c r="C78" s="0" t="n">
        <v>0</v>
      </c>
      <c r="D78" s="0" t="n">
        <v>0</v>
      </c>
    </row>
    <row r="79" customFormat="false" ht="12.8" hidden="false" customHeight="false" outlineLevel="0" collapsed="false">
      <c r="A79" s="0" t="n">
        <v>126</v>
      </c>
      <c r="B79" s="0" t="n">
        <v>0</v>
      </c>
      <c r="C79" s="0" t="n">
        <v>0</v>
      </c>
      <c r="D79" s="0" t="n">
        <v>0</v>
      </c>
    </row>
    <row r="80" customFormat="false" ht="12.8" hidden="false" customHeight="false" outlineLevel="0" collapsed="false">
      <c r="A80" s="0" t="n">
        <v>127</v>
      </c>
      <c r="B80" s="0" t="n">
        <v>0</v>
      </c>
      <c r="C80" s="0" t="n">
        <v>0</v>
      </c>
      <c r="D80" s="0" t="n">
        <v>0</v>
      </c>
    </row>
    <row r="81" customFormat="false" ht="12.8" hidden="false" customHeight="false" outlineLevel="0" collapsed="false">
      <c r="A81" s="0" t="n">
        <v>128</v>
      </c>
      <c r="B81" s="0" t="n">
        <v>0</v>
      </c>
      <c r="C81" s="0" t="n">
        <v>0</v>
      </c>
      <c r="D81" s="0" t="n">
        <v>0</v>
      </c>
    </row>
    <row r="82" customFormat="false" ht="12.8" hidden="false" customHeight="false" outlineLevel="0" collapsed="false">
      <c r="A82" s="0" t="n">
        <v>129</v>
      </c>
      <c r="B82" s="0" t="n">
        <v>0</v>
      </c>
      <c r="C82" s="0" t="n">
        <v>0</v>
      </c>
      <c r="D82" s="0" t="n">
        <v>0</v>
      </c>
    </row>
    <row r="83" customFormat="false" ht="12.8" hidden="false" customHeight="false" outlineLevel="0" collapsed="false">
      <c r="A83" s="0" t="n">
        <v>130</v>
      </c>
      <c r="B83" s="0" t="n">
        <v>0</v>
      </c>
      <c r="C83" s="0" t="n">
        <v>0</v>
      </c>
      <c r="D83" s="0" t="n">
        <v>0</v>
      </c>
    </row>
    <row r="84" customFormat="false" ht="12.8" hidden="false" customHeight="false" outlineLevel="0" collapsed="false">
      <c r="A84" s="0" t="n">
        <v>131</v>
      </c>
      <c r="B84" s="0" t="n">
        <v>0</v>
      </c>
      <c r="C84" s="0" t="n">
        <v>0</v>
      </c>
      <c r="D84" s="0" t="n">
        <v>0</v>
      </c>
    </row>
    <row r="85" customFormat="false" ht="12.8" hidden="false" customHeight="false" outlineLevel="0" collapsed="false">
      <c r="A85" s="0" t="n">
        <v>132</v>
      </c>
      <c r="B85" s="0" t="n">
        <v>0</v>
      </c>
      <c r="C85" s="0" t="n">
        <v>0</v>
      </c>
      <c r="D85" s="0" t="n">
        <v>0</v>
      </c>
    </row>
    <row r="86" customFormat="false" ht="12.8" hidden="false" customHeight="false" outlineLevel="0" collapsed="false">
      <c r="A86" s="0" t="n">
        <v>133</v>
      </c>
      <c r="B86" s="0" t="n">
        <v>0</v>
      </c>
      <c r="C86" s="0" t="n">
        <v>0</v>
      </c>
      <c r="D86" s="0" t="n">
        <v>0</v>
      </c>
    </row>
    <row r="87" customFormat="false" ht="12.8" hidden="false" customHeight="false" outlineLevel="0" collapsed="false">
      <c r="A87" s="0" t="n">
        <v>134</v>
      </c>
      <c r="B87" s="0" t="n">
        <v>0</v>
      </c>
      <c r="C87" s="0" t="n">
        <v>0</v>
      </c>
      <c r="D87" s="0" t="n">
        <v>0</v>
      </c>
    </row>
    <row r="88" customFormat="false" ht="12.8" hidden="false" customHeight="false" outlineLevel="0" collapsed="false">
      <c r="A88" s="0" t="n">
        <v>135</v>
      </c>
      <c r="B88" s="0" t="n">
        <v>0</v>
      </c>
      <c r="C88" s="0" t="n">
        <v>0</v>
      </c>
      <c r="D88" s="0" t="n">
        <v>0</v>
      </c>
    </row>
    <row r="89" customFormat="false" ht="12.8" hidden="false" customHeight="false" outlineLevel="0" collapsed="false">
      <c r="A89" s="0" t="n">
        <v>136</v>
      </c>
      <c r="B89" s="0" t="n">
        <v>0</v>
      </c>
      <c r="C89" s="0" t="n">
        <v>0</v>
      </c>
      <c r="D89" s="0" t="n">
        <v>0</v>
      </c>
    </row>
    <row r="90" customFormat="false" ht="12.8" hidden="false" customHeight="false" outlineLevel="0" collapsed="false">
      <c r="A90" s="0" t="n">
        <v>137</v>
      </c>
      <c r="B90" s="0" t="n">
        <v>0</v>
      </c>
      <c r="C90" s="0" t="n">
        <v>0</v>
      </c>
      <c r="D90" s="0" t="n">
        <v>0</v>
      </c>
    </row>
    <row r="91" customFormat="false" ht="12.8" hidden="false" customHeight="false" outlineLevel="0" collapsed="false">
      <c r="A91" s="0" t="n">
        <v>138</v>
      </c>
      <c r="B91" s="0" t="n">
        <v>0</v>
      </c>
      <c r="C91" s="0" t="n">
        <v>0</v>
      </c>
      <c r="D91" s="0" t="n">
        <v>0</v>
      </c>
    </row>
    <row r="92" customFormat="false" ht="12.8" hidden="false" customHeight="false" outlineLevel="0" collapsed="false">
      <c r="A92" s="0" t="n">
        <v>139</v>
      </c>
      <c r="B92" s="0" t="n">
        <v>0</v>
      </c>
      <c r="C92" s="0" t="n">
        <v>0</v>
      </c>
      <c r="D92" s="0" t="n">
        <v>0</v>
      </c>
    </row>
    <row r="93" customFormat="false" ht="12.8" hidden="false" customHeight="false" outlineLevel="0" collapsed="false">
      <c r="A93" s="0" t="n">
        <v>140</v>
      </c>
      <c r="B93" s="0" t="n">
        <v>0</v>
      </c>
      <c r="C93" s="0" t="n">
        <v>0</v>
      </c>
      <c r="D93" s="0" t="n">
        <v>0</v>
      </c>
    </row>
    <row r="94" customFormat="false" ht="12.8" hidden="false" customHeight="false" outlineLevel="0" collapsed="false">
      <c r="A94" s="0" t="n">
        <v>141</v>
      </c>
      <c r="B94" s="0" t="n">
        <v>0</v>
      </c>
      <c r="C94" s="0" t="n">
        <v>0</v>
      </c>
      <c r="D94" s="0" t="n">
        <v>0</v>
      </c>
    </row>
    <row r="95" customFormat="false" ht="12.8" hidden="false" customHeight="false" outlineLevel="0" collapsed="false">
      <c r="A95" s="0" t="n">
        <v>142</v>
      </c>
      <c r="B95" s="0" t="n">
        <v>0</v>
      </c>
      <c r="C95" s="0" t="n">
        <v>0</v>
      </c>
      <c r="D95" s="0" t="n">
        <v>0</v>
      </c>
    </row>
    <row r="96" customFormat="false" ht="12.8" hidden="false" customHeight="false" outlineLevel="0" collapsed="false">
      <c r="A96" s="0" t="n">
        <v>143</v>
      </c>
      <c r="B96" s="0" t="n">
        <v>0</v>
      </c>
      <c r="C96" s="0" t="n">
        <v>0</v>
      </c>
      <c r="D96" s="0" t="n">
        <v>0</v>
      </c>
    </row>
    <row r="97" customFormat="false" ht="12.8" hidden="false" customHeight="false" outlineLevel="0" collapsed="false">
      <c r="A97" s="0" t="n">
        <v>144</v>
      </c>
      <c r="B97" s="0" t="n">
        <v>0</v>
      </c>
      <c r="C97" s="0" t="n">
        <v>0</v>
      </c>
      <c r="D97" s="0" t="n">
        <v>0</v>
      </c>
    </row>
    <row r="98" customFormat="false" ht="12.8" hidden="false" customHeight="false" outlineLevel="0" collapsed="false">
      <c r="A98" s="0" t="n">
        <v>145</v>
      </c>
      <c r="B98" s="0" t="n">
        <v>0</v>
      </c>
      <c r="C98" s="0" t="n">
        <v>0</v>
      </c>
      <c r="D98" s="0" t="n">
        <v>0</v>
      </c>
    </row>
    <row r="99" customFormat="false" ht="12.8" hidden="false" customHeight="false" outlineLevel="0" collapsed="false">
      <c r="A99" s="0" t="n">
        <v>146</v>
      </c>
      <c r="B99" s="0" t="n">
        <v>0</v>
      </c>
      <c r="C99" s="0" t="n">
        <v>0</v>
      </c>
      <c r="D99" s="0" t="n">
        <v>0</v>
      </c>
    </row>
    <row r="100" customFormat="false" ht="12.8" hidden="false" customHeight="false" outlineLevel="0" collapsed="false">
      <c r="A100" s="0" t="n">
        <v>147</v>
      </c>
      <c r="B100" s="0" t="n">
        <v>0</v>
      </c>
      <c r="C100" s="0" t="n">
        <v>0</v>
      </c>
      <c r="D100" s="0" t="n">
        <v>0</v>
      </c>
    </row>
    <row r="101" customFormat="false" ht="12.8" hidden="false" customHeight="false" outlineLevel="0" collapsed="false">
      <c r="A101" s="0" t="n">
        <v>148</v>
      </c>
      <c r="B101" s="0" t="n">
        <v>0</v>
      </c>
      <c r="C101" s="0" t="n">
        <v>0</v>
      </c>
      <c r="D101" s="0" t="n">
        <v>0</v>
      </c>
    </row>
    <row r="102" customFormat="false" ht="12.8" hidden="false" customHeight="false" outlineLevel="0" collapsed="false">
      <c r="A102" s="0" t="n">
        <v>149</v>
      </c>
      <c r="B102" s="0" t="n">
        <v>0</v>
      </c>
      <c r="C102" s="0" t="n">
        <v>0</v>
      </c>
      <c r="D102" s="0" t="n">
        <v>0</v>
      </c>
    </row>
    <row r="103" customFormat="false" ht="12.8" hidden="false" customHeight="false" outlineLevel="0" collapsed="false">
      <c r="A103" s="0" t="n">
        <v>150</v>
      </c>
      <c r="B103" s="0" t="n">
        <v>0</v>
      </c>
      <c r="C103" s="0" t="n">
        <v>0</v>
      </c>
      <c r="D103" s="0" t="n">
        <v>0</v>
      </c>
    </row>
    <row r="104" customFormat="false" ht="12.8" hidden="false" customHeight="false" outlineLevel="0" collapsed="false">
      <c r="A104" s="0" t="n">
        <v>151</v>
      </c>
      <c r="B104" s="0" t="n">
        <v>0</v>
      </c>
      <c r="C104" s="0" t="n">
        <v>0</v>
      </c>
      <c r="D104" s="0" t="n">
        <v>0</v>
      </c>
    </row>
    <row r="105" customFormat="false" ht="12.8" hidden="false" customHeight="false" outlineLevel="0" collapsed="false">
      <c r="A105" s="0" t="n">
        <v>152</v>
      </c>
      <c r="B105" s="0" t="n">
        <v>0</v>
      </c>
      <c r="C105" s="0" t="n">
        <v>0</v>
      </c>
      <c r="D105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L55"/>
  <sheetViews>
    <sheetView showFormulas="false" showGridLines="true" showRowColHeaders="true" showZeros="true" rightToLeft="false" tabSelected="false" showOutlineSymbols="true" defaultGridColor="true" view="normal" topLeftCell="A3" colorId="64" zoomScale="85" zoomScaleNormal="85" zoomScalePageLayoutView="100" workbookViewId="0">
      <selection pane="topLeft" activeCell="I32" activeCellId="1" sqref="B120:G146 I32"/>
    </sheetView>
  </sheetViews>
  <sheetFormatPr defaultColWidth="11.89453125" defaultRowHeight="12.8" zeroHeight="false" outlineLevelRow="0" outlineLevelCol="0"/>
  <cols>
    <col collapsed="false" customWidth="true" hidden="false" outlineLevel="0" max="2" min="2" style="0" width="11.45"/>
    <col collapsed="false" customWidth="true" hidden="false" outlineLevel="0" max="3" min="3" style="0" width="13.74"/>
    <col collapsed="false" customWidth="true" hidden="false" outlineLevel="0" max="5" min="5" style="0" width="14.94"/>
    <col collapsed="false" customWidth="true" hidden="false" outlineLevel="0" max="7" min="7" style="0" width="17.13"/>
  </cols>
  <sheetData>
    <row r="2" customFormat="false" ht="13.8" hidden="false" customHeight="false" outlineLevel="0" collapsed="false">
      <c r="A2" s="14"/>
      <c r="B2" s="15" t="s">
        <v>8</v>
      </c>
      <c r="C2" s="15"/>
      <c r="D2" s="15"/>
      <c r="E2" s="15"/>
      <c r="F2" s="15"/>
      <c r="G2" s="16"/>
    </row>
    <row r="3" customFormat="false" ht="39.45" hidden="false" customHeight="true" outlineLevel="0" collapsed="false">
      <c r="A3" s="17"/>
      <c r="B3" s="18" t="s">
        <v>11</v>
      </c>
      <c r="C3" s="19" t="s">
        <v>12</v>
      </c>
      <c r="D3" s="18" t="s">
        <v>13</v>
      </c>
      <c r="E3" s="19" t="s">
        <v>14</v>
      </c>
      <c r="F3" s="18" t="s">
        <v>15</v>
      </c>
      <c r="G3" s="19" t="s">
        <v>16</v>
      </c>
    </row>
    <row r="4" customFormat="false" ht="15.75" hidden="false" customHeight="true" outlineLevel="0" collapsed="false">
      <c r="A4" s="20" t="s">
        <v>17</v>
      </c>
      <c r="B4" s="21" t="n">
        <v>147.022810426494</v>
      </c>
      <c r="C4" s="21"/>
      <c r="D4" s="21" t="n">
        <v>34.2274371921194</v>
      </c>
      <c r="E4" s="22"/>
      <c r="F4" s="21" t="n">
        <v>22285.48</v>
      </c>
      <c r="G4" s="21"/>
      <c r="I4" s="20" t="s">
        <v>17</v>
      </c>
    </row>
    <row r="5" customFormat="false" ht="15.75" hidden="false" customHeight="true" outlineLevel="0" collapsed="false">
      <c r="A5" s="23" t="s">
        <v>18</v>
      </c>
      <c r="B5" s="24" t="n">
        <v>148.334254467829</v>
      </c>
      <c r="C5" s="25" t="n">
        <f aca="false">(B5/B4)^(1/3)-1</f>
        <v>0.00296453746396375</v>
      </c>
      <c r="D5" s="24" t="n">
        <v>36.0654421469069</v>
      </c>
      <c r="E5" s="25" t="n">
        <f aca="false">(D7/D6)^(1/3)-1</f>
        <v>0.0200745496556636</v>
      </c>
      <c r="F5" s="24" t="n">
        <v>23469.98</v>
      </c>
      <c r="G5" s="25" t="n">
        <f aca="false">(F7/F6)^(1/3)-1</f>
        <v>0.0152172626749443</v>
      </c>
      <c r="I5" s="23" t="s">
        <v>19</v>
      </c>
    </row>
    <row r="6" customFormat="false" ht="15.75" hidden="false" customHeight="true" outlineLevel="0" collapsed="false">
      <c r="A6" s="20" t="s">
        <v>20</v>
      </c>
      <c r="B6" s="21" t="n">
        <v>150.605730777182</v>
      </c>
      <c r="C6" s="22" t="n">
        <f aca="false">(B6/B5)^(1/3)-1</f>
        <v>0.00507857387214505</v>
      </c>
      <c r="D6" s="21" t="n">
        <v>37.9112181792913</v>
      </c>
      <c r="E6" s="22" t="n">
        <f aca="false">(D8/D7)^(1/3)-1</f>
        <v>0.0217205625419932</v>
      </c>
      <c r="F6" s="21" t="n">
        <v>25136.35</v>
      </c>
      <c r="G6" s="22" t="n">
        <f aca="false">(F6/F7)^(1/3)-1</f>
        <v>-0.0149891685596923</v>
      </c>
      <c r="I6" s="20" t="s">
        <v>21</v>
      </c>
      <c r="J6" s="18" t="s">
        <v>11</v>
      </c>
      <c r="K6" s="18" t="s">
        <v>22</v>
      </c>
      <c r="L6" s="18" t="s">
        <v>23</v>
      </c>
    </row>
    <row r="7" customFormat="false" ht="15.75" hidden="false" customHeight="true" outlineLevel="0" collapsed="false">
      <c r="A7" s="26" t="s">
        <v>24</v>
      </c>
      <c r="B7" s="24" t="n">
        <v>152.106162628585</v>
      </c>
      <c r="C7" s="25" t="n">
        <f aca="false">(B7/B6)^(1/3)-1</f>
        <v>0.00330991497337529</v>
      </c>
      <c r="D7" s="24" t="n">
        <v>40.2405100148553</v>
      </c>
      <c r="E7" s="25" t="n">
        <f aca="false">(D9/D8)^(1/3)-1</f>
        <v>0.0284809714113086</v>
      </c>
      <c r="F7" s="24" t="n">
        <v>26301.42</v>
      </c>
      <c r="G7" s="25" t="n">
        <f aca="false">(F7/F6)^(1/3)-1</f>
        <v>0.0152172626749443</v>
      </c>
      <c r="I7" s="26" t="s">
        <v>25</v>
      </c>
      <c r="J7" s="13" t="n">
        <f aca="false">B7*100/$B$16</f>
        <v>112.411648685373</v>
      </c>
      <c r="K7" s="13" t="n">
        <f aca="false">D7*100/$D$16</f>
        <v>40.842738458165</v>
      </c>
      <c r="L7" s="13" t="n">
        <f aca="false">100*F7*100/D7/($F$16*100/$D$16)</f>
        <v>113.229417908673</v>
      </c>
    </row>
    <row r="8" customFormat="false" ht="12.8" hidden="false" customHeight="false" outlineLevel="0" collapsed="false">
      <c r="A8" s="20" t="s">
        <v>26</v>
      </c>
      <c r="B8" s="21" t="n">
        <v>152.07569718742</v>
      </c>
      <c r="C8" s="22" t="n">
        <f aca="false">(B8/B7)^(1/3)-1</f>
        <v>-6.67680056389841E-005</v>
      </c>
      <c r="D8" s="21" t="n">
        <v>42.9200162644462</v>
      </c>
      <c r="E8" s="22" t="n">
        <f aca="false">(D10/D9)^(1/3)-1</f>
        <v>0.0449818647633</v>
      </c>
      <c r="F8" s="21" t="n">
        <v>28072.31</v>
      </c>
      <c r="G8" s="22" t="n">
        <f aca="false">(F8/F9)^(1/3)-1</f>
        <v>-0.017487672439857</v>
      </c>
      <c r="I8" s="20" t="s">
        <v>26</v>
      </c>
      <c r="J8" s="13" t="n">
        <f aca="false">B8*100/$B$16</f>
        <v>112.389133683942</v>
      </c>
      <c r="K8" s="13" t="n">
        <f aca="false">D8*100/$D$16</f>
        <v>43.562345463858</v>
      </c>
      <c r="L8" s="13" t="n">
        <f aca="false">100*F8*100/D8/($F$16*100/$D$16)</f>
        <v>113.308327170346</v>
      </c>
    </row>
    <row r="9" customFormat="false" ht="12.8" hidden="false" customHeight="false" outlineLevel="0" collapsed="false">
      <c r="A9" s="23" t="s">
        <v>18</v>
      </c>
      <c r="B9" s="24" t="n">
        <v>144.359085652409</v>
      </c>
      <c r="C9" s="25" t="n">
        <f aca="false">(B9/B8)^(1/3)-1</f>
        <v>-0.0172084008517438</v>
      </c>
      <c r="D9" s="24" t="n">
        <v>46.6926648443866</v>
      </c>
      <c r="E9" s="25" t="n">
        <f aca="false">(D9/D8)^(1/3)-1</f>
        <v>0.0284809714113086</v>
      </c>
      <c r="F9" s="24" t="n">
        <v>29598.12</v>
      </c>
      <c r="G9" s="25" t="n">
        <f aca="false">(F9/F8)^(1/3)-1</f>
        <v>0.0177989343739675</v>
      </c>
      <c r="I9" s="23" t="s">
        <v>27</v>
      </c>
      <c r="J9" s="13" t="n">
        <f aca="false">B9*100/$B$16</f>
        <v>106.686294233359</v>
      </c>
      <c r="K9" s="13" t="n">
        <f aca="false">D9*100/$D$16</f>
        <v>47.3914544683957</v>
      </c>
      <c r="L9" s="13" t="n">
        <f aca="false">100*F9*100/D9/($F$16*100/$D$16)</f>
        <v>109.814331102239</v>
      </c>
    </row>
    <row r="10" customFormat="false" ht="12.8" hidden="false" customHeight="false" outlineLevel="0" collapsed="false">
      <c r="A10" s="20" t="s">
        <v>20</v>
      </c>
      <c r="B10" s="21" t="n">
        <v>144.023249800827</v>
      </c>
      <c r="C10" s="22" t="n">
        <f aca="false">(B10/B9)^(1/3)-1</f>
        <v>-0.000776066191262248</v>
      </c>
      <c r="D10" s="21" t="n">
        <v>53.281313331461</v>
      </c>
      <c r="E10" s="22" t="n">
        <f aca="false">(D10/D9)^(1/3)-1</f>
        <v>0.0449818647633</v>
      </c>
      <c r="F10" s="21" t="n">
        <v>31523.56</v>
      </c>
      <c r="G10" s="22" t="n">
        <f aca="false">(F10/F9)^(1/3)-1</f>
        <v>0.0212303429645042</v>
      </c>
      <c r="I10" s="20" t="s">
        <v>28</v>
      </c>
      <c r="J10" s="13" t="n">
        <f aca="false">B10*100/$B$16</f>
        <v>106.438100070074</v>
      </c>
      <c r="K10" s="13" t="n">
        <f aca="false">D10*100/$D$16</f>
        <v>54.0787068628366</v>
      </c>
      <c r="L10" s="13" t="n">
        <f aca="false">100*F10*100/D10/($F$16*100/$D$16)</f>
        <v>102.495285733016</v>
      </c>
    </row>
    <row r="11" customFormat="false" ht="12.8" hidden="false" customHeight="false" outlineLevel="0" collapsed="false">
      <c r="A11" s="26" t="s">
        <v>24</v>
      </c>
      <c r="B11" s="24" t="n">
        <v>142.768095439087</v>
      </c>
      <c r="C11" s="25" t="n">
        <f aca="false">(B11/B10)^(1/3)-1</f>
        <v>-0.00291346089305788</v>
      </c>
      <c r="D11" s="24" t="n">
        <v>59.4133384581602</v>
      </c>
      <c r="E11" s="25" t="n">
        <f aca="false">(D11/D10)^(1/3)-1</f>
        <v>0.036978323830404</v>
      </c>
      <c r="F11" s="24" t="n">
        <v>34339.61</v>
      </c>
      <c r="G11" s="25" t="n">
        <f aca="false">(F11/F10)^(1/3)-1</f>
        <v>0.0289320625372378</v>
      </c>
      <c r="I11" s="26" t="s">
        <v>29</v>
      </c>
      <c r="J11" s="13" t="n">
        <f aca="false">B11*100/$B$16</f>
        <v>105.510498132588</v>
      </c>
      <c r="K11" s="13" t="n">
        <f aca="false">D11*100/$D$16</f>
        <v>60.3025021968474</v>
      </c>
      <c r="L11" s="13" t="n">
        <f aca="false">100*F11*100/D11/($F$16*100/$D$16)</f>
        <v>100.127865229095</v>
      </c>
    </row>
    <row r="12" customFormat="false" ht="12.8" hidden="false" customHeight="false" outlineLevel="0" collapsed="false">
      <c r="A12" s="20" t="s">
        <v>30</v>
      </c>
      <c r="B12" s="21" t="n">
        <v>142.951967548945</v>
      </c>
      <c r="C12" s="22" t="n">
        <f aca="false">(B12/B11)^(1/3)-1</f>
        <v>0.000429118352069713</v>
      </c>
      <c r="D12" s="21" t="n">
        <v>66.4111454665113</v>
      </c>
      <c r="E12" s="22" t="n">
        <f aca="false">(D12/D11)^(1/3)-1</f>
        <v>0.0378127572782889</v>
      </c>
      <c r="F12" s="21" t="n">
        <v>38884.43</v>
      </c>
      <c r="G12" s="22" t="n">
        <f aca="false">(F12/F11)^(1/3)-1</f>
        <v>0.0423017322187613</v>
      </c>
      <c r="I12" s="20" t="s">
        <v>30</v>
      </c>
      <c r="J12" s="13" t="n">
        <f aca="false">B12*100/$B$16</f>
        <v>105.6463859011</v>
      </c>
      <c r="K12" s="13" t="n">
        <f aca="false">D12*100/$D$16</f>
        <v>67.4050364668476</v>
      </c>
      <c r="L12" s="13" t="n">
        <f aca="false">100*F12*100/D12/($F$16*100/$D$16)</f>
        <v>101.432778172836</v>
      </c>
    </row>
    <row r="13" customFormat="false" ht="12.8" hidden="false" customHeight="false" outlineLevel="0" collapsed="false">
      <c r="A13" s="26" t="s">
        <v>18</v>
      </c>
      <c r="B13" s="24" t="n">
        <v>142.105307081573</v>
      </c>
      <c r="C13" s="25" t="n">
        <f aca="false">(B13/B12)^(1/3)-1</f>
        <v>-0.00197814111191963</v>
      </c>
      <c r="D13" s="24" t="n">
        <v>72.7247107047078</v>
      </c>
      <c r="E13" s="25" t="n">
        <f aca="false">(D13/D12)^(1/3)-1</f>
        <v>0.0307349693063796</v>
      </c>
      <c r="F13" s="24" t="n">
        <v>41584.2</v>
      </c>
      <c r="G13" s="25" t="n">
        <f aca="false">(F13/F12)^(1/3)-1</f>
        <v>0.0226276661381219</v>
      </c>
      <c r="I13" s="26" t="s">
        <v>31</v>
      </c>
      <c r="J13" s="13" t="n">
        <f aca="false">B13*100/$B$16</f>
        <v>105.020674901826</v>
      </c>
      <c r="K13" s="13" t="n">
        <f aca="false">D13*100/$D$16</f>
        <v>73.8130887919058</v>
      </c>
      <c r="L13" s="13" t="n">
        <f aca="false">100*F13*100/D13/($F$16*100/$D$16)</f>
        <v>99.0580793711657</v>
      </c>
    </row>
    <row r="14" customFormat="false" ht="12.8" hidden="false" customHeight="false" outlineLevel="0" collapsed="false">
      <c r="A14" s="20" t="s">
        <v>20</v>
      </c>
      <c r="B14" s="21" t="n">
        <v>143.433470022332</v>
      </c>
      <c r="C14" s="22" t="n">
        <f aca="false">(B14/B13)^(1/3)-1</f>
        <v>0.0031057870727611</v>
      </c>
      <c r="D14" s="21" t="n">
        <v>81.8091971509488</v>
      </c>
      <c r="E14" s="22" t="n">
        <f aca="false">(D14/D13)^(1/3)-1</f>
        <v>0.0400160528698503</v>
      </c>
      <c r="F14" s="21" t="n">
        <v>45485.23</v>
      </c>
      <c r="G14" s="22" t="n">
        <f aca="false">(F14/F13)^(1/3)-1</f>
        <v>0.0303402870757792</v>
      </c>
      <c r="I14" s="20" t="s">
        <v>32</v>
      </c>
      <c r="J14" s="13" t="n">
        <f aca="false">B14*100/$B$16</f>
        <v>106.002232672487</v>
      </c>
      <c r="K14" s="13" t="n">
        <f aca="false">D14*100/$D$16</f>
        <v>83.0335311723228</v>
      </c>
      <c r="L14" s="13" t="n">
        <f aca="false">100*F14*100/D14/($F$16*100/$D$16)</f>
        <v>96.3189676339795</v>
      </c>
    </row>
    <row r="15" customFormat="false" ht="12.8" hidden="false" customHeight="false" outlineLevel="0" collapsed="false">
      <c r="A15" s="26" t="s">
        <v>24</v>
      </c>
      <c r="B15" s="24" t="n">
        <v>142.120482241433</v>
      </c>
      <c r="C15" s="25" t="n">
        <f aca="false">(B15/B14)^(1/3)-1</f>
        <v>-0.00306068645634427</v>
      </c>
      <c r="D15" s="24" t="n">
        <v>91.396965668282</v>
      </c>
      <c r="E15" s="25" t="n">
        <f aca="false">(D15/D14)^(1/3)-1</f>
        <v>0.0376316630457982</v>
      </c>
      <c r="F15" s="24" t="n">
        <v>49574.33</v>
      </c>
      <c r="G15" s="25" t="n">
        <f aca="false">(F15/F14)^(1/3)-1</f>
        <v>0.0291108399052935</v>
      </c>
      <c r="I15" s="26" t="s">
        <v>33</v>
      </c>
      <c r="J15" s="13" t="n">
        <f aca="false">B15*100/$B$16</f>
        <v>105.031889863202</v>
      </c>
      <c r="K15" s="13" t="n">
        <f aca="false">D15*100/$D$16</f>
        <v>92.7647876053627</v>
      </c>
      <c r="L15" s="13" t="n">
        <f aca="false">100*F15*100/D15/($F$16*100/$D$16)</f>
        <v>93.9655435739438</v>
      </c>
    </row>
    <row r="16" customFormat="false" ht="12.8" hidden="false" customHeight="false" outlineLevel="0" collapsed="false">
      <c r="A16" s="20" t="s">
        <v>34</v>
      </c>
      <c r="B16" s="21" t="n">
        <v>135.311744296458</v>
      </c>
      <c r="C16" s="22" t="n">
        <f aca="false">(B16/B15)^(1/3)-1</f>
        <v>-0.0162314375409844</v>
      </c>
      <c r="D16" s="21" t="n">
        <v>98.5254944549653</v>
      </c>
      <c r="E16" s="22" t="n">
        <f aca="false">(D16/D15)^(1/3)-1</f>
        <v>0.0253503448429659</v>
      </c>
      <c r="F16" s="21" t="n">
        <v>56872.86</v>
      </c>
      <c r="G16" s="22" t="n">
        <f aca="false">(F16/F15)^(1/3)-1</f>
        <v>0.0468458563330718</v>
      </c>
      <c r="I16" s="20" t="s">
        <v>34</v>
      </c>
      <c r="J16" s="13" t="n">
        <f aca="false">B16*100/$B$16</f>
        <v>100</v>
      </c>
      <c r="K16" s="13" t="n">
        <f aca="false">D16*100/$D$16</f>
        <v>100</v>
      </c>
      <c r="L16" s="13" t="n">
        <f aca="false">100*F16*100/D16/($F$16*100/$D$16)</f>
        <v>100</v>
      </c>
    </row>
    <row r="17" customFormat="false" ht="12.8" hidden="false" customHeight="false" outlineLevel="0" collapsed="false">
      <c r="A17" s="27" t="s">
        <v>18</v>
      </c>
      <c r="B17" s="27" t="n">
        <v>113.471316086198</v>
      </c>
      <c r="C17" s="28" t="n">
        <f aca="false">(B17/B16)^(1/3)-1</f>
        <v>-0.0569887659692675</v>
      </c>
      <c r="D17" s="27" t="n">
        <v>103.820887302285</v>
      </c>
      <c r="E17" s="28" t="n">
        <f aca="false">(D17/D16)^(1/3)-1</f>
        <v>0.0176037632458057</v>
      </c>
      <c r="F17" s="27" t="n">
        <v>58361.93</v>
      </c>
      <c r="G17" s="28" t="n">
        <f aca="false">(F17/F16)^(1/3)-1</f>
        <v>0.00865239864645151</v>
      </c>
      <c r="I17" s="27" t="s">
        <v>35</v>
      </c>
      <c r="J17" s="13" t="n">
        <f aca="false">B17*100/$B$16</f>
        <v>83.8591776908816</v>
      </c>
      <c r="K17" s="13" t="n">
        <f aca="false">D17*100/$D$16</f>
        <v>105.374642245252</v>
      </c>
      <c r="L17" s="13" t="n">
        <f aca="false">100*F17*100/D17/($F$16*100/$D$16)</f>
        <v>97.3841916645558</v>
      </c>
    </row>
    <row r="18" customFormat="false" ht="12.8" hidden="false" customHeight="false" outlineLevel="0" collapsed="false">
      <c r="A18" s="29" t="s">
        <v>20</v>
      </c>
      <c r="B18" s="29" t="n">
        <v>125</v>
      </c>
      <c r="C18" s="30" t="n">
        <f aca="false">(B18/B17)^(1/3)-1</f>
        <v>0.0327803674769134</v>
      </c>
      <c r="D18" s="29" t="n">
        <v>112.707884677208</v>
      </c>
      <c r="E18" s="30" t="n">
        <f aca="false">(D18/D17)^(1/3)-1</f>
        <v>0.0277556056881969</v>
      </c>
      <c r="F18" s="29" t="n">
        <v>64369.1731790338</v>
      </c>
      <c r="G18" s="30" t="n">
        <f aca="false">(F18/F17)^(1/3)-1</f>
        <v>0.0331961085424703</v>
      </c>
      <c r="H18" s="32" t="n">
        <f aca="false">(F18*100/D18)/(F16*100/D16)-1</f>
        <v>-0.0106107521840827</v>
      </c>
      <c r="I18" s="29" t="s">
        <v>36</v>
      </c>
      <c r="J18" s="13" t="n">
        <f aca="false">B18*100/$B$16</f>
        <v>92.379268813603</v>
      </c>
      <c r="K18" s="13" t="n">
        <f aca="false">D18*100/$D$16</f>
        <v>114.394639987039</v>
      </c>
      <c r="L18" s="13" t="n">
        <f aca="false">100*F18*100/D18/($F$16*100/$D$16)</f>
        <v>98.9389247815917</v>
      </c>
    </row>
    <row r="19" customFormat="false" ht="12.8" hidden="false" customHeight="false" outlineLevel="0" collapsed="false">
      <c r="A19" s="27" t="s">
        <v>24</v>
      </c>
      <c r="B19" s="27" t="n">
        <v>127.784208057419</v>
      </c>
      <c r="C19" s="28" t="n">
        <f aca="false">(B19/B18)^(1/3)-1</f>
        <v>0.00737010295806151</v>
      </c>
      <c r="D19" s="27" t="n">
        <v>122.471933995498</v>
      </c>
      <c r="E19" s="28" t="n">
        <f aca="false">(D19/D18)^(1/3)-1</f>
        <v>0.0280812193728415</v>
      </c>
      <c r="F19" s="27" t="n">
        <v>69945.5690389829</v>
      </c>
      <c r="G19" s="28" t="n">
        <f aca="false">(F19/F18)^(1/3)-1</f>
        <v>0.0280812193728399</v>
      </c>
      <c r="I19" s="27" t="s">
        <v>37</v>
      </c>
      <c r="J19" s="13" t="n">
        <f aca="false">B19*100/$B$16</f>
        <v>94.4368936501574</v>
      </c>
      <c r="K19" s="13" t="n">
        <f aca="false">D19*100/$D$16</f>
        <v>124.304815391186</v>
      </c>
      <c r="L19" s="13" t="n">
        <f aca="false">100*F19*100/D19/($F$16*100/$D$16)</f>
        <v>98.9389247815913</v>
      </c>
    </row>
    <row r="20" customFormat="false" ht="12.8" hidden="false" customHeight="false" outlineLevel="0" collapsed="false">
      <c r="A20" s="29" t="s">
        <v>38</v>
      </c>
      <c r="B20" s="29" t="n">
        <v>129.8992745246</v>
      </c>
      <c r="C20" s="30" t="n">
        <f aca="false">(B20/B19)^(1/3)-1</f>
        <v>0.00548712345193425</v>
      </c>
      <c r="D20" s="29" t="n">
        <v>132.269688715138</v>
      </c>
      <c r="E20" s="30" t="n">
        <f aca="false">(D20/D19)^(1/3)-1</f>
        <v>0.0259855680060186</v>
      </c>
      <c r="F20" s="29" t="n">
        <v>76109.1912494218</v>
      </c>
      <c r="G20" s="30" t="n">
        <f aca="false">(F20/F19)^(1/3)-1</f>
        <v>0.0285505319260333</v>
      </c>
      <c r="I20" s="29" t="s">
        <v>38</v>
      </c>
      <c r="J20" s="13" t="n">
        <f aca="false">B20*100/$B$16</f>
        <v>96.0000000000003</v>
      </c>
      <c r="K20" s="13" t="n">
        <f aca="false">D20*100/$D$16</f>
        <v>134.249200622481</v>
      </c>
      <c r="L20" s="13" t="n">
        <f aca="false">100*F20*100/D20/($F$16*100/$D$16)</f>
        <v>99.6828233682135</v>
      </c>
    </row>
    <row r="21" customFormat="false" ht="12.8" hidden="false" customHeight="false" outlineLevel="0" collapsed="false">
      <c r="A21" s="27" t="s">
        <v>18</v>
      </c>
      <c r="B21" s="27" t="n">
        <v>131.059370079559</v>
      </c>
      <c r="C21" s="28" t="n">
        <f aca="false">(B21/B20)^(1/3)-1</f>
        <v>0.00296809224369876</v>
      </c>
      <c r="D21" s="27" t="n">
        <v>142.067443434778</v>
      </c>
      <c r="E21" s="28" t="n">
        <f aca="false">(D21/D20)^(1/3)-1</f>
        <v>0.0241056085619495</v>
      </c>
      <c r="F21" s="27" t="n">
        <v>82361.5449699889</v>
      </c>
      <c r="G21" s="28" t="n">
        <f aca="false">(F21/F20)^(1/3)-1</f>
        <v>0.026665872583354</v>
      </c>
      <c r="I21" s="27" t="s">
        <v>39</v>
      </c>
      <c r="J21" s="13" t="n">
        <f aca="false">B21*100/$B$16</f>
        <v>96.8573502329684</v>
      </c>
      <c r="K21" s="13" t="n">
        <f aca="false">D21*100/$D$16</f>
        <v>144.193585853776</v>
      </c>
      <c r="L21" s="13" t="n">
        <f aca="false">100*F21*100/D21/($F$16*100/$D$16)</f>
        <v>100.432315153957</v>
      </c>
    </row>
    <row r="22" customFormat="false" ht="12.8" hidden="false" customHeight="false" outlineLevel="0" collapsed="false">
      <c r="A22" s="29" t="s">
        <v>20</v>
      </c>
      <c r="B22" s="29" t="n">
        <v>132.1875</v>
      </c>
      <c r="C22" s="30" t="n">
        <f aca="false">(B22/B21)^(1/3)-1</f>
        <v>0.00286106572277545</v>
      </c>
      <c r="D22" s="29" t="n">
        <v>151.865198154417</v>
      </c>
      <c r="E22" s="30" t="n">
        <f aca="false">(D22/D21)^(1/3)-1</f>
        <v>0.0224793960467025</v>
      </c>
      <c r="F22" s="29" t="n">
        <v>88703.6160626575</v>
      </c>
      <c r="G22" s="30" t="n">
        <f aca="false">(F22/F21)^(1/3)-1</f>
        <v>0.0250355945368215</v>
      </c>
      <c r="I22" s="29" t="s">
        <v>40</v>
      </c>
      <c r="J22" s="13" t="n">
        <f aca="false">B22*100/$B$16</f>
        <v>97.6910767703851</v>
      </c>
      <c r="K22" s="13" t="n">
        <f aca="false">D22*100/$D$16</f>
        <v>154.13797108507</v>
      </c>
      <c r="L22" s="13" t="n">
        <f aca="false">100*F22*100/D22/($F$16*100/$D$16)</f>
        <v>101.187442192777</v>
      </c>
    </row>
    <row r="23" customFormat="false" ht="12.8" hidden="false" customHeight="false" outlineLevel="0" collapsed="false">
      <c r="A23" s="27" t="s">
        <v>24</v>
      </c>
      <c r="B23" s="27" t="n">
        <v>133.49948725792</v>
      </c>
      <c r="C23" s="28" t="n">
        <f aca="false">(B23/B22)^(1/3)-1</f>
        <v>0.00329751415322255</v>
      </c>
      <c r="D23" s="27" t="n">
        <v>161.662952874057</v>
      </c>
      <c r="E23" s="28" t="n">
        <f aca="false">(D23/D22)^(1/3)-1</f>
        <v>0.0210587906798481</v>
      </c>
      <c r="F23" s="27" t="n">
        <v>95136.4001981756</v>
      </c>
      <c r="G23" s="28" t="n">
        <f aca="false">(F23/F22)^(1/3)-1</f>
        <v>0.0236114376565468</v>
      </c>
      <c r="I23" s="27" t="s">
        <v>41</v>
      </c>
      <c r="J23" s="13" t="n">
        <f aca="false">B23*100/$B$16</f>
        <v>98.6606801590204</v>
      </c>
      <c r="K23" s="13" t="n">
        <f aca="false">D23*100/$D$16</f>
        <v>164.082356316365</v>
      </c>
      <c r="L23" s="13" t="n">
        <f aca="false">100*F23*100/D23/($F$16*100/$D$16)</f>
        <v>101.948246854817</v>
      </c>
    </row>
    <row r="24" customFormat="false" ht="12.8" hidden="false" customHeight="false" outlineLevel="0" collapsed="false">
      <c r="A24" s="29" t="s">
        <v>42</v>
      </c>
      <c r="B24" s="29" t="n">
        <v>135.095245505584</v>
      </c>
      <c r="C24" s="30" t="n">
        <f aca="false">(B24/B23)^(1/3)-1</f>
        <v>0.0039686593110162</v>
      </c>
      <c r="D24" s="29" t="n">
        <v>172.575202193056</v>
      </c>
      <c r="E24" s="30" t="n">
        <f aca="false">(D24/D23)^(1/3)-1</f>
        <v>0.0220119202605762</v>
      </c>
      <c r="F24" s="29" t="n">
        <v>101863.086309067</v>
      </c>
      <c r="G24" s="30" t="n">
        <f aca="false">(F24/F23)^(1/3)-1</f>
        <v>0.023033932180837</v>
      </c>
      <c r="I24" s="29" t="s">
        <v>42</v>
      </c>
      <c r="J24" s="13" t="n">
        <f aca="false">B24*100/$B$16</f>
        <v>99.8400000000003</v>
      </c>
      <c r="K24" s="13" t="n">
        <f aca="false">D24*100/$D$16</f>
        <v>175.15791536772</v>
      </c>
      <c r="L24" s="13" t="n">
        <f aca="false">100*F24*100/D24/($F$16*100/$D$16)</f>
        <v>102.25439754207</v>
      </c>
    </row>
    <row r="25" customFormat="false" ht="12.8" hidden="false" customHeight="false" outlineLevel="0" collapsed="false">
      <c r="A25" s="27" t="s">
        <v>18</v>
      </c>
      <c r="B25" s="27" t="n">
        <v>136.957041733139</v>
      </c>
      <c r="C25" s="28" t="n">
        <f aca="false">(B25/B24)^(1/3)-1</f>
        <v>0.00457284392787938</v>
      </c>
      <c r="D25" s="27" t="n">
        <v>183.487451512055</v>
      </c>
      <c r="E25" s="28" t="n">
        <f aca="false">(D25/D24)^(1/3)-1</f>
        <v>0.0206480087479353</v>
      </c>
      <c r="F25" s="27" t="n">
        <v>108629.314968709</v>
      </c>
      <c r="G25" s="28" t="n">
        <f aca="false">(F25/F24)^(1/3)-1</f>
        <v>0.0216686567566828</v>
      </c>
      <c r="I25" s="27" t="s">
        <v>43</v>
      </c>
      <c r="J25" s="13" t="n">
        <f aca="false">B25*100/$B$16</f>
        <v>101.215930993452</v>
      </c>
      <c r="K25" s="13" t="n">
        <f aca="false">D25*100/$D$16</f>
        <v>186.233474419075</v>
      </c>
      <c r="L25" s="13" t="n">
        <f aca="false">100*F25*100/D25/($F$16*100/$D$16)</f>
        <v>102.561467600144</v>
      </c>
    </row>
    <row r="26" customFormat="false" ht="12.8" hidden="false" customHeight="false" outlineLevel="0" collapsed="false">
      <c r="A26" s="29" t="s">
        <v>20</v>
      </c>
      <c r="B26" s="29" t="n">
        <v>137.3428125</v>
      </c>
      <c r="C26" s="30" t="n">
        <f aca="false">(B26/B25)^(1/3)-1</f>
        <v>0.000938029238734872</v>
      </c>
      <c r="D26" s="29" t="n">
        <v>194.399700831054</v>
      </c>
      <c r="E26" s="30" t="n">
        <f aca="false">(D26/D25)^(1/3)-1</f>
        <v>0.0194432966359974</v>
      </c>
      <c r="F26" s="29" t="n">
        <v>115435.263008372</v>
      </c>
      <c r="G26" s="30" t="n">
        <f aca="false">(F26/F25)^(1/3)-1</f>
        <v>0.020462739932632</v>
      </c>
      <c r="I26" s="29" t="s">
        <v>44</v>
      </c>
      <c r="J26" s="13" t="n">
        <f aca="false">B26*100/$B$16</f>
        <v>101.50102876443</v>
      </c>
      <c r="K26" s="13" t="n">
        <f aca="false">D26*100/$D$16</f>
        <v>197.30903347043</v>
      </c>
      <c r="L26" s="13" t="n">
        <f aca="false">100*F26*100/D26/($F$16*100/$D$16)</f>
        <v>102.869459789908</v>
      </c>
    </row>
    <row r="27" customFormat="false" ht="12.8" hidden="false" customHeight="false" outlineLevel="0" collapsed="false">
      <c r="A27" s="27" t="s">
        <v>24</v>
      </c>
      <c r="B27" s="27" t="n">
        <v>138.316357397839</v>
      </c>
      <c r="C27" s="28" t="n">
        <f aca="false">(B27/B26)^(1/3)-1</f>
        <v>0.00235724897578904</v>
      </c>
      <c r="D27" s="27" t="n">
        <v>205.311950150053</v>
      </c>
      <c r="E27" s="28" t="n">
        <f aca="false">(D27/D26)^(1/3)-1</f>
        <v>0.0183714419827634</v>
      </c>
      <c r="F27" s="27" t="n">
        <v>122281.107964781</v>
      </c>
      <c r="G27" s="28" t="n">
        <f aca="false">(F27/F26)^(1/3)-1</f>
        <v>0.0193898134247459</v>
      </c>
      <c r="I27" s="27" t="s">
        <v>45</v>
      </c>
      <c r="J27" s="13" t="n">
        <f aca="false">B27*100/$B$16</f>
        <v>102.220511690987</v>
      </c>
      <c r="K27" s="13" t="n">
        <f aca="false">D27*100/$D$16</f>
        <v>208.384592521785</v>
      </c>
      <c r="L27" s="13" t="n">
        <f aca="false">100*F27*100/D27/($F$16*100/$D$16)</f>
        <v>103.178376880526</v>
      </c>
    </row>
    <row r="28" customFormat="false" ht="12.8" hidden="false" customHeight="false" outlineLevel="0" collapsed="false">
      <c r="A28" s="29" t="s">
        <v>46</v>
      </c>
      <c r="B28" s="29" t="n">
        <v>139.553388607268</v>
      </c>
      <c r="C28" s="30" t="n">
        <f aca="false">(B28/B27)^(1/3)-1</f>
        <v>0.00297232049401597</v>
      </c>
      <c r="D28" s="29" t="n">
        <v>217.117387283681</v>
      </c>
      <c r="E28" s="30" t="n">
        <f aca="false">(D28/D27)^(1/3)-1</f>
        <v>0.0188106090128015</v>
      </c>
      <c r="F28" s="29" t="n">
        <v>129902.633506026</v>
      </c>
      <c r="G28" s="30" t="n">
        <f aca="false">(F28/F27)^(1/3)-1</f>
        <v>0.0203586804472362</v>
      </c>
      <c r="I28" s="29" t="s">
        <v>46</v>
      </c>
      <c r="J28" s="13" t="n">
        <f aca="false">B28*100/$B$16</f>
        <v>103.13472</v>
      </c>
      <c r="K28" s="13" t="n">
        <f aca="false">D28*100/$D$16</f>
        <v>220.366706591787</v>
      </c>
      <c r="L28" s="13" t="n">
        <f aca="false">100*F28*100/D28/($F$16*100/$D$16)</f>
        <v>103.649427113741</v>
      </c>
    </row>
    <row r="29" customFormat="false" ht="12.8" hidden="false" customHeight="false" outlineLevel="0" collapsed="false">
      <c r="A29" s="27" t="s">
        <v>18</v>
      </c>
      <c r="B29" s="27" t="n">
        <v>141.202710026866</v>
      </c>
      <c r="C29" s="28" t="n">
        <f aca="false">(B29/B28)^(1/3)-1</f>
        <v>0.00392410442299296</v>
      </c>
      <c r="D29" s="27" t="n">
        <v>228.922824417309</v>
      </c>
      <c r="E29" s="28" t="n">
        <f aca="false">(D29/D28)^(1/3)-1</f>
        <v>0.0178055868742393</v>
      </c>
      <c r="F29" s="27" t="n">
        <v>137588.359152071</v>
      </c>
      <c r="G29" s="28" t="n">
        <f aca="false">(F29/F28)^(1/3)-1</f>
        <v>0.019345113297891</v>
      </c>
      <c r="I29" s="27" t="s">
        <v>47</v>
      </c>
      <c r="J29" s="13" t="n">
        <f aca="false">B29*100/$B$16</f>
        <v>104.353624854249</v>
      </c>
      <c r="K29" s="13" t="n">
        <f aca="false">D29*100/$D$16</f>
        <v>232.34882066179</v>
      </c>
      <c r="L29" s="13" t="n">
        <f aca="false">100*F29*100/D29/($F$16*100/$D$16)</f>
        <v>104.120477346956</v>
      </c>
    </row>
    <row r="30" customFormat="false" ht="12.8" hidden="false" customHeight="false" outlineLevel="0" collapsed="false">
      <c r="A30" s="29" t="s">
        <v>20</v>
      </c>
      <c r="B30" s="29" t="n">
        <v>141.463096875</v>
      </c>
      <c r="C30" s="30" t="n">
        <f aca="false">(B30/B29)^(1/3)-1</f>
        <v>0.000614310577983002</v>
      </c>
      <c r="D30" s="29" t="n">
        <v>240.728261550937</v>
      </c>
      <c r="E30" s="30" t="n">
        <f aca="false">(D30/D29)^(1/3)-1</f>
        <v>0.0169025303829935</v>
      </c>
      <c r="F30" s="29" t="n">
        <v>145338.284902916</v>
      </c>
      <c r="G30" s="30" t="n">
        <f aca="false">(F30/F29)^(1/3)-1</f>
        <v>0.0184337425324317</v>
      </c>
      <c r="I30" s="29" t="s">
        <v>48</v>
      </c>
      <c r="J30" s="13" t="n">
        <f aca="false">B30*100/$B$16</f>
        <v>104.546059627363</v>
      </c>
      <c r="K30" s="13" t="n">
        <f aca="false">D30*100/$D$16</f>
        <v>244.330934731792</v>
      </c>
      <c r="L30" s="13" t="n">
        <f aca="false">100*F30*100/D30/($F$16*100/$D$16)</f>
        <v>104.591527580171</v>
      </c>
    </row>
    <row r="31" customFormat="false" ht="12.8" hidden="false" customHeight="false" outlineLevel="0" collapsed="false">
      <c r="A31" s="27" t="s">
        <v>24</v>
      </c>
      <c r="B31" s="27" t="n">
        <v>141.923605341525</v>
      </c>
      <c r="C31" s="28" t="n">
        <f aca="false">(B31/B30)^(1/3)-1</f>
        <v>0.001083933258339</v>
      </c>
      <c r="D31" s="27" t="n">
        <v>252.533698684565</v>
      </c>
      <c r="E31" s="28" t="n">
        <f aca="false">(D31/D30)^(1/3)-1</f>
        <v>0.0160866686918397</v>
      </c>
      <c r="F31" s="27" t="n">
        <v>153152.410758561</v>
      </c>
      <c r="G31" s="28" t="n">
        <f aca="false">(F31/F30)^(1/3)-1</f>
        <v>0.0176097720494344</v>
      </c>
      <c r="I31" s="27" t="s">
        <v>49</v>
      </c>
      <c r="J31" s="13" t="n">
        <f aca="false">B31*100/$B$16</f>
        <v>104.886391110723</v>
      </c>
      <c r="K31" s="13" t="n">
        <f aca="false">D31*100/$D$16</f>
        <v>256.313048801795</v>
      </c>
      <c r="L31" s="13" t="n">
        <f aca="false">100*F31*100/D31/($F$16*100/$D$16)</f>
        <v>105.062577813386</v>
      </c>
    </row>
    <row r="32" customFormat="false" ht="12.8" hidden="false" customHeight="false" outlineLevel="0" collapsed="false">
      <c r="A32" s="29" t="s">
        <v>50</v>
      </c>
      <c r="B32" s="29" t="n">
        <v>143.460883488271</v>
      </c>
      <c r="C32" s="30" t="n">
        <f aca="false">(B32/B31)^(1/3)-1</f>
        <v>0.00359761822534543</v>
      </c>
      <c r="D32" s="29" t="n">
        <v>263.89771512537</v>
      </c>
      <c r="E32" s="30" t="n">
        <f aca="false">(D32/D31)^(1/3)-1</f>
        <v>0.014780461630687</v>
      </c>
      <c r="F32" s="29" t="n">
        <v>160761.831022738</v>
      </c>
      <c r="G32" s="30" t="n">
        <f aca="false">(F32/F31)^(1/3)-1</f>
        <v>0.0162947970680791</v>
      </c>
      <c r="I32" s="29" t="s">
        <v>50</v>
      </c>
      <c r="J32" s="13" t="n">
        <f aca="false">B32*100/$B$16</f>
        <v>106.02249216</v>
      </c>
      <c r="K32" s="13" t="n">
        <f aca="false">D32*100/$D$16</f>
        <v>267.847135997875</v>
      </c>
      <c r="L32" s="13" t="n">
        <f aca="false">100*F32*100/D32/($F$16*100/$D$16)</f>
        <v>105.533628046602</v>
      </c>
    </row>
    <row r="33" customFormat="false" ht="12.8" hidden="false" customHeight="false" outlineLevel="0" collapsed="false">
      <c r="A33" s="27" t="s">
        <v>18</v>
      </c>
      <c r="B33" s="27" t="n">
        <v>144.732777777538</v>
      </c>
      <c r="C33" s="28" t="n">
        <f aca="false">(B33/B32)^(1/3)-1</f>
        <v>0.00294657303128409</v>
      </c>
      <c r="D33" s="27" t="n">
        <v>275.261731566176</v>
      </c>
      <c r="E33" s="28" t="n">
        <f aca="false">(D33/D32)^(1/3)-1</f>
        <v>0.0141528197318077</v>
      </c>
      <c r="F33" s="27" t="n">
        <v>168433.050866057</v>
      </c>
      <c r="G33" s="28" t="n">
        <f aca="false">(F33/F32)^(1/3)-1</f>
        <v>0.015659473499769</v>
      </c>
      <c r="I33" s="27" t="s">
        <v>51</v>
      </c>
      <c r="J33" s="13" t="n">
        <f aca="false">B33*100/$B$16</f>
        <v>106.962465475605</v>
      </c>
      <c r="K33" s="13" t="n">
        <f aca="false">D33*100/$D$16</f>
        <v>279.381223193957</v>
      </c>
      <c r="L33" s="13" t="n">
        <f aca="false">100*F33*100/D33/($F$16*100/$D$16)</f>
        <v>106.004678279817</v>
      </c>
    </row>
    <row r="34" customFormat="false" ht="12.8" hidden="false" customHeight="false" outlineLevel="0" collapsed="false">
      <c r="A34" s="29" t="s">
        <v>20</v>
      </c>
      <c r="B34" s="29" t="n">
        <v>145.70698978125</v>
      </c>
      <c r="C34" s="30" t="n">
        <f aca="false">(B34/B33)^(1/3)-1</f>
        <v>0.00223868731034971</v>
      </c>
      <c r="D34" s="29" t="n">
        <v>286.625748006981</v>
      </c>
      <c r="E34" s="30" t="n">
        <f aca="false">(D34/D33)^(1/3)-1</f>
        <v>0.0135763173835879</v>
      </c>
      <c r="F34" s="29" t="n">
        <v>176166.070288518</v>
      </c>
      <c r="G34" s="30" t="n">
        <f aca="false">(F34/F33)^(1/3)-1</f>
        <v>0.0150754332883432</v>
      </c>
      <c r="I34" s="29" t="s">
        <v>52</v>
      </c>
      <c r="J34" s="13" t="n">
        <f aca="false">B34*100/$B$16</f>
        <v>107.682441416184</v>
      </c>
      <c r="K34" s="13" t="n">
        <f aca="false">D34*100/$D$16</f>
        <v>290.915310390037</v>
      </c>
      <c r="L34" s="13" t="n">
        <f aca="false">100*F34*100/D34/($F$16*100/$D$16)</f>
        <v>106.475728513032</v>
      </c>
    </row>
    <row r="35" customFormat="false" ht="12.8" hidden="false" customHeight="false" outlineLevel="0" collapsed="false">
      <c r="A35" s="27" t="s">
        <v>24</v>
      </c>
      <c r="B35" s="27" t="n">
        <v>147.166433829119</v>
      </c>
      <c r="C35" s="28" t="n">
        <f aca="false">(B35/B34)^(1/3)-1</f>
        <v>0.00332767893743213</v>
      </c>
      <c r="D35" s="27" t="n">
        <v>297.989764447787</v>
      </c>
      <c r="E35" s="28" t="n">
        <f aca="false">(D35/D34)^(1/3)-1</f>
        <v>0.0130449483962691</v>
      </c>
      <c r="F35" s="27" t="n">
        <v>183960.889290121</v>
      </c>
      <c r="G35" s="28" t="n">
        <f aca="false">(F35/F34)^(1/3)-1</f>
        <v>0.014536659494109</v>
      </c>
      <c r="I35" s="27" t="s">
        <v>53</v>
      </c>
      <c r="J35" s="13" t="n">
        <f aca="false">B35*100/$B$16</f>
        <v>108.761020408316</v>
      </c>
      <c r="K35" s="13" t="n">
        <f aca="false">D35*100/$D$16</f>
        <v>302.449397586118</v>
      </c>
      <c r="L35" s="13" t="n">
        <f aca="false">100*F35*100/D35/($F$16*100/$D$16)</f>
        <v>106.946778746246</v>
      </c>
    </row>
    <row r="36" customFormat="false" ht="12.8" hidden="false" customHeight="false" outlineLevel="0" collapsed="false">
      <c r="B36" s="32"/>
    </row>
    <row r="41" customFormat="false" ht="13.8" hidden="false" customHeight="false" outlineLevel="0" collapsed="false">
      <c r="A41" s="33"/>
      <c r="B41" s="79" t="s">
        <v>56</v>
      </c>
      <c r="C41" s="79"/>
      <c r="D41" s="79"/>
    </row>
    <row r="42" customFormat="false" ht="51.75" hidden="false" customHeight="true" outlineLevel="0" collapsed="false">
      <c r="A42" s="33" t="s">
        <v>54</v>
      </c>
      <c r="B42" s="35" t="s">
        <v>106</v>
      </c>
      <c r="C42" s="35" t="s">
        <v>107</v>
      </c>
      <c r="D42" s="35" t="s">
        <v>8</v>
      </c>
    </row>
    <row r="43" customFormat="false" ht="12.8" hidden="false" customHeight="false" outlineLevel="0" collapsed="false">
      <c r="A43" s="36" t="n">
        <v>2020</v>
      </c>
      <c r="B43" s="38" t="n">
        <f aca="false">AVERAGE(B16:B19)/AVERAGE(B12:B15)-1</f>
        <v>-0.121</v>
      </c>
      <c r="C43" s="38" t="n">
        <f aca="false">D43*1.2</f>
        <v>-0.112816119878236</v>
      </c>
      <c r="D43" s="38" t="n">
        <v>-0.0940134332318634</v>
      </c>
    </row>
    <row r="44" customFormat="false" ht="12.8" hidden="false" customHeight="false" outlineLevel="0" collapsed="false">
      <c r="A44" s="7" t="n">
        <v>2021</v>
      </c>
      <c r="B44" s="40" t="n">
        <f aca="false">AVERAGE(B20:B23)/AVERAGE(B16:B19)-1</f>
        <v>0.0500000000000005</v>
      </c>
      <c r="C44" s="40" t="n">
        <f aca="false">D44*0.8</f>
        <v>0.0673168085554725</v>
      </c>
      <c r="D44" s="40" t="n">
        <v>0.0841460106943406</v>
      </c>
    </row>
    <row r="45" customFormat="false" ht="12.8" hidden="false" customHeight="false" outlineLevel="0" collapsed="false">
      <c r="A45" s="36" t="n">
        <v>2022</v>
      </c>
      <c r="B45" s="38" t="n">
        <f aca="false">AVERAGE(B24:B27)/AVERAGE(B20:B23)-1</f>
        <v>0.0399999999999998</v>
      </c>
      <c r="C45" s="38" t="n">
        <f aca="false">D45*0.8</f>
        <v>0.038127152817611</v>
      </c>
      <c r="D45" s="38" t="n">
        <v>0.0476589410220138</v>
      </c>
    </row>
    <row r="49" customFormat="false" ht="12.8" hidden="false" customHeight="false" outlineLevel="0" collapsed="false">
      <c r="E49" s="30"/>
    </row>
    <row r="50" customFormat="false" ht="12.8" hidden="false" customHeight="false" outlineLevel="0" collapsed="false">
      <c r="E50" s="30"/>
    </row>
    <row r="51" customFormat="false" ht="12.8" hidden="false" customHeight="false" outlineLevel="0" collapsed="false">
      <c r="E51" s="30"/>
    </row>
    <row r="52" customFormat="false" ht="12.8" hidden="false" customHeight="false" outlineLevel="0" collapsed="false">
      <c r="E52" s="30"/>
    </row>
    <row r="53" customFormat="false" ht="12.8" hidden="false" customHeight="false" outlineLevel="0" collapsed="false">
      <c r="E53" s="30"/>
    </row>
    <row r="54" customFormat="false" ht="12.8" hidden="false" customHeight="false" outlineLevel="0" collapsed="false">
      <c r="E54" s="30"/>
    </row>
    <row r="55" customFormat="false" ht="12.8" hidden="false" customHeight="false" outlineLevel="0" collapsed="false">
      <c r="E55" s="30"/>
    </row>
  </sheetData>
  <mergeCells count="2">
    <mergeCell ref="B2:F2"/>
    <mergeCell ref="B41:D4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P123"/>
  <sheetViews>
    <sheetView showFormulas="false" showGridLines="true" showRowColHeaders="true" showZeros="true" rightToLeft="false" tabSelected="false" showOutlineSymbols="true" defaultGridColor="true" view="normal" topLeftCell="AC95" colorId="64" zoomScale="85" zoomScaleNormal="85" zoomScalePageLayoutView="100" workbookViewId="0">
      <selection pane="topLeft" activeCell="AG117" activeCellId="1" sqref="B120:G146 AG117"/>
    </sheetView>
  </sheetViews>
  <sheetFormatPr defaultColWidth="9.1640625" defaultRowHeight="12.8" zeroHeight="false" outlineLevelRow="0" outlineLevelCol="0"/>
  <cols>
    <col collapsed="false" customWidth="true" hidden="false" outlineLevel="0" max="6" min="3" style="0" width="12.5"/>
    <col collapsed="false" customWidth="true" hidden="false" outlineLevel="0" max="9" min="9" style="0" width="14.35"/>
    <col collapsed="false" customWidth="true" hidden="false" outlineLevel="0" max="16" min="15" style="0" width="12.83"/>
    <col collapsed="false" customWidth="true" hidden="false" outlineLevel="0" max="21" min="17" style="0" width="15"/>
    <col collapsed="false" customWidth="true" hidden="false" outlineLevel="0" max="28" min="27" style="0" width="13.17"/>
    <col collapsed="false" customWidth="true" hidden="false" outlineLevel="0" max="30" min="30" style="0" width="15.39"/>
    <col collapsed="false" customWidth="true" hidden="false" outlineLevel="0" max="33" min="33" style="0" width="14.5"/>
    <col collapsed="false" customWidth="true" hidden="false" outlineLevel="0" max="39" min="39" style="0" width="15.66"/>
    <col collapsed="false" customWidth="true" hidden="false" outlineLevel="0" max="41" min="41" style="0" width="19.99"/>
    <col collapsed="false" customWidth="true" hidden="false" outlineLevel="0" max="42" min="42" style="0" width="10.65"/>
    <col collapsed="false" customWidth="true" hidden="false" outlineLevel="0" max="43" min="43" style="0" width="11.16"/>
    <col collapsed="false" customWidth="true" hidden="false" outlineLevel="0" max="44" min="44" style="0" width="17.44"/>
  </cols>
  <sheetData>
    <row r="1" customFormat="false" ht="50.25" hidden="false" customHeight="true" outlineLevel="0" collapsed="false">
      <c r="A1" s="41" t="s">
        <v>54</v>
      </c>
      <c r="B1" s="41" t="s">
        <v>58</v>
      </c>
      <c r="C1" s="41" t="s">
        <v>108</v>
      </c>
      <c r="D1" s="41"/>
      <c r="E1" s="41" t="s">
        <v>109</v>
      </c>
      <c r="F1" s="41"/>
      <c r="G1" s="41" t="s">
        <v>61</v>
      </c>
      <c r="H1" s="41"/>
      <c r="I1" s="41" t="s">
        <v>62</v>
      </c>
      <c r="J1" s="41"/>
      <c r="K1" s="41" t="s">
        <v>63</v>
      </c>
      <c r="L1" s="41"/>
      <c r="M1" s="42" t="s">
        <v>64</v>
      </c>
      <c r="N1" s="41"/>
      <c r="O1" s="41" t="s">
        <v>65</v>
      </c>
      <c r="P1" s="43"/>
      <c r="Q1" s="41" t="s">
        <v>66</v>
      </c>
      <c r="R1" s="41"/>
      <c r="S1" s="41" t="s">
        <v>67</v>
      </c>
      <c r="T1" s="41"/>
      <c r="U1" s="43" t="s">
        <v>68</v>
      </c>
      <c r="V1" s="41"/>
      <c r="W1" s="41" t="s">
        <v>69</v>
      </c>
      <c r="X1" s="41"/>
      <c r="Y1" s="3" t="s">
        <v>70</v>
      </c>
      <c r="Z1" s="3"/>
      <c r="AA1" s="3" t="s">
        <v>71</v>
      </c>
      <c r="AB1" s="3"/>
      <c r="AC1" s="3"/>
      <c r="AD1" s="3" t="s">
        <v>72</v>
      </c>
      <c r="AE1" s="3"/>
      <c r="AF1" s="3" t="s">
        <v>74</v>
      </c>
      <c r="AG1" s="3" t="s">
        <v>5</v>
      </c>
      <c r="AH1" s="3" t="s">
        <v>7</v>
      </c>
      <c r="AI1" s="3"/>
      <c r="AJ1" s="3" t="s">
        <v>75</v>
      </c>
      <c r="AK1" s="44" t="s">
        <v>76</v>
      </c>
      <c r="AL1" s="44"/>
      <c r="AM1" s="45" t="s">
        <v>77</v>
      </c>
      <c r="AN1" s="45"/>
      <c r="AO1" s="46" t="s">
        <v>78</v>
      </c>
      <c r="AP1" s="47" t="s">
        <v>79</v>
      </c>
      <c r="AQ1" s="45" t="s">
        <v>80</v>
      </c>
      <c r="AR1" s="45"/>
      <c r="AS1" s="45" t="s">
        <v>81</v>
      </c>
      <c r="AT1" s="45"/>
      <c r="AU1" s="3" t="s">
        <v>82</v>
      </c>
      <c r="AV1" s="3" t="s">
        <v>83</v>
      </c>
      <c r="AW1" s="3"/>
      <c r="AX1" s="3" t="s">
        <v>84</v>
      </c>
      <c r="AY1" s="3"/>
      <c r="AZ1" s="3" t="s">
        <v>85</v>
      </c>
      <c r="BA1" s="3"/>
      <c r="BB1" s="3" t="s">
        <v>86</v>
      </c>
      <c r="BC1" s="3" t="s">
        <v>87</v>
      </c>
      <c r="BD1" s="3" t="str">
        <f aca="false">'Central scenario'!BD1</f>
        <v>Remuneración del trabajo en % VAB</v>
      </c>
      <c r="BE1" s="3"/>
      <c r="BF1" s="3" t="str">
        <f aca="false">'Central scenario'!BF1</f>
        <v>Crecimiento PIB real, función de alza población, salarios y participación en el producto</v>
      </c>
      <c r="BG1" s="3"/>
      <c r="BH1" s="3"/>
      <c r="BI1" s="3" t="s">
        <v>90</v>
      </c>
      <c r="BJ1" s="3"/>
      <c r="BK1" s="3" t="s">
        <v>91</v>
      </c>
      <c r="BL1" s="3" t="s">
        <v>92</v>
      </c>
      <c r="BM1" s="3" t="s">
        <v>93</v>
      </c>
      <c r="BN1" s="3" t="s">
        <v>94</v>
      </c>
      <c r="BO1" s="44" t="s">
        <v>95</v>
      </c>
      <c r="BP1" s="3"/>
    </row>
    <row r="2" customFormat="false" ht="12.8" hidden="false" customHeight="false" outlineLevel="0" collapsed="false">
      <c r="A2" s="1"/>
      <c r="B2" s="1"/>
      <c r="C2" s="1" t="s">
        <v>96</v>
      </c>
      <c r="D2" s="1" t="s">
        <v>97</v>
      </c>
      <c r="E2" s="1" t="s">
        <v>96</v>
      </c>
      <c r="F2" s="4" t="s">
        <v>97</v>
      </c>
      <c r="G2" s="4" t="s">
        <v>98</v>
      </c>
      <c r="H2" s="4" t="s">
        <v>99</v>
      </c>
      <c r="I2" s="4" t="s">
        <v>98</v>
      </c>
      <c r="J2" s="1" t="s">
        <v>99</v>
      </c>
      <c r="K2" s="1" t="s">
        <v>96</v>
      </c>
      <c r="L2" s="4" t="s">
        <v>97</v>
      </c>
      <c r="M2" s="4" t="s">
        <v>96</v>
      </c>
      <c r="N2" s="4" t="s">
        <v>97</v>
      </c>
      <c r="O2" s="1" t="s">
        <v>96</v>
      </c>
      <c r="P2" s="1" t="s">
        <v>97</v>
      </c>
      <c r="Q2" s="4" t="s">
        <v>96</v>
      </c>
      <c r="R2" s="4" t="s">
        <v>97</v>
      </c>
      <c r="S2" s="4" t="s">
        <v>96</v>
      </c>
      <c r="T2" s="1" t="s">
        <v>97</v>
      </c>
      <c r="U2" s="1" t="s">
        <v>96</v>
      </c>
      <c r="V2" s="1" t="s">
        <v>97</v>
      </c>
      <c r="W2" s="1" t="s">
        <v>96</v>
      </c>
      <c r="X2" s="4" t="s">
        <v>97</v>
      </c>
      <c r="Y2" s="1"/>
      <c r="Z2" s="1"/>
      <c r="AA2" s="1"/>
      <c r="AB2" s="1"/>
      <c r="AC2" s="3"/>
      <c r="AD2" s="1"/>
      <c r="AE2" s="1"/>
      <c r="AF2" s="1"/>
      <c r="AG2" s="1"/>
      <c r="AH2" s="1"/>
      <c r="AI2" s="1"/>
      <c r="AJ2" s="1"/>
      <c r="AK2" s="48"/>
      <c r="AL2" s="48"/>
      <c r="AM2" s="48"/>
      <c r="AN2" s="1"/>
      <c r="AO2" s="48"/>
      <c r="AP2" s="48"/>
      <c r="AQ2" s="48"/>
      <c r="AR2" s="48"/>
      <c r="AS2" s="48"/>
      <c r="AT2" s="48"/>
      <c r="AU2" s="1"/>
      <c r="AV2" s="1" t="s">
        <v>100</v>
      </c>
      <c r="AW2" s="1" t="s">
        <v>98</v>
      </c>
      <c r="AX2" s="1" t="s">
        <v>100</v>
      </c>
      <c r="AY2" s="1" t="s">
        <v>98</v>
      </c>
      <c r="AZ2" s="1" t="s">
        <v>23</v>
      </c>
      <c r="BA2" s="1" t="s">
        <v>101</v>
      </c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48"/>
      <c r="BP2" s="1"/>
    </row>
    <row r="3" customFormat="false" ht="12.8" hidden="false" customHeight="false" outlineLevel="0" collapsed="false">
      <c r="A3" s="1" t="n">
        <v>2014</v>
      </c>
      <c r="B3" s="1" t="n">
        <v>1</v>
      </c>
      <c r="C3" s="4" t="n">
        <v>73541829.2644794</v>
      </c>
      <c r="D3" s="4"/>
      <c r="E3" s="4" t="n">
        <v>13367097.642</v>
      </c>
      <c r="F3" s="4"/>
      <c r="G3" s="4"/>
      <c r="H3" s="4"/>
      <c r="I3" s="4"/>
      <c r="J3" s="49"/>
      <c r="K3" s="49" t="n">
        <v>2431521.2591</v>
      </c>
      <c r="L3" s="4"/>
      <c r="M3" s="4" t="n">
        <v>552644.922999999</v>
      </c>
      <c r="N3" s="4"/>
      <c r="O3" s="4" t="n">
        <v>15657663.7612308</v>
      </c>
      <c r="P3" s="4"/>
      <c r="Q3" s="4" t="n">
        <v>16188956.83674</v>
      </c>
      <c r="R3" s="4"/>
      <c r="S3" s="4" t="n">
        <v>61899879.6512037</v>
      </c>
      <c r="T3" s="4"/>
      <c r="U3" s="4" t="n">
        <v>147745.90426</v>
      </c>
      <c r="V3" s="49"/>
      <c r="W3" s="49" t="n">
        <v>371095.073584483</v>
      </c>
      <c r="X3" s="4"/>
      <c r="Y3" s="4" t="n">
        <f aca="false">Q3+U3-M3-K3-E3</f>
        <v>-14561.0830999985</v>
      </c>
      <c r="Z3" s="4"/>
      <c r="AA3" s="4" t="n">
        <f aca="false">S3-O3-C3</f>
        <v>-27299613.3745065</v>
      </c>
      <c r="AB3" s="4"/>
      <c r="AC3" s="50"/>
      <c r="AD3" s="4" t="n">
        <f aca="false">'Central scenario'!AD3</f>
        <v>3917648861.17108</v>
      </c>
      <c r="AE3" s="4" t="n">
        <f aca="false">'Central scenario'!AE3</f>
        <v>671066.046635063</v>
      </c>
      <c r="AF3" s="4" t="n">
        <f aca="false">'Central scenario'!AF3</f>
        <v>87.364011982</v>
      </c>
      <c r="AG3" s="4" t="n">
        <f aca="false">AE3/$AE$6*$AD$6</f>
        <v>4896479257.53781</v>
      </c>
      <c r="AH3" s="4"/>
      <c r="AI3" s="4"/>
      <c r="AJ3" s="51" t="n">
        <f aca="false">AA3/AG3</f>
        <v>-0.00557535566651906</v>
      </c>
      <c r="AK3" s="48" t="n">
        <v>2014</v>
      </c>
      <c r="AL3" s="52" t="n">
        <f aca="false">(SUM(AA3:AA6)/AVERAGE(AG3:AG6))</f>
        <v>-0.0196925047215125</v>
      </c>
      <c r="AM3" s="52"/>
      <c r="AO3" s="52"/>
      <c r="AP3" s="52"/>
      <c r="AQ3" s="49" t="s">
        <v>102</v>
      </c>
      <c r="AR3" s="52" t="s">
        <v>103</v>
      </c>
      <c r="AS3" s="52" t="s">
        <v>102</v>
      </c>
      <c r="AT3" s="52" t="s">
        <v>103</v>
      </c>
      <c r="AU3" s="32"/>
      <c r="AV3" s="1" t="n">
        <v>10923418</v>
      </c>
      <c r="BI3" s="51" t="n">
        <f aca="false">S3/AG3</f>
        <v>0.0126417118087272</v>
      </c>
      <c r="BJ3" s="1" t="n">
        <v>2014</v>
      </c>
      <c r="BK3" s="51" t="n">
        <f aca="false">(SUM(S3:S6)/AVERAGE(AG3:AG6))</f>
        <v>0.0539797598100557</v>
      </c>
      <c r="BL3" s="51" t="n">
        <f aca="false">(SUM(O3:O6)/AVERAGE(AG3:AG6))</f>
        <v>0.0125202302384808</v>
      </c>
      <c r="BM3" s="51" t="n">
        <f aca="false">(SUM(C3:C6)/AVERAGE(AG3:AG6))</f>
        <v>0.0611520342930874</v>
      </c>
      <c r="BN3" s="51" t="n">
        <f aca="false">(SUM(H3:H6)+SUM(J3:J6))/AVERAGE(AG3:AG6)</f>
        <v>0</v>
      </c>
      <c r="BO3" s="52" t="n">
        <f aca="false">AL3-BN3</f>
        <v>-0.0196925047215125</v>
      </c>
      <c r="BP3" s="32" t="n">
        <f aca="false">BN3+BM3</f>
        <v>0.0611520342930874</v>
      </c>
    </row>
    <row r="4" customFormat="false" ht="12.8" hidden="false" customHeight="false" outlineLevel="0" collapsed="false">
      <c r="A4" s="1" t="n">
        <v>2014</v>
      </c>
      <c r="B4" s="1" t="n">
        <v>2</v>
      </c>
      <c r="C4" s="4" t="n">
        <v>76536005.6455548</v>
      </c>
      <c r="D4" s="4"/>
      <c r="E4" s="4" t="n">
        <v>13911324.754</v>
      </c>
      <c r="F4" s="4"/>
      <c r="G4" s="4"/>
      <c r="H4" s="4"/>
      <c r="I4" s="4"/>
      <c r="J4" s="49"/>
      <c r="K4" s="49" t="n">
        <v>2156056.4543</v>
      </c>
      <c r="L4" s="4"/>
      <c r="M4" s="4" t="n">
        <v>571465.443</v>
      </c>
      <c r="N4" s="4"/>
      <c r="O4" s="4" t="n">
        <v>14331816.6540251</v>
      </c>
      <c r="P4" s="4"/>
      <c r="Q4" s="4" t="n">
        <v>18889074.98367</v>
      </c>
      <c r="R4" s="4"/>
      <c r="S4" s="4" t="n">
        <v>72224015.420081</v>
      </c>
      <c r="T4" s="4"/>
      <c r="U4" s="4" t="n">
        <v>150093.53833</v>
      </c>
      <c r="V4" s="49"/>
      <c r="W4" s="49" t="n">
        <v>376991.65286578</v>
      </c>
      <c r="X4" s="4"/>
      <c r="Y4" s="4" t="n">
        <f aca="false">Q4+U4-M4-K4-E4</f>
        <v>2400321.8707</v>
      </c>
      <c r="Z4" s="4"/>
      <c r="AA4" s="4" t="n">
        <f aca="false">S4-O4-C4</f>
        <v>-18643806.8794989</v>
      </c>
      <c r="AB4" s="4"/>
      <c r="AC4" s="50"/>
      <c r="AD4" s="4" t="n">
        <f aca="false">'Central scenario'!AD4</f>
        <v>4702629524.92031</v>
      </c>
      <c r="AE4" s="4" t="n">
        <f aca="false">'Central scenario'!AE4</f>
        <v>760576.868348004</v>
      </c>
      <c r="AF4" s="4" t="n">
        <f aca="false">'Central scenario'!AF4</f>
        <v>92.542254682</v>
      </c>
      <c r="AG4" s="4" t="n">
        <f aca="false">AE4/$AE$6*$AD$6</f>
        <v>5549601083.68338</v>
      </c>
      <c r="AH4" s="4"/>
      <c r="AI4" s="4"/>
      <c r="AJ4" s="51" t="n">
        <f aca="false">AA4/AG4</f>
        <v>-0.00335948595193884</v>
      </c>
      <c r="AK4" s="48" t="n">
        <v>2015</v>
      </c>
      <c r="AL4" s="52" t="n">
        <f aca="false">SUM(AB14:AB17)/AVERAGE(AG14:AG17)</f>
        <v>-0.0328930718673194</v>
      </c>
      <c r="AM4" s="52"/>
      <c r="AO4" s="52"/>
      <c r="AP4" s="52"/>
      <c r="AQ4" s="4" t="n">
        <f aca="false">'Central scenario'!AQ4</f>
        <v>545118865</v>
      </c>
      <c r="AR4" s="4" t="n">
        <f aca="false">'Central scenario'!AR4</f>
        <v>545118865</v>
      </c>
      <c r="AS4" s="53" t="n">
        <f aca="false">AQ4/AG17</f>
        <v>0.10385608441092</v>
      </c>
      <c r="AT4" s="53" t="n">
        <f aca="false">AR4/AG17</f>
        <v>0.10385608441092</v>
      </c>
      <c r="AU4" s="32"/>
      <c r="AV4" s="1" t="n">
        <v>10933469</v>
      </c>
      <c r="AX4" s="1" t="n">
        <f aca="false">(AV4-AV3)/AV3</f>
        <v>0.000920133240346565</v>
      </c>
      <c r="BI4" s="51" t="n">
        <f aca="false">S4/AG4</f>
        <v>0.0130142715360983</v>
      </c>
      <c r="BJ4" s="1" t="n">
        <v>2015</v>
      </c>
      <c r="BK4" s="51" t="n">
        <f aca="false">SUM(T14:T17)/AVERAGE(AG14:AG17)</f>
        <v>0.0607890100036002</v>
      </c>
      <c r="BL4" s="51" t="n">
        <f aca="false">SUM(P14:P17)/AVERAGE(AG14:AG17)</f>
        <v>0.0139861505051352</v>
      </c>
      <c r="BM4" s="51" t="n">
        <f aca="false">SUM(D14:D17)/AVERAGE(AG14:AG17)</f>
        <v>0.0796959313657845</v>
      </c>
      <c r="BN4" s="51" t="n">
        <f aca="false">(SUM(H14:H17)+SUM(J14:J17))/AVERAGE(AG14:AG17)</f>
        <v>0</v>
      </c>
      <c r="BO4" s="52" t="n">
        <f aca="false">AL4-BN4</f>
        <v>-0.0328930718673194</v>
      </c>
      <c r="BP4" s="32" t="n">
        <f aca="false">BN4+BM4</f>
        <v>0.0796959313657845</v>
      </c>
    </row>
    <row r="5" customFormat="false" ht="12.8" hidden="false" customHeight="false" outlineLevel="0" collapsed="false">
      <c r="A5" s="1" t="n">
        <v>2014</v>
      </c>
      <c r="B5" s="1" t="n">
        <v>3</v>
      </c>
      <c r="C5" s="4" t="n">
        <v>79948619.6984823</v>
      </c>
      <c r="D5" s="4"/>
      <c r="E5" s="4" t="n">
        <v>14531608.438</v>
      </c>
      <c r="F5" s="4"/>
      <c r="G5" s="4"/>
      <c r="H5" s="4"/>
      <c r="I5" s="4"/>
      <c r="J5" s="49"/>
      <c r="K5" s="49" t="n">
        <v>2697105.9034</v>
      </c>
      <c r="L5" s="4"/>
      <c r="M5" s="4" t="n">
        <v>618357.67</v>
      </c>
      <c r="N5" s="4"/>
      <c r="O5" s="4" t="n">
        <v>17397319.1263968</v>
      </c>
      <c r="P5" s="4"/>
      <c r="Q5" s="4" t="n">
        <v>16666086.76898</v>
      </c>
      <c r="R5" s="4"/>
      <c r="S5" s="4" t="n">
        <v>63724227.3025988</v>
      </c>
      <c r="T5" s="4"/>
      <c r="U5" s="4" t="n">
        <v>145660.84302</v>
      </c>
      <c r="V5" s="49"/>
      <c r="W5" s="49" t="n">
        <v>365858.001476383</v>
      </c>
      <c r="X5" s="4"/>
      <c r="Y5" s="4" t="n">
        <f aca="false">Q5+U5-M5-K5-E5</f>
        <v>-1035324.3994</v>
      </c>
      <c r="Z5" s="4"/>
      <c r="AA5" s="4" t="n">
        <f aca="false">S5-O5-C5</f>
        <v>-33621711.5222803</v>
      </c>
      <c r="AB5" s="4"/>
      <c r="AC5" s="50"/>
      <c r="AD5" s="4" t="n">
        <f aca="false">'Central scenario'!AD5</f>
        <v>4685503118.67827</v>
      </c>
      <c r="AE5" s="4" t="n">
        <f aca="false">'Central scenario'!AE5</f>
        <v>690879.798251683</v>
      </c>
      <c r="AF5" s="4" t="n">
        <f aca="false">'Central scenario'!AF5</f>
        <v>96.348619913</v>
      </c>
      <c r="AG5" s="4" t="n">
        <f aca="false">AE5/$AE$6*$AD$6</f>
        <v>5041051649.91449</v>
      </c>
      <c r="AH5" s="4"/>
      <c r="AI5" s="4"/>
      <c r="AJ5" s="51" t="n">
        <f aca="false">AA5/AG5</f>
        <v>-0.00666958282858511</v>
      </c>
      <c r="AK5" s="48" t="n">
        <v>2016</v>
      </c>
      <c r="AL5" s="52" t="n">
        <f aca="false">SUM(AB18:AB21)/AVERAGE(AG18:AG21)</f>
        <v>-0.0327968849329026</v>
      </c>
      <c r="AM5" s="52"/>
      <c r="AO5" s="52"/>
      <c r="AP5" s="52"/>
      <c r="AQ5" s="4" t="n">
        <f aca="false">'Central scenario'!AQ5</f>
        <v>527406836</v>
      </c>
      <c r="AR5" s="4" t="n">
        <f aca="false">'Central scenario'!AR5</f>
        <v>527406836</v>
      </c>
      <c r="AS5" s="53" t="n">
        <f aca="false">AQ5/AG21</f>
        <v>0.102061737810677</v>
      </c>
      <c r="AT5" s="53" t="n">
        <f aca="false">AR5/AG21</f>
        <v>0.102061737810677</v>
      </c>
      <c r="AU5" s="32"/>
      <c r="AV5" s="1" t="n">
        <v>10927942</v>
      </c>
      <c r="AX5" s="1" t="n">
        <f aca="false">(AV5-AV4)/AV4</f>
        <v>-0.000505512020018532</v>
      </c>
      <c r="BI5" s="51" t="n">
        <f aca="false">S5/AG5</f>
        <v>0.0126410582013536</v>
      </c>
      <c r="BJ5" s="1" t="n">
        <v>2016</v>
      </c>
      <c r="BK5" s="51" t="n">
        <f aca="false">SUM(T18:T21)/AVERAGE(AG18:AG21)</f>
        <v>0.0613721775203611</v>
      </c>
      <c r="BL5" s="51" t="n">
        <f aca="false">SUM(P18:P21)/AVERAGE(AG18:AG21)</f>
        <v>0.0153261534329077</v>
      </c>
      <c r="BM5" s="51" t="n">
        <f aca="false">SUM(D18:D21)/AVERAGE(AG18:AG21)</f>
        <v>0.078842909020356</v>
      </c>
      <c r="BN5" s="51" t="n">
        <f aca="false">(SUM(H18:H21)+SUM(J18:J21))/AVERAGE(AG18:AG21)</f>
        <v>3.99679724492795E-005</v>
      </c>
      <c r="BO5" s="52" t="n">
        <f aca="false">AL5-BN5</f>
        <v>-0.0328368529053519</v>
      </c>
      <c r="BP5" s="32" t="n">
        <f aca="false">BN5+BM5</f>
        <v>0.0788828769928053</v>
      </c>
    </row>
    <row r="6" customFormat="false" ht="12.8" hidden="false" customHeight="false" outlineLevel="0" collapsed="false">
      <c r="A6" s="1" t="n">
        <v>2014</v>
      </c>
      <c r="B6" s="1" t="n">
        <v>4</v>
      </c>
      <c r="C6" s="4" t="n">
        <v>83342500.4460472</v>
      </c>
      <c r="D6" s="4"/>
      <c r="E6" s="4" t="n">
        <v>15148485.804</v>
      </c>
      <c r="F6" s="4"/>
      <c r="G6" s="4"/>
      <c r="H6" s="4"/>
      <c r="I6" s="4"/>
      <c r="J6" s="49"/>
      <c r="K6" s="49" t="n">
        <v>2598760.7445</v>
      </c>
      <c r="L6" s="4"/>
      <c r="M6" s="4" t="n">
        <v>597485.603</v>
      </c>
      <c r="N6" s="4"/>
      <c r="O6" s="4" t="n">
        <v>16772169.366415</v>
      </c>
      <c r="P6" s="4"/>
      <c r="Q6" s="4" t="n">
        <v>20600306.344</v>
      </c>
      <c r="R6" s="4"/>
      <c r="S6" s="4" t="n">
        <v>78767056.8481365</v>
      </c>
      <c r="T6" s="4"/>
      <c r="U6" s="4" t="n">
        <v>143630.444</v>
      </c>
      <c r="V6" s="49"/>
      <c r="W6" s="49" t="n">
        <v>360758.225089981</v>
      </c>
      <c r="X6" s="4"/>
      <c r="Y6" s="4" t="n">
        <f aca="false">Q6+U6-M6-K6-E6</f>
        <v>2399204.6365</v>
      </c>
      <c r="Z6" s="4"/>
      <c r="AA6" s="4" t="n">
        <f aca="false">S6-O6-C6</f>
        <v>-21347612.9643257</v>
      </c>
      <c r="AB6" s="4"/>
      <c r="AC6" s="50"/>
      <c r="AD6" s="4" t="n">
        <f aca="false">'Central scenario'!AD6</f>
        <v>5010564196.87073</v>
      </c>
      <c r="AE6" s="4" t="n">
        <f aca="false">'Central scenario'!AE6</f>
        <v>686701.470618711</v>
      </c>
      <c r="AF6" s="4" t="n">
        <f aca="false">'Central scenario'!AF6</f>
        <v>100</v>
      </c>
      <c r="AG6" s="4" t="n">
        <f aca="false">AE6/$AE$6*$AD$6</f>
        <v>5010564196.87073</v>
      </c>
      <c r="AH6" s="4"/>
      <c r="AI6" s="4"/>
      <c r="AJ6" s="51" t="n">
        <f aca="false">AA6/AG6</f>
        <v>-0.00426052079677135</v>
      </c>
      <c r="AK6" s="48" t="n">
        <v>2017</v>
      </c>
      <c r="AL6" s="52" t="n">
        <f aca="false">SUM(AB22:AB25)/AVERAGE(AG22:AG25)</f>
        <v>-0.0365372181621095</v>
      </c>
      <c r="AM6" s="52"/>
      <c r="AO6" s="52"/>
      <c r="AP6" s="4" t="n">
        <f aca="false">'Central scenario'!AP6</f>
        <v>46349018</v>
      </c>
      <c r="AQ6" s="4" t="n">
        <f aca="false">'Central scenario'!AQ6</f>
        <v>580675520</v>
      </c>
      <c r="AR6" s="4" t="n">
        <f aca="false">'Central scenario'!AR6</f>
        <v>580675520</v>
      </c>
      <c r="AS6" s="53" t="n">
        <f aca="false">AQ6/AG25</f>
        <v>0.107717542672507</v>
      </c>
      <c r="AT6" s="53" t="n">
        <f aca="false">AR6/AG25</f>
        <v>0.107717542672507</v>
      </c>
      <c r="AU6" s="32"/>
      <c r="AV6" s="1" t="n">
        <v>11163575</v>
      </c>
      <c r="AX6" s="1" t="n">
        <f aca="false">(AV6-AV5)/AV5</f>
        <v>0.021562431425789</v>
      </c>
      <c r="BI6" s="51" t="n">
        <f aca="false">S6/AG6</f>
        <v>0.0157201971181867</v>
      </c>
      <c r="BJ6" s="1" t="n">
        <v>2017</v>
      </c>
      <c r="BK6" s="51" t="n">
        <f aca="false">SUM(T22:T25)/AVERAGE(AG22:AG25)</f>
        <v>0.0631912464013855</v>
      </c>
      <c r="BL6" s="51" t="n">
        <f aca="false">SUM(P22:P25)/AVERAGE(AG22:AG25)</f>
        <v>0.0188670911485167</v>
      </c>
      <c r="BM6" s="51" t="n">
        <f aca="false">SUM(D22:D25)/AVERAGE(AG22:AG25)</f>
        <v>0.0808613734149783</v>
      </c>
      <c r="BN6" s="51" t="n">
        <f aca="false">(SUM(H22:H25)+SUM(J22:J25))/AVERAGE(AG22:AG25)</f>
        <v>0.000542822051953923</v>
      </c>
      <c r="BO6" s="52" t="n">
        <f aca="false">AL6-BN6</f>
        <v>-0.0370800402140634</v>
      </c>
      <c r="BP6" s="32" t="n">
        <f aca="false">BN6+BM6</f>
        <v>0.0814041954669322</v>
      </c>
    </row>
    <row r="7" customFormat="false" ht="12.8" hidden="false" customHeight="false" outlineLevel="0" collapsed="false">
      <c r="A7" s="1" t="n">
        <v>2015</v>
      </c>
      <c r="B7" s="1" t="n">
        <v>1</v>
      </c>
      <c r="C7" s="4" t="n">
        <v>87220448.7038403</v>
      </c>
      <c r="D7" s="4"/>
      <c r="E7" s="4" t="n">
        <v>15853348.734</v>
      </c>
      <c r="F7" s="4"/>
      <c r="G7" s="4"/>
      <c r="H7" s="4"/>
      <c r="I7" s="4"/>
      <c r="J7" s="49"/>
      <c r="K7" s="49" t="n">
        <v>3002195.4359</v>
      </c>
      <c r="L7" s="4"/>
      <c r="M7" s="4" t="n">
        <v>654530.513</v>
      </c>
      <c r="N7" s="4"/>
      <c r="O7" s="4" t="n">
        <v>19179435.0692635</v>
      </c>
      <c r="P7" s="4"/>
      <c r="Q7" s="4" t="n">
        <v>18139908.10636</v>
      </c>
      <c r="R7" s="4"/>
      <c r="S7" s="4" t="n">
        <v>69359510.9302725</v>
      </c>
      <c r="T7" s="4"/>
      <c r="U7" s="4" t="n">
        <v>167252.22264</v>
      </c>
      <c r="V7" s="49"/>
      <c r="W7" s="49" t="n">
        <v>420089.316036375</v>
      </c>
      <c r="X7" s="4"/>
      <c r="Y7" s="4" t="n">
        <f aca="false">Q7+U7-M7-K7-E7</f>
        <v>-1202914.3539</v>
      </c>
      <c r="Z7" s="4"/>
      <c r="AA7" s="4" t="n">
        <f aca="false">S7-O7-C7</f>
        <v>-37040372.8428313</v>
      </c>
      <c r="AB7" s="4"/>
      <c r="AC7" s="50"/>
      <c r="AD7" s="4"/>
      <c r="AE7" s="4"/>
      <c r="AF7" s="4"/>
      <c r="AG7" s="4"/>
      <c r="AH7" s="4"/>
      <c r="AI7" s="4"/>
      <c r="AJ7" s="51"/>
      <c r="AK7" s="48" t="n">
        <f aca="false">AK6+1</f>
        <v>2018</v>
      </c>
      <c r="AL7" s="52" t="n">
        <f aca="false">SUM(AB26:AB29)/AVERAGE(AG26:AG29)</f>
        <v>-0.0368373483724276</v>
      </c>
      <c r="AM7" s="4" t="n">
        <f aca="false">'Central scenario'!AM6</f>
        <v>22247411.6609202</v>
      </c>
      <c r="AN7" s="52" t="n">
        <f aca="false">AM7/AVERAGE(AG26:AG29)</f>
        <v>0.00430801881145177</v>
      </c>
      <c r="AO7" s="52" t="n">
        <f aca="false">AVERAGE(AG26:AG29)/AVERAGE(AG22:AG25)-1</f>
        <v>-0.0256535187698732</v>
      </c>
      <c r="AP7" s="4" t="n">
        <f aca="false">'Central scenario'!AP7</f>
        <v>24759558.36128</v>
      </c>
      <c r="AQ7" s="4" t="n">
        <f aca="false">'Central scenario'!AQ7</f>
        <v>552887150.952771</v>
      </c>
      <c r="AR7" s="4" t="n">
        <f aca="false">'Central scenario'!AR7</f>
        <v>552887150.952771</v>
      </c>
      <c r="AS7" s="53" t="n">
        <f aca="false">AQ7/AG29</f>
        <v>0.109383081908829</v>
      </c>
      <c r="AT7" s="53" t="n">
        <f aca="false">AR7/AG29</f>
        <v>0.109383081908829</v>
      </c>
      <c r="AV7" s="1" t="n">
        <v>11012334</v>
      </c>
      <c r="AX7" s="1" t="n">
        <f aca="false">(AV7-AV6)/AV6</f>
        <v>-0.0135477210481409</v>
      </c>
      <c r="BI7" s="51" t="n">
        <f aca="false">T14/AG14</f>
        <v>0.0131861626162314</v>
      </c>
      <c r="BJ7" s="1" t="n">
        <f aca="false">BJ6+1</f>
        <v>2018</v>
      </c>
      <c r="BK7" s="51" t="n">
        <f aca="false">SUM(T26:T29)/AVERAGE(AG26:AG29)</f>
        <v>0.0586401093091644</v>
      </c>
      <c r="BL7" s="51" t="n">
        <f aca="false">SUM(P26:P29)/AVERAGE(AG26:AG29)</f>
        <v>0.017588220181618</v>
      </c>
      <c r="BM7" s="51" t="n">
        <f aca="false">SUM(D26:D29)/AVERAGE(AG26:AG29)</f>
        <v>0.0778892374999741</v>
      </c>
      <c r="BN7" s="51" t="n">
        <f aca="false">(SUM(H26:H29)+SUM(J26:J29))/AVERAGE(AG26:AG29)</f>
        <v>0.000951174085141824</v>
      </c>
      <c r="BO7" s="52" t="n">
        <f aca="false">AL7-BN7</f>
        <v>-0.0377885224575695</v>
      </c>
      <c r="BP7" s="32" t="n">
        <f aca="false">BN7+BM7</f>
        <v>0.0788404115851159</v>
      </c>
    </row>
    <row r="8" customFormat="false" ht="12.8" hidden="false" customHeight="false" outlineLevel="0" collapsed="false">
      <c r="A8" s="1" t="n">
        <v>2015</v>
      </c>
      <c r="B8" s="1" t="n">
        <v>2</v>
      </c>
      <c r="C8" s="4" t="n">
        <v>94524704.7581871</v>
      </c>
      <c r="D8" s="4"/>
      <c r="E8" s="4" t="n">
        <v>17180984.029</v>
      </c>
      <c r="F8" s="4"/>
      <c r="G8" s="4"/>
      <c r="H8" s="4"/>
      <c r="I8" s="4"/>
      <c r="J8" s="49"/>
      <c r="K8" s="49" t="n">
        <v>2371185.1833</v>
      </c>
      <c r="L8" s="4"/>
      <c r="M8" s="4" t="n">
        <v>696491.069000002</v>
      </c>
      <c r="N8" s="49"/>
      <c r="O8" s="49" t="n">
        <v>16135978.2210716</v>
      </c>
      <c r="P8" s="49"/>
      <c r="Q8" s="4" t="n">
        <v>21552530.20096</v>
      </c>
      <c r="R8" s="4"/>
      <c r="S8" s="4" t="n">
        <v>82407967.299702</v>
      </c>
      <c r="T8" s="49"/>
      <c r="U8" s="49" t="n">
        <v>188439.08604</v>
      </c>
      <c r="V8" s="49"/>
      <c r="W8" s="49" t="n">
        <v>473304.602590859</v>
      </c>
      <c r="X8" s="4"/>
      <c r="Y8" s="4" t="n">
        <f aca="false">Q8+U8-M8-K8-E8</f>
        <v>1492309.0057</v>
      </c>
      <c r="Z8" s="4"/>
      <c r="AA8" s="4" t="n">
        <f aca="false">S8-O8-C8</f>
        <v>-28252715.6795567</v>
      </c>
      <c r="AB8" s="4"/>
      <c r="AC8" s="50"/>
      <c r="AD8" s="4"/>
      <c r="AE8" s="4"/>
      <c r="AF8" s="4"/>
      <c r="AG8" s="4"/>
      <c r="AH8" s="4"/>
      <c r="AI8" s="4"/>
      <c r="AJ8" s="51"/>
      <c r="AK8" s="48" t="n">
        <f aca="false">AK7+1</f>
        <v>2019</v>
      </c>
      <c r="AL8" s="52" t="n">
        <f aca="false">SUM(AB30:AB33)/AVERAGE(AG30:AG33)</f>
        <v>-0.0378595109211102</v>
      </c>
      <c r="AM8" s="4" t="n">
        <f aca="false">'Central scenario'!AM7</f>
        <v>20644316.2443057</v>
      </c>
      <c r="AN8" s="52" t="n">
        <f aca="false">AM8/AVERAGE(AG30:AG33)</f>
        <v>0.00408284362860222</v>
      </c>
      <c r="AO8" s="52" t="n">
        <f aca="false">AVERAGE(AG30:AG33)/AVERAGE(AG26:AG29)-1</f>
        <v>-0.0208801473588046</v>
      </c>
      <c r="AP8" s="4" t="n">
        <f aca="false">'Central scenario'!AP8</f>
        <v>10349825.4547267</v>
      </c>
      <c r="AQ8" s="4" t="n">
        <f aca="false">'Central scenario'!AQ8</f>
        <v>417239344.620462</v>
      </c>
      <c r="AR8" s="4" t="n">
        <f aca="false">'Central scenario'!AR8</f>
        <v>417239344.620462</v>
      </c>
      <c r="AS8" s="53" t="n">
        <f aca="false">AQ8/AG33</f>
        <v>0.0828228688870593</v>
      </c>
      <c r="AT8" s="53" t="n">
        <f aca="false">AR8/AG33</f>
        <v>0.0828228688870593</v>
      </c>
      <c r="AU8" s="32"/>
      <c r="AV8" s="1" t="n">
        <v>11082939</v>
      </c>
      <c r="AX8" s="1" t="n">
        <f aca="false">(AV8-AV7)/AV7</f>
        <v>0.00641144738254397</v>
      </c>
      <c r="BI8" s="51" t="n">
        <f aca="false">T15/AG15</f>
        <v>0.0158783848267721</v>
      </c>
      <c r="BJ8" s="1" t="n">
        <f aca="false">BJ7+1</f>
        <v>2019</v>
      </c>
      <c r="BK8" s="51" t="n">
        <f aca="false">SUM(T30:T33)/AVERAGE(AG30:AG33)</f>
        <v>0.0515756547434393</v>
      </c>
      <c r="BL8" s="51" t="n">
        <f aca="false">SUM(P30:P33)/AVERAGE(AG30:AG33)</f>
        <v>0.016659561984158</v>
      </c>
      <c r="BM8" s="51" t="n">
        <f aca="false">SUM(D30:D33)/AVERAGE(AG30:AG33)</f>
        <v>0.0727756036803915</v>
      </c>
      <c r="BN8" s="51" t="n">
        <f aca="false">(SUM(H30:H33)+SUM(J30:J33))/AVERAGE(AG30:AG33)</f>
        <v>0.000865165033393563</v>
      </c>
      <c r="BO8" s="52" t="n">
        <f aca="false">AL8-BN8</f>
        <v>-0.0387246759545038</v>
      </c>
      <c r="BP8" s="32" t="n">
        <f aca="false">BN8+BM8</f>
        <v>0.073640768713785</v>
      </c>
    </row>
    <row r="9" customFormat="false" ht="12.8" hidden="false" customHeight="false" outlineLevel="0" collapsed="false">
      <c r="A9" s="1" t="n">
        <v>2016</v>
      </c>
      <c r="B9" s="1" t="n">
        <v>2</v>
      </c>
      <c r="C9" s="4" t="n">
        <v>97915025.9026478</v>
      </c>
      <c r="D9" s="4"/>
      <c r="E9" s="4" t="n">
        <v>17797214.875</v>
      </c>
      <c r="F9" s="4"/>
      <c r="G9" s="4"/>
      <c r="H9" s="4"/>
      <c r="I9" s="4"/>
      <c r="J9" s="49"/>
      <c r="K9" s="49"/>
      <c r="L9" s="4"/>
      <c r="M9" s="4" t="n">
        <v>732730.522999998</v>
      </c>
      <c r="N9" s="49"/>
      <c r="O9" s="49"/>
      <c r="P9" s="49"/>
      <c r="Q9" s="4"/>
      <c r="R9" s="4"/>
      <c r="S9" s="4"/>
      <c r="T9" s="49"/>
      <c r="U9" s="49"/>
      <c r="V9" s="49"/>
      <c r="W9" s="49"/>
      <c r="X9" s="4"/>
      <c r="Y9" s="4"/>
      <c r="Z9" s="4"/>
      <c r="AA9" s="4"/>
      <c r="AB9" s="4"/>
      <c r="AC9" s="50"/>
      <c r="AD9" s="4"/>
      <c r="AE9" s="4"/>
      <c r="AF9" s="4"/>
      <c r="AG9" s="4"/>
      <c r="AH9" s="4"/>
      <c r="AI9" s="4"/>
      <c r="AJ9" s="51"/>
      <c r="AK9" s="48" t="n">
        <f aca="false">AK8+1</f>
        <v>2020</v>
      </c>
      <c r="AL9" s="52" t="n">
        <f aca="false">SUM(AB34:AB37)/AVERAGE(AG34:AG37)</f>
        <v>-0.0466026987213428</v>
      </c>
      <c r="AM9" s="4" t="n">
        <f aca="false">'Central scenario'!AM8</f>
        <v>19740259.6575456</v>
      </c>
      <c r="AN9" s="52" t="n">
        <f aca="false">AM9/AVERAGE(AG34:AG37)</f>
        <v>0.00444374530618787</v>
      </c>
      <c r="AO9" s="52" t="n">
        <f aca="false">AVERAGE(AG34:AG37)/AVERAGE(AG30:AG33)-1</f>
        <v>-0.121451087990598</v>
      </c>
      <c r="AP9" s="55" t="n">
        <f aca="false">'Central scenario'!AP9</f>
        <v>-1058428.27599999</v>
      </c>
      <c r="AQ9" s="4" t="n">
        <f aca="false">AQ8*(1+AO9)</f>
        <v>366565172.263823</v>
      </c>
      <c r="AR9" s="4" t="n">
        <f aca="false">((((((AQ8*((1+AO9)^(6/12)))*((1+AO9)^(1/12))+AP9)*((1+AO9)^(1/12))-AM9/12)*((1+AO9)^(1/12))-AM9/12)*((1+AO9)^(1/12))-AM9/12)*((1+AO9)^(1/12))-AM9/12)*((1+AO9)^(1/12))-AM9/12</f>
        <v>357511890.599315</v>
      </c>
      <c r="AS9" s="53" t="n">
        <f aca="false">AQ9/AG37</f>
        <v>0.0809728654791789</v>
      </c>
      <c r="AT9" s="53" t="n">
        <f aca="false">AR9/AG37</f>
        <v>0.0789730296687062</v>
      </c>
      <c r="AV9" s="1" t="n">
        <v>11339977</v>
      </c>
      <c r="AX9" s="1" t="n">
        <f aca="false">(AV9-AV8)/AV8</f>
        <v>0.0231922236511452</v>
      </c>
      <c r="BI9" s="51" t="n">
        <f aca="false">T16/AG16</f>
        <v>0.0145043073440743</v>
      </c>
      <c r="BJ9" s="1" t="n">
        <f aca="false">BJ8+1</f>
        <v>2020</v>
      </c>
      <c r="BK9" s="51" t="n">
        <f aca="false">SUM(T34:T37)/AVERAGE(AG34:AG37)</f>
        <v>0.0607852409357075</v>
      </c>
      <c r="BL9" s="51" t="n">
        <f aca="false">SUM(P34:P37)/AVERAGE(AG34:AG37)</f>
        <v>0.0184539653490703</v>
      </c>
      <c r="BM9" s="51" t="n">
        <f aca="false">SUM(D34:D37)/AVERAGE(AG34:AG37)</f>
        <v>0.08893397430798</v>
      </c>
      <c r="BN9" s="51" t="n">
        <f aca="false">(SUM(H34:H37)+SUM(J34:J37))/AVERAGE(AG34:AG37)</f>
        <v>0.00137005557298073</v>
      </c>
      <c r="BO9" s="52" t="n">
        <f aca="false">AL9-BN9</f>
        <v>-0.0479727542943235</v>
      </c>
      <c r="BP9" s="32" t="n">
        <f aca="false">BN9+BM9</f>
        <v>0.0903040298809607</v>
      </c>
    </row>
    <row r="10" customFormat="false" ht="12.8" hidden="false" customHeight="false" outlineLevel="0" collapsed="false">
      <c r="A10" s="1" t="n">
        <v>2016</v>
      </c>
      <c r="B10" s="1" t="n">
        <v>3</v>
      </c>
      <c r="C10" s="4" t="n">
        <v>100917465.844562</v>
      </c>
      <c r="D10" s="4"/>
      <c r="E10" s="4" t="n">
        <v>18342943.715</v>
      </c>
      <c r="F10" s="4"/>
      <c r="G10" s="4"/>
      <c r="H10" s="4"/>
      <c r="I10" s="4"/>
      <c r="J10" s="49"/>
      <c r="K10" s="49"/>
      <c r="L10" s="4"/>
      <c r="M10" s="4" t="n">
        <v>775294.91</v>
      </c>
      <c r="N10" s="49"/>
      <c r="O10" s="49"/>
      <c r="P10" s="49"/>
      <c r="Q10" s="4"/>
      <c r="R10" s="4"/>
      <c r="S10" s="4"/>
      <c r="T10" s="49"/>
      <c r="U10" s="4"/>
      <c r="V10" s="49"/>
      <c r="W10" s="49"/>
      <c r="X10" s="4"/>
      <c r="Y10" s="4"/>
      <c r="Z10" s="4"/>
      <c r="AA10" s="4"/>
      <c r="AB10" s="4"/>
      <c r="AC10" s="50"/>
      <c r="AD10" s="4"/>
      <c r="AE10" s="4"/>
      <c r="AF10" s="4"/>
      <c r="AG10" s="4"/>
      <c r="AH10" s="4"/>
      <c r="AI10" s="4"/>
      <c r="AJ10" s="51"/>
      <c r="AK10" s="48" t="n">
        <f aca="false">AK9+1</f>
        <v>2021</v>
      </c>
      <c r="AL10" s="52" t="n">
        <f aca="false">SUM(AB38:AB41)/AVERAGE(AG38:AG41)</f>
        <v>-0.0384819235218304</v>
      </c>
      <c r="AM10" s="4" t="n">
        <f aca="false">'Central scenario'!AM9</f>
        <v>18862810.403066</v>
      </c>
      <c r="AN10" s="52" t="n">
        <f aca="false">AM10/AVERAGE(AG38:AG41)</f>
        <v>0.00404402096910065</v>
      </c>
      <c r="AO10" s="52" t="n">
        <f aca="false">AVERAGE(AG38:AG41)/AVERAGE(AG34:AG37)-1</f>
        <v>0.0500000000000005</v>
      </c>
      <c r="AP10" s="52"/>
      <c r="AQ10" s="4" t="n">
        <f aca="false">AQ9*(1+AO10)</f>
        <v>384893430.877014</v>
      </c>
      <c r="AR10" s="4" t="n">
        <f aca="false">(((((((((((AR9*((1+AO10)^(1/12))-AM10/12)*((1+AO10)^(1/12))-AM10/12)*((1+AO10)^(1/12))-AM10/12)*((1+AO10)^(1/12))-AM10/12)*((1+AO10)^(1/12))-AM10/12)*((1+AO10)^(1/12))-AM10/12)*((1+AO10)^(1/12))-AM10/12)*((1+AO10)^(1/12))-AM10/12)*((1+AO10)^(1/12))-AM10/12)*((1+AO10)^(1/12))-AM10/12)*((1+AO10)^(1/12))-AM10/12)*((1+AO10)^(1/12))-AM10/12</f>
        <v>356096209.871138</v>
      </c>
      <c r="AS10" s="53" t="n">
        <f aca="false">AQ10/AG41</f>
        <v>0.0813816321472208</v>
      </c>
      <c r="AT10" s="53" t="n">
        <f aca="false">AR10/AG41</f>
        <v>0.0752927653109581</v>
      </c>
      <c r="AV10" s="1" t="n">
        <v>11479064</v>
      </c>
      <c r="AX10" s="1" t="n">
        <f aca="false">(AV10-AV9)/AV9</f>
        <v>0.0122651924249935</v>
      </c>
      <c r="BI10" s="51" t="n">
        <f aca="false">T17/AG17</f>
        <v>0.0171980873504621</v>
      </c>
      <c r="BJ10" s="1" t="n">
        <f aca="false">BJ9+1</f>
        <v>2021</v>
      </c>
      <c r="BK10" s="51" t="n">
        <f aca="false">SUM(T38:T41)/AVERAGE(AG38:AG41)</f>
        <v>0.0606843236877396</v>
      </c>
      <c r="BL10" s="51" t="n">
        <f aca="false">SUM(P38:P41)/AVERAGE(AG38:AG41)</f>
        <v>0.0170513766603502</v>
      </c>
      <c r="BM10" s="51" t="n">
        <f aca="false">SUM(D38:D41)/AVERAGE(AG38:AG41)</f>
        <v>0.0821148705492198</v>
      </c>
      <c r="BN10" s="51" t="n">
        <f aca="false">(SUM(H38:H41)+SUM(J38:J41))/AVERAGE(AG38:AG41)</f>
        <v>0.00171221687733293</v>
      </c>
      <c r="BO10" s="52" t="n">
        <f aca="false">AL10-BN10</f>
        <v>-0.0401941403991634</v>
      </c>
      <c r="BP10" s="32" t="n">
        <f aca="false">BN10+BM10</f>
        <v>0.0838270874265527</v>
      </c>
    </row>
    <row r="11" customFormat="false" ht="12.8" hidden="false" customHeight="false" outlineLevel="0" collapsed="false">
      <c r="A11" s="1" t="n">
        <v>2016</v>
      </c>
      <c r="B11" s="1" t="n">
        <v>4</v>
      </c>
      <c r="C11" s="4" t="n">
        <v>108710229.285033</v>
      </c>
      <c r="D11" s="4"/>
      <c r="E11" s="4" t="n">
        <v>19759371.113</v>
      </c>
      <c r="F11" s="4"/>
      <c r="G11" s="4"/>
      <c r="H11" s="4"/>
      <c r="I11" s="4"/>
      <c r="J11" s="49"/>
      <c r="K11" s="49"/>
      <c r="L11" s="4"/>
      <c r="M11" s="4" t="n">
        <v>832906.252999999</v>
      </c>
      <c r="N11" s="49"/>
      <c r="O11" s="49"/>
      <c r="P11" s="4"/>
      <c r="Q11" s="4"/>
      <c r="R11" s="4"/>
      <c r="S11" s="4"/>
      <c r="T11" s="49"/>
      <c r="U11" s="49"/>
      <c r="V11" s="49"/>
      <c r="W11" s="49"/>
      <c r="X11" s="4"/>
      <c r="Y11" s="4"/>
      <c r="Z11" s="4"/>
      <c r="AA11" s="4"/>
      <c r="AB11" s="4"/>
      <c r="AC11" s="50"/>
      <c r="AD11" s="4"/>
      <c r="AE11" s="4"/>
      <c r="AF11" s="4"/>
      <c r="AG11" s="4"/>
      <c r="AH11" s="4"/>
      <c r="AI11" s="4"/>
      <c r="AJ11" s="51"/>
      <c r="AK11" s="48" t="n">
        <f aca="false">AK10+1</f>
        <v>2022</v>
      </c>
      <c r="AL11" s="52" t="n">
        <f aca="false">SUM(AB42:AB45)/AVERAGE(AG42:AG45)</f>
        <v>-0.0394856268463968</v>
      </c>
      <c r="AM11" s="4" t="n">
        <f aca="false">'Central scenario'!AM10</f>
        <v>17835539.214349</v>
      </c>
      <c r="AN11" s="52" t="n">
        <f aca="false">AM11/AVERAGE(AG42:AG45)</f>
        <v>0.00367671446521199</v>
      </c>
      <c r="AO11" s="52" t="n">
        <f aca="false">AVERAGE(AG42:AG45)/AVERAGE(AG38:AG41)-1</f>
        <v>0.0399999999999998</v>
      </c>
      <c r="AP11" s="52"/>
      <c r="AQ11" s="4" t="n">
        <f aca="false">AQ10*(1+AO11)</f>
        <v>400289168.112094</v>
      </c>
      <c r="AR11" s="4" t="n">
        <f aca="false">(((((((((((AR10*((1+AO11)^(1/12))-AM11/12)*((1+AO11)^(1/12))-AM11/12)*((1+AO11)^(1/12))-AM11/12)*((1+AO11)^(1/12))-AM11/12)*((1+AO11)^(1/12))-AM11/12)*((1+AO11)^(1/12))-AM11/12)*((1+AO11)^(1/12))-AM11/12)*((1+AO11)^(1/12))-AM11/12)*((1+AO11)^(1/12))-AM11/12)*((1+AO11)^(1/12))-AM11/12)*((1+AO11)^(1/12))-AM11/12)*((1+AO11)^(1/12))-AM11/12</f>
        <v>352179849.655503</v>
      </c>
      <c r="AS11" s="53" t="n">
        <f aca="false">AQ11/AG45</f>
        <v>0.0816894156482307</v>
      </c>
      <c r="AT11" s="53" t="n">
        <f aca="false">AR11/AG45</f>
        <v>0.0718714579690634</v>
      </c>
      <c r="AV11" s="1" t="n">
        <v>11462881</v>
      </c>
      <c r="AX11" s="1" t="n">
        <f aca="false">(AV11-AV10)/AV10</f>
        <v>-0.00140978393360295</v>
      </c>
      <c r="BI11" s="51" t="n">
        <f aca="false">T18/AG18</f>
        <v>0.014118868260198</v>
      </c>
      <c r="BJ11" s="1" t="n">
        <f aca="false">BJ10+1</f>
        <v>2022</v>
      </c>
      <c r="BK11" s="51" t="n">
        <f aca="false">SUM(T42:T45)/AVERAGE(AG42:AG45)</f>
        <v>0.0613430393672238</v>
      </c>
      <c r="BL11" s="51" t="n">
        <f aca="false">SUM(P42:P45)/AVERAGE(AG42:AG45)</f>
        <v>0.0173681429964009</v>
      </c>
      <c r="BM11" s="51" t="n">
        <f aca="false">SUM(D42:D45)/AVERAGE(AG42:AG45)</f>
        <v>0.0834605232172197</v>
      </c>
      <c r="BN11" s="51" t="n">
        <f aca="false">(SUM(H42:H45)+SUM(J42:J45))/AVERAGE(AG42:AG45)</f>
        <v>0.00209809645720194</v>
      </c>
      <c r="BO11" s="52" t="n">
        <f aca="false">AL11-BN11</f>
        <v>-0.0415837233035988</v>
      </c>
      <c r="BP11" s="32" t="n">
        <f aca="false">BN11+BM11</f>
        <v>0.0855586196744216</v>
      </c>
    </row>
    <row r="12" customFormat="false" ht="11.5" hidden="false" customHeight="true" outlineLevel="0" collapsed="false">
      <c r="A12" s="1" t="n">
        <v>2017</v>
      </c>
      <c r="B12" s="1" t="n">
        <v>1</v>
      </c>
      <c r="C12" s="4" t="n">
        <v>106787377.902499</v>
      </c>
      <c r="D12" s="4"/>
      <c r="E12" s="4" t="n">
        <v>19409869.568</v>
      </c>
      <c r="F12" s="4"/>
      <c r="G12" s="4"/>
      <c r="H12" s="4"/>
      <c r="I12" s="4"/>
      <c r="J12" s="49"/>
      <c r="K12" s="49"/>
      <c r="L12" s="4"/>
      <c r="M12" s="4" t="n">
        <v>832988.16</v>
      </c>
      <c r="N12" s="49"/>
      <c r="O12" s="49"/>
      <c r="P12" s="49"/>
      <c r="Q12" s="4"/>
      <c r="R12" s="4"/>
      <c r="S12" s="4"/>
      <c r="T12" s="49"/>
      <c r="U12" s="49"/>
      <c r="V12" s="49"/>
      <c r="W12" s="49"/>
      <c r="X12" s="4"/>
      <c r="Y12" s="4"/>
      <c r="Z12" s="4"/>
      <c r="AA12" s="4"/>
      <c r="AB12" s="4"/>
      <c r="AC12" s="50"/>
      <c r="AD12" s="4"/>
      <c r="AE12" s="4"/>
      <c r="AF12" s="4"/>
      <c r="AG12" s="4"/>
      <c r="AH12" s="4"/>
      <c r="AI12" s="4"/>
      <c r="AJ12" s="51"/>
      <c r="AK12" s="48" t="n">
        <f aca="false">AK11+1</f>
        <v>2023</v>
      </c>
      <c r="AL12" s="52" t="n">
        <f aca="false">SUM(AB46:AB49)/AVERAGE(AG46:AG49)</f>
        <v>-0.0417963281365541</v>
      </c>
      <c r="AM12" s="4" t="n">
        <f aca="false">'Central scenario'!AM11</f>
        <v>16827143.6015023</v>
      </c>
      <c r="AN12" s="52" t="n">
        <f aca="false">AM12/AVERAGE(AG46:AG49)</f>
        <v>0.00336780421612539</v>
      </c>
      <c r="AO12" s="52" t="n">
        <f aca="false">AVERAGE(AG46:AG49)/AVERAGE(AG42:AG45)-1</f>
        <v>0.0300000000000002</v>
      </c>
      <c r="AP12" s="52"/>
      <c r="AQ12" s="4" t="n">
        <f aca="false">AQ11*(1+AO12)</f>
        <v>412297843.155457</v>
      </c>
      <c r="AR12" s="4" t="n">
        <f aca="false">(((((((((((AR11*((1+AO12)^(1/12))-AM12/12)*((1+AO12)^(1/12))-AM12/12)*((1+AO12)^(1/12))-AM12/12)*((1+AO12)^(1/12))-AM12/12)*((1+AO12)^(1/12))-AM12/12)*((1+AO12)^(1/12))-AM12/12)*((1+AO12)^(1/12))-AM12/12)*((1+AO12)^(1/12))-AM12/12)*((1+AO12)^(1/12))-AM12/12)*((1+AO12)^(1/12))-AM12/12)*((1+AO12)^(1/12))-AM12/12)*((1+AO12)^(1/12))-AM12/12</f>
        <v>345687963.141317</v>
      </c>
      <c r="AS12" s="53" t="n">
        <f aca="false">AQ12/AG49</f>
        <v>0.0820015236699235</v>
      </c>
      <c r="AT12" s="53" t="n">
        <f aca="false">AR12/AG49</f>
        <v>0.06875354834503</v>
      </c>
      <c r="AV12" s="1" t="n">
        <v>11332510</v>
      </c>
      <c r="AX12" s="1" t="n">
        <f aca="false">(AV12-AV11)/AV11</f>
        <v>-0.0113733188017916</v>
      </c>
      <c r="BI12" s="51" t="n">
        <f aca="false">T19/AG19</f>
        <v>0.0164008053707287</v>
      </c>
      <c r="BJ12" s="1" t="n">
        <f aca="false">BJ11+1</f>
        <v>2023</v>
      </c>
      <c r="BK12" s="51" t="n">
        <f aca="false">SUM(T46:T49)/AVERAGE(AG46:AG49)</f>
        <v>0.0623298355295184</v>
      </c>
      <c r="BL12" s="51" t="n">
        <f aca="false">SUM(P46:P49)/AVERAGE(AG46:AG49)</f>
        <v>0.0179657161015585</v>
      </c>
      <c r="BM12" s="51" t="n">
        <f aca="false">SUM(D46:D49)/AVERAGE(AG46:AG49)</f>
        <v>0.086160447564514</v>
      </c>
      <c r="BN12" s="51" t="n">
        <f aca="false">(SUM(H46:H49)+SUM(J46:J49))/AVERAGE(AG46:AG49)</f>
        <v>0.00249599130423571</v>
      </c>
      <c r="BO12" s="52" t="n">
        <f aca="false">AL12-BN12</f>
        <v>-0.0442923194407899</v>
      </c>
      <c r="BP12" s="32" t="n">
        <f aca="false">BN12+BM12</f>
        <v>0.0886564388687497</v>
      </c>
    </row>
    <row r="13" customFormat="false" ht="12.8" hidden="false" customHeight="false" outlineLevel="0" collapsed="false">
      <c r="C13" s="56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56"/>
      <c r="P13" s="13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7"/>
      <c r="AD13" s="13"/>
      <c r="AE13" s="13"/>
      <c r="AF13" s="13"/>
      <c r="AG13" s="13"/>
      <c r="AH13" s="13"/>
      <c r="AI13" s="13"/>
      <c r="AJ13" s="32"/>
      <c r="AK13" s="58" t="n">
        <f aca="false">AK12+1</f>
        <v>2024</v>
      </c>
      <c r="AL13" s="59" t="n">
        <f aca="false">SUM(AB50:AB53)/AVERAGE(AG50:AG53)</f>
        <v>-0.0463378231849205</v>
      </c>
      <c r="AM13" s="13" t="n">
        <f aca="false">'Central scenario'!AM12</f>
        <v>15842663.6881786</v>
      </c>
      <c r="AN13" s="59" t="n">
        <f aca="false">AM13/AVERAGE(AG50:AG53)</f>
        <v>0.00307841675142275</v>
      </c>
      <c r="AO13" s="59" t="n">
        <f aca="false">'GDP evolution by scenario'!G49</f>
        <v>0.034999999999999</v>
      </c>
      <c r="AP13" s="59"/>
      <c r="AQ13" s="13" t="n">
        <f aca="false">AQ12*(1+AO13)</f>
        <v>426728267.665898</v>
      </c>
      <c r="AR13" s="13" t="n">
        <f aca="false">(((((((((((AR12*((1+AO13)^(1/12))-AM13/12)*((1+AO13)^(1/12))-AM13/12)*((1+AO13)^(1/12))-AM13/12)*((1+AO13)^(1/12))-AM13/12)*((1+AO13)^(1/12))-AM13/12)*((1+AO13)^(1/12))-AM13/12)*((1+AO13)^(1/12))-AM13/12)*((1+AO13)^(1/12))-AM13/12)*((1+AO13)^(1/12))-AM13/12)*((1+AO13)^(1/12))-AM13/12)*((1+AO13)^(1/12))-AM13/12)*((1+AO13)^(1/12))-AM13/12</f>
        <v>341691813.975937</v>
      </c>
      <c r="AS13" s="60" t="n">
        <f aca="false">AQ13/AG53</f>
        <v>0.0818480130640108</v>
      </c>
      <c r="AT13" s="60" t="n">
        <f aca="false">AR13/AG53</f>
        <v>0.0655377160907098</v>
      </c>
      <c r="BI13" s="32" t="n">
        <f aca="false">T20/AG20</f>
        <v>0.0142469630145963</v>
      </c>
      <c r="BJ13" s="0" t="n">
        <f aca="false">BJ12+1</f>
        <v>2024</v>
      </c>
      <c r="BK13" s="32" t="n">
        <f aca="false">SUM(T50:T53)/AVERAGE(AG50:AG53)</f>
        <v>0.0629173369490949</v>
      </c>
      <c r="BL13" s="32" t="n">
        <f aca="false">SUM(P50:P53)/AVERAGE(AG50:AG53)</f>
        <v>0.0187792271731836</v>
      </c>
      <c r="BM13" s="32" t="n">
        <f aca="false">SUM(D50:D53)/AVERAGE(AG50:AG53)</f>
        <v>0.0904759329608318</v>
      </c>
      <c r="BN13" s="32" t="n">
        <f aca="false">(SUM(H50:H53)+SUM(J50:J53))/AVERAGE(AG50:AG53)</f>
        <v>0.00299515696074946</v>
      </c>
      <c r="BO13" s="59" t="n">
        <f aca="false">AL13-BN13</f>
        <v>-0.04933298014567</v>
      </c>
      <c r="BP13" s="32" t="n">
        <f aca="false">BN13+BM13</f>
        <v>0.0934710899215813</v>
      </c>
    </row>
    <row r="14" customFormat="false" ht="12.8" hidden="false" customHeight="false" outlineLevel="0" collapsed="false">
      <c r="A14" s="5" t="n">
        <v>2015</v>
      </c>
      <c r="B14" s="5" t="n">
        <v>1</v>
      </c>
      <c r="C14" s="6"/>
      <c r="D14" s="80" t="n">
        <f aca="false">'Low pensions'!Q14</f>
        <v>93656358.855066</v>
      </c>
      <c r="E14" s="6"/>
      <c r="F14" s="8" t="n">
        <f aca="false">'Low pensions'!I14</f>
        <v>17023151.8533019</v>
      </c>
      <c r="G14" s="80" t="n">
        <f aca="false">'Low pensions'!K14</f>
        <v>0</v>
      </c>
      <c r="H14" s="80" t="n">
        <f aca="false">'Low pensions'!V14</f>
        <v>0</v>
      </c>
      <c r="I14" s="80" t="n">
        <f aca="false">'Low pensions'!M14</f>
        <v>0</v>
      </c>
      <c r="J14" s="80" t="n">
        <f aca="false">'Low pensions'!W14</f>
        <v>0</v>
      </c>
      <c r="K14" s="6"/>
      <c r="L14" s="80" t="n">
        <f aca="false">'Low pensions'!N14</f>
        <v>2735454.99361358</v>
      </c>
      <c r="M14" s="8"/>
      <c r="N14" s="80" t="n">
        <f aca="false">'Low pensions'!L14</f>
        <v>691939.443819586</v>
      </c>
      <c r="O14" s="6"/>
      <c r="P14" s="80" t="n">
        <f aca="false">'Low pensions'!X14</f>
        <v>18001135.6304208</v>
      </c>
      <c r="Q14" s="8"/>
      <c r="R14" s="80" t="n">
        <f aca="false">'Low SIPA income'!G9</f>
        <v>17905696.1687748</v>
      </c>
      <c r="S14" s="8"/>
      <c r="T14" s="80" t="n">
        <f aca="false">'Low SIPA income'!J9</f>
        <v>68463981.218437</v>
      </c>
      <c r="U14" s="6"/>
      <c r="V14" s="80" t="n">
        <f aca="false">'Low SIPA income'!F9</f>
        <v>135449.214417351</v>
      </c>
      <c r="W14" s="8"/>
      <c r="X14" s="80" t="n">
        <f aca="false">'Low SIPA income'!M9</f>
        <v>340209.375524274</v>
      </c>
      <c r="Y14" s="6"/>
      <c r="Z14" s="6" t="n">
        <f aca="false">R14+V14-N14-L14-F14</f>
        <v>-2409400.90754295</v>
      </c>
      <c r="AA14" s="6"/>
      <c r="AB14" s="6" t="n">
        <f aca="false">T14-P14-D14</f>
        <v>-43193513.2670498</v>
      </c>
      <c r="AC14" s="50"/>
      <c r="AD14" s="6" t="n">
        <v>5092693740.32864</v>
      </c>
      <c r="AE14" s="6" t="n">
        <f aca="false">'Central scenario'!AE14</f>
        <v>711582.189404825</v>
      </c>
      <c r="AF14" s="6" t="n">
        <f aca="false">'Central scenario'!AF14</f>
        <v>103.09103866</v>
      </c>
      <c r="AG14" s="6" t="n">
        <f aca="false">AE14/$AE$6*$AD$6</f>
        <v>5192108061.38261</v>
      </c>
      <c r="AH14" s="6"/>
      <c r="AI14" s="6"/>
      <c r="AJ14" s="61" t="n">
        <f aca="false">AB14/AG14</f>
        <v>-0.00831907055022806</v>
      </c>
      <c r="AK14" s="62" t="n">
        <f aca="false">AK13+1</f>
        <v>2025</v>
      </c>
      <c r="AL14" s="63" t="n">
        <f aca="false">SUM(AB54:AB57)/AVERAGE(AG54:AG57)</f>
        <v>-0.0496624759345077</v>
      </c>
      <c r="AM14" s="6" t="n">
        <f aca="false">'Central scenario'!AM13</f>
        <v>14900507.1403892</v>
      </c>
      <c r="AN14" s="63" t="n">
        <f aca="false">AM14/AVERAGE(AG54:AG57)</f>
        <v>0.00279839709886917</v>
      </c>
      <c r="AO14" s="63" t="n">
        <f aca="false">'GDP evolution by scenario'!G53</f>
        <v>0.0310111852479045</v>
      </c>
      <c r="AP14" s="63"/>
      <c r="AQ14" s="6" t="n">
        <f aca="false">AQ13*(1+AO14)</f>
        <v>439961617.025003</v>
      </c>
      <c r="AR14" s="6" t="n">
        <f aca="false">(((((((((((AR13*((1+AO14)^(1/12))-AM14/12)*((1+AO14)^(1/12))-AM14/12)*((1+AO14)^(1/12))-AM14/12)*((1+AO14)^(1/12))-AM14/12)*((1+AO14)^(1/12))-AM14/12)*((1+AO14)^(1/12))-AM14/12)*((1+AO14)^(1/12))-AM14/12)*((1+AO14)^(1/12))-AM14/12)*((1+AO14)^(1/12))-AM14/12)*((1+AO14)^(1/12))-AM14/12)*((1+AO14)^(1/12))-AM14/12)*((1+AO14)^(1/12))-AM14/12</f>
        <v>337176955.032433</v>
      </c>
      <c r="AS14" s="64" t="n">
        <f aca="false">AQ14/AG57</f>
        <v>0.081808103216643</v>
      </c>
      <c r="AT14" s="64" t="n">
        <f aca="false">AR14/AG57</f>
        <v>0.0626959399915086</v>
      </c>
      <c r="AU14" s="5"/>
      <c r="AV14" s="5"/>
      <c r="AW14" s="65" t="n">
        <f aca="false">workers_and_wage_low!C2</f>
        <v>10914398</v>
      </c>
      <c r="AX14" s="5"/>
      <c r="AY14" s="61" t="n">
        <f aca="false">(AW14-AV6)/AV6</f>
        <v>-0.0223205379996999</v>
      </c>
      <c r="AZ14" s="66" t="n">
        <f aca="false">workers_and_wage_low!B2</f>
        <v>6414.78904699531</v>
      </c>
      <c r="BA14" s="5"/>
      <c r="BB14" s="5"/>
      <c r="BC14" s="5"/>
      <c r="BD14" s="5"/>
      <c r="BE14" s="5"/>
      <c r="BF14" s="5"/>
      <c r="BG14" s="5"/>
      <c r="BH14" s="5"/>
      <c r="BI14" s="61" t="n">
        <f aca="false">T21/AG21</f>
        <v>0.0166179548923806</v>
      </c>
      <c r="BJ14" s="5" t="n">
        <f aca="false">BJ13+1</f>
        <v>2025</v>
      </c>
      <c r="BK14" s="61" t="n">
        <f aca="false">SUM(T54:T57)/AVERAGE(AG54:AG57)</f>
        <v>0.0638119480643866</v>
      </c>
      <c r="BL14" s="61" t="n">
        <f aca="false">SUM(P54:P57)/AVERAGE(AG54:AG57)</f>
        <v>0.0193273186104322</v>
      </c>
      <c r="BM14" s="61" t="n">
        <f aca="false">SUM(D54:D57)/AVERAGE(AG54:AG57)</f>
        <v>0.094147105388462</v>
      </c>
      <c r="BN14" s="61" t="n">
        <f aca="false">(SUM(H54:H57)+SUM(J54:J57))/AVERAGE(AG54:AG57)</f>
        <v>0.00422212689627544</v>
      </c>
      <c r="BO14" s="63" t="n">
        <f aca="false">AL14-BN14</f>
        <v>-0.0538846028307831</v>
      </c>
      <c r="BP14" s="32" t="n">
        <f aca="false">BN14+BM14</f>
        <v>0.0983692322847375</v>
      </c>
    </row>
    <row r="15" customFormat="false" ht="12.8" hidden="false" customHeight="false" outlineLevel="0" collapsed="false">
      <c r="A15" s="7" t="n">
        <v>2015</v>
      </c>
      <c r="B15" s="7" t="n">
        <v>2</v>
      </c>
      <c r="C15" s="9"/>
      <c r="D15" s="81" t="n">
        <f aca="false">'Low pensions'!Q15</f>
        <v>107958694.759278</v>
      </c>
      <c r="E15" s="9"/>
      <c r="F15" s="67" t="n">
        <f aca="false">'Low pensions'!I15</f>
        <v>19622770.7038608</v>
      </c>
      <c r="G15" s="81" t="n">
        <f aca="false">'Low pensions'!K15</f>
        <v>0</v>
      </c>
      <c r="H15" s="81" t="n">
        <f aca="false">'Low pensions'!V15</f>
        <v>0</v>
      </c>
      <c r="I15" s="81" t="n">
        <f aca="false">'Low pensions'!M15</f>
        <v>0</v>
      </c>
      <c r="J15" s="81" t="n">
        <f aca="false">'Low pensions'!W15</f>
        <v>0</v>
      </c>
      <c r="K15" s="9"/>
      <c r="L15" s="81" t="n">
        <f aca="false">'Low pensions'!N15</f>
        <v>2478245.90902603</v>
      </c>
      <c r="M15" s="67"/>
      <c r="N15" s="81" t="n">
        <f aca="false">'Low pensions'!L15</f>
        <v>799976.431236576</v>
      </c>
      <c r="O15" s="9"/>
      <c r="P15" s="81" t="n">
        <f aca="false">'Low pensions'!X15</f>
        <v>17260864.096479</v>
      </c>
      <c r="Q15" s="67"/>
      <c r="R15" s="81" t="n">
        <f aca="false">'Low SIPA income'!G10</f>
        <v>22051740.3344971</v>
      </c>
      <c r="S15" s="67"/>
      <c r="T15" s="81" t="n">
        <f aca="false">'Low SIPA income'!J10</f>
        <v>84316740.4307724</v>
      </c>
      <c r="U15" s="9"/>
      <c r="V15" s="81" t="n">
        <f aca="false">'Low SIPA income'!F10</f>
        <v>151084.142402353</v>
      </c>
      <c r="W15" s="67"/>
      <c r="X15" s="81" t="n">
        <f aca="false">'Low SIPA income'!M10</f>
        <v>379479.806947782</v>
      </c>
      <c r="Y15" s="9"/>
      <c r="Z15" s="9" t="n">
        <f aca="false">R15+V15-N15-L15-F15</f>
        <v>-698168.567223948</v>
      </c>
      <c r="AA15" s="9"/>
      <c r="AB15" s="9" t="n">
        <f aca="false">T15-P15-D15</f>
        <v>-40902818.4249849</v>
      </c>
      <c r="AC15" s="50"/>
      <c r="AD15" s="9" t="n">
        <v>5951478855.3666</v>
      </c>
      <c r="AE15" s="9" t="n">
        <f aca="false">'Central scenario'!AE15</f>
        <v>727761.090339656</v>
      </c>
      <c r="AF15" s="9" t="n">
        <f aca="false">'Central scenario'!AF15</f>
        <v>106.73436665</v>
      </c>
      <c r="AG15" s="9" t="n">
        <f aca="false">AE15/$AE$6*$AD$6</f>
        <v>5310158517.42102</v>
      </c>
      <c r="AH15" s="9"/>
      <c r="AI15" s="9"/>
      <c r="AJ15" s="40" t="n">
        <f aca="false">AB15/AG15</f>
        <v>-0.00770274904050325</v>
      </c>
      <c r="AK15" s="68" t="n">
        <f aca="false">AK14+1</f>
        <v>2026</v>
      </c>
      <c r="AL15" s="69" t="n">
        <f aca="false">SUM(AB58:AB61)/AVERAGE(AG58:AG61)</f>
        <v>-0.0550301350768226</v>
      </c>
      <c r="AM15" s="9" t="n">
        <f aca="false">'Central scenario'!AM14</f>
        <v>13946867.9480024</v>
      </c>
      <c r="AN15" s="69" t="n">
        <f aca="false">AM15/AVERAGE(AG58:AG61)</f>
        <v>0.00255078700680102</v>
      </c>
      <c r="AO15" s="69" t="n">
        <f aca="false">'GDP evolution by scenario'!G57</f>
        <v>0.0379088413609472</v>
      </c>
      <c r="AP15" s="69"/>
      <c r="AQ15" s="9" t="n">
        <f aca="false">AQ14*(1+AO15)</f>
        <v>456640052.169709</v>
      </c>
      <c r="AR15" s="9" t="n">
        <f aca="false">(((((((((((AR14*((1+AO15)^(1/12))-AM15/12)*((1+AO15)^(1/12))-AM15/12)*((1+AO15)^(1/12))-AM15/12)*((1+AO15)^(1/12))-AM15/12)*((1+AO15)^(1/12))-AM15/12)*((1+AO15)^(1/12))-AM15/12)*((1+AO15)^(1/12))-AM15/12)*((1+AO15)^(1/12))-AM15/12)*((1+AO15)^(1/12))-AM15/12)*((1+AO15)^(1/12))-AM15/12)*((1+AO15)^(1/12))-AM15/12)*((1+AO15)^(1/12))-AM15/12</f>
        <v>335771377.476175</v>
      </c>
      <c r="AS15" s="70" t="n">
        <f aca="false">AQ15/AG61</f>
        <v>0.0826790315145152</v>
      </c>
      <c r="AT15" s="70" t="n">
        <f aca="false">AR15/AG61</f>
        <v>0.0607946065355377</v>
      </c>
      <c r="AU15" s="7"/>
      <c r="AV15" s="7"/>
      <c r="AW15" s="71" t="n">
        <f aca="false">workers_and_wage_low!C3</f>
        <v>11021763</v>
      </c>
      <c r="AX15" s="7"/>
      <c r="AY15" s="40" t="n">
        <f aca="false">(AW15-AW14)/AW14</f>
        <v>0.00983700612713592</v>
      </c>
      <c r="AZ15" s="39" t="n">
        <f aca="false">workers_and_wage_low!B3</f>
        <v>6778.90225184158</v>
      </c>
      <c r="BA15" s="40" t="n">
        <f aca="false">(AZ15-AZ14)/AZ14</f>
        <v>0.0567615243741825</v>
      </c>
      <c r="BB15" s="40"/>
      <c r="BC15" s="40"/>
      <c r="BD15" s="40"/>
      <c r="BE15" s="40"/>
      <c r="BF15" s="7"/>
      <c r="BG15" s="7"/>
      <c r="BH15" s="7"/>
      <c r="BI15" s="40" t="n">
        <f aca="false">T22/AG22</f>
        <v>0.0142242775651766</v>
      </c>
      <c r="BJ15" s="7" t="n">
        <f aca="false">BJ14+1</f>
        <v>2026</v>
      </c>
      <c r="BK15" s="40" t="n">
        <f aca="false">SUM(T58:T61)/AVERAGE(AG58:AG61)</f>
        <v>0.0640644073740171</v>
      </c>
      <c r="BL15" s="40" t="n">
        <f aca="false">SUM(P58:P61)/AVERAGE(AG58:AG61)</f>
        <v>0.0202797571119917</v>
      </c>
      <c r="BM15" s="40" t="n">
        <f aca="false">SUM(D58:D61)/AVERAGE(AG58:AG61)</f>
        <v>0.0988147853388481</v>
      </c>
      <c r="BN15" s="40" t="n">
        <f aca="false">(SUM(H58:H61)+SUM(J58:J61))/AVERAGE(AG58:AG61)</f>
        <v>0.00590508295020389</v>
      </c>
      <c r="BO15" s="69" t="n">
        <f aca="false">AL15-BN15</f>
        <v>-0.0609352180270265</v>
      </c>
      <c r="BP15" s="32" t="n">
        <f aca="false">BN15+BM15</f>
        <v>0.104719868289052</v>
      </c>
    </row>
    <row r="16" customFormat="false" ht="12.8" hidden="false" customHeight="false" outlineLevel="0" collapsed="false">
      <c r="A16" s="7" t="n">
        <v>2015</v>
      </c>
      <c r="B16" s="7" t="n">
        <v>3</v>
      </c>
      <c r="C16" s="9"/>
      <c r="D16" s="81" t="n">
        <f aca="false">'Low pensions'!Q16</f>
        <v>104676876.044302</v>
      </c>
      <c r="E16" s="9"/>
      <c r="F16" s="67" t="n">
        <f aca="false">'Low pensions'!I16</f>
        <v>19026261.3047872</v>
      </c>
      <c r="G16" s="81" t="n">
        <f aca="false">'Low pensions'!K16</f>
        <v>0</v>
      </c>
      <c r="H16" s="81" t="n">
        <f aca="false">'Low pensions'!V16</f>
        <v>0</v>
      </c>
      <c r="I16" s="81" t="n">
        <f aca="false">'Low pensions'!M16</f>
        <v>0</v>
      </c>
      <c r="J16" s="81" t="n">
        <f aca="false">'Low pensions'!W16</f>
        <v>0</v>
      </c>
      <c r="K16" s="9"/>
      <c r="L16" s="81" t="n">
        <f aca="false">'Low pensions'!N16</f>
        <v>2919136.76234831</v>
      </c>
      <c r="M16" s="67"/>
      <c r="N16" s="81" t="n">
        <f aca="false">'Low pensions'!L16</f>
        <v>777485.531692125</v>
      </c>
      <c r="O16" s="9"/>
      <c r="P16" s="81" t="n">
        <f aca="false">'Low pensions'!X16</f>
        <v>19424910.5368699</v>
      </c>
      <c r="Q16" s="67"/>
      <c r="R16" s="81" t="n">
        <f aca="false">'Low SIPA income'!G11</f>
        <v>20129419.2421135</v>
      </c>
      <c r="S16" s="67"/>
      <c r="T16" s="81" t="n">
        <f aca="false">'Low SIPA income'!J11</f>
        <v>76966579.1232066</v>
      </c>
      <c r="U16" s="9"/>
      <c r="V16" s="81" t="n">
        <f aca="false">'Low SIPA income'!F11</f>
        <v>149343.027816335</v>
      </c>
      <c r="W16" s="67"/>
      <c r="X16" s="81" t="n">
        <f aca="false">'Low SIPA income'!M11</f>
        <v>375106.629084969</v>
      </c>
      <c r="Y16" s="9"/>
      <c r="Z16" s="9" t="n">
        <f aca="false">R16+V16-N16-L16-F16</f>
        <v>-2444121.32889781</v>
      </c>
      <c r="AA16" s="9"/>
      <c r="AB16" s="9" t="n">
        <f aca="false">T16-P16-D16</f>
        <v>-47135207.4579648</v>
      </c>
      <c r="AC16" s="50"/>
      <c r="AD16" s="9" t="n">
        <v>6221730755.7716</v>
      </c>
      <c r="AE16" s="9" t="n">
        <f aca="false">'Central scenario'!AE16</f>
        <v>727254.700716601</v>
      </c>
      <c r="AF16" s="9" t="n">
        <f aca="false">'Central scenario'!AF16</f>
        <v>110.48458935</v>
      </c>
      <c r="AG16" s="9" t="n">
        <f aca="false">AE16/$AE$6*$AD$6</f>
        <v>5306463610.93908</v>
      </c>
      <c r="AH16" s="9"/>
      <c r="AI16" s="9"/>
      <c r="AJ16" s="40" t="n">
        <f aca="false">AB16/AG16</f>
        <v>-0.00888260259823459</v>
      </c>
      <c r="AK16" s="68" t="n">
        <f aca="false">AK15+1</f>
        <v>2027</v>
      </c>
      <c r="AL16" s="69" t="n">
        <f aca="false">SUM(AB62:AB65)/AVERAGE(AG62:AG65)</f>
        <v>-0.055454011080372</v>
      </c>
      <c r="AM16" s="9" t="n">
        <f aca="false">'Central scenario'!AM15</f>
        <v>13032040.9288315</v>
      </c>
      <c r="AN16" s="69" t="n">
        <f aca="false">AM16/AVERAGE(AG62:AG65)</f>
        <v>0.00231021776123396</v>
      </c>
      <c r="AO16" s="69" t="n">
        <f aca="false">'GDP evolution by scenario'!G61</f>
        <v>0.0265705993300611</v>
      </c>
      <c r="AP16" s="69"/>
      <c r="AQ16" s="9" t="n">
        <f aca="false">AQ15*(1+AO16)</f>
        <v>468773252.033969</v>
      </c>
      <c r="AR16" s="9" t="n">
        <f aca="false">(((((((((((AR15*((1+AO16)^(1/12))-AM16/12)*((1+AO16)^(1/12))-AM16/12)*((1+AO16)^(1/12))-AM16/12)*((1+AO16)^(1/12))-AM16/12)*((1+AO16)^(1/12))-AM16/12)*((1+AO16)^(1/12))-AM16/12)*((1+AO16)^(1/12))-AM16/12)*((1+AO16)^(1/12))-AM16/12)*((1+AO16)^(1/12))-AM16/12)*((1+AO16)^(1/12))-AM16/12)*((1+AO16)^(1/12))-AM16/12)*((1+AO16)^(1/12))-AM16/12</f>
        <v>331503028.038707</v>
      </c>
      <c r="AS16" s="70" t="n">
        <f aca="false">AQ16/AG65</f>
        <v>0.0818015033002571</v>
      </c>
      <c r="AT16" s="70" t="n">
        <f aca="false">AR16/AG65</f>
        <v>0.0578476820605552</v>
      </c>
      <c r="AU16" s="7"/>
      <c r="AV16" s="7"/>
      <c r="AW16" s="71" t="n">
        <f aca="false">workers_and_wage_low!C4</f>
        <v>11059493</v>
      </c>
      <c r="AX16" s="7"/>
      <c r="AY16" s="40" t="n">
        <f aca="false">(AW16-AW15)/AW15</f>
        <v>0.00342322730038742</v>
      </c>
      <c r="AZ16" s="39" t="n">
        <f aca="false">workers_and_wage_low!B4</f>
        <v>7092.02100217064</v>
      </c>
      <c r="BA16" s="40" t="n">
        <f aca="false">(AZ16-AZ15)/AZ15</f>
        <v>0.0461901851799086</v>
      </c>
      <c r="BB16" s="40"/>
      <c r="BC16" s="40"/>
      <c r="BD16" s="40"/>
      <c r="BE16" s="40"/>
      <c r="BF16" s="7"/>
      <c r="BG16" s="7"/>
      <c r="BH16" s="7"/>
      <c r="BI16" s="40" t="n">
        <f aca="false">T23/AG23</f>
        <v>0.0169010255699691</v>
      </c>
      <c r="BJ16" s="7" t="n">
        <f aca="false">BJ15+1</f>
        <v>2027</v>
      </c>
      <c r="BK16" s="40" t="n">
        <f aca="false">SUM(T62:T65)/AVERAGE(AG62:AG65)</f>
        <v>0.0643716513006936</v>
      </c>
      <c r="BL16" s="40" t="n">
        <f aca="false">SUM(P62:P65)/AVERAGE(AG62:AG65)</f>
        <v>0.0202316958796379</v>
      </c>
      <c r="BM16" s="40" t="n">
        <f aca="false">SUM(D62:D65)/AVERAGE(AG62:AG65)</f>
        <v>0.0995939665014277</v>
      </c>
      <c r="BN16" s="40" t="n">
        <f aca="false">(SUM(H62:H65)+SUM(J62:J65))/AVERAGE(AG62:AG65)</f>
        <v>0.00718366227721192</v>
      </c>
      <c r="BO16" s="69" t="n">
        <f aca="false">AL16-BN16</f>
        <v>-0.0626376733575839</v>
      </c>
      <c r="BP16" s="32" t="n">
        <f aca="false">BN16+BM16</f>
        <v>0.10677762877864</v>
      </c>
    </row>
    <row r="17" customFormat="false" ht="12.8" hidden="false" customHeight="false" outlineLevel="0" collapsed="false">
      <c r="A17" s="7" t="n">
        <v>2015</v>
      </c>
      <c r="B17" s="7" t="n">
        <v>4</v>
      </c>
      <c r="C17" s="9"/>
      <c r="D17" s="81" t="n">
        <f aca="false">'Low pensions'!Q17</f>
        <v>113257758.110679</v>
      </c>
      <c r="E17" s="9"/>
      <c r="F17" s="67" t="n">
        <f aca="false">'Low pensions'!I17</f>
        <v>20585938.1941831</v>
      </c>
      <c r="G17" s="81" t="n">
        <f aca="false">'Low pensions'!K17</f>
        <v>0</v>
      </c>
      <c r="H17" s="81" t="n">
        <f aca="false">'Low pensions'!V17</f>
        <v>0</v>
      </c>
      <c r="I17" s="81" t="n">
        <f aca="false">'Low pensions'!M17</f>
        <v>0</v>
      </c>
      <c r="J17" s="81" t="n">
        <f aca="false">'Low pensions'!W17</f>
        <v>0</v>
      </c>
      <c r="K17" s="9"/>
      <c r="L17" s="81" t="n">
        <f aca="false">'Low pensions'!N17</f>
        <v>2757062.56989139</v>
      </c>
      <c r="M17" s="67"/>
      <c r="N17" s="81" t="n">
        <f aca="false">'Low pensions'!L17</f>
        <v>842483.122443445</v>
      </c>
      <c r="O17" s="9"/>
      <c r="P17" s="81" t="n">
        <f aca="false">'Low pensions'!X17</f>
        <v>18941504.3486667</v>
      </c>
      <c r="Q17" s="67"/>
      <c r="R17" s="81" t="n">
        <f aca="false">'Low SIPA income'!G12</f>
        <v>23608504.5739548</v>
      </c>
      <c r="S17" s="67"/>
      <c r="T17" s="81" t="n">
        <f aca="false">'Low SIPA income'!J12</f>
        <v>90269163.4277422</v>
      </c>
      <c r="U17" s="9"/>
      <c r="V17" s="81" t="n">
        <f aca="false">'Low SIPA income'!F12</f>
        <v>146563.952510206</v>
      </c>
      <c r="W17" s="67"/>
      <c r="X17" s="81" t="n">
        <f aca="false">'Low SIPA income'!M12</f>
        <v>368126.393145617</v>
      </c>
      <c r="Y17" s="9"/>
      <c r="Z17" s="9" t="n">
        <f aca="false">R17+V17-N17-L17-F17</f>
        <v>-430415.360052869</v>
      </c>
      <c r="AA17" s="9"/>
      <c r="AB17" s="9" t="n">
        <f aca="false">T17-P17-D17</f>
        <v>-41930099.0316033</v>
      </c>
      <c r="AC17" s="50"/>
      <c r="AD17" s="9" t="n">
        <v>6552140231.30253</v>
      </c>
      <c r="AE17" s="9" t="n">
        <f aca="false">'Central scenario'!AE17</f>
        <v>719350.606091079</v>
      </c>
      <c r="AF17" s="9" t="n">
        <f aca="false">'Central scenario'!AF17</f>
        <v>115.79241048</v>
      </c>
      <c r="AG17" s="9" t="n">
        <f aca="false">AE17/$AE$6*$AD$6</f>
        <v>5248790844.48405</v>
      </c>
      <c r="AH17" s="9"/>
      <c r="AI17" s="9"/>
      <c r="AJ17" s="40" t="n">
        <f aca="false">AB17/AG17</f>
        <v>-0.00798852540974606</v>
      </c>
      <c r="AK17" s="68" t="n">
        <f aca="false">AK16+1</f>
        <v>2028</v>
      </c>
      <c r="AL17" s="69" t="n">
        <f aca="false">SUM(AB66:AB69)/AVERAGE(AG66:AG69)</f>
        <v>-0.0541131660869417</v>
      </c>
      <c r="AM17" s="9" t="n">
        <f aca="false">'Central scenario'!AM16</f>
        <v>12139889.4651339</v>
      </c>
      <c r="AN17" s="69" t="n">
        <f aca="false">AM17/AVERAGE(AG66:AG69)</f>
        <v>0.00209083418491983</v>
      </c>
      <c r="AO17" s="69" t="n">
        <f aca="false">'GDP evolution by scenario'!G65</f>
        <v>0.0348252180071573</v>
      </c>
      <c r="AP17" s="69"/>
      <c r="AQ17" s="9" t="n">
        <f aca="false">AQ16*(1+AO17)</f>
        <v>485098382.731976</v>
      </c>
      <c r="AR17" s="9" t="n">
        <f aca="false">(((((((((((AR16*((1+AO17)^(1/12))-AM17/12)*((1+AO17)^(1/12))-AM17/12)*((1+AO17)^(1/12))-AM17/12)*((1+AO17)^(1/12))-AM17/12)*((1+AO17)^(1/12))-AM17/12)*((1+AO17)^(1/12))-AM17/12)*((1+AO17)^(1/12))-AM17/12)*((1+AO17)^(1/12))-AM17/12)*((1+AO17)^(1/12))-AM17/12)*((1+AO17)^(1/12))-AM17/12)*((1+AO17)^(1/12))-AM17/12)*((1+AO17)^(1/12))-AM17/12</f>
        <v>330715229.896448</v>
      </c>
      <c r="AS17" s="70" t="n">
        <f aca="false">AQ17/AG69</f>
        <v>0.0831829806882601</v>
      </c>
      <c r="AT17" s="70" t="n">
        <f aca="false">AR17/AG69</f>
        <v>0.0567098954790566</v>
      </c>
      <c r="AU17" s="7"/>
      <c r="AV17" s="7"/>
      <c r="AW17" s="71" t="n">
        <f aca="false">workers_and_wage_low!C5</f>
        <v>11048388</v>
      </c>
      <c r="AX17" s="7"/>
      <c r="AY17" s="40" t="n">
        <f aca="false">(AW17-AW16)/AW16</f>
        <v>-0.00100411474558553</v>
      </c>
      <c r="AZ17" s="39" t="n">
        <f aca="false">workers_and_wage_low!B5</f>
        <v>7113.98164433727</v>
      </c>
      <c r="BA17" s="40" t="n">
        <f aca="false">(AZ17-AZ16)/AZ16</f>
        <v>0.00309652807851384</v>
      </c>
      <c r="BB17" s="40"/>
      <c r="BC17" s="40"/>
      <c r="BD17" s="40"/>
      <c r="BE17" s="40"/>
      <c r="BF17" s="7"/>
      <c r="BG17" s="7"/>
      <c r="BH17" s="7"/>
      <c r="BI17" s="40" t="n">
        <f aca="false">T24/AG24</f>
        <v>0.0147659439435348</v>
      </c>
      <c r="BJ17" s="7" t="n">
        <f aca="false">BJ16+1</f>
        <v>2028</v>
      </c>
      <c r="BK17" s="40" t="n">
        <f aca="false">SUM(T66:T69)/AVERAGE(AG66:AG69)</f>
        <v>0.0646595187510402</v>
      </c>
      <c r="BL17" s="40" t="n">
        <f aca="false">SUM(P66:P69)/AVERAGE(AG66:AG69)</f>
        <v>0.0200278528681369</v>
      </c>
      <c r="BM17" s="40" t="n">
        <f aca="false">SUM(D66:D69)/AVERAGE(AG66:AG69)</f>
        <v>0.098744831969845</v>
      </c>
      <c r="BN17" s="40" t="n">
        <f aca="false">(SUM(H66:H69)+SUM(J66:J69))/AVERAGE(AG66:AG69)</f>
        <v>0.00815064158514988</v>
      </c>
      <c r="BO17" s="69" t="n">
        <f aca="false">AL17-BN17</f>
        <v>-0.0622638076720916</v>
      </c>
      <c r="BP17" s="32" t="n">
        <f aca="false">BN17+BM17</f>
        <v>0.106895473554995</v>
      </c>
    </row>
    <row r="18" customFormat="false" ht="12.8" hidden="false" customHeight="false" outlineLevel="0" collapsed="false">
      <c r="A18" s="5" t="n">
        <f aca="false">A14+1</f>
        <v>2016</v>
      </c>
      <c r="B18" s="5" t="n">
        <f aca="false">B14</f>
        <v>1</v>
      </c>
      <c r="C18" s="6"/>
      <c r="D18" s="80" t="n">
        <f aca="false">'Low pensions'!Q18</f>
        <v>99362547.3651602</v>
      </c>
      <c r="E18" s="6"/>
      <c r="F18" s="8" t="n">
        <f aca="false">'Low pensions'!I18</f>
        <v>18060319.1604489</v>
      </c>
      <c r="G18" s="80" t="n">
        <f aca="false">'Low pensions'!K18</f>
        <v>0</v>
      </c>
      <c r="H18" s="80" t="n">
        <f aca="false">'Low pensions'!V18</f>
        <v>0</v>
      </c>
      <c r="I18" s="80" t="n">
        <f aca="false">'Low pensions'!M18</f>
        <v>0</v>
      </c>
      <c r="J18" s="80" t="n">
        <f aca="false">'Low pensions'!W18</f>
        <v>0</v>
      </c>
      <c r="K18" s="6"/>
      <c r="L18" s="80" t="n">
        <f aca="false">'Low pensions'!N18</f>
        <v>2795658.97722293</v>
      </c>
      <c r="M18" s="8"/>
      <c r="N18" s="80" t="n">
        <f aca="false">'Low pensions'!L18</f>
        <v>737462.751726605</v>
      </c>
      <c r="O18" s="6"/>
      <c r="P18" s="80" t="n">
        <f aca="false">'Low pensions'!X18</f>
        <v>18563990.1961245</v>
      </c>
      <c r="Q18" s="8"/>
      <c r="R18" s="80" t="n">
        <f aca="false">'Low SIPA income'!G13</f>
        <v>19220294.5418369</v>
      </c>
      <c r="S18" s="8"/>
      <c r="T18" s="80" t="n">
        <f aca="false">'Low SIPA income'!J13</f>
        <v>73490462.036316</v>
      </c>
      <c r="U18" s="6"/>
      <c r="V18" s="80" t="n">
        <f aca="false">'Low SIPA income'!F13</f>
        <v>140377.525227439</v>
      </c>
      <c r="W18" s="8"/>
      <c r="X18" s="80" t="n">
        <f aca="false">'Low SIPA income'!M13</f>
        <v>352587.871407783</v>
      </c>
      <c r="Y18" s="6"/>
      <c r="Z18" s="6" t="n">
        <f aca="false">R18+V18-N18-L18-F18</f>
        <v>-2232768.82233403</v>
      </c>
      <c r="AA18" s="6"/>
      <c r="AB18" s="6" t="n">
        <f aca="false">T18-P18-D18</f>
        <v>-44436075.5249687</v>
      </c>
      <c r="AC18" s="50"/>
      <c r="AD18" s="6" t="n">
        <v>7006645045.10604</v>
      </c>
      <c r="AE18" s="6" t="n">
        <f aca="false">'Central scenario'!AE18</f>
        <v>713366.052703658</v>
      </c>
      <c r="AF18" s="6" t="n">
        <f aca="false">'Central scenario'!AF18</f>
        <v>131.11898839</v>
      </c>
      <c r="AG18" s="6" t="n">
        <f aca="false">AE18/$AE$6*$AD$6</f>
        <v>5205124141.81883</v>
      </c>
      <c r="AH18" s="6"/>
      <c r="AI18" s="6"/>
      <c r="AJ18" s="61" t="n">
        <f aca="false">AB18/AG18</f>
        <v>-0.00853698669124178</v>
      </c>
      <c r="AK18" s="62" t="n">
        <f aca="false">AK17+1</f>
        <v>2029</v>
      </c>
      <c r="AL18" s="63" t="n">
        <f aca="false">SUM(AB70:AB73)/AVERAGE(AG70:AG73)</f>
        <v>-0.0544012415518929</v>
      </c>
      <c r="AM18" s="6" t="n">
        <f aca="false">'Central scenario'!AM17</f>
        <v>11273018.6820578</v>
      </c>
      <c r="AN18" s="63" t="n">
        <f aca="false">AM18/AVERAGE(AG70:AG73)</f>
        <v>0.0019205036465961</v>
      </c>
      <c r="AO18" s="63" t="n">
        <f aca="false">'GDP evolution by scenario'!G69</f>
        <v>0.0239579697010608</v>
      </c>
      <c r="AP18" s="63"/>
      <c r="AQ18" s="6" t="n">
        <f aca="false">AQ17*(1+AO18)</f>
        <v>496720355.087502</v>
      </c>
      <c r="AR18" s="6" t="n">
        <f aca="false">(((((((((((AR17*((1+AO18)^(1/12))-AM18/12)*((1+AO18)^(1/12))-AM18/12)*((1+AO18)^(1/12))-AM18/12)*((1+AO18)^(1/12))-AM18/12)*((1+AO18)^(1/12))-AM18/12)*((1+AO18)^(1/12))-AM18/12)*((1+AO18)^(1/12))-AM18/12)*((1+AO18)^(1/12))-AM18/12)*((1+AO18)^(1/12))-AM18/12)*((1+AO18)^(1/12))-AM18/12)*((1+AO18)^(1/12))-AM18/12)*((1+AO18)^(1/12))-AM18/12</f>
        <v>327242219.776701</v>
      </c>
      <c r="AS18" s="64" t="n">
        <f aca="false">AQ18/AG73</f>
        <v>0.0841249836174619</v>
      </c>
      <c r="AT18" s="64" t="n">
        <f aca="false">AR18/AG73</f>
        <v>0.0554220218593767</v>
      </c>
      <c r="AU18" s="5"/>
      <c r="AV18" s="5"/>
      <c r="AW18" s="65" t="n">
        <f aca="false">workers_and_wage_low!C6</f>
        <v>11064497</v>
      </c>
      <c r="AX18" s="5"/>
      <c r="AY18" s="61" t="n">
        <f aca="false">(AW18-AW17)/AW17</f>
        <v>0.00145804075671492</v>
      </c>
      <c r="AZ18" s="66" t="n">
        <f aca="false">workers_and_wage_low!B6</f>
        <v>6705.54599729676</v>
      </c>
      <c r="BA18" s="61" t="n">
        <f aca="false">(AZ18-AZ17)/AZ17</f>
        <v>-0.0574130869968755</v>
      </c>
      <c r="BB18" s="11" t="n">
        <f aca="false">'Central scenario'!BB18</f>
        <v>54.2365152508808</v>
      </c>
      <c r="BC18" s="11" t="n">
        <f aca="false">'Central scenario'!BC18</f>
        <v>12.4538228816634</v>
      </c>
      <c r="BD18" s="11" t="n">
        <f aca="false">BB18+BC18/2</f>
        <v>60.4634266917125</v>
      </c>
      <c r="BE18" s="11"/>
      <c r="BF18" s="5"/>
      <c r="BG18" s="5"/>
      <c r="BH18" s="5"/>
      <c r="BI18" s="61" t="n">
        <f aca="false">T25/AG25</f>
        <v>0.0172656761717295</v>
      </c>
      <c r="BJ18" s="5" t="n">
        <f aca="false">BJ17+1</f>
        <v>2029</v>
      </c>
      <c r="BK18" s="61" t="n">
        <f aca="false">SUM(T70:T73)/AVERAGE(AG70:AG73)</f>
        <v>0.0648075850948278</v>
      </c>
      <c r="BL18" s="61" t="n">
        <f aca="false">SUM(P70:P73)/AVERAGE(AG70:AG73)</f>
        <v>0.0199702372031107</v>
      </c>
      <c r="BM18" s="61" t="n">
        <f aca="false">SUM(D70:D73)/AVERAGE(AG70:AG73)</f>
        <v>0.09923858944361</v>
      </c>
      <c r="BN18" s="61" t="n">
        <f aca="false">(SUM(H70:H73)+SUM(J70:J73))/AVERAGE(AG70:AG73)</f>
        <v>0.0093472854141844</v>
      </c>
      <c r="BO18" s="63" t="n">
        <f aca="false">AL18-BN18</f>
        <v>-0.0637485269660773</v>
      </c>
      <c r="BP18" s="32" t="n">
        <f aca="false">BN18+BM18</f>
        <v>0.108585874857794</v>
      </c>
    </row>
    <row r="19" customFormat="false" ht="12.8" hidden="false" customHeight="false" outlineLevel="0" collapsed="false">
      <c r="A19" s="7" t="n">
        <f aca="false">A15+1</f>
        <v>2016</v>
      </c>
      <c r="B19" s="7" t="n">
        <f aca="false">B15</f>
        <v>2</v>
      </c>
      <c r="C19" s="9"/>
      <c r="D19" s="81" t="n">
        <f aca="false">'Low pensions'!Q19</f>
        <v>102443922.414065</v>
      </c>
      <c r="E19" s="9"/>
      <c r="F19" s="67" t="n">
        <f aca="false">'Low pensions'!I19</f>
        <v>18620395.5505171</v>
      </c>
      <c r="G19" s="81" t="n">
        <f aca="false">'Low pensions'!K19</f>
        <v>0</v>
      </c>
      <c r="H19" s="81" t="n">
        <f aca="false">'Low pensions'!V19</f>
        <v>0</v>
      </c>
      <c r="I19" s="81" t="n">
        <f aca="false">'Low pensions'!M19</f>
        <v>0</v>
      </c>
      <c r="J19" s="81" t="n">
        <f aca="false">'Low pensions'!W19</f>
        <v>0</v>
      </c>
      <c r="K19" s="9"/>
      <c r="L19" s="81" t="n">
        <f aca="false">'Low pensions'!N19</f>
        <v>2828183.68633319</v>
      </c>
      <c r="M19" s="67"/>
      <c r="N19" s="81" t="n">
        <f aca="false">'Low pensions'!L19</f>
        <v>762331.112871721</v>
      </c>
      <c r="O19" s="9"/>
      <c r="P19" s="81" t="n">
        <f aca="false">'Low pensions'!X19</f>
        <v>18869579.4519813</v>
      </c>
      <c r="Q19" s="67"/>
      <c r="R19" s="81" t="n">
        <f aca="false">'Low SIPA income'!G14</f>
        <v>21936740.3122532</v>
      </c>
      <c r="S19" s="67"/>
      <c r="T19" s="81" t="n">
        <f aca="false">'Low SIPA income'!J14</f>
        <v>83877027.8784753</v>
      </c>
      <c r="U19" s="9"/>
      <c r="V19" s="81" t="n">
        <f aca="false">'Low SIPA income'!F14</f>
        <v>141764.810127232</v>
      </c>
      <c r="W19" s="67"/>
      <c r="X19" s="81" t="n">
        <f aca="false">'Low SIPA income'!M14</f>
        <v>356072.331110729</v>
      </c>
      <c r="Y19" s="9"/>
      <c r="Z19" s="9" t="n">
        <f aca="false">R19+V19-N19-L19-F19</f>
        <v>-132405.227341589</v>
      </c>
      <c r="AA19" s="9"/>
      <c r="AB19" s="9" t="n">
        <f aca="false">T19-P19-D19</f>
        <v>-37436473.9875706</v>
      </c>
      <c r="AC19" s="50"/>
      <c r="AD19" s="9" t="n">
        <v>8414556482.17921</v>
      </c>
      <c r="AE19" s="9" t="n">
        <f aca="false">'Central scenario'!AE19</f>
        <v>700905.075643413</v>
      </c>
      <c r="AF19" s="9" t="n">
        <f aca="false">'Central scenario'!AF19</f>
        <v>147.89635652</v>
      </c>
      <c r="AG19" s="9" t="n">
        <f aca="false">AE19/$AE$6*$AD$6</f>
        <v>5114201771.34562</v>
      </c>
      <c r="AH19" s="9"/>
      <c r="AI19" s="9"/>
      <c r="AJ19" s="40" t="n">
        <f aca="false">AB19/AG19</f>
        <v>-0.00732010109521364</v>
      </c>
      <c r="AK19" s="68" t="n">
        <f aca="false">AK18+1</f>
        <v>2030</v>
      </c>
      <c r="AL19" s="69" t="n">
        <f aca="false">SUM(AB74:AB77)/AVERAGE(AG74:AG77)</f>
        <v>-0.0534075020341889</v>
      </c>
      <c r="AM19" s="9" t="n">
        <f aca="false">'Central scenario'!AM18</f>
        <v>10452476.7322336</v>
      </c>
      <c r="AN19" s="69" t="n">
        <f aca="false">AM19/AVERAGE(AG74:AG77)</f>
        <v>0.00175279755824999</v>
      </c>
      <c r="AO19" s="69" t="n">
        <f aca="false">'GDP evolution by scenario'!G73</f>
        <v>0.0299218502377645</v>
      </c>
      <c r="AP19" s="69"/>
      <c r="AQ19" s="9" t="n">
        <f aca="false">AQ18*(1+AO19)</f>
        <v>511583147.162479</v>
      </c>
      <c r="AR19" s="9" t="n">
        <f aca="false">(((((((((((AR18*((1+AO19)^(1/12))-AM19/12)*((1+AO19)^(1/12))-AM19/12)*((1+AO19)^(1/12))-AM19/12)*((1+AO19)^(1/12))-AM19/12)*((1+AO19)^(1/12))-AM19/12)*((1+AO19)^(1/12))-AM19/12)*((1+AO19)^(1/12))-AM19/12)*((1+AO19)^(1/12))-AM19/12)*((1+AO19)^(1/12))-AM19/12)*((1+AO19)^(1/12))-AM19/12)*((1+AO19)^(1/12))-AM19/12)*((1+AO19)^(1/12))-AM19/12</f>
        <v>326438851.644225</v>
      </c>
      <c r="AS19" s="70" t="n">
        <f aca="false">AQ19/AG77</f>
        <v>0.0849409596513797</v>
      </c>
      <c r="AT19" s="70" t="n">
        <f aca="false">AR19/AG77</f>
        <v>0.0542004354129913</v>
      </c>
      <c r="AU19" s="7"/>
      <c r="AV19" s="7"/>
      <c r="AW19" s="71" t="n">
        <f aca="false">workers_and_wage_low!C7</f>
        <v>11128156</v>
      </c>
      <c r="AX19" s="7"/>
      <c r="AY19" s="40" t="n">
        <f aca="false">(AW19-AW18)/AW18</f>
        <v>0.0057534472647062</v>
      </c>
      <c r="AZ19" s="39" t="n">
        <f aca="false">workers_and_wage_low!B7</f>
        <v>6521.17321865806</v>
      </c>
      <c r="BA19" s="40" t="n">
        <f aca="false">(AZ19-AZ18)/AZ18</f>
        <v>-0.0274955654189868</v>
      </c>
      <c r="BB19" s="39" t="n">
        <f aca="false">'Central scenario'!BB19</f>
        <v>48.3571970243014</v>
      </c>
      <c r="BC19" s="39" t="n">
        <f aca="false">'Central scenario'!BC19</f>
        <v>10.7565894926318</v>
      </c>
      <c r="BD19" s="12" t="n">
        <f aca="false">BB19+BC19/2</f>
        <v>53.7354917706173</v>
      </c>
      <c r="BE19" s="40" t="n">
        <f aca="false">BD19/BD18-1</f>
        <v>-0.111272802241249</v>
      </c>
      <c r="BF19" s="7"/>
      <c r="BG19" s="7"/>
      <c r="BH19" s="7"/>
      <c r="BI19" s="40" t="n">
        <f aca="false">T26/AG26</f>
        <v>0.0137299169045108</v>
      </c>
      <c r="BJ19" s="7" t="n">
        <f aca="false">BJ18+1</f>
        <v>2030</v>
      </c>
      <c r="BK19" s="40" t="n">
        <f aca="false">SUM(T74:T77)/AVERAGE(AG74:AG77)</f>
        <v>0.0649213834774331</v>
      </c>
      <c r="BL19" s="40" t="n">
        <f aca="false">SUM(P74:P77)/AVERAGE(AG74:AG77)</f>
        <v>0.0197686361431189</v>
      </c>
      <c r="BM19" s="40" t="n">
        <f aca="false">SUM(D74:D77)/AVERAGE(AG74:AG77)</f>
        <v>0.0985602493685031</v>
      </c>
      <c r="BN19" s="40" t="n">
        <f aca="false">(SUM(H74:H77)+SUM(J74:J77))/AVERAGE(AG74:AG77)</f>
        <v>0.0102109028014272</v>
      </c>
      <c r="BO19" s="69" t="n">
        <f aca="false">AL19-BN19</f>
        <v>-0.0636184048356162</v>
      </c>
      <c r="BP19" s="32" t="n">
        <f aca="false">BN19+BM19</f>
        <v>0.10877115216993</v>
      </c>
    </row>
    <row r="20" customFormat="false" ht="12.8" hidden="false" customHeight="false" outlineLevel="0" collapsed="false">
      <c r="A20" s="7" t="n">
        <f aca="false">A16+1</f>
        <v>2016</v>
      </c>
      <c r="B20" s="7" t="n">
        <f aca="false">B16</f>
        <v>3</v>
      </c>
      <c r="C20" s="9"/>
      <c r="D20" s="81" t="n">
        <f aca="false">'Low pensions'!Q20</f>
        <v>97787429.5558068</v>
      </c>
      <c r="E20" s="9"/>
      <c r="F20" s="67" t="n">
        <f aca="false">'Low pensions'!I20</f>
        <v>17774022.853575</v>
      </c>
      <c r="G20" s="81" t="n">
        <f aca="false">'Low pensions'!K20</f>
        <v>0</v>
      </c>
      <c r="H20" s="81" t="n">
        <f aca="false">'Low pensions'!V20</f>
        <v>0</v>
      </c>
      <c r="I20" s="81" t="n">
        <f aca="false">'Low pensions'!M20</f>
        <v>0</v>
      </c>
      <c r="J20" s="81" t="n">
        <f aca="false">'Low pensions'!W20</f>
        <v>0</v>
      </c>
      <c r="K20" s="9"/>
      <c r="L20" s="81" t="n">
        <f aca="false">'Low pensions'!N20</f>
        <v>2477813.00409058</v>
      </c>
      <c r="M20" s="67"/>
      <c r="N20" s="81" t="n">
        <f aca="false">'Low pensions'!L20</f>
        <v>730280.338931318</v>
      </c>
      <c r="O20" s="9"/>
      <c r="P20" s="81" t="n">
        <f aca="false">'Low pensions'!X20</f>
        <v>16875170.4145192</v>
      </c>
      <c r="Q20" s="67"/>
      <c r="R20" s="81" t="n">
        <f aca="false">'Low SIPA income'!G15</f>
        <v>19124450.2470086</v>
      </c>
      <c r="S20" s="67"/>
      <c r="T20" s="81" t="n">
        <f aca="false">'Low SIPA income'!J15</f>
        <v>73123993.0680518</v>
      </c>
      <c r="U20" s="9"/>
      <c r="V20" s="81" t="n">
        <f aca="false">'Low SIPA income'!F15</f>
        <v>144189.0349691</v>
      </c>
      <c r="W20" s="67"/>
      <c r="X20" s="81" t="n">
        <f aca="false">'Low SIPA income'!M15</f>
        <v>362161.284990086</v>
      </c>
      <c r="Y20" s="9"/>
      <c r="Z20" s="9" t="n">
        <f aca="false">R20+V20-N20-L20-F20</f>
        <v>-1713476.91461919</v>
      </c>
      <c r="AA20" s="9"/>
      <c r="AB20" s="9" t="n">
        <f aca="false">T20-P20-D20</f>
        <v>-41538606.9022742</v>
      </c>
      <c r="AC20" s="50"/>
      <c r="AD20" s="9" t="n">
        <v>8527628825.27803</v>
      </c>
      <c r="AE20" s="9" t="n">
        <f aca="false">'Central scenario'!AE20</f>
        <v>703426.861590182</v>
      </c>
      <c r="AF20" s="9" t="n">
        <f aca="false">'Central scenario'!AF20</f>
        <v>155.88165151</v>
      </c>
      <c r="AG20" s="9" t="n">
        <f aca="false">AE20/$AE$6*$AD$6</f>
        <v>5132602154.79852</v>
      </c>
      <c r="AH20" s="9"/>
      <c r="AI20" s="9"/>
      <c r="AJ20" s="40" t="n">
        <f aca="false">AB20/AG20</f>
        <v>-0.00809308916792613</v>
      </c>
      <c r="AK20" s="68" t="n">
        <f aca="false">AK19+1</f>
        <v>2031</v>
      </c>
      <c r="AL20" s="69" t="n">
        <f aca="false">SUM(AB78:AB81)/AVERAGE(AG78:AG81)</f>
        <v>-0.0513595653008811</v>
      </c>
      <c r="AM20" s="9" t="n">
        <f aca="false">'Central scenario'!AM19</f>
        <v>9649081.86791266</v>
      </c>
      <c r="AN20" s="69" t="n">
        <f aca="false">AM20/AVERAGE(AG78:AG81)</f>
        <v>0.0015885697910425</v>
      </c>
      <c r="AO20" s="69" t="n">
        <f aca="false">'GDP evolution by scenario'!G77</f>
        <v>0.0189804472543524</v>
      </c>
      <c r="AP20" s="69"/>
      <c r="AQ20" s="9" t="n">
        <f aca="false">AQ19*(1+AO20)</f>
        <v>521293224.103413</v>
      </c>
      <c r="AR20" s="9" t="n">
        <f aca="false">(((((((((((AR19*((1+AO20)^(1/12))-AM20/12)*((1+AO20)^(1/12))-AM20/12)*((1+AO20)^(1/12))-AM20/12)*((1+AO20)^(1/12))-AM20/12)*((1+AO20)^(1/12))-AM20/12)*((1+AO20)^(1/12))-AM20/12)*((1+AO20)^(1/12))-AM20/12)*((1+AO20)^(1/12))-AM20/12)*((1+AO20)^(1/12))-AM20/12)*((1+AO20)^(1/12))-AM20/12)*((1+AO20)^(1/12))-AM20/12)*((1+AO20)^(1/12))-AM20/12</f>
        <v>322902069.202474</v>
      </c>
      <c r="AS20" s="70" t="n">
        <f aca="false">AQ20/AG81</f>
        <v>0.0853441045250267</v>
      </c>
      <c r="AT20" s="70" t="n">
        <f aca="false">AR20/AG81</f>
        <v>0.0528642742148831</v>
      </c>
      <c r="AU20" s="7"/>
      <c r="AV20" s="7"/>
      <c r="AW20" s="71" t="n">
        <f aca="false">workers_and_wage_low!C8</f>
        <v>11235296</v>
      </c>
      <c r="AX20" s="7"/>
      <c r="AY20" s="40" t="n">
        <f aca="false">(AW20-AW19)/AW19</f>
        <v>0.00962783052286471</v>
      </c>
      <c r="AZ20" s="39" t="n">
        <f aca="false">workers_and_wage_low!B8</f>
        <v>6554.01964535573</v>
      </c>
      <c r="BA20" s="40" t="n">
        <f aca="false">(AZ20-AZ19)/AZ19</f>
        <v>0.00503688916032643</v>
      </c>
      <c r="BB20" s="39" t="n">
        <f aca="false">'Central scenario'!BB20</f>
        <v>51.1559235498969</v>
      </c>
      <c r="BC20" s="39" t="n">
        <f aca="false">'Central scenario'!BC20</f>
        <v>11.0036892295276</v>
      </c>
      <c r="BD20" s="12" t="n">
        <f aca="false">BB20+BC20/2</f>
        <v>56.6577681646607</v>
      </c>
      <c r="BE20" s="40" t="n">
        <f aca="false">BD20/BD19-1</f>
        <v>0.054382611896767</v>
      </c>
      <c r="BF20" s="7"/>
      <c r="BG20" s="7"/>
      <c r="BH20" s="7"/>
      <c r="BI20" s="40" t="n">
        <f aca="false">T27/AG27</f>
        <v>0.016490507335426</v>
      </c>
      <c r="BJ20" s="7" t="n">
        <f aca="false">BJ19+1</f>
        <v>2031</v>
      </c>
      <c r="BK20" s="40" t="n">
        <f aca="false">SUM(T78:T81)/AVERAGE(AG78:AG81)</f>
        <v>0.0651426031266618</v>
      </c>
      <c r="BL20" s="40" t="n">
        <f aca="false">SUM(P78:P81)/AVERAGE(AG78:AG81)</f>
        <v>0.0190680545711668</v>
      </c>
      <c r="BM20" s="40" t="n">
        <f aca="false">SUM(D78:D81)/AVERAGE(AG78:AG81)</f>
        <v>0.0974341138563761</v>
      </c>
      <c r="BN20" s="40" t="n">
        <f aca="false">(SUM(H78:H81)+SUM(J78:J81))/AVERAGE(AG78:AG81)</f>
        <v>0.0109818528766676</v>
      </c>
      <c r="BO20" s="69" t="n">
        <f aca="false">AL20-BN20</f>
        <v>-0.0623414181775487</v>
      </c>
      <c r="BP20" s="32" t="n">
        <f aca="false">BN20+BM20</f>
        <v>0.108415966733044</v>
      </c>
    </row>
    <row r="21" customFormat="false" ht="12.8" hidden="false" customHeight="false" outlineLevel="0" collapsed="false">
      <c r="A21" s="7" t="n">
        <f aca="false">A17+1</f>
        <v>2016</v>
      </c>
      <c r="B21" s="7" t="n">
        <f aca="false">B17</f>
        <v>4</v>
      </c>
      <c r="C21" s="9"/>
      <c r="D21" s="81" t="n">
        <f aca="false">'Low pensions'!Q21</f>
        <v>106830565.352356</v>
      </c>
      <c r="E21" s="9"/>
      <c r="F21" s="67" t="n">
        <f aca="false">'Low pensions'!I21</f>
        <v>19417719.8302311</v>
      </c>
      <c r="G21" s="81" t="n">
        <f aca="false">'Low pensions'!K21</f>
        <v>36324.8440125154</v>
      </c>
      <c r="H21" s="81" t="n">
        <f aca="false">'Low pensions'!V21</f>
        <v>199848.574195181</v>
      </c>
      <c r="I21" s="82" t="n">
        <f aca="false">'Low pensions'!M21</f>
        <v>1123.44878389224</v>
      </c>
      <c r="J21" s="81" t="n">
        <f aca="false">'Low pensions'!W21</f>
        <v>6180.88373799533</v>
      </c>
      <c r="K21" s="9"/>
      <c r="L21" s="81" t="n">
        <f aca="false">'Low pensions'!N21</f>
        <v>3910348.4398605</v>
      </c>
      <c r="M21" s="67"/>
      <c r="N21" s="81" t="n">
        <f aca="false">'Low pensions'!L21</f>
        <v>800602.401472312</v>
      </c>
      <c r="O21" s="9"/>
      <c r="P21" s="81" t="n">
        <f aca="false">'Low pensions'!X21</f>
        <v>24695494.840454</v>
      </c>
      <c r="Q21" s="67"/>
      <c r="R21" s="81" t="n">
        <f aca="false">'Low SIPA income'!G16</f>
        <v>22458949.1850295</v>
      </c>
      <c r="S21" s="67"/>
      <c r="T21" s="81" t="n">
        <f aca="false">'Low SIPA income'!J16</f>
        <v>85873738.7642665</v>
      </c>
      <c r="U21" s="9"/>
      <c r="V21" s="81" t="n">
        <f aca="false">'Low SIPA income'!F16</f>
        <v>151268.17202623</v>
      </c>
      <c r="W21" s="67"/>
      <c r="X21" s="81" t="n">
        <f aca="false">'Low SIPA income'!M16</f>
        <v>379942.036305749</v>
      </c>
      <c r="Y21" s="9"/>
      <c r="Z21" s="9" t="n">
        <f aca="false">R21+V21-N21-L21-F21</f>
        <v>-1518453.31450812</v>
      </c>
      <c r="AA21" s="9"/>
      <c r="AB21" s="9" t="n">
        <f aca="false">T21-P21-D21</f>
        <v>-45652321.4285437</v>
      </c>
      <c r="AC21" s="50"/>
      <c r="AD21" s="9" t="n">
        <v>8963807873.58243</v>
      </c>
      <c r="AE21" s="9" t="n">
        <f aca="false">'Central scenario'!AE21</f>
        <v>708213.404453394</v>
      </c>
      <c r="AF21" s="9" t="n">
        <f aca="false">'Central scenario'!AF21</f>
        <v>164.01000929</v>
      </c>
      <c r="AG21" s="9" t="n">
        <f aca="false">AE21/$AE$6*$AD$6</f>
        <v>5167527491.82392</v>
      </c>
      <c r="AH21" s="9"/>
      <c r="AI21" s="9"/>
      <c r="AJ21" s="40" t="n">
        <f aca="false">AB21/AG21</f>
        <v>-0.00883446125845968</v>
      </c>
      <c r="AK21" s="68" t="n">
        <f aca="false">AK20+1</f>
        <v>2032</v>
      </c>
      <c r="AL21" s="69" t="n">
        <f aca="false">SUM(AB82:AB85)/AVERAGE(AG82:AG85)</f>
        <v>-0.0505190702635519</v>
      </c>
      <c r="AM21" s="9" t="n">
        <f aca="false">'Central scenario'!AM20</f>
        <v>8873587.4679367</v>
      </c>
      <c r="AN21" s="69" t="n">
        <f aca="false">AM21/AVERAGE(AG82:AG85)</f>
        <v>0.00144620411551852</v>
      </c>
      <c r="AO21" s="69" t="n">
        <f aca="false">'GDP evolution by scenario'!G81</f>
        <v>0.0197111010319762</v>
      </c>
      <c r="AP21" s="69"/>
      <c r="AQ21" s="9" t="n">
        <f aca="false">AQ20*(1+AO21)</f>
        <v>531568487.510999</v>
      </c>
      <c r="AR21" s="9" t="n">
        <f aca="false">(((((((((((AR20*((1+AO21)^(1/12))-AM21/12)*((1+AO21)^(1/12))-AM21/12)*((1+AO21)^(1/12))-AM21/12)*((1+AO21)^(1/12))-AM21/12)*((1+AO21)^(1/12))-AM21/12)*((1+AO21)^(1/12))-AM21/12)*((1+AO21)^(1/12))-AM21/12)*((1+AO21)^(1/12))-AM21/12)*((1+AO21)^(1/12))-AM21/12)*((1+AO21)^(1/12))-AM21/12)*((1+AO21)^(1/12))-AM21/12)*((1+AO21)^(1/12))-AM21/12</f>
        <v>320313353.325585</v>
      </c>
      <c r="AS21" s="70" t="n">
        <f aca="false">AQ21/AG85</f>
        <v>0.0863178067139086</v>
      </c>
      <c r="AT21" s="70" t="n">
        <f aca="false">AR21/AG85</f>
        <v>0.0520135161692964</v>
      </c>
      <c r="AU21" s="7"/>
      <c r="AW21" s="71" t="n">
        <f aca="false">workers_and_wage_low!C9</f>
        <v>11156745</v>
      </c>
      <c r="AY21" s="40" t="n">
        <f aca="false">(AW21-AW20)/AW20</f>
        <v>-0.00699144909043785</v>
      </c>
      <c r="AZ21" s="39" t="n">
        <f aca="false">workers_and_wage_low!B9</f>
        <v>6660.1842529205</v>
      </c>
      <c r="BA21" s="40" t="n">
        <f aca="false">(AZ21-AZ20)/AZ20</f>
        <v>0.0161983962986734</v>
      </c>
      <c r="BB21" s="39" t="n">
        <f aca="false">'Central scenario'!BB21</f>
        <v>53.9018151544903</v>
      </c>
      <c r="BC21" s="39" t="n">
        <f aca="false">'Central scenario'!BC21</f>
        <v>11.5144882480255</v>
      </c>
      <c r="BD21" s="12" t="n">
        <f aca="false">BB21+BC21/2</f>
        <v>59.6590592785031</v>
      </c>
      <c r="BE21" s="40" t="n">
        <f aca="false">BD21/BD20-1</f>
        <v>0.0529722791960301</v>
      </c>
      <c r="BI21" s="40" t="n">
        <f aca="false">T28/AG28</f>
        <v>0.0135256873711945</v>
      </c>
      <c r="BJ21" s="7" t="n">
        <f aca="false">BJ20+1</f>
        <v>2032</v>
      </c>
      <c r="BK21" s="40" t="n">
        <f aca="false">SUM(T82:T85)/AVERAGE(AG82:AG85)</f>
        <v>0.0652179613637048</v>
      </c>
      <c r="BL21" s="40" t="n">
        <f aca="false">SUM(P82:P85)/AVERAGE(AG82:AG85)</f>
        <v>0.0186710669850948</v>
      </c>
      <c r="BM21" s="40" t="n">
        <f aca="false">SUM(D82:D85)/AVERAGE(AG82:AG85)</f>
        <v>0.097065964642162</v>
      </c>
      <c r="BN21" s="40" t="n">
        <f aca="false">(SUM(H82:H85)+SUM(J82:J85))/AVERAGE(AG82:AG85)</f>
        <v>0.0119316611587701</v>
      </c>
      <c r="BO21" s="69" t="n">
        <f aca="false">AL21-BN21</f>
        <v>-0.062450731422322</v>
      </c>
      <c r="BP21" s="32" t="n">
        <f aca="false">BN21+BM21</f>
        <v>0.108997625800932</v>
      </c>
    </row>
    <row r="22" customFormat="false" ht="12.8" hidden="false" customHeight="false" outlineLevel="0" collapsed="false">
      <c r="A22" s="5" t="n">
        <f aca="false">A18+1</f>
        <v>2017</v>
      </c>
      <c r="B22" s="5" t="n">
        <f aca="false">B18</f>
        <v>1</v>
      </c>
      <c r="C22" s="6"/>
      <c r="D22" s="80" t="n">
        <f aca="false">'Low pensions'!Q22</f>
        <v>102028419.063455</v>
      </c>
      <c r="E22" s="6"/>
      <c r="F22" s="8" t="n">
        <f aca="false">'Low pensions'!I22</f>
        <v>18544872.8981371</v>
      </c>
      <c r="G22" s="80" t="n">
        <f aca="false">'Low pensions'!K22</f>
        <v>66682.1496075563</v>
      </c>
      <c r="H22" s="80" t="n">
        <f aca="false">'Low pensions'!V22</f>
        <v>366865.512725902</v>
      </c>
      <c r="I22" s="80" t="n">
        <f aca="false">'Low pensions'!M22</f>
        <v>2062.33452394504</v>
      </c>
      <c r="J22" s="80" t="n">
        <f aca="false">'Low pensions'!W22</f>
        <v>11346.3560636877</v>
      </c>
      <c r="K22" s="6"/>
      <c r="L22" s="80" t="n">
        <f aca="false">'Low pensions'!N22</f>
        <v>4299591.36744104</v>
      </c>
      <c r="M22" s="8"/>
      <c r="N22" s="80" t="n">
        <f aca="false">'Low pensions'!L22</f>
        <v>765085.873759933</v>
      </c>
      <c r="O22" s="6"/>
      <c r="P22" s="80" t="n">
        <f aca="false">'Low pensions'!X22</f>
        <v>26519876.7856488</v>
      </c>
      <c r="Q22" s="8"/>
      <c r="R22" s="80" t="n">
        <f aca="false">'Low SIPA income'!G17</f>
        <v>19424356.1338637</v>
      </c>
      <c r="S22" s="8"/>
      <c r="T22" s="80" t="n">
        <f aca="false">'Low SIPA income'!J17</f>
        <v>74270709.2197953</v>
      </c>
      <c r="U22" s="6"/>
      <c r="V22" s="80" t="n">
        <f aca="false">'Low SIPA income'!F17</f>
        <v>123378.287154311</v>
      </c>
      <c r="W22" s="8"/>
      <c r="X22" s="80" t="n">
        <f aca="false">'Low SIPA income'!M17</f>
        <v>309890.686384417</v>
      </c>
      <c r="Y22" s="6"/>
      <c r="Z22" s="6" t="n">
        <f aca="false">R22+V22-N22-L22-F22</f>
        <v>-4061815.71832003</v>
      </c>
      <c r="AA22" s="6"/>
      <c r="AB22" s="6" t="n">
        <f aca="false">T22-P22-D22</f>
        <v>-54277586.6293081</v>
      </c>
      <c r="AC22" s="50"/>
      <c r="AD22" s="6" t="n">
        <v>9240877730.99836</v>
      </c>
      <c r="AE22" s="6" t="n">
        <f aca="false">'Central scenario'!AE22</f>
        <v>715597.310109884</v>
      </c>
      <c r="AF22" s="6" t="n">
        <f aca="false">'Central scenario'!AF22</f>
        <v>172.09591728</v>
      </c>
      <c r="AG22" s="6" t="n">
        <f aca="false">AE22/$AE$6*$AD$6</f>
        <v>5221404663.9263</v>
      </c>
      <c r="AH22" s="6"/>
      <c r="AI22" s="6"/>
      <c r="AJ22" s="61" t="n">
        <f aca="false">AB22/AG22</f>
        <v>-0.0103952078267945</v>
      </c>
      <c r="AK22" s="62" t="n">
        <f aca="false">AK21+1</f>
        <v>2033</v>
      </c>
      <c r="AL22" s="63" t="n">
        <f aca="false">SUM(AB86:AB89)/AVERAGE(AG86:AG89)</f>
        <v>-0.0501198064909279</v>
      </c>
      <c r="AM22" s="6" t="n">
        <f aca="false">'Central scenario'!AM21</f>
        <v>8126011.66426731</v>
      </c>
      <c r="AN22" s="63" t="n">
        <f aca="false">AM22/AVERAGE(AG86:AG89)</f>
        <v>0.00131311537411304</v>
      </c>
      <c r="AO22" s="63" t="n">
        <f aca="false">'GDP evolution by scenario'!G85</f>
        <v>0.0274558364017539</v>
      </c>
      <c r="AP22" s="63"/>
      <c r="AQ22" s="6" t="n">
        <f aca="false">AQ21*(1+AO22)</f>
        <v>546163144.940429</v>
      </c>
      <c r="AR22" s="6" t="n">
        <f aca="false">(((((((((((AR21*((1+AO22)^(1/12))-AM22/12)*((1+AO22)^(1/12))-AM22/12)*((1+AO22)^(1/12))-AM22/12)*((1+AO22)^(1/12))-AM22/12)*((1+AO22)^(1/12))-AM22/12)*((1+AO22)^(1/12))-AM22/12)*((1+AO22)^(1/12))-AM22/12)*((1+AO22)^(1/12))-AM22/12)*((1+AO22)^(1/12))-AM22/12)*((1+AO22)^(1/12))-AM22/12)*((1+AO22)^(1/12))-AM22/12)*((1+AO22)^(1/12))-AM22/12</f>
        <v>320880055.645366</v>
      </c>
      <c r="AS22" s="64" t="n">
        <f aca="false">AQ22/AG89</f>
        <v>0.0875002291461423</v>
      </c>
      <c r="AT22" s="64" t="n">
        <f aca="false">AR22/AG89</f>
        <v>0.0514078598263141</v>
      </c>
      <c r="AU22" s="5"/>
      <c r="AV22" s="5"/>
      <c r="AW22" s="65" t="n">
        <f aca="false">workers_and_wage_low!C10</f>
        <v>11057148</v>
      </c>
      <c r="AX22" s="5"/>
      <c r="AY22" s="61" t="n">
        <f aca="false">(AW22-AW21)/AW21</f>
        <v>-0.00892706609320192</v>
      </c>
      <c r="AZ22" s="66" t="n">
        <f aca="false">workers_and_wage_low!B10</f>
        <v>6744.03429129675</v>
      </c>
      <c r="BA22" s="61" t="n">
        <f aca="false">(AZ22-AZ21)/AZ21</f>
        <v>0.0125897475493247</v>
      </c>
      <c r="BB22" s="66" t="n">
        <f aca="false">'Central scenario'!BB22</f>
        <v>54.5536421818645</v>
      </c>
      <c r="BC22" s="66" t="n">
        <f aca="false">'Central scenario'!BC22</f>
        <v>12.4947600115723</v>
      </c>
      <c r="BD22" s="11" t="n">
        <f aca="false">BB22+BC22/2</f>
        <v>60.8010221876507</v>
      </c>
      <c r="BE22" s="61" t="n">
        <f aca="false">BD22/BD21-1</f>
        <v>0.0191414836733619</v>
      </c>
      <c r="BF22" s="5"/>
      <c r="BG22" s="5"/>
      <c r="BH22" s="5"/>
      <c r="BI22" s="61" t="n">
        <f aca="false">T29/AG29</f>
        <v>0.0149462175914983</v>
      </c>
      <c r="BJ22" s="5" t="n">
        <f aca="false">BJ21+1</f>
        <v>2033</v>
      </c>
      <c r="BK22" s="61" t="n">
        <f aca="false">SUM(T86:T89)/AVERAGE(AG86:AG89)</f>
        <v>0.0653021160713183</v>
      </c>
      <c r="BL22" s="61" t="n">
        <f aca="false">SUM(P86:P89)/AVERAGE(AG86:AG89)</f>
        <v>0.0187608679541267</v>
      </c>
      <c r="BM22" s="61" t="n">
        <f aca="false">SUM(D86:D89)/AVERAGE(AG86:AG89)</f>
        <v>0.0966610546081195</v>
      </c>
      <c r="BN22" s="61" t="n">
        <f aca="false">(SUM(H86:H89)+SUM(J86:J89))/AVERAGE(AG86:AG89)</f>
        <v>0.0129546370881244</v>
      </c>
      <c r="BO22" s="63" t="n">
        <f aca="false">AL22-BN22</f>
        <v>-0.0630744435790523</v>
      </c>
      <c r="BP22" s="32" t="n">
        <f aca="false">BN22+BM22</f>
        <v>0.109615691696244</v>
      </c>
    </row>
    <row r="23" customFormat="false" ht="12.8" hidden="false" customHeight="false" outlineLevel="0" collapsed="false">
      <c r="A23" s="7" t="n">
        <f aca="false">A19+1</f>
        <v>2017</v>
      </c>
      <c r="B23" s="7" t="n">
        <f aca="false">B19</f>
        <v>2</v>
      </c>
      <c r="C23" s="9"/>
      <c r="D23" s="81" t="n">
        <f aca="false">'Low pensions'!Q23</f>
        <v>108864344.754538</v>
      </c>
      <c r="E23" s="9"/>
      <c r="F23" s="67" t="n">
        <f aca="false">'Low pensions'!I23</f>
        <v>19787383.310882</v>
      </c>
      <c r="G23" s="81" t="n">
        <f aca="false">'Low pensions'!K23</f>
        <v>102244.218065323</v>
      </c>
      <c r="H23" s="81" t="n">
        <f aca="false">'Low pensions'!V23</f>
        <v>562517.520874031</v>
      </c>
      <c r="I23" s="81" t="n">
        <f aca="false">'Low pensions'!M23</f>
        <v>3162.19231129867</v>
      </c>
      <c r="J23" s="81" t="n">
        <f aca="false">'Low pensions'!W23</f>
        <v>17397.4490991969</v>
      </c>
      <c r="K23" s="9"/>
      <c r="L23" s="81" t="n">
        <f aca="false">'Low pensions'!N23</f>
        <v>3939404.98436416</v>
      </c>
      <c r="M23" s="67"/>
      <c r="N23" s="81" t="n">
        <f aca="false">'Low pensions'!L23</f>
        <v>818579.510877658</v>
      </c>
      <c r="O23" s="9"/>
      <c r="P23" s="81" t="n">
        <f aca="false">'Low pensions'!X23</f>
        <v>24945174.139856</v>
      </c>
      <c r="Q23" s="67"/>
      <c r="R23" s="81" t="n">
        <f aca="false">'Low SIPA income'!G18</f>
        <v>23247350.7851997</v>
      </c>
      <c r="S23" s="67"/>
      <c r="T23" s="81" t="n">
        <f aca="false">'Low SIPA income'!J18</f>
        <v>88888260.6146242</v>
      </c>
      <c r="U23" s="9"/>
      <c r="V23" s="81" t="n">
        <f aca="false">'Low SIPA income'!F18</f>
        <v>131002.673091904</v>
      </c>
      <c r="W23" s="67"/>
      <c r="X23" s="81" t="n">
        <f aca="false">'Low SIPA income'!M18</f>
        <v>329040.94568819</v>
      </c>
      <c r="Y23" s="9"/>
      <c r="Z23" s="9" t="n">
        <f aca="false">R23+V23-N23-L23-F23</f>
        <v>-1167014.34783224</v>
      </c>
      <c r="AA23" s="9"/>
      <c r="AB23" s="9" t="n">
        <f aca="false">T23-P23-D23</f>
        <v>-44921258.2797699</v>
      </c>
      <c r="AC23" s="50"/>
      <c r="AD23" s="9" t="n">
        <v>10558208304.6431</v>
      </c>
      <c r="AE23" s="9" t="n">
        <f aca="false">'Central scenario'!AE23</f>
        <v>720796.544148365</v>
      </c>
      <c r="AF23" s="9" t="n">
        <f aca="false">'Central scenario'!AF23</f>
        <v>183.45579241</v>
      </c>
      <c r="AG23" s="9" t="n">
        <f aca="false">AE23/$AE$6*$AD$6</f>
        <v>5259341230.30775</v>
      </c>
      <c r="AH23" s="9"/>
      <c r="AI23" s="9"/>
      <c r="AJ23" s="40" t="n">
        <f aca="false">AB23/AG23</f>
        <v>-0.00854123288690689</v>
      </c>
      <c r="AK23" s="68" t="n">
        <f aca="false">AK22+1</f>
        <v>2034</v>
      </c>
      <c r="AL23" s="69" t="n">
        <f aca="false">SUM(AB90:AB93)/AVERAGE(AG90:AG93)</f>
        <v>-0.0478727771611881</v>
      </c>
      <c r="AM23" s="9" t="n">
        <f aca="false">'Central scenario'!AM22</f>
        <v>7406781.38079157</v>
      </c>
      <c r="AN23" s="69" t="n">
        <f aca="false">AM23/AVERAGE(AG90:AG93)</f>
        <v>0.00117321910072501</v>
      </c>
      <c r="AO23" s="69" t="n">
        <f aca="false">'GDP evolution by scenario'!G89</f>
        <v>0.0232370578476866</v>
      </c>
      <c r="AP23" s="69"/>
      <c r="AQ23" s="9" t="n">
        <f aca="false">AQ22*(1+AO23)</f>
        <v>558854369.533684</v>
      </c>
      <c r="AR23" s="9" t="n">
        <f aca="false">(((((((((((AR22*((1+AO23)^(1/12))-AM23/12)*((1+AO23)^(1/12))-AM23/12)*((1+AO23)^(1/12))-AM23/12)*((1+AO23)^(1/12))-AM23/12)*((1+AO23)^(1/12))-AM23/12)*((1+AO23)^(1/12))-AM23/12)*((1+AO23)^(1/12))-AM23/12)*((1+AO23)^(1/12))-AM23/12)*((1+AO23)^(1/12))-AM23/12)*((1+AO23)^(1/12))-AM23/12)*((1+AO23)^(1/12))-AM23/12)*((1+AO23)^(1/12))-AM23/12</f>
        <v>320851025.278237</v>
      </c>
      <c r="AS23" s="70" t="n">
        <f aca="false">AQ23/AG93</f>
        <v>0.088273036651272</v>
      </c>
      <c r="AT23" s="70" t="n">
        <f aca="false">AR23/AG93</f>
        <v>0.0506795613633955</v>
      </c>
      <c r="AU23" s="7"/>
      <c r="AV23" s="7"/>
      <c r="AW23" s="71" t="n">
        <f aca="false">workers_and_wage_low!C11</f>
        <v>11247506</v>
      </c>
      <c r="AX23" s="7"/>
      <c r="AY23" s="40" t="n">
        <f aca="false">(AW23-AW22)/AW22</f>
        <v>0.017215831785918</v>
      </c>
      <c r="AZ23" s="39" t="n">
        <f aca="false">workers_and_wage_low!B11</f>
        <v>6741.66175252587</v>
      </c>
      <c r="BA23" s="40" t="n">
        <f aca="false">(AZ23-AZ22)/AZ22</f>
        <v>-0.000351798147578038</v>
      </c>
      <c r="BB23" s="39" t="n">
        <f aca="false">'Central scenario'!BB23</f>
        <v>49.9198466641054</v>
      </c>
      <c r="BC23" s="39" t="n">
        <f aca="false">'Central scenario'!BC23</f>
        <v>10.7610894199697</v>
      </c>
      <c r="BD23" s="12" t="n">
        <f aca="false">BB23+BC23/2</f>
        <v>55.3003913740903</v>
      </c>
      <c r="BE23" s="40" t="n">
        <f aca="false">BD23/BD22-1</f>
        <v>-0.0904693805407375</v>
      </c>
      <c r="BF23" s="7"/>
      <c r="BG23" s="7"/>
      <c r="BH23" s="7"/>
      <c r="BI23" s="40" t="n">
        <f aca="false">T30/AG30</f>
        <v>0.0119057709942776</v>
      </c>
      <c r="BJ23" s="7" t="n">
        <f aca="false">BJ22+1</f>
        <v>2034</v>
      </c>
      <c r="BK23" s="40" t="n">
        <f aca="false">SUM(T90:T93)/AVERAGE(AG90:AG93)</f>
        <v>0.065285515288706</v>
      </c>
      <c r="BL23" s="40" t="n">
        <f aca="false">SUM(P90:P93)/AVERAGE(AG90:AG93)</f>
        <v>0.0181590324813362</v>
      </c>
      <c r="BM23" s="40" t="n">
        <f aca="false">SUM(D90:D93)/AVERAGE(AG90:AG93)</f>
        <v>0.0949992599685579</v>
      </c>
      <c r="BN23" s="40" t="n">
        <f aca="false">(SUM(H90:H93)+SUM(J90:J93))/AVERAGE(AG90:AG93)</f>
        <v>0.0139656019929434</v>
      </c>
      <c r="BO23" s="69" t="n">
        <f aca="false">AL23-BN23</f>
        <v>-0.0618383791541315</v>
      </c>
      <c r="BP23" s="32" t="n">
        <f aca="false">BN23+BM23</f>
        <v>0.108964861961501</v>
      </c>
    </row>
    <row r="24" customFormat="false" ht="12.8" hidden="false" customHeight="false" outlineLevel="0" collapsed="false">
      <c r="A24" s="7" t="n">
        <f aca="false">A20+1</f>
        <v>2017</v>
      </c>
      <c r="B24" s="7" t="n">
        <f aca="false">B20</f>
        <v>3</v>
      </c>
      <c r="C24" s="9"/>
      <c r="D24" s="81" t="n">
        <f aca="false">'Low pensions'!Q24</f>
        <v>104310962.345675</v>
      </c>
      <c r="E24" s="9"/>
      <c r="F24" s="67" t="n">
        <f aca="false">'Low pensions'!I24</f>
        <v>18959752.158659</v>
      </c>
      <c r="G24" s="81" t="n">
        <f aca="false">'Low pensions'!K24</f>
        <v>148476.22300635</v>
      </c>
      <c r="H24" s="81" t="n">
        <f aca="false">'Low pensions'!V24</f>
        <v>816872.371412834</v>
      </c>
      <c r="I24" s="81" t="n">
        <f aca="false">'Low pensions'!M24</f>
        <v>4592.04813421701</v>
      </c>
      <c r="J24" s="81" t="n">
        <f aca="false">'Low pensions'!W24</f>
        <v>25264.0939612217</v>
      </c>
      <c r="K24" s="9"/>
      <c r="L24" s="81" t="n">
        <f aca="false">'Low pensions'!N24</f>
        <v>3599614.55233288</v>
      </c>
      <c r="M24" s="67"/>
      <c r="N24" s="81" t="n">
        <f aca="false">'Low pensions'!L24</f>
        <v>785544.065131642</v>
      </c>
      <c r="O24" s="9"/>
      <c r="P24" s="81" t="n">
        <f aca="false">'Low pensions'!X24</f>
        <v>23000248.6972876</v>
      </c>
      <c r="Q24" s="67"/>
      <c r="R24" s="81" t="n">
        <f aca="false">'Low SIPA income'!G19</f>
        <v>20580119.0171851</v>
      </c>
      <c r="S24" s="67"/>
      <c r="T24" s="81" t="n">
        <f aca="false">'Low SIPA income'!J19</f>
        <v>78689868.7761087</v>
      </c>
      <c r="U24" s="9"/>
      <c r="V24" s="81" t="n">
        <f aca="false">'Low SIPA income'!F19</f>
        <v>137459.026655012</v>
      </c>
      <c r="W24" s="67"/>
      <c r="X24" s="81" t="n">
        <f aca="false">'Low SIPA income'!M19</f>
        <v>345257.444420333</v>
      </c>
      <c r="Y24" s="9"/>
      <c r="Z24" s="9" t="n">
        <f aca="false">R24+V24-N24-L24-F24</f>
        <v>-2627332.73228338</v>
      </c>
      <c r="AA24" s="9"/>
      <c r="AB24" s="9" t="n">
        <f aca="false">T24-P24-D24</f>
        <v>-48621342.2668536</v>
      </c>
      <c r="AC24" s="50"/>
      <c r="AD24" s="9" t="n">
        <v>11116422317.8693</v>
      </c>
      <c r="AE24" s="9" t="n">
        <f aca="false">'Central scenario'!AE24</f>
        <v>730363.317052706</v>
      </c>
      <c r="AF24" s="9" t="n">
        <f aca="false">'Central scenario'!AF24</f>
        <v>191.50871929</v>
      </c>
      <c r="AG24" s="9" t="n">
        <f aca="false">AE24/$AE$6*$AD$6</f>
        <v>5329145842.42092</v>
      </c>
      <c r="AH24" s="9"/>
      <c r="AI24" s="9"/>
      <c r="AJ24" s="40" t="n">
        <f aca="false">AB24/AG24</f>
        <v>-0.00912366516221405</v>
      </c>
      <c r="AK24" s="68" t="n">
        <f aca="false">AK23+1</f>
        <v>2035</v>
      </c>
      <c r="AL24" s="69" t="n">
        <f aca="false">SUM(AB94:AB97)/AVERAGE(AG94:AG97)</f>
        <v>-0.0466728133413824</v>
      </c>
      <c r="AM24" s="9" t="n">
        <f aca="false">'Central scenario'!AM23</f>
        <v>6738583.40306814</v>
      </c>
      <c r="AN24" s="69" t="n">
        <f aca="false">AM24/AVERAGE(AG94:AG97)</f>
        <v>0.001057546655505</v>
      </c>
      <c r="AO24" s="69" t="n">
        <f aca="false">'GDP evolution by scenario'!G93</f>
        <v>0.0169344169846057</v>
      </c>
      <c r="AP24" s="69"/>
      <c r="AQ24" s="9" t="n">
        <f aca="false">AQ23*(1+AO24)</f>
        <v>568318242.461037</v>
      </c>
      <c r="AR24" s="9" t="n">
        <f aca="false">(((((((((((AR23*((1+AO24)^(1/12))-AM24/12)*((1+AO24)^(1/12))-AM24/12)*((1+AO24)^(1/12))-AM24/12)*((1+AO24)^(1/12))-AM24/12)*((1+AO24)^(1/12))-AM24/12)*((1+AO24)^(1/12))-AM24/12)*((1+AO24)^(1/12))-AM24/12)*((1+AO24)^(1/12))-AM24/12)*((1+AO24)^(1/12))-AM24/12)*((1+AO24)^(1/12))-AM24/12)*((1+AO24)^(1/12))-AM24/12)*((1+AO24)^(1/12))-AM24/12</f>
        <v>319493723.265538</v>
      </c>
      <c r="AS24" s="70" t="n">
        <f aca="false">AQ24/AG97</f>
        <v>0.0889529350942001</v>
      </c>
      <c r="AT24" s="70" t="n">
        <f aca="false">AR24/AG97</f>
        <v>0.0500070247711469</v>
      </c>
      <c r="AU24" s="7"/>
      <c r="AV24" s="7"/>
      <c r="AW24" s="71" t="n">
        <f aca="false">workers_and_wage_low!C12</f>
        <v>11410134</v>
      </c>
      <c r="AX24" s="7"/>
      <c r="AY24" s="40" t="n">
        <f aca="false">(AW24-AW23)/AW23</f>
        <v>0.0144590276279915</v>
      </c>
      <c r="AZ24" s="39" t="n">
        <f aca="false">workers_and_wage_low!B12</f>
        <v>6886.42921069284</v>
      </c>
      <c r="BA24" s="40" t="n">
        <f aca="false">(AZ24-AZ23)/AZ23</f>
        <v>0.0214735570369921</v>
      </c>
      <c r="BB24" s="39" t="n">
        <f aca="false">'Central scenario'!BB24</f>
        <v>50.6467141402216</v>
      </c>
      <c r="BC24" s="39" t="n">
        <f aca="false">'Central scenario'!BC24</f>
        <v>11.1261459164056</v>
      </c>
      <c r="BD24" s="12" t="n">
        <f aca="false">BB24+BC24/2</f>
        <v>56.2097870984244</v>
      </c>
      <c r="BE24" s="40" t="n">
        <f aca="false">BD24/BD23-1</f>
        <v>0.0164446525917397</v>
      </c>
      <c r="BF24" s="7"/>
      <c r="BG24" s="7"/>
      <c r="BH24" s="7"/>
      <c r="BI24" s="40" t="n">
        <f aca="false">T31/AG31</f>
        <v>0.014182079286202</v>
      </c>
      <c r="BJ24" s="7" t="n">
        <f aca="false">BJ23+1</f>
        <v>2035</v>
      </c>
      <c r="BK24" s="40" t="n">
        <f aca="false">SUM(T94:T97)/AVERAGE(AG94:AG97)</f>
        <v>0.0653834216441905</v>
      </c>
      <c r="BL24" s="40" t="n">
        <f aca="false">SUM(P94:P97)/AVERAGE(AG94:AG97)</f>
        <v>0.0178834570711796</v>
      </c>
      <c r="BM24" s="40" t="n">
        <f aca="false">SUM(D94:D97)/AVERAGE(AG94:AG97)</f>
        <v>0.0941727779143934</v>
      </c>
      <c r="BN24" s="40" t="n">
        <f aca="false">(SUM(H94:H97)+SUM(J94:J97))/AVERAGE(AG94:AG97)</f>
        <v>0.0150497657906793</v>
      </c>
      <c r="BO24" s="69" t="n">
        <f aca="false">AL24-BN24</f>
        <v>-0.0617225791320617</v>
      </c>
      <c r="BP24" s="32" t="n">
        <f aca="false">BN24+BM24</f>
        <v>0.109222543705073</v>
      </c>
    </row>
    <row r="25" customFormat="false" ht="12.8" hidden="false" customHeight="false" outlineLevel="0" collapsed="false">
      <c r="A25" s="7" t="n">
        <f aca="false">A21+1</f>
        <v>2017</v>
      </c>
      <c r="B25" s="7" t="n">
        <f aca="false">B21</f>
        <v>4</v>
      </c>
      <c r="C25" s="9"/>
      <c r="D25" s="81" t="n">
        <f aca="false">'Low pensions'!Q25</f>
        <v>113373996.039969</v>
      </c>
      <c r="E25" s="9"/>
      <c r="F25" s="67" t="n">
        <f aca="false">'Low pensions'!I25</f>
        <v>20607065.8137661</v>
      </c>
      <c r="G25" s="81" t="n">
        <f aca="false">'Low pensions'!K25</f>
        <v>189845.474762486</v>
      </c>
      <c r="H25" s="81" t="n">
        <f aca="false">'Low pensions'!V25</f>
        <v>1044473.78867251</v>
      </c>
      <c r="I25" s="81" t="n">
        <f aca="false">'Low pensions'!M25</f>
        <v>5871.50952873667</v>
      </c>
      <c r="J25" s="81" t="n">
        <f aca="false">'Low pensions'!W25</f>
        <v>32303.3130517272</v>
      </c>
      <c r="K25" s="9"/>
      <c r="L25" s="81" t="n">
        <f aca="false">'Low pensions'!N25</f>
        <v>4012507.36812272</v>
      </c>
      <c r="M25" s="67"/>
      <c r="N25" s="81" t="n">
        <f aca="false">'Low pensions'!L25</f>
        <v>856510.300309789</v>
      </c>
      <c r="O25" s="9"/>
      <c r="P25" s="81" t="n">
        <f aca="false">'Low pensions'!X25</f>
        <v>25533186.7687566</v>
      </c>
      <c r="Q25" s="67"/>
      <c r="R25" s="81" t="n">
        <f aca="false">'Low SIPA income'!G20</f>
        <v>24342194.7243126</v>
      </c>
      <c r="S25" s="67"/>
      <c r="T25" s="81" t="n">
        <f aca="false">'Low SIPA income'!J20</f>
        <v>93074491.3078076</v>
      </c>
      <c r="U25" s="9"/>
      <c r="V25" s="81" t="n">
        <f aca="false">'Low SIPA income'!F20</f>
        <v>143698.094559182</v>
      </c>
      <c r="W25" s="67"/>
      <c r="X25" s="81" t="n">
        <f aca="false">'Low SIPA income'!M20</f>
        <v>360928.184222419</v>
      </c>
      <c r="Y25" s="9"/>
      <c r="Z25" s="9" t="n">
        <f aca="false">R25+V25-N25-L25-F25</f>
        <v>-990190.663326822</v>
      </c>
      <c r="AA25" s="9"/>
      <c r="AB25" s="9" t="n">
        <f aca="false">T25-P25-D25</f>
        <v>-45832691.5009178</v>
      </c>
      <c r="AC25" s="50"/>
      <c r="AD25" s="9" t="n">
        <v>11725405625.723</v>
      </c>
      <c r="AE25" s="9" t="n">
        <f aca="false">'Central scenario'!AE25</f>
        <v>738802.619740341</v>
      </c>
      <c r="AF25" s="9" t="n">
        <f aca="false">'Central scenario'!AF25</f>
        <v>200.87293846</v>
      </c>
      <c r="AG25" s="9" t="n">
        <f aca="false">AE25/$AE$6*$AD$6</f>
        <v>5390723791.0674</v>
      </c>
      <c r="AH25" s="9"/>
      <c r="AI25" s="9"/>
      <c r="AJ25" s="40" t="n">
        <f aca="false">AB25/AG25</f>
        <v>-0.00850214058024343</v>
      </c>
      <c r="AK25" s="68" t="n">
        <f aca="false">AK24+1</f>
        <v>2036</v>
      </c>
      <c r="AL25" s="69" t="n">
        <f aca="false">SUM(AB98:AB101)/AVERAGE(AG98:AG101)</f>
        <v>-0.0466772812581748</v>
      </c>
      <c r="AM25" s="9" t="n">
        <f aca="false">'Central scenario'!AM24</f>
        <v>6098422.29766839</v>
      </c>
      <c r="AN25" s="69" t="n">
        <f aca="false">AM25/AVERAGE(AG98:AG101)</f>
        <v>0.000952988176792346</v>
      </c>
      <c r="AO25" s="69" t="n">
        <f aca="false">'GDP evolution by scenario'!G97</f>
        <v>0.0209464887797166</v>
      </c>
      <c r="AP25" s="69"/>
      <c r="AQ25" s="9" t="n">
        <f aca="false">AQ24*(1+AO25)</f>
        <v>580222514.150055</v>
      </c>
      <c r="AR25" s="9" t="n">
        <f aca="false">(((((((((((AR24*((1+AO25)^(1/12))-AM25/12)*((1+AO25)^(1/12))-AM25/12)*((1+AO25)^(1/12))-AM25/12)*((1+AO25)^(1/12))-AM25/12)*((1+AO25)^(1/12))-AM25/12)*((1+AO25)^(1/12))-AM25/12)*((1+AO25)^(1/12))-AM25/12)*((1+AO25)^(1/12))-AM25/12)*((1+AO25)^(1/12))-AM25/12)*((1+AO25)^(1/12))-AM25/12)*((1+AO25)^(1/12))-AM25/12)*((1+AO25)^(1/12))-AM25/12</f>
        <v>320029244.051679</v>
      </c>
      <c r="AS25" s="70" t="n">
        <f aca="false">AQ25/AG101</f>
        <v>0.0907467108041613</v>
      </c>
      <c r="AT25" s="70" t="n">
        <f aca="false">AR25/AG101</f>
        <v>0.0500525239034787</v>
      </c>
      <c r="AU25" s="7"/>
      <c r="AV25" s="7"/>
      <c r="AW25" s="71" t="n">
        <f aca="false">workers_and_wage_low!C13</f>
        <v>11521898</v>
      </c>
      <c r="AX25" s="7"/>
      <c r="AY25" s="40" t="n">
        <f aca="false">(AW25-AW24)/AW24</f>
        <v>0.0097951522742853</v>
      </c>
      <c r="AZ25" s="39" t="n">
        <f aca="false">workers_and_wage_low!B13</f>
        <v>6890.54533395775</v>
      </c>
      <c r="BA25" s="40" t="n">
        <f aca="false">(AZ25-AZ24)/AZ24</f>
        <v>0.000597715178501923</v>
      </c>
      <c r="BB25" s="39" t="n">
        <f aca="false">'Central scenario'!BB25</f>
        <v>52.5759107757715</v>
      </c>
      <c r="BC25" s="39" t="n">
        <f aca="false">'Central scenario'!BC25</f>
        <v>11.7344517173055</v>
      </c>
      <c r="BD25" s="12" t="n">
        <f aca="false">BB25+BC25/2</f>
        <v>58.4431366344243</v>
      </c>
      <c r="BE25" s="40" t="n">
        <f aca="false">BD25/BD24-1</f>
        <v>0.0397323962833949</v>
      </c>
      <c r="BF25" s="7"/>
      <c r="BI25" s="40" t="n">
        <f aca="false">T32/AG32</f>
        <v>0.0118714612913757</v>
      </c>
      <c r="BJ25" s="7" t="n">
        <f aca="false">BJ24+1</f>
        <v>2036</v>
      </c>
      <c r="BK25" s="40" t="n">
        <f aca="false">SUM(T98:T101)/AVERAGE(AG98:AG101)</f>
        <v>0.0652380593643101</v>
      </c>
      <c r="BL25" s="40" t="n">
        <f aca="false">SUM(P98:P101)/AVERAGE(AG98:AG101)</f>
        <v>0.0178653675298666</v>
      </c>
      <c r="BM25" s="40" t="n">
        <f aca="false">SUM(D98:D101)/AVERAGE(AG98:AG101)</f>
        <v>0.0940499730926184</v>
      </c>
      <c r="BN25" s="40" t="n">
        <f aca="false">(SUM(H98:H101)+SUM(J98:J101))/AVERAGE(AG98:AG101)</f>
        <v>0.0160764163863704</v>
      </c>
      <c r="BO25" s="69" t="n">
        <f aca="false">AL25-BN25</f>
        <v>-0.0627536976445452</v>
      </c>
      <c r="BP25" s="32" t="n">
        <f aca="false">BN25+BM25</f>
        <v>0.110126389478989</v>
      </c>
    </row>
    <row r="26" customFormat="false" ht="12.8" hidden="false" customHeight="false" outlineLevel="0" collapsed="false">
      <c r="A26" s="5" t="n">
        <f aca="false">A22+1</f>
        <v>2018</v>
      </c>
      <c r="B26" s="5" t="n">
        <f aca="false">B22</f>
        <v>1</v>
      </c>
      <c r="C26" s="6" t="n">
        <f aca="false">D26*0.081</f>
        <v>8546215.9057763</v>
      </c>
      <c r="D26" s="80" t="n">
        <f aca="false">'Low pensions'!Q26</f>
        <v>105508838.342917</v>
      </c>
      <c r="E26" s="6"/>
      <c r="F26" s="8" t="n">
        <f aca="false">'Low pensions'!I26</f>
        <v>19177480.3006855</v>
      </c>
      <c r="G26" s="80" t="n">
        <f aca="false">'Low pensions'!K26</f>
        <v>193632.468036018</v>
      </c>
      <c r="H26" s="80" t="n">
        <f aca="false">'Low pensions'!V26</f>
        <v>1065308.70831983</v>
      </c>
      <c r="I26" s="80" t="n">
        <f aca="false">'Low pensions'!M26</f>
        <v>5988.63303204181</v>
      </c>
      <c r="J26" s="80" t="n">
        <f aca="false">'Low pensions'!W26</f>
        <v>32947.6920098918</v>
      </c>
      <c r="K26" s="6"/>
      <c r="L26" s="80" t="n">
        <f aca="false">'Low pensions'!N26</f>
        <v>4266228.99960084</v>
      </c>
      <c r="M26" s="8"/>
      <c r="N26" s="80" t="n">
        <f aca="false">'Low pensions'!L26</f>
        <v>797289.861036606</v>
      </c>
      <c r="O26" s="6"/>
      <c r="P26" s="80" t="n">
        <f aca="false">'Low pensions'!X26</f>
        <v>26523936.1366118</v>
      </c>
      <c r="Q26" s="8"/>
      <c r="R26" s="80" t="n">
        <f aca="false">'Low SIPA income'!G21</f>
        <v>19334664.0730578</v>
      </c>
      <c r="S26" s="8"/>
      <c r="T26" s="80" t="n">
        <f aca="false">'Low SIPA income'!J21</f>
        <v>73927763.8515407</v>
      </c>
      <c r="U26" s="6"/>
      <c r="V26" s="80" t="n">
        <f aca="false">'Low SIPA income'!F21</f>
        <v>129450.461885458</v>
      </c>
      <c r="W26" s="8"/>
      <c r="X26" s="80" t="n">
        <f aca="false">'Low SIPA income'!M21</f>
        <v>325142.238652504</v>
      </c>
      <c r="Y26" s="6"/>
      <c r="Z26" s="6" t="n">
        <f aca="false">R26+V26-N26-L26-F26</f>
        <v>-4776884.62637971</v>
      </c>
      <c r="AA26" s="6"/>
      <c r="AB26" s="6" t="n">
        <f aca="false">T26-P26-D26</f>
        <v>-58105010.6279885</v>
      </c>
      <c r="AC26" s="50"/>
      <c r="AD26" s="6" t="n">
        <v>12239176485.8186</v>
      </c>
      <c r="AE26" s="6" t="n">
        <f aca="false">'Central scenario'!AE26</f>
        <v>737939.925055325</v>
      </c>
      <c r="AF26" s="6" t="n">
        <f aca="false">'Central scenario'!AF26</f>
        <v>215.827559350606</v>
      </c>
      <c r="AG26" s="6" t="n">
        <f aca="false">AE26/$AE$6*$AD$6</f>
        <v>5384429080.35755</v>
      </c>
      <c r="AH26" s="61" t="n">
        <f aca="false">(AG26-AG25)/AG25</f>
        <v>-0.00116769305084392</v>
      </c>
      <c r="AI26" s="61"/>
      <c r="AJ26" s="61" t="n">
        <f aca="false">AB26/AG26</f>
        <v>-0.0107913039174304</v>
      </c>
      <c r="AK26" s="62" t="n">
        <f aca="false">AK25+1</f>
        <v>2037</v>
      </c>
      <c r="AL26" s="63" t="n">
        <f aca="false">SUM(AB102:AB105)/AVERAGE(AG102:AG105)</f>
        <v>-0.0453015118384574</v>
      </c>
      <c r="AM26" s="6" t="n">
        <f aca="false">'Central scenario'!AM25</f>
        <v>5493111.4769607</v>
      </c>
      <c r="AN26" s="63" t="n">
        <f aca="false">AM26/AVERAGE(AG102:AG105)</f>
        <v>0.000849219139446899</v>
      </c>
      <c r="AO26" s="63" t="n">
        <f aca="false">'GDP evolution by scenario'!G101</f>
        <v>0.0240852799278259</v>
      </c>
      <c r="AP26" s="63"/>
      <c r="AQ26" s="6" t="n">
        <f aca="false">AQ25*(1+AO26)</f>
        <v>594197335.823786</v>
      </c>
      <c r="AR26" s="6" t="n">
        <f aca="false">(((((((((((AR25*((1+AO26)^(1/12))-AM26/12)*((1+AO26)^(1/12))-AM26/12)*((1+AO26)^(1/12))-AM26/12)*((1+AO26)^(1/12))-AM26/12)*((1+AO26)^(1/12))-AM26/12)*((1+AO26)^(1/12))-AM26/12)*((1+AO26)^(1/12))-AM26/12)*((1+AO26)^(1/12))-AM26/12)*((1+AO26)^(1/12))-AM26/12)*((1+AO26)^(1/12))-AM26/12)*((1+AO26)^(1/12))-AM26/12)*((1+AO26)^(1/12))-AM26/12</f>
        <v>322183748.143665</v>
      </c>
      <c r="AS26" s="64" t="n">
        <f aca="false">AQ26/AG105</f>
        <v>0.0914626790743711</v>
      </c>
      <c r="AT26" s="64" t="n">
        <f aca="false">AR26/AG105</f>
        <v>0.0495925965716227</v>
      </c>
      <c r="AU26" s="61" t="n">
        <f aca="false">AVERAGE(AH26:AH29)</f>
        <v>-0.0157471676160662</v>
      </c>
      <c r="AV26" s="5"/>
      <c r="AW26" s="65" t="n">
        <f aca="false">workers_and_wage_low!C14</f>
        <v>11482379</v>
      </c>
      <c r="AX26" s="5"/>
      <c r="AY26" s="61" t="n">
        <f aca="false">(AW26-AW25)/AW25</f>
        <v>-0.00342990364955496</v>
      </c>
      <c r="AZ26" s="66" t="n">
        <f aca="false">workers_and_wage_low!B14</f>
        <v>6808.84926639221</v>
      </c>
      <c r="BA26" s="61" t="n">
        <f aca="false">(AZ26-AZ25)/AZ25</f>
        <v>-0.0118562557252089</v>
      </c>
      <c r="BB26" s="66" t="n">
        <f aca="false">'Central scenario'!BB26</f>
        <v>51.3153715443761</v>
      </c>
      <c r="BC26" s="66" t="n">
        <f aca="false">'Central scenario'!BC26</f>
        <v>12.3076277148944</v>
      </c>
      <c r="BD26" s="11" t="n">
        <f aca="false">BB26+BC26/2</f>
        <v>57.4691854018233</v>
      </c>
      <c r="BE26" s="61" t="n">
        <f aca="false">BD26/BD25-1</f>
        <v>-0.0166649377273033</v>
      </c>
      <c r="BF26" s="5"/>
      <c r="BG26" s="5"/>
      <c r="BH26" s="5"/>
      <c r="BI26" s="61" t="n">
        <f aca="false">T33/AG33</f>
        <v>0.0136291192490751</v>
      </c>
      <c r="BJ26" s="5" t="n">
        <f aca="false">BJ25+1</f>
        <v>2037</v>
      </c>
      <c r="BK26" s="61" t="n">
        <f aca="false">SUM(T102:T105)/AVERAGE(AG102:AG105)</f>
        <v>0.0655940048858525</v>
      </c>
      <c r="BL26" s="61" t="n">
        <f aca="false">SUM(P102:P105)/AVERAGE(AG102:AG105)</f>
        <v>0.0175999765978037</v>
      </c>
      <c r="BM26" s="61" t="n">
        <f aca="false">SUM(D102:D105)/AVERAGE(AG102:AG105)</f>
        <v>0.0932955401265061</v>
      </c>
      <c r="BN26" s="61" t="n">
        <f aca="false">(SUM(H102:H105)+SUM(J102:J105))/AVERAGE(AG102:AG105)</f>
        <v>0.0171748862111831</v>
      </c>
      <c r="BO26" s="63" t="n">
        <f aca="false">AL26-BN26</f>
        <v>-0.0624763980496405</v>
      </c>
      <c r="BP26" s="32" t="n">
        <f aca="false">BN26+BM26</f>
        <v>0.110470426337689</v>
      </c>
    </row>
    <row r="27" customFormat="false" ht="12.8" hidden="false" customHeight="false" outlineLevel="0" collapsed="false">
      <c r="A27" s="7" t="n">
        <f aca="false">A23+1</f>
        <v>2018</v>
      </c>
      <c r="B27" s="7" t="n">
        <f aca="false">B23</f>
        <v>2</v>
      </c>
      <c r="C27" s="9" t="n">
        <f aca="false">D27*0.081</f>
        <v>8603146.91322362</v>
      </c>
      <c r="D27" s="81" t="n">
        <f aca="false">'Low pensions'!Q27</f>
        <v>106211690.286711</v>
      </c>
      <c r="E27" s="9"/>
      <c r="F27" s="67" t="n">
        <f aca="false">'Low pensions'!I27</f>
        <v>19305231.9612867</v>
      </c>
      <c r="G27" s="81" t="n">
        <f aca="false">'Low pensions'!K27</f>
        <v>211229.041623464</v>
      </c>
      <c r="H27" s="81" t="n">
        <f aca="false">'Low pensions'!V27</f>
        <v>1162119.8643694</v>
      </c>
      <c r="I27" s="81" t="n">
        <f aca="false">'Low pensions'!M27</f>
        <v>6532.85695742682</v>
      </c>
      <c r="J27" s="81" t="n">
        <f aca="false">'Low pensions'!W27</f>
        <v>35941.8514753426</v>
      </c>
      <c r="K27" s="9"/>
      <c r="L27" s="81" t="n">
        <f aca="false">'Low pensions'!N27</f>
        <v>3669736.53404985</v>
      </c>
      <c r="M27" s="67"/>
      <c r="N27" s="81" t="n">
        <f aca="false">'Low pensions'!L27</f>
        <v>790986.917545874</v>
      </c>
      <c r="O27" s="9"/>
      <c r="P27" s="81" t="n">
        <f aca="false">'Low pensions'!X27</f>
        <v>23394056.9618448</v>
      </c>
      <c r="Q27" s="67"/>
      <c r="R27" s="81" t="n">
        <f aca="false">'Low SIPA income'!G22</f>
        <v>22041038.7281914</v>
      </c>
      <c r="S27" s="67"/>
      <c r="T27" s="81" t="n">
        <f aca="false">'Low SIPA income'!J22</f>
        <v>84275821.9115361</v>
      </c>
      <c r="U27" s="9"/>
      <c r="V27" s="81" t="n">
        <f aca="false">'Low SIPA income'!F22</f>
        <v>124241.716375217</v>
      </c>
      <c r="W27" s="67"/>
      <c r="X27" s="81" t="n">
        <f aca="false">'Low SIPA income'!M22</f>
        <v>312059.371653781</v>
      </c>
      <c r="Y27" s="9"/>
      <c r="Z27" s="9" t="n">
        <f aca="false">R27+V27-N27-L27-F27</f>
        <v>-1600674.96831584</v>
      </c>
      <c r="AA27" s="9"/>
      <c r="AB27" s="9" t="n">
        <f aca="false">T27-P27-D27</f>
        <v>-45329925.3370201</v>
      </c>
      <c r="AC27" s="50"/>
      <c r="AD27" s="9" t="n">
        <v>14034054600.9996</v>
      </c>
      <c r="AE27" s="9" t="n">
        <f aca="false">'Central scenario'!AE27</f>
        <v>700406.755631087</v>
      </c>
      <c r="AF27" s="9" t="n">
        <f aca="false">'Central scenario'!AF27</f>
        <v>231.639850427105</v>
      </c>
      <c r="AG27" s="9" t="n">
        <f aca="false">AE27/$AE$6*$AD$6</f>
        <v>5110565745.3297</v>
      </c>
      <c r="AH27" s="40" t="n">
        <f aca="false">(AG27-AG26)/AG26</f>
        <v>-0.0508620934440214</v>
      </c>
      <c r="AI27" s="40"/>
      <c r="AJ27" s="40" t="n">
        <f aca="false">AB27/AG27</f>
        <v>-0.0088698448656971</v>
      </c>
      <c r="AK27" s="68" t="n">
        <f aca="false">AK26+1</f>
        <v>2038</v>
      </c>
      <c r="AL27" s="69" t="n">
        <f aca="false">SUM(AB106:AB109)/AVERAGE(AG106:AG109)</f>
        <v>-0.043698866937234</v>
      </c>
      <c r="AM27" s="9" t="n">
        <f aca="false">'Central scenario'!AM26</f>
        <v>4920541.96276278</v>
      </c>
      <c r="AN27" s="69" t="n">
        <f aca="false">AM27/AVERAGE(AG106:AG109)</f>
        <v>0.000750618558076222</v>
      </c>
      <c r="AO27" s="69" t="n">
        <f aca="false">'GDP evolution by scenario'!G105</f>
        <v>0.0235065769689602</v>
      </c>
      <c r="AP27" s="69"/>
      <c r="AQ27" s="9" t="n">
        <f aca="false">AQ26*(1+AO27)</f>
        <v>608164881.233079</v>
      </c>
      <c r="AR27" s="9" t="n">
        <f aca="false">(((((((((((AR26*((1+AO27)^(1/12))-AM27/12)*((1+AO27)^(1/12))-AM27/12)*((1+AO27)^(1/12))-AM27/12)*((1+AO27)^(1/12))-AM27/12)*((1+AO27)^(1/12))-AM27/12)*((1+AO27)^(1/12))-AM27/12)*((1+AO27)^(1/12))-AM27/12)*((1+AO27)^(1/12))-AM27/12)*((1+AO27)^(1/12))-AM27/12)*((1+AO27)^(1/12))-AM27/12)*((1+AO27)^(1/12))-AM27/12)*((1+AO27)^(1/12))-AM27/12</f>
        <v>324783852.479691</v>
      </c>
      <c r="AS27" s="70" t="n">
        <f aca="false">AQ27/AG109</f>
        <v>0.0924039582602605</v>
      </c>
      <c r="AT27" s="70" t="n">
        <f aca="false">AR27/AG109</f>
        <v>0.0493473307555852</v>
      </c>
      <c r="AU27" s="7"/>
      <c r="AV27" s="7"/>
      <c r="AW27" s="71" t="n">
        <f aca="false">workers_and_wage_low!C15</f>
        <v>11421402</v>
      </c>
      <c r="AX27" s="7"/>
      <c r="AY27" s="40" t="n">
        <f aca="false">(AW27-AW26)/AW26</f>
        <v>-0.0053104848742582</v>
      </c>
      <c r="AZ27" s="39" t="n">
        <f aca="false">workers_and_wage_low!B15</f>
        <v>6723.17180647536</v>
      </c>
      <c r="BA27" s="40" t="n">
        <f aca="false">(AZ27-AZ26)/AZ26</f>
        <v>-0.0125832510846933</v>
      </c>
      <c r="BB27" s="39" t="n">
        <f aca="false">'Central scenario'!BB27</f>
        <v>46.4292581733586</v>
      </c>
      <c r="BC27" s="39" t="n">
        <f aca="false">'Central scenario'!BC27</f>
        <v>10.7584829174465</v>
      </c>
      <c r="BD27" s="12" t="n">
        <f aca="false">BB27+BC27/2</f>
        <v>51.8084996320818</v>
      </c>
      <c r="BE27" s="40" t="n">
        <f aca="false">BD27/BD26-1</f>
        <v>-0.098499495515067</v>
      </c>
      <c r="BF27" s="7"/>
      <c r="BG27" s="7"/>
      <c r="BH27" s="7"/>
      <c r="BI27" s="40" t="n">
        <f aca="false">T34/AG34</f>
        <v>0.0131139818424882</v>
      </c>
      <c r="BJ27" s="7" t="n">
        <f aca="false">BJ26+1</f>
        <v>2038</v>
      </c>
      <c r="BK27" s="40" t="n">
        <f aca="false">SUM(T106:T109)/AVERAGE(AG106:AG109)</f>
        <v>0.0659378580824857</v>
      </c>
      <c r="BL27" s="40" t="n">
        <f aca="false">SUM(P106:P109)/AVERAGE(AG106:AG109)</f>
        <v>0.0172445613335292</v>
      </c>
      <c r="BM27" s="40" t="n">
        <f aca="false">SUM(D106:D109)/AVERAGE(AG106:AG109)</f>
        <v>0.0923921636861905</v>
      </c>
      <c r="BN27" s="40" t="n">
        <f aca="false">(SUM(H106:H109)+SUM(J106:J109))/AVERAGE(AG106:AG109)</f>
        <v>0.0179318851820988</v>
      </c>
      <c r="BO27" s="69" t="n">
        <f aca="false">AL27-BN27</f>
        <v>-0.0616307521193328</v>
      </c>
      <c r="BP27" s="32" t="n">
        <f aca="false">BN27+BM27</f>
        <v>0.110324048868289</v>
      </c>
    </row>
    <row r="28" customFormat="false" ht="12.8" hidden="false" customHeight="false" outlineLevel="0" collapsed="false">
      <c r="A28" s="7" t="n">
        <f aca="false">A24+1</f>
        <v>2018</v>
      </c>
      <c r="B28" s="7" t="n">
        <f aca="false">B24</f>
        <v>3</v>
      </c>
      <c r="C28" s="9" t="n">
        <f aca="false">D28*0.081</f>
        <v>8050442.29722038</v>
      </c>
      <c r="D28" s="81" t="n">
        <f aca="false">'Low pensions'!Q28</f>
        <v>99388176.5088936</v>
      </c>
      <c r="E28" s="9"/>
      <c r="F28" s="67" t="n">
        <f aca="false">'Low pensions'!I28</f>
        <v>18064977.5607004</v>
      </c>
      <c r="G28" s="81" t="n">
        <f aca="false">'Low pensions'!K28</f>
        <v>227995.709527446</v>
      </c>
      <c r="H28" s="81" t="n">
        <f aca="false">'Low pensions'!V28</f>
        <v>1254365.1242103</v>
      </c>
      <c r="I28" s="81" t="n">
        <f aca="false">'Low pensions'!M28</f>
        <v>7051.41369672515</v>
      </c>
      <c r="J28" s="81" t="n">
        <f aca="false">'Low pensions'!W28</f>
        <v>38794.7976559888</v>
      </c>
      <c r="K28" s="9"/>
      <c r="L28" s="81" t="n">
        <f aca="false">'Low pensions'!N28</f>
        <v>3308279.04526512</v>
      </c>
      <c r="M28" s="67"/>
      <c r="N28" s="81" t="n">
        <f aca="false">'Low pensions'!L28</f>
        <v>750970.232147779</v>
      </c>
      <c r="O28" s="9"/>
      <c r="P28" s="81" t="n">
        <f aca="false">'Low pensions'!X28</f>
        <v>21298292.3380149</v>
      </c>
      <c r="Q28" s="67"/>
      <c r="R28" s="81" t="n">
        <f aca="false">'Low SIPA income'!G23</f>
        <v>18066228.260474</v>
      </c>
      <c r="S28" s="67"/>
      <c r="T28" s="81" t="n">
        <f aca="false">'Low SIPA income'!J23</f>
        <v>69077789.5846383</v>
      </c>
      <c r="U28" s="9"/>
      <c r="V28" s="81" t="n">
        <f aca="false">'Low SIPA income'!F23</f>
        <v>112485.920454584</v>
      </c>
      <c r="W28" s="67"/>
      <c r="X28" s="81" t="n">
        <f aca="false">'Low SIPA income'!M23</f>
        <v>282532.20159116</v>
      </c>
      <c r="Y28" s="9"/>
      <c r="Z28" s="9" t="n">
        <f aca="false">R28+V28-N28-L28-F28</f>
        <v>-3945512.65718468</v>
      </c>
      <c r="AA28" s="9"/>
      <c r="AB28" s="9" t="n">
        <f aca="false">T28-P28-D28</f>
        <v>-51608679.2622702</v>
      </c>
      <c r="AC28" s="50"/>
      <c r="AD28" s="9" t="n">
        <v>15118123646.8716</v>
      </c>
      <c r="AE28" s="9" t="n">
        <f aca="false">'Central scenario'!AE28</f>
        <v>699939.388505861</v>
      </c>
      <c r="AF28" s="9" t="n">
        <f aca="false">'Central scenario'!AF28</f>
        <v>257.384544350716</v>
      </c>
      <c r="AG28" s="9" t="n">
        <f aca="false">AE28/$AE$6*$AD$6</f>
        <v>5107155569.16924</v>
      </c>
      <c r="AH28" s="40" t="n">
        <f aca="false">(AG28-AG27)/AG27</f>
        <v>-0.000667279579284992</v>
      </c>
      <c r="AI28" s="40"/>
      <c r="AJ28" s="40" t="n">
        <f aca="false">AB28/AG28</f>
        <v>-0.0101051707870072</v>
      </c>
      <c r="AK28" s="68" t="n">
        <f aca="false">AK27+1</f>
        <v>2039</v>
      </c>
      <c r="AL28" s="69" t="n">
        <f aca="false">SUM(AB110:AB113)/AVERAGE(AG110:AG113)</f>
        <v>-0.0429701878849147</v>
      </c>
      <c r="AM28" s="9" t="n">
        <f aca="false">'Central scenario'!AM27</f>
        <v>4379286.21321994</v>
      </c>
      <c r="AN28" s="69" t="n">
        <f aca="false">AM28/AVERAGE(AG110:AG113)</f>
        <v>0.00066071423332529</v>
      </c>
      <c r="AO28" s="69" t="n">
        <f aca="false">'GDP evolution by scenario'!G109</f>
        <v>0.0221039234625899</v>
      </c>
      <c r="AP28" s="69"/>
      <c r="AQ28" s="9" t="n">
        <f aca="false">AQ27*(1+AO28)</f>
        <v>621607711.22049</v>
      </c>
      <c r="AR28" s="9" t="n">
        <f aca="false">(((((((((((AR27*((1+AO28)^(1/12))-AM28/12)*((1+AO28)^(1/12))-AM28/12)*((1+AO28)^(1/12))-AM28/12)*((1+AO28)^(1/12))-AM28/12)*((1+AO28)^(1/12))-AM28/12)*((1+AO28)^(1/12))-AM28/12)*((1+AO28)^(1/12))-AM28/12)*((1+AO28)^(1/12))-AM28/12)*((1+AO28)^(1/12))-AM28/12)*((1+AO28)^(1/12))-AM28/12)*((1+AO28)^(1/12))-AM28/12)*((1+AO28)^(1/12))-AM28/12</f>
        <v>327539372.424274</v>
      </c>
      <c r="AS28" s="70" t="n">
        <f aca="false">AQ28/AG113</f>
        <v>0.0930989976510657</v>
      </c>
      <c r="AT28" s="70" t="n">
        <f aca="false">AR28/AG113</f>
        <v>0.0490559990063293</v>
      </c>
      <c r="AU28" s="9"/>
      <c r="AV28" s="7"/>
      <c r="AW28" s="71" t="n">
        <f aca="false">workers_and_wage_low!C16</f>
        <v>11521980</v>
      </c>
      <c r="AX28" s="7"/>
      <c r="AY28" s="40" t="n">
        <f aca="false">(AW28-AW27)/AW27</f>
        <v>0.00880609928623474</v>
      </c>
      <c r="AZ28" s="39" t="n">
        <f aca="false">workers_and_wage_low!B16</f>
        <v>6342.54075613813</v>
      </c>
      <c r="BA28" s="40" t="n">
        <f aca="false">(AZ28-AZ27)/AZ27</f>
        <v>-0.0566148034430167</v>
      </c>
      <c r="BB28" s="39" t="n">
        <f aca="false">'Central scenario'!BB28</f>
        <v>45.5379530641625</v>
      </c>
      <c r="BC28" s="39" t="n">
        <f aca="false">'Central scenario'!BC28</f>
        <v>11.4316580981135</v>
      </c>
      <c r="BD28" s="12" t="n">
        <f aca="false">BB28+BC28/2</f>
        <v>51.2537821132193</v>
      </c>
      <c r="BE28" s="40" t="n">
        <f aca="false">BD28/BD27-1</f>
        <v>-0.0107070755339747</v>
      </c>
      <c r="BF28" s="7"/>
      <c r="BG28" s="7"/>
      <c r="BH28" s="7"/>
      <c r="BI28" s="40" t="n">
        <f aca="false">T35/AG35</f>
        <v>0.0180578145443686</v>
      </c>
      <c r="BJ28" s="7" t="n">
        <f aca="false">BJ27+1</f>
        <v>2039</v>
      </c>
      <c r="BK28" s="40" t="n">
        <f aca="false">SUM(T110:T113)/AVERAGE(AG110:AG113)</f>
        <v>0.0659835847966472</v>
      </c>
      <c r="BL28" s="40" t="n">
        <f aca="false">SUM(P110:P113)/AVERAGE(AG110:AG113)</f>
        <v>0.0172743496988088</v>
      </c>
      <c r="BM28" s="40" t="n">
        <f aca="false">SUM(D110:D113)/AVERAGE(AG110:AG113)</f>
        <v>0.0916794229827532</v>
      </c>
      <c r="BN28" s="40" t="n">
        <f aca="false">(SUM(H110:H113)+SUM(J110:J113))/AVERAGE(AG110:AG113)</f>
        <v>0.0188477471642694</v>
      </c>
      <c r="BO28" s="69" t="n">
        <f aca="false">AL28-BN28</f>
        <v>-0.0618179350491841</v>
      </c>
      <c r="BP28" s="32" t="n">
        <f aca="false">BN28+BM28</f>
        <v>0.110527170147023</v>
      </c>
    </row>
    <row r="29" customFormat="false" ht="12.8" hidden="false" customHeight="false" outlineLevel="0" collapsed="false">
      <c r="A29" s="7" t="n">
        <f aca="false">A25+1</f>
        <v>2018</v>
      </c>
      <c r="B29" s="7" t="n">
        <f aca="false">B25</f>
        <v>4</v>
      </c>
      <c r="C29" s="9" t="n">
        <f aca="false">D29*0.081</f>
        <v>7381191.97851738</v>
      </c>
      <c r="D29" s="81" t="n">
        <f aca="false">'Low pensions'!Q29</f>
        <v>91125826.8952763</v>
      </c>
      <c r="E29" s="9"/>
      <c r="F29" s="67" t="n">
        <f aca="false">'Low pensions'!I29</f>
        <v>16563197.7151339</v>
      </c>
      <c r="G29" s="81" t="n">
        <f aca="false">'Low pensions'!K29</f>
        <v>233179.582375956</v>
      </c>
      <c r="H29" s="81" t="n">
        <f aca="false">'Low pensions'!V29</f>
        <v>1282885.26313305</v>
      </c>
      <c r="I29" s="81" t="n">
        <f aca="false">'Low pensions'!M29</f>
        <v>7211.73966111208</v>
      </c>
      <c r="J29" s="81" t="n">
        <f aca="false">'Low pensions'!W29</f>
        <v>39676.8638082386</v>
      </c>
      <c r="K29" s="9"/>
      <c r="L29" s="81" t="n">
        <f aca="false">'Low pensions'!N29</f>
        <v>3051396.7057971</v>
      </c>
      <c r="M29" s="67"/>
      <c r="N29" s="81" t="n">
        <f aca="false">'Low pensions'!L29</f>
        <v>686850.352897843</v>
      </c>
      <c r="O29" s="9"/>
      <c r="P29" s="81" t="n">
        <f aca="false">'Low pensions'!X29</f>
        <v>19612560.0001379</v>
      </c>
      <c r="Q29" s="67"/>
      <c r="R29" s="81" t="n">
        <f aca="false">'Low SIPA income'!G24</f>
        <v>19758169.3249393</v>
      </c>
      <c r="S29" s="67"/>
      <c r="T29" s="81" t="n">
        <f aca="false">'Low SIPA income'!J24</f>
        <v>75547072.8880299</v>
      </c>
      <c r="U29" s="9"/>
      <c r="V29" s="81" t="n">
        <f aca="false">'Low SIPA income'!F24</f>
        <v>112102.826524005</v>
      </c>
      <c r="W29" s="67"/>
      <c r="X29" s="81" t="n">
        <f aca="false">'Low SIPA income'!M24</f>
        <v>281569.980086592</v>
      </c>
      <c r="Y29" s="9"/>
      <c r="Z29" s="9" t="n">
        <f aca="false">R29+V29-N29-L29-F29</f>
        <v>-431172.622365523</v>
      </c>
      <c r="AA29" s="9"/>
      <c r="AB29" s="9" t="n">
        <f aca="false">T29-P29-D29</f>
        <v>-35191314.0073844</v>
      </c>
      <c r="AC29" s="50"/>
      <c r="AD29" s="9" t="n">
        <v>16779533858.6913</v>
      </c>
      <c r="AE29" s="9" t="n">
        <f aca="false">'Central scenario'!AE29</f>
        <v>692735.8892223</v>
      </c>
      <c r="AF29" s="9" t="n">
        <f aca="false">'Central scenario'!AF29</f>
        <v>298.099530285664</v>
      </c>
      <c r="AG29" s="9" t="n">
        <f aca="false">AE29/$AE$6*$AD$6</f>
        <v>5054594744.49258</v>
      </c>
      <c r="AH29" s="40" t="n">
        <f aca="false">(AG29-AG28)/AG28</f>
        <v>-0.0102916043901144</v>
      </c>
      <c r="AI29" s="40"/>
      <c r="AJ29" s="40" t="n">
        <f aca="false">AB29/AG29</f>
        <v>-0.00696224243214124</v>
      </c>
      <c r="AK29" s="68" t="n">
        <f aca="false">AK28+1</f>
        <v>2040</v>
      </c>
      <c r="AL29" s="69" t="n">
        <f aca="false">SUM(AB114:AB117)/AVERAGE(AG114:AG117)</f>
        <v>-0.042313041866414</v>
      </c>
      <c r="AM29" s="9" t="n">
        <f aca="false">'Central scenario'!AM28</f>
        <v>3887732.69163583</v>
      </c>
      <c r="AN29" s="69" t="n">
        <f aca="false">AM29/AVERAGE(AG114:AG117)</f>
        <v>0.000583658944133609</v>
      </c>
      <c r="AO29" s="69" t="n">
        <f aca="false">'GDP evolution by scenario'!G113</f>
        <v>0.0181094031215947</v>
      </c>
      <c r="AP29" s="69"/>
      <c r="AQ29" s="9" t="n">
        <f aca="false">AQ28*(1+AO29)</f>
        <v>632864655.846474</v>
      </c>
      <c r="AR29" s="9" t="n">
        <f aca="false">(((((((((((AR28*((1+AO29)^(1/12))-AM29/12)*((1+AO29)^(1/12))-AM29/12)*((1+AO29)^(1/12))-AM29/12)*((1+AO29)^(1/12))-AM29/12)*((1+AO29)^(1/12))-AM29/12)*((1+AO29)^(1/12))-AM29/12)*((1+AO29)^(1/12))-AM29/12)*((1+AO29)^(1/12))-AM29/12)*((1+AO29)^(1/12))-AM29/12)*((1+AO29)^(1/12))-AM29/12)*((1+AO29)^(1/12))-AM29/12)*((1+AO29)^(1/12))-AM29/12</f>
        <v>329551018.094656</v>
      </c>
      <c r="AS29" s="70" t="n">
        <f aca="false">AQ29/AG117</f>
        <v>0.0950002689561283</v>
      </c>
      <c r="AT29" s="70" t="n">
        <f aca="false">AR29/AG117</f>
        <v>0.0494694008656301</v>
      </c>
      <c r="AV29" s="7"/>
      <c r="AW29" s="71" t="n">
        <f aca="false">workers_and_wage_low!C17</f>
        <v>11538154</v>
      </c>
      <c r="AX29" s="7"/>
      <c r="AY29" s="40" t="n">
        <f aca="false">(AW29-AW28)/AW28</f>
        <v>0.00140375178571739</v>
      </c>
      <c r="AZ29" s="39" t="n">
        <f aca="false">workers_and_wage_low!B17</f>
        <v>6004.7550431554</v>
      </c>
      <c r="BA29" s="40" t="n">
        <f aca="false">(AZ29-AZ28)/AZ28</f>
        <v>-0.0532571608082817</v>
      </c>
      <c r="BB29" s="39" t="n">
        <f aca="false">'Central scenario'!BB29</f>
        <v>47.1428829501671</v>
      </c>
      <c r="BC29" s="39" t="n">
        <f aca="false">'Central scenario'!BC29</f>
        <v>12.2792900390599</v>
      </c>
      <c r="BD29" s="12" t="n">
        <f aca="false">BB29+BC29/2</f>
        <v>53.2825279696971</v>
      </c>
      <c r="BE29" s="40" t="n">
        <f aca="false">BD29/BD28-1</f>
        <v>0.0395823639316277</v>
      </c>
      <c r="BF29" s="7"/>
      <c r="BG29" s="73" t="n">
        <f aca="false">(BB29-BB25)/BB25</f>
        <v>-0.103336827559212</v>
      </c>
      <c r="BH29" s="7"/>
      <c r="BI29" s="40" t="n">
        <f aca="false">T36/AG36</f>
        <v>0.0139640382283783</v>
      </c>
      <c r="BJ29" s="7" t="n">
        <f aca="false">BJ28+1</f>
        <v>2040</v>
      </c>
      <c r="BK29" s="40" t="n">
        <f aca="false">SUM(T114:T117)/AVERAGE(AG114:AG117)</f>
        <v>0.0658823288208032</v>
      </c>
      <c r="BL29" s="40" t="n">
        <f aca="false">SUM(P114:P117)/AVERAGE(AG114:AG117)</f>
        <v>0.0166990407991546</v>
      </c>
      <c r="BM29" s="40" t="n">
        <f aca="false">SUM(D114:D117)/AVERAGE(AG114:AG117)</f>
        <v>0.0914963298880625</v>
      </c>
      <c r="BN29" s="40" t="n">
        <f aca="false">(SUM(H114:H117)+SUM(J114:J117))/AVERAGE(AG114:AG117)</f>
        <v>0.0198578090244217</v>
      </c>
      <c r="BO29" s="69" t="n">
        <f aca="false">AL29-BN29</f>
        <v>-0.0621708508908356</v>
      </c>
      <c r="BP29" s="32" t="n">
        <f aca="false">BN29+BM29</f>
        <v>0.111354138912484</v>
      </c>
    </row>
    <row r="30" customFormat="false" ht="12.8" hidden="false" customHeight="false" outlineLevel="0" collapsed="false">
      <c r="A30" s="5" t="n">
        <f aca="false">A26+1</f>
        <v>2019</v>
      </c>
      <c r="B30" s="5" t="n">
        <f aca="false">B26</f>
        <v>1</v>
      </c>
      <c r="C30" s="6"/>
      <c r="D30" s="80" t="n">
        <f aca="false">'Low pensions'!Q30</f>
        <v>90613526.7491123</v>
      </c>
      <c r="E30" s="6"/>
      <c r="F30" s="8" t="n">
        <f aca="false">'Low pensions'!I30</f>
        <v>16470081.0993565</v>
      </c>
      <c r="G30" s="80" t="n">
        <f aca="false">'Low pensions'!K30</f>
        <v>189879.95484708</v>
      </c>
      <c r="H30" s="80" t="n">
        <f aca="false">'Low pensions'!V30</f>
        <v>1044663.48792468</v>
      </c>
      <c r="I30" s="80" t="n">
        <f aca="false">'Low pensions'!M30</f>
        <v>5872.57592310553</v>
      </c>
      <c r="J30" s="80" t="n">
        <f aca="false">'Low pensions'!W30</f>
        <v>32309.1800389074</v>
      </c>
      <c r="K30" s="6"/>
      <c r="L30" s="80" t="n">
        <f aca="false">'Low pensions'!N30</f>
        <v>3574517.52676076</v>
      </c>
      <c r="M30" s="8"/>
      <c r="N30" s="80" t="n">
        <f aca="false">'Low pensions'!L30</f>
        <v>683471.593930826</v>
      </c>
      <c r="O30" s="6"/>
      <c r="P30" s="80" t="n">
        <f aca="false">'Low pensions'!X30</f>
        <v>22308447.4919886</v>
      </c>
      <c r="Q30" s="8"/>
      <c r="R30" s="80" t="n">
        <f aca="false">'Low SIPA income'!G25</f>
        <v>15760588.8300529</v>
      </c>
      <c r="S30" s="8"/>
      <c r="T30" s="80" t="n">
        <f aca="false">'Low SIPA income'!J25</f>
        <v>60261977.3887342</v>
      </c>
      <c r="U30" s="6"/>
      <c r="V30" s="80" t="n">
        <f aca="false">'Low SIPA income'!F25</f>
        <v>110988.074669527</v>
      </c>
      <c r="W30" s="8"/>
      <c r="X30" s="80" t="n">
        <f aca="false">'Low SIPA income'!M25</f>
        <v>278770.044820021</v>
      </c>
      <c r="Y30" s="6"/>
      <c r="Z30" s="6" t="n">
        <f aca="false">R30+V30-N30-L30-F30</f>
        <v>-4856493.31532565</v>
      </c>
      <c r="AA30" s="6"/>
      <c r="AB30" s="6" t="n">
        <f aca="false">T30-P30-D30</f>
        <v>-52659996.8523667</v>
      </c>
      <c r="AC30" s="50"/>
      <c r="AD30" s="6" t="n">
        <v>17412113021.4212</v>
      </c>
      <c r="AE30" s="6" t="n">
        <f aca="false">'Central scenario'!AE30</f>
        <v>693692.821134425</v>
      </c>
      <c r="AF30" s="6" t="n">
        <f aca="false">'Central scenario'!AF30</f>
        <v>326.494679287868</v>
      </c>
      <c r="AG30" s="6" t="n">
        <f aca="false">AE30/$AE$6*$AD$6</f>
        <v>5061577063.56846</v>
      </c>
      <c r="AH30" s="61" t="n">
        <f aca="false">(AG30-AG29)/AG29</f>
        <v>0.00138138059109247</v>
      </c>
      <c r="AI30" s="61"/>
      <c r="AJ30" s="61" t="n">
        <f aca="false">AB30/AG30</f>
        <v>-0.0104038714003578</v>
      </c>
      <c r="AK30" s="5"/>
      <c r="AL30" s="5"/>
      <c r="AM30" s="6"/>
      <c r="AN30" s="5"/>
      <c r="AO30" s="5"/>
      <c r="AP30" s="5"/>
      <c r="AQ30" s="5"/>
      <c r="AR30" s="74" t="n">
        <f aca="false">(AR29-AR6)/AR6</f>
        <v>-0.432469586293811</v>
      </c>
      <c r="AS30" s="5"/>
      <c r="AT30" s="5"/>
      <c r="AU30" s="61" t="n">
        <f aca="false">AVERAGE(AH30:AH33)</f>
        <v>-0.000814920483286916</v>
      </c>
      <c r="AV30" s="5"/>
      <c r="AW30" s="65" t="n">
        <f aca="false">workers_and_wage_low!C18</f>
        <v>11452346</v>
      </c>
      <c r="AX30" s="5"/>
      <c r="AY30" s="61" t="n">
        <f aca="false">(AW30-AW29)/AW29</f>
        <v>-0.00743689155128281</v>
      </c>
      <c r="AZ30" s="66" t="n">
        <f aca="false">workers_and_wage_low!B18</f>
        <v>5984.66038142344</v>
      </c>
      <c r="BA30" s="61" t="n">
        <f aca="false">(AZ30-AZ29)/AZ29</f>
        <v>-0.00334645819646946</v>
      </c>
      <c r="BB30" s="66" t="n">
        <f aca="false">'Central scenario'!BB30</f>
        <v>48.2222149172159</v>
      </c>
      <c r="BC30" s="66" t="n">
        <f aca="false">'Central scenario'!BC30</f>
        <v>13.7158643683573</v>
      </c>
      <c r="BD30" s="11" t="n">
        <f aca="false">BB30+BC30/2</f>
        <v>55.0801471013946</v>
      </c>
      <c r="BE30" s="61" t="n">
        <f aca="false">BD30/BD29-1</f>
        <v>0.0337374970782138</v>
      </c>
      <c r="BF30" s="5"/>
      <c r="BG30" s="5"/>
      <c r="BH30" s="5"/>
      <c r="BI30" s="61" t="n">
        <f aca="false">T37/AG37</f>
        <v>0.0160657355653819</v>
      </c>
      <c r="BJ30" s="5"/>
      <c r="BK30" s="5"/>
      <c r="BL30" s="5"/>
      <c r="BM30" s="5"/>
      <c r="BN30" s="5"/>
      <c r="BO30" s="5"/>
      <c r="BP30" s="5"/>
    </row>
    <row r="31" customFormat="false" ht="12.8" hidden="false" customHeight="false" outlineLevel="0" collapsed="false">
      <c r="A31" s="7" t="n">
        <f aca="false">A27+1</f>
        <v>2019</v>
      </c>
      <c r="B31" s="7" t="n">
        <f aca="false">B27</f>
        <v>2</v>
      </c>
      <c r="C31" s="9"/>
      <c r="D31" s="81" t="n">
        <f aca="false">'Low pensions'!Q31</f>
        <v>91487854.0194997</v>
      </c>
      <c r="E31" s="9"/>
      <c r="F31" s="67" t="n">
        <f aca="false">'Low pensions'!I31</f>
        <v>16629000.430358</v>
      </c>
      <c r="G31" s="81" t="n">
        <f aca="false">'Low pensions'!K31</f>
        <v>194832.254670393</v>
      </c>
      <c r="H31" s="81" t="n">
        <f aca="false">'Low pensions'!V31</f>
        <v>1071909.58038787</v>
      </c>
      <c r="I31" s="81" t="n">
        <f aca="false">'Low pensions'!M31</f>
        <v>6025.73983516681</v>
      </c>
      <c r="J31" s="81" t="n">
        <f aca="false">'Low pensions'!W31</f>
        <v>33151.8426924086</v>
      </c>
      <c r="K31" s="9"/>
      <c r="L31" s="81" t="n">
        <f aca="false">'Low pensions'!N31</f>
        <v>3250287.77850783</v>
      </c>
      <c r="M31" s="67"/>
      <c r="N31" s="81" t="n">
        <f aca="false">'Low pensions'!L31</f>
        <v>691128.159056459</v>
      </c>
      <c r="O31" s="9"/>
      <c r="P31" s="81" t="n">
        <f aca="false">'Low pensions'!X31</f>
        <v>20668141.9492501</v>
      </c>
      <c r="Q31" s="67"/>
      <c r="R31" s="81" t="n">
        <f aca="false">'Low SIPA income'!G26</f>
        <v>18703119.7272112</v>
      </c>
      <c r="S31" s="67"/>
      <c r="T31" s="81" t="n">
        <f aca="false">'Low SIPA income'!J26</f>
        <v>71512999.3081739</v>
      </c>
      <c r="U31" s="9"/>
      <c r="V31" s="81" t="n">
        <f aca="false">'Low SIPA income'!F26</f>
        <v>107486.273713936</v>
      </c>
      <c r="W31" s="67"/>
      <c r="X31" s="81" t="n">
        <f aca="false">'Low SIPA income'!M26</f>
        <v>269974.530416806</v>
      </c>
      <c r="Y31" s="9"/>
      <c r="Z31" s="9" t="n">
        <f aca="false">R31+V31-N31-L31-F31</f>
        <v>-1759810.36699725</v>
      </c>
      <c r="AA31" s="9"/>
      <c r="AB31" s="9" t="n">
        <f aca="false">T31-P31-D31</f>
        <v>-40642996.6605759</v>
      </c>
      <c r="AC31" s="50"/>
      <c r="AD31" s="9" t="n">
        <v>20909685152.7339</v>
      </c>
      <c r="AE31" s="9" t="n">
        <f aca="false">'Central scenario'!AE31</f>
        <v>691076.986332392</v>
      </c>
      <c r="AF31" s="9" t="n">
        <f aca="false">'Central scenario'!AF31</f>
        <v>364.361405082009</v>
      </c>
      <c r="AG31" s="9" t="n">
        <f aca="false">AE31/$AE$6*$AD$6</f>
        <v>5042490446.21757</v>
      </c>
      <c r="AH31" s="40" t="n">
        <f aca="false">(AG31-AG30)/AG30</f>
        <v>-0.0037708834837806</v>
      </c>
      <c r="AI31" s="40"/>
      <c r="AJ31" s="40" t="n">
        <f aca="false">AB31/AG31</f>
        <v>-0.00806010385028348</v>
      </c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1" t="n">
        <f aca="false">workers_and_wage_low!C19</f>
        <v>11487356</v>
      </c>
      <c r="AX31" s="7"/>
      <c r="AY31" s="40" t="n">
        <f aca="false">(AW31-AW30)/AW30</f>
        <v>0.00305701556694148</v>
      </c>
      <c r="AZ31" s="39" t="n">
        <f aca="false">workers_and_wage_low!B19</f>
        <v>5961.57826280046</v>
      </c>
      <c r="BA31" s="40" t="n">
        <f aca="false">(AZ31-AZ30)/AZ30</f>
        <v>-0.00385688028256918</v>
      </c>
      <c r="BB31" s="39" t="n">
        <f aca="false">'Central scenario'!BB31</f>
        <v>42.4620464501394</v>
      </c>
      <c r="BC31" s="39" t="n">
        <f aca="false">'Central scenario'!BC31</f>
        <v>11.5395869453758</v>
      </c>
      <c r="BD31" s="12" t="n">
        <f aca="false">BB31+BC31/2</f>
        <v>48.2318399228273</v>
      </c>
      <c r="BE31" s="40" t="n">
        <f aca="false">BD31/BD30-1</f>
        <v>-0.124333494715628</v>
      </c>
      <c r="BF31" s="7"/>
      <c r="BG31" s="7"/>
      <c r="BH31" s="7"/>
      <c r="BI31" s="40" t="n">
        <f aca="false">T38/AG38</f>
        <v>0.0138919849215989</v>
      </c>
      <c r="BJ31" s="7"/>
      <c r="BK31" s="7"/>
      <c r="BL31" s="7"/>
      <c r="BM31" s="7"/>
      <c r="BN31" s="7"/>
      <c r="BO31" s="7"/>
      <c r="BP31" s="7"/>
    </row>
    <row r="32" customFormat="false" ht="12.8" hidden="false" customHeight="false" outlineLevel="0" collapsed="false">
      <c r="A32" s="7" t="n">
        <f aca="false">A28+1</f>
        <v>2019</v>
      </c>
      <c r="B32" s="7" t="n">
        <f aca="false">B28</f>
        <v>3</v>
      </c>
      <c r="C32" s="9" t="n">
        <f aca="false">SUM(C26:C29)</f>
        <v>32580997.0947377</v>
      </c>
      <c r="D32" s="81" t="n">
        <f aca="false">'Low pensions'!Q32</f>
        <v>93551779.3424859</v>
      </c>
      <c r="E32" s="9"/>
      <c r="F32" s="67" t="n">
        <f aca="false">'Low pensions'!I32</f>
        <v>17004143.2889593</v>
      </c>
      <c r="G32" s="81" t="n">
        <f aca="false">'Low pensions'!K32</f>
        <v>186101.284892964</v>
      </c>
      <c r="H32" s="81" t="n">
        <f aca="false">'Low pensions'!V32</f>
        <v>1023874.36072501</v>
      </c>
      <c r="I32" s="81" t="n">
        <f aca="false">'Low pensions'!M32</f>
        <v>5755.70984205039</v>
      </c>
      <c r="J32" s="81" t="n">
        <f aca="false">'Low pensions'!W32</f>
        <v>31666.2173420105</v>
      </c>
      <c r="K32" s="9"/>
      <c r="L32" s="81" t="n">
        <f aca="false">'Low pensions'!N32</f>
        <v>3177620.63583764</v>
      </c>
      <c r="M32" s="67"/>
      <c r="N32" s="81" t="n">
        <f aca="false">'Low pensions'!L32</f>
        <v>708198.933659263</v>
      </c>
      <c r="O32" s="9"/>
      <c r="P32" s="81" t="n">
        <f aca="false">'Low pensions'!X32</f>
        <v>20384990.1656612</v>
      </c>
      <c r="Q32" s="67"/>
      <c r="R32" s="81" t="n">
        <f aca="false">'Low SIPA income'!G27</f>
        <v>15783642.2468858</v>
      </c>
      <c r="S32" s="67"/>
      <c r="T32" s="81" t="n">
        <f aca="false">'Low SIPA income'!J27</f>
        <v>60350124.1260734</v>
      </c>
      <c r="U32" s="9"/>
      <c r="V32" s="81" t="n">
        <f aca="false">'Low SIPA income'!F27</f>
        <v>109352.321436835</v>
      </c>
      <c r="W32" s="67"/>
      <c r="X32" s="81" t="n">
        <f aca="false">'Low SIPA income'!M27</f>
        <v>274661.504300241</v>
      </c>
      <c r="Y32" s="9"/>
      <c r="Z32" s="9" t="n">
        <f aca="false">R32+V32-N32-L32-F32</f>
        <v>-4996968.29013356</v>
      </c>
      <c r="AA32" s="9"/>
      <c r="AB32" s="9" t="n">
        <f aca="false">T32-P32-D32</f>
        <v>-53586645.3820737</v>
      </c>
      <c r="AC32" s="50"/>
      <c r="AD32" s="9" t="n">
        <v>22287255273.2248</v>
      </c>
      <c r="AE32" s="9" t="n">
        <f aca="false">'Central scenario'!AE32</f>
        <v>696715.277109837</v>
      </c>
      <c r="AF32" s="9" t="n">
        <f aca="false">'Central scenario'!AF32</f>
        <v>397.614228233701</v>
      </c>
      <c r="AG32" s="9" t="n">
        <f aca="false">'Central scenario'!AG32</f>
        <v>5083630620.0919</v>
      </c>
      <c r="AH32" s="40" t="n">
        <f aca="false">(AG32-AG31)/AG31</f>
        <v>0.00815870140223869</v>
      </c>
      <c r="AI32" s="40"/>
      <c r="AJ32" s="40" t="n">
        <f aca="false">AB32/AG32</f>
        <v>-0.0105410186905171</v>
      </c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9"/>
      <c r="AV32" s="7"/>
      <c r="AW32" s="71" t="n">
        <f aca="false">workers_and_wage_low!C20</f>
        <v>11551134</v>
      </c>
      <c r="AX32" s="7"/>
      <c r="AY32" s="40" t="n">
        <f aca="false">(AW32-AW31)/AW31</f>
        <v>0.00555201736587601</v>
      </c>
      <c r="AZ32" s="39" t="n">
        <f aca="false">workers_and_wage_low!B20</f>
        <v>5872.63427761974</v>
      </c>
      <c r="BA32" s="40" t="n">
        <f aca="false">(AZ32-AZ31)/AZ31</f>
        <v>-0.0149195366159515</v>
      </c>
      <c r="BB32" s="12" t="n">
        <f aca="false">(4*45-(BB30+BB31))/2</f>
        <v>44.6578693163224</v>
      </c>
      <c r="BC32" s="12" t="n">
        <f aca="false">(4*12-(BC30+BC31))/2</f>
        <v>11.3722743431335</v>
      </c>
      <c r="BD32" s="12" t="n">
        <f aca="false">BB32+BC32/2</f>
        <v>50.3440064878891</v>
      </c>
      <c r="BE32" s="40" t="n">
        <f aca="false">BD32/BD31-1</f>
        <v>0.0437919550330512</v>
      </c>
      <c r="BF32" s="7"/>
      <c r="BG32" s="7"/>
      <c r="BH32" s="7"/>
      <c r="BI32" s="40" t="n">
        <f aca="false">T39/AG39</f>
        <v>0.0162190837973694</v>
      </c>
      <c r="BJ32" s="7"/>
      <c r="BK32" s="7"/>
      <c r="BL32" s="7"/>
      <c r="BM32" s="7"/>
      <c r="BN32" s="7"/>
      <c r="BO32" s="7"/>
      <c r="BP32" s="7"/>
    </row>
    <row r="33" customFormat="false" ht="12.8" hidden="false" customHeight="false" outlineLevel="0" collapsed="false">
      <c r="A33" s="7" t="n">
        <f aca="false">A29+1</f>
        <v>2019</v>
      </c>
      <c r="B33" s="7" t="n">
        <f aca="false">B29</f>
        <v>4</v>
      </c>
      <c r="C33" s="9"/>
      <c r="D33" s="81" t="n">
        <f aca="false">'Low pensions'!Q33</f>
        <v>92326295.8551381</v>
      </c>
      <c r="E33" s="9"/>
      <c r="F33" s="67" t="n">
        <f aca="false">'Low pensions'!I33</f>
        <v>16781397.15881</v>
      </c>
      <c r="G33" s="81" t="n">
        <f aca="false">'Low pensions'!K33</f>
        <v>200464.877487003</v>
      </c>
      <c r="H33" s="81" t="n">
        <f aca="false">'Low pensions'!V33</f>
        <v>1102898.60923246</v>
      </c>
      <c r="I33" s="81" t="n">
        <f aca="false">'Low pensions'!M33</f>
        <v>6199.94466454655</v>
      </c>
      <c r="J33" s="81" t="n">
        <f aca="false">'Low pensions'!W33</f>
        <v>34110.2662649217</v>
      </c>
      <c r="K33" s="9"/>
      <c r="L33" s="81" t="n">
        <f aca="false">'Low pensions'!N33</f>
        <v>3280777.27976349</v>
      </c>
      <c r="M33" s="67"/>
      <c r="N33" s="81" t="n">
        <f aca="false">'Low pensions'!L33</f>
        <v>699992.023556802</v>
      </c>
      <c r="O33" s="9"/>
      <c r="P33" s="81" t="n">
        <f aca="false">'Low pensions'!X33</f>
        <v>20875118.4834248</v>
      </c>
      <c r="Q33" s="67"/>
      <c r="R33" s="81" t="n">
        <f aca="false">'Low SIPA income'!G28</f>
        <v>17956919.5548655</v>
      </c>
      <c r="S33" s="67"/>
      <c r="T33" s="81" t="n">
        <f aca="false">'Low SIPA income'!J28</f>
        <v>68659838.274773</v>
      </c>
      <c r="U33" s="9"/>
      <c r="V33" s="81" t="n">
        <f aca="false">'Low SIPA income'!F28</f>
        <v>109843.876246888</v>
      </c>
      <c r="W33" s="67"/>
      <c r="X33" s="81" t="n">
        <f aca="false">'Low SIPA income'!M28</f>
        <v>275896.148263909</v>
      </c>
      <c r="Y33" s="9"/>
      <c r="Z33" s="9" t="n">
        <f aca="false">R33+V33-N33-L33-F33</f>
        <v>-2695403.03101786</v>
      </c>
      <c r="AA33" s="9"/>
      <c r="AB33" s="9" t="n">
        <f aca="false">T33-P33-D33</f>
        <v>-44541576.0637899</v>
      </c>
      <c r="AC33" s="50"/>
      <c r="AD33" s="9" t="n">
        <v>25179945991.8152</v>
      </c>
      <c r="AE33" s="9" t="n">
        <f aca="false">'Central scenario'!AE33</f>
        <v>690424.718170211</v>
      </c>
      <c r="AF33" s="9"/>
      <c r="AG33" s="9" t="n">
        <f aca="false">'Central scenario'!AG33</f>
        <v>5037731127.00825</v>
      </c>
      <c r="AH33" s="40" t="n">
        <f aca="false">(AG33-AG32)/AG32</f>
        <v>-0.00902888044269823</v>
      </c>
      <c r="AI33" s="40" t="n">
        <f aca="false">(AG33-AG29)/AG29</f>
        <v>-0.00333629466589907</v>
      </c>
      <c r="AJ33" s="40" t="n">
        <f aca="false">AB33/AG33</f>
        <v>-0.00884159454739334</v>
      </c>
      <c r="AK33" s="7"/>
      <c r="AL33" s="7"/>
      <c r="AM33" s="7"/>
      <c r="AN33" s="7"/>
      <c r="AO33" s="7"/>
      <c r="AP33" s="7"/>
      <c r="AQ33" s="7"/>
      <c r="AR33" s="7"/>
      <c r="AS33" s="7"/>
      <c r="AT33" s="7"/>
      <c r="AV33" s="7"/>
      <c r="AW33" s="71" t="n">
        <f aca="false">workers_and_wage_low!C21</f>
        <v>11655382</v>
      </c>
      <c r="AX33" s="7"/>
      <c r="AY33" s="40" t="n">
        <f aca="false">(AW33-AW32)/AW32</f>
        <v>0.00902491478325851</v>
      </c>
      <c r="AZ33" s="39" t="n">
        <f aca="false">workers_and_wage_low!B21</f>
        <v>5678.62785050715</v>
      </c>
      <c r="BA33" s="40" t="n">
        <f aca="false">(AZ33-AZ32)/AZ32</f>
        <v>-0.0330356732500672</v>
      </c>
      <c r="BB33" s="12" t="n">
        <f aca="false">BB32</f>
        <v>44.6578693163224</v>
      </c>
      <c r="BC33" s="12" t="n">
        <f aca="false">BC32</f>
        <v>11.3722743431335</v>
      </c>
      <c r="BD33" s="12" t="n">
        <f aca="false">BB33+BC33/2</f>
        <v>50.3440064878891</v>
      </c>
      <c r="BE33" s="40" t="n">
        <f aca="false">BD33/BD32-1</f>
        <v>0</v>
      </c>
      <c r="BF33" s="7"/>
      <c r="BG33" s="73" t="n">
        <f aca="false">(BB33-BB29)/BB29</f>
        <v>-0.0527123815586663</v>
      </c>
      <c r="BH33" s="7"/>
      <c r="BI33" s="40" t="n">
        <f aca="false">T40/AG40</f>
        <v>0.0140907486018983</v>
      </c>
      <c r="BJ33" s="7"/>
      <c r="BK33" s="7"/>
      <c r="BL33" s="7"/>
      <c r="BM33" s="7"/>
      <c r="BN33" s="7"/>
      <c r="BO33" s="7"/>
      <c r="BP33" s="7"/>
    </row>
    <row r="34" customFormat="false" ht="12.8" hidden="false" customHeight="false" outlineLevel="0" collapsed="false">
      <c r="A34" s="5" t="n">
        <f aca="false">A30+1</f>
        <v>2020</v>
      </c>
      <c r="B34" s="5" t="n">
        <f aca="false">B30</f>
        <v>1</v>
      </c>
      <c r="C34" s="6"/>
      <c r="D34" s="80" t="n">
        <f aca="false">'Low pensions'!Q34</f>
        <v>105836492.070185</v>
      </c>
      <c r="E34" s="6"/>
      <c r="F34" s="8" t="n">
        <f aca="false">'Low pensions'!I34</f>
        <v>19237035.2441274</v>
      </c>
      <c r="G34" s="80" t="n">
        <f aca="false">'Low pensions'!K34</f>
        <v>233133.974652747</v>
      </c>
      <c r="H34" s="80" t="n">
        <f aca="false">'Low pensions'!V34</f>
        <v>1282634.3428964</v>
      </c>
      <c r="I34" s="80" t="n">
        <f aca="false">'Low pensions'!M34</f>
        <v>7210.32911297155</v>
      </c>
      <c r="J34" s="80" t="n">
        <f aca="false">'Low pensions'!W34</f>
        <v>39669.1033885484</v>
      </c>
      <c r="K34" s="6"/>
      <c r="L34" s="80" t="n">
        <f aca="false">'Low pensions'!N34</f>
        <v>3813388.74692218</v>
      </c>
      <c r="M34" s="8"/>
      <c r="N34" s="80" t="n">
        <f aca="false">'Low pensions'!L34</f>
        <v>716576.589945611</v>
      </c>
      <c r="O34" s="6"/>
      <c r="P34" s="80" t="n">
        <f aca="false">'Low pensions'!X34</f>
        <v>23730085.3094726</v>
      </c>
      <c r="Q34" s="8"/>
      <c r="R34" s="80" t="n">
        <f aca="false">'Low SIPA income'!G29</f>
        <v>16441204.7223238</v>
      </c>
      <c r="S34" s="8"/>
      <c r="T34" s="80" t="n">
        <f aca="false">'Low SIPA income'!J29</f>
        <v>62864371.2429685</v>
      </c>
      <c r="U34" s="6"/>
      <c r="V34" s="80" t="n">
        <f aca="false">'Low SIPA income'!F29</f>
        <v>111198.450878821</v>
      </c>
      <c r="W34" s="8"/>
      <c r="X34" s="80" t="n">
        <f aca="false">'Low SIPA income'!M29</f>
        <v>279298.449204622</v>
      </c>
      <c r="Y34" s="6"/>
      <c r="Z34" s="6" t="n">
        <f aca="false">R34+V34-N34-L34-F34</f>
        <v>-7214597.40779254</v>
      </c>
      <c r="AA34" s="6"/>
      <c r="AB34" s="6" t="n">
        <f aca="false">T34-P34-D34</f>
        <v>-66702206.1366895</v>
      </c>
      <c r="AC34" s="50"/>
      <c r="AD34" s="6" t="n">
        <v>25352324788.3927</v>
      </c>
      <c r="AE34" s="6" t="n">
        <f aca="false">'Central scenario'!AE34</f>
        <v>656978.783745228</v>
      </c>
      <c r="AF34" s="6"/>
      <c r="AG34" s="6" t="n">
        <f aca="false">'Central scenario'!AG34</f>
        <v>4793690581.39865</v>
      </c>
      <c r="AH34" s="61" t="n">
        <f aca="false">(AG34-AG33)/AG33</f>
        <v>-0.0484425507151925</v>
      </c>
      <c r="AI34" s="61"/>
      <c r="AJ34" s="61" t="n">
        <f aca="false">AB34/AG34</f>
        <v>-0.0139145831388283</v>
      </c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61" t="n">
        <f aca="false">AVERAGE(AH34:AH37)</f>
        <v>-0.0214942813037405</v>
      </c>
      <c r="AV34" s="5"/>
      <c r="AW34" s="65" t="n">
        <f aca="false">workers_and_wage_low!C22</f>
        <v>11431158</v>
      </c>
      <c r="AX34" s="5"/>
      <c r="AY34" s="61" t="n">
        <f aca="false">(AW34-AW33)/AW33</f>
        <v>-0.0192378079071111</v>
      </c>
      <c r="AZ34" s="66" t="n">
        <f aca="false">workers_and_wage_low!B22</f>
        <v>5989.32191199784</v>
      </c>
      <c r="BA34" s="61" t="n">
        <f aca="false">(AZ34-AZ33)/AZ33</f>
        <v>0.0547128760098161</v>
      </c>
      <c r="BB34" s="11" t="n">
        <f aca="false">BB33*3/4+BB37*1/4</f>
        <v>44.9934019872418</v>
      </c>
      <c r="BC34" s="11" t="n">
        <f aca="false">$BC$33</f>
        <v>11.3722743431335</v>
      </c>
      <c r="BD34" s="11" t="n">
        <f aca="false">BB34+BC34/2</f>
        <v>50.6795391588085</v>
      </c>
      <c r="BE34" s="61" t="n">
        <f aca="false">BD34/BD33-1</f>
        <v>0.00666479873825954</v>
      </c>
      <c r="BF34" s="5"/>
      <c r="BG34" s="5"/>
      <c r="BH34" s="5"/>
      <c r="BI34" s="61" t="n">
        <f aca="false">T41/AG41</f>
        <v>0.0164565500864585</v>
      </c>
      <c r="BJ34" s="5"/>
      <c r="BK34" s="5"/>
      <c r="BL34" s="5"/>
      <c r="BM34" s="5"/>
      <c r="BN34" s="5"/>
      <c r="BO34" s="5"/>
      <c r="BP34" s="5"/>
    </row>
    <row r="35" customFormat="false" ht="12.8" hidden="false" customHeight="false" outlineLevel="0" collapsed="false">
      <c r="A35" s="7" t="n">
        <f aca="false">A31+1</f>
        <v>2020</v>
      </c>
      <c r="B35" s="7" t="n">
        <f aca="false">B31</f>
        <v>2</v>
      </c>
      <c r="C35" s="9"/>
      <c r="D35" s="81" t="n">
        <f aca="false">'Low pensions'!Q35</f>
        <v>97536783.2606335</v>
      </c>
      <c r="E35" s="9"/>
      <c r="F35" s="67" t="n">
        <f aca="false">'Low pensions'!I35</f>
        <v>17728464.9224706</v>
      </c>
      <c r="G35" s="81" t="n">
        <f aca="false">'Low pensions'!K35</f>
        <v>265124.468687724</v>
      </c>
      <c r="H35" s="81" t="n">
        <f aca="false">'Low pensions'!V35</f>
        <v>1458636.60235516</v>
      </c>
      <c r="I35" s="81" t="n">
        <f aca="false">'Low pensions'!M35</f>
        <v>8199.72583570279</v>
      </c>
      <c r="J35" s="81" t="n">
        <f aca="false">'Low pensions'!W35</f>
        <v>45112.4722377883</v>
      </c>
      <c r="K35" s="9"/>
      <c r="L35" s="81" t="n">
        <f aca="false">'Low pensions'!N35</f>
        <v>3033806.44798729</v>
      </c>
      <c r="M35" s="67"/>
      <c r="N35" s="81" t="n">
        <f aca="false">'Low pensions'!L35</f>
        <v>731231.319889166</v>
      </c>
      <c r="O35" s="9"/>
      <c r="P35" s="81" t="n">
        <f aca="false">'Low pensions'!X35</f>
        <v>19765455.0546262</v>
      </c>
      <c r="Q35" s="67"/>
      <c r="R35" s="81" t="n">
        <f aca="false">'Low SIPA income'!G30</f>
        <v>18985185.5936912</v>
      </c>
      <c r="S35" s="67"/>
      <c r="T35" s="81" t="n">
        <f aca="false">'Low SIPA income'!J30</f>
        <v>72591502.5957886</v>
      </c>
      <c r="U35" s="9"/>
      <c r="V35" s="81" t="n">
        <f aca="false">'Low SIPA income'!F30</f>
        <v>92598.769380318</v>
      </c>
      <c r="W35" s="67"/>
      <c r="X35" s="81" t="n">
        <f aca="false">'Low SIPA income'!M30</f>
        <v>232581.411717356</v>
      </c>
      <c r="Y35" s="9"/>
      <c r="Z35" s="9" t="n">
        <f aca="false">R35+V35-N35-L35-F35</f>
        <v>-2415718.32727556</v>
      </c>
      <c r="AA35" s="9"/>
      <c r="AB35" s="9" t="n">
        <f aca="false">T35-P35-D35</f>
        <v>-44710735.7194712</v>
      </c>
      <c r="AC35" s="50"/>
      <c r="AD35" s="9"/>
      <c r="AE35" s="9"/>
      <c r="AF35" s="9"/>
      <c r="AG35" s="9" t="n">
        <f aca="false">AG34*'Pessimist macro hypothesis'!B17/'Pessimist macro hypothesis'!B16</f>
        <v>4019949502.60615</v>
      </c>
      <c r="AH35" s="40" t="n">
        <f aca="false">(AG35-AG34)/AG34</f>
        <v>-0.161408223091184</v>
      </c>
      <c r="AI35" s="40"/>
      <c r="AJ35" s="40" t="n">
        <f aca="false">AB35/AG35</f>
        <v>-0.0111222132741929</v>
      </c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1" t="n">
        <f aca="false">workers_and_wage_low!C23</f>
        <v>9950328</v>
      </c>
      <c r="AX35" s="7"/>
      <c r="AY35" s="40" t="n">
        <f aca="false">(AW35-AW34)/AW34</f>
        <v>-0.129543306111244</v>
      </c>
      <c r="AZ35" s="39" t="n">
        <f aca="false">workers_and_wage_low!B23</f>
        <v>6367.86106940948</v>
      </c>
      <c r="BA35" s="40" t="n">
        <f aca="false">(AZ35-AZ34)/AZ34</f>
        <v>0.0632023395926261</v>
      </c>
      <c r="BB35" s="12" t="n">
        <f aca="false">BB33*2/4+BB37*2/4</f>
        <v>45.3289346581612</v>
      </c>
      <c r="BC35" s="12" t="n">
        <f aca="false">$BC$33</f>
        <v>11.3722743431335</v>
      </c>
      <c r="BD35" s="12" t="n">
        <f aca="false">BB35+BC35/2</f>
        <v>51.0150718297279</v>
      </c>
      <c r="BE35" s="40" t="n">
        <f aca="false">BD35/BD34-1</f>
        <v>0.0066206732833145</v>
      </c>
      <c r="BF35" s="7"/>
      <c r="BG35" s="7" t="e">
        <f aca="false">AVERAGE(BF34:BF37)</f>
        <v>#DIV/0!</v>
      </c>
      <c r="BH35" s="7"/>
      <c r="BI35" s="40" t="n">
        <f aca="false">T42/AG42</f>
        <v>0.014115669162703</v>
      </c>
      <c r="BJ35" s="7"/>
      <c r="BK35" s="7"/>
      <c r="BL35" s="7"/>
      <c r="BM35" s="7"/>
      <c r="BN35" s="7"/>
      <c r="BO35" s="7"/>
      <c r="BP35" s="7"/>
    </row>
    <row r="36" customFormat="false" ht="12.8" hidden="false" customHeight="false" outlineLevel="0" collapsed="false">
      <c r="A36" s="7" t="n">
        <f aca="false">A32+1</f>
        <v>2020</v>
      </c>
      <c r="B36" s="7" t="n">
        <f aca="false">B32</f>
        <v>3</v>
      </c>
      <c r="C36" s="9"/>
      <c r="D36" s="81" t="n">
        <f aca="false">'Low pensions'!Q36</f>
        <v>97069809.4903489</v>
      </c>
      <c r="E36" s="9"/>
      <c r="F36" s="67" t="n">
        <f aca="false">'Low pensions'!I36</f>
        <v>17643586.9120478</v>
      </c>
      <c r="G36" s="81" t="n">
        <f aca="false">'Low pensions'!K36</f>
        <v>282736.660424604</v>
      </c>
      <c r="H36" s="81" t="n">
        <f aca="false">'Low pensions'!V36</f>
        <v>1555533.68485481</v>
      </c>
      <c r="I36" s="81" t="n">
        <f aca="false">'Low pensions'!M36</f>
        <v>8744.43279663729</v>
      </c>
      <c r="J36" s="81" t="n">
        <f aca="false">'Low pensions'!W36</f>
        <v>48109.2892223139</v>
      </c>
      <c r="K36" s="9"/>
      <c r="L36" s="81" t="n">
        <f aca="false">'Low pensions'!N36</f>
        <v>2994679.94402809</v>
      </c>
      <c r="M36" s="67"/>
      <c r="N36" s="81" t="n">
        <f aca="false">'Low pensions'!L36</f>
        <v>730278.096081369</v>
      </c>
      <c r="O36" s="9"/>
      <c r="P36" s="81" t="n">
        <f aca="false">'Low pensions'!X36</f>
        <v>19557183.0834383</v>
      </c>
      <c r="Q36" s="67"/>
      <c r="R36" s="81" t="n">
        <f aca="false">'Low SIPA income'!G31</f>
        <v>16172777.3862674</v>
      </c>
      <c r="S36" s="67"/>
      <c r="T36" s="81" t="n">
        <f aca="false">'Low SIPA income'!J31</f>
        <v>61838016.0585032</v>
      </c>
      <c r="U36" s="9"/>
      <c r="V36" s="81" t="n">
        <f aca="false">'Low SIPA income'!F31</f>
        <v>90774.8361162301</v>
      </c>
      <c r="W36" s="67"/>
      <c r="X36" s="81" t="n">
        <f aca="false">'Low SIPA income'!M31</f>
        <v>228000.217212519</v>
      </c>
      <c r="Y36" s="9"/>
      <c r="Z36" s="9" t="n">
        <f aca="false">R36+V36-N36-L36-F36</f>
        <v>-5104992.72977364</v>
      </c>
      <c r="AA36" s="9"/>
      <c r="AB36" s="9" t="n">
        <f aca="false">T36-P36-D36</f>
        <v>-54788976.5152841</v>
      </c>
      <c r="AC36" s="50"/>
      <c r="AD36" s="9"/>
      <c r="AE36" s="9"/>
      <c r="AF36" s="9"/>
      <c r="AG36" s="9" t="n">
        <f aca="false">AG35*'Pessimist macro hypothesis'!B18/'Pessimist macro hypothesis'!B17</f>
        <v>4428376308.28263</v>
      </c>
      <c r="AH36" s="40" t="n">
        <f aca="false">(AG36-AG35)/AG35</f>
        <v>0.101599984132063</v>
      </c>
      <c r="AI36" s="40"/>
      <c r="AJ36" s="40" t="n">
        <f aca="false">AB36/AG36</f>
        <v>-0.0123722494885562</v>
      </c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9"/>
      <c r="AV36" s="7"/>
      <c r="AW36" s="71" t="n">
        <f aca="false">workers_and_wage_low!C24</f>
        <v>10050179</v>
      </c>
      <c r="AX36" s="7"/>
      <c r="AY36" s="40" t="n">
        <f aca="false">(AW36-AW35)/AW35</f>
        <v>0.0100349455816934</v>
      </c>
      <c r="AZ36" s="39" t="n">
        <f aca="false">workers_and_wage_low!B24</f>
        <v>6212.80861261949</v>
      </c>
      <c r="BA36" s="40" t="n">
        <f aca="false">(AZ36-AZ35)/AZ35</f>
        <v>-0.0243492210492551</v>
      </c>
      <c r="BB36" s="12" t="n">
        <f aca="false">BB33*1/4+BB37*3/4</f>
        <v>45.6644673290806</v>
      </c>
      <c r="BC36" s="12" t="n">
        <f aca="false">$BC$33</f>
        <v>11.3722743431335</v>
      </c>
      <c r="BD36" s="12" t="n">
        <f aca="false">BB36+BC36/2</f>
        <v>51.3506045006473</v>
      </c>
      <c r="BE36" s="40" t="n">
        <f aca="false">BD36/BD35-1</f>
        <v>0.00657712826592327</v>
      </c>
      <c r="BF36" s="7"/>
      <c r="BG36" s="7"/>
      <c r="BH36" s="7"/>
      <c r="BI36" s="40" t="n">
        <f aca="false">T43/AG43</f>
        <v>0.0163404493551907</v>
      </c>
      <c r="BJ36" s="7"/>
      <c r="BK36" s="7"/>
      <c r="BL36" s="7"/>
      <c r="BM36" s="7"/>
      <c r="BN36" s="7"/>
      <c r="BO36" s="7"/>
      <c r="BP36" s="7"/>
    </row>
    <row r="37" customFormat="false" ht="12.8" hidden="false" customHeight="false" outlineLevel="0" collapsed="false">
      <c r="A37" s="7" t="n">
        <f aca="false">A33+1</f>
        <v>2020</v>
      </c>
      <c r="B37" s="7" t="n">
        <f aca="false">B33</f>
        <v>4</v>
      </c>
      <c r="C37" s="9"/>
      <c r="D37" s="81" t="n">
        <f aca="false">'Low pensions'!Q37</f>
        <v>94624504.3974106</v>
      </c>
      <c r="E37" s="9"/>
      <c r="F37" s="67" t="n">
        <f aca="false">'Low pensions'!I37</f>
        <v>17199123.7657797</v>
      </c>
      <c r="G37" s="81" t="n">
        <f aca="false">'Low pensions'!K37</f>
        <v>292045.913598093</v>
      </c>
      <c r="H37" s="81" t="n">
        <f aca="false">'Low pensions'!V37</f>
        <v>1606750.44914161</v>
      </c>
      <c r="I37" s="81" t="n">
        <f aca="false">'Low pensions'!M37</f>
        <v>9032.34784323996</v>
      </c>
      <c r="J37" s="81" t="n">
        <f aca="false">'Low pensions'!W37</f>
        <v>49693.3128600495</v>
      </c>
      <c r="K37" s="9"/>
      <c r="L37" s="81" t="n">
        <f aca="false">'Low pensions'!N37</f>
        <v>2889578.91712135</v>
      </c>
      <c r="M37" s="67"/>
      <c r="N37" s="81" t="n">
        <f aca="false">'Low pensions'!L37</f>
        <v>714414.641620863</v>
      </c>
      <c r="O37" s="9"/>
      <c r="P37" s="81" t="n">
        <f aca="false">'Low pensions'!X37</f>
        <v>18924537.3092241</v>
      </c>
      <c r="Q37" s="67"/>
      <c r="R37" s="81" t="n">
        <f aca="false">'Low SIPA income'!G32</f>
        <v>19021351.309568</v>
      </c>
      <c r="S37" s="67"/>
      <c r="T37" s="81" t="n">
        <f aca="false">'Low SIPA income'!J32</f>
        <v>72729785.3449875</v>
      </c>
      <c r="U37" s="9"/>
      <c r="V37" s="81" t="n">
        <f aca="false">'Low SIPA income'!F32</f>
        <v>94669.1285092297</v>
      </c>
      <c r="W37" s="67"/>
      <c r="X37" s="81" t="n">
        <f aca="false">'Low SIPA income'!M32</f>
        <v>237781.556948083</v>
      </c>
      <c r="Y37" s="9"/>
      <c r="Z37" s="9" t="n">
        <f aca="false">R37+V37-N37-L37-F37</f>
        <v>-1687096.88644465</v>
      </c>
      <c r="AA37" s="9"/>
      <c r="AB37" s="9" t="n">
        <f aca="false">T37-P37-D37</f>
        <v>-40819256.3616472</v>
      </c>
      <c r="AC37" s="50"/>
      <c r="AD37" s="9"/>
      <c r="AE37" s="9"/>
      <c r="AF37" s="9"/>
      <c r="AG37" s="9" t="n">
        <f aca="false">AG36*'Pessimist macro hypothesis'!B19/'Pessimist macro hypothesis'!B18</f>
        <v>4527012476.27306</v>
      </c>
      <c r="AH37" s="40" t="n">
        <f aca="false">(AG37-AG36)/AG36</f>
        <v>0.0222736644593519</v>
      </c>
      <c r="AI37" s="40" t="n">
        <f aca="false">(AG37-AG33)/AG33</f>
        <v>-0.101378703598756</v>
      </c>
      <c r="AJ37" s="40" t="n">
        <f aca="false">AB37/AG37</f>
        <v>-0.00901681993932836</v>
      </c>
      <c r="AK37" s="7"/>
      <c r="AL37" s="7"/>
      <c r="AM37" s="7"/>
      <c r="AN37" s="7"/>
      <c r="AO37" s="7"/>
      <c r="AP37" s="7"/>
      <c r="AQ37" s="7"/>
      <c r="AR37" s="7"/>
      <c r="AS37" s="7"/>
      <c r="AT37" s="7"/>
      <c r="AV37" s="7"/>
      <c r="AW37" s="71" t="n">
        <f aca="false">workers_and_wage_low!C25</f>
        <v>10343274</v>
      </c>
      <c r="AX37" s="7"/>
      <c r="AY37" s="40" t="n">
        <f aca="false">(AW37-AW36)/AW36</f>
        <v>0.0291631621685544</v>
      </c>
      <c r="AZ37" s="39" t="n">
        <f aca="false">workers_and_wage_low!B25</f>
        <v>6136.54892445843</v>
      </c>
      <c r="BA37" s="40" t="n">
        <f aca="false">(AZ37-AZ36)/AZ36</f>
        <v>-0.0122745915601127</v>
      </c>
      <c r="BB37" s="76" t="n">
        <v>46</v>
      </c>
      <c r="BC37" s="12" t="n">
        <f aca="false">$BC$33</f>
        <v>11.3722743431335</v>
      </c>
      <c r="BD37" s="12" t="n">
        <f aca="false">BB37+BC37/2</f>
        <v>51.6861371715667</v>
      </c>
      <c r="BE37" s="40" t="n">
        <f aca="false">BD37/BD36-1</f>
        <v>0.00653415230808396</v>
      </c>
      <c r="BG37" s="73" t="n">
        <f aca="false">(BB37-BB33)/BB33</f>
        <v>0.0300536211024986</v>
      </c>
      <c r="BH37" s="7"/>
      <c r="BI37" s="40" t="n">
        <f aca="false">T44/AG44</f>
        <v>0.0141906507533345</v>
      </c>
      <c r="BJ37" s="7"/>
      <c r="BK37" s="7"/>
      <c r="BL37" s="7"/>
      <c r="BM37" s="7"/>
      <c r="BN37" s="7"/>
      <c r="BO37" s="7"/>
      <c r="BP37" s="7"/>
    </row>
    <row r="38" customFormat="false" ht="12.8" hidden="false" customHeight="false" outlineLevel="0" collapsed="false">
      <c r="A38" s="5" t="n">
        <f aca="false">A34+1</f>
        <v>2021</v>
      </c>
      <c r="B38" s="5" t="n">
        <f aca="false">B34</f>
        <v>1</v>
      </c>
      <c r="C38" s="6"/>
      <c r="D38" s="80" t="n">
        <f aca="false">'Low pensions'!Q38</f>
        <v>88328020.4639613</v>
      </c>
      <c r="E38" s="6"/>
      <c r="F38" s="8" t="n">
        <f aca="false">'Low pensions'!I38</f>
        <v>16054663.2779781</v>
      </c>
      <c r="G38" s="80" t="n">
        <f aca="false">'Low pensions'!K38</f>
        <v>297182.050767843</v>
      </c>
      <c r="H38" s="80" t="n">
        <f aca="false">'Low pensions'!V38</f>
        <v>1635007.96044411</v>
      </c>
      <c r="I38" s="80" t="n">
        <f aca="false">'Low pensions'!M38</f>
        <v>9191.19744642818</v>
      </c>
      <c r="J38" s="80" t="n">
        <f aca="false">'Low pensions'!W38</f>
        <v>50567.256508581</v>
      </c>
      <c r="K38" s="6"/>
      <c r="L38" s="80" t="n">
        <f aca="false">'Low pensions'!N38</f>
        <v>3153547.84553024</v>
      </c>
      <c r="M38" s="8"/>
      <c r="N38" s="80" t="n">
        <f aca="false">'Low pensions'!L38</f>
        <v>669806.107409971</v>
      </c>
      <c r="O38" s="6"/>
      <c r="P38" s="80" t="n">
        <f aca="false">'Low pensions'!X38</f>
        <v>20048850.3400104</v>
      </c>
      <c r="Q38" s="8"/>
      <c r="R38" s="80" t="n">
        <f aca="false">'Low SIPA income'!G33</f>
        <v>16719935.409795</v>
      </c>
      <c r="S38" s="8"/>
      <c r="T38" s="80" t="n">
        <f aca="false">'Low SIPA income'!J33</f>
        <v>63930122.1845771</v>
      </c>
      <c r="U38" s="6"/>
      <c r="V38" s="80" t="n">
        <f aca="false">'Low SIPA income'!F33</f>
        <v>99285.5143060623</v>
      </c>
      <c r="W38" s="8"/>
      <c r="X38" s="80" t="n">
        <f aca="false">'Low SIPA income'!M33</f>
        <v>249376.58712877</v>
      </c>
      <c r="Y38" s="6"/>
      <c r="Z38" s="6" t="n">
        <f aca="false">R38+V38-N38-L38-F38</f>
        <v>-3058796.30681727</v>
      </c>
      <c r="AA38" s="6"/>
      <c r="AB38" s="6" t="n">
        <f aca="false">T38-P38-D38</f>
        <v>-44446748.6193945</v>
      </c>
      <c r="AC38" s="50"/>
      <c r="AD38" s="6"/>
      <c r="AE38" s="6"/>
      <c r="AF38" s="6"/>
      <c r="AG38" s="6" t="n">
        <f aca="false">AG37*'Pessimist macro hypothesis'!B20/'Pessimist macro hypothesis'!B19</f>
        <v>4601942958.14272</v>
      </c>
      <c r="AH38" s="61" t="n">
        <f aca="false">(AG38-AG37)/AG37</f>
        <v>0.0165518611363199</v>
      </c>
      <c r="AI38" s="61"/>
      <c r="AJ38" s="61" t="n">
        <f aca="false">AB38/AG38</f>
        <v>-0.00965825718042638</v>
      </c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61" t="n">
        <f aca="false">AVERAGE(AH38:AH41)</f>
        <v>0.0110038923808452</v>
      </c>
      <c r="AV38" s="5"/>
      <c r="AW38" s="65" t="n">
        <f aca="false">workers_and_wage_low!C26</f>
        <v>10733131</v>
      </c>
      <c r="AX38" s="5"/>
      <c r="AY38" s="61" t="n">
        <f aca="false">(AW38-AW37)/AW37</f>
        <v>0.0376918372267814</v>
      </c>
      <c r="AZ38" s="66" t="n">
        <f aca="false">workers_and_wage_low!B26</f>
        <v>6068.88832819204</v>
      </c>
      <c r="BA38" s="61" t="n">
        <f aca="false">(AZ38-AZ37)/AZ37</f>
        <v>-0.0110258383171551</v>
      </c>
      <c r="BB38" s="11" t="n">
        <f aca="false">BB37*3/4+BB41*1/4</f>
        <v>46.75</v>
      </c>
      <c r="BC38" s="11" t="n">
        <f aca="false">$BC$33</f>
        <v>11.3722743431335</v>
      </c>
      <c r="BD38" s="11" t="n">
        <f aca="false">BB38+BC38/2</f>
        <v>52.4361371715667</v>
      </c>
      <c r="BE38" s="61" t="n">
        <f aca="false">BD38/BD37-1</f>
        <v>0.0145106607117969</v>
      </c>
      <c r="BF38" s="5"/>
      <c r="BG38" s="5"/>
      <c r="BH38" s="5"/>
      <c r="BI38" s="61" t="n">
        <f aca="false">T45/AG45</f>
        <v>0.0166696703967109</v>
      </c>
      <c r="BJ38" s="5"/>
      <c r="BK38" s="5"/>
      <c r="BL38" s="5"/>
      <c r="BM38" s="5"/>
      <c r="BN38" s="5"/>
      <c r="BO38" s="5"/>
      <c r="BP38" s="5"/>
    </row>
    <row r="39" customFormat="false" ht="12.8" hidden="false" customHeight="false" outlineLevel="0" collapsed="false">
      <c r="A39" s="7" t="n">
        <f aca="false">A35+1</f>
        <v>2021</v>
      </c>
      <c r="B39" s="7" t="n">
        <f aca="false">B35</f>
        <v>2</v>
      </c>
      <c r="C39" s="9"/>
      <c r="D39" s="81" t="n">
        <f aca="false">'Low pensions'!Q39</f>
        <v>99567530.7628673</v>
      </c>
      <c r="E39" s="9"/>
      <c r="F39" s="67" t="n">
        <f aca="false">'Low pensions'!I39</f>
        <v>18097577.3194168</v>
      </c>
      <c r="G39" s="81" t="n">
        <f aca="false">'Low pensions'!K39</f>
        <v>348022.004821823</v>
      </c>
      <c r="H39" s="81" t="n">
        <f aca="false">'Low pensions'!V39</f>
        <v>1914714.3874376</v>
      </c>
      <c r="I39" s="81" t="n">
        <f aca="false">'Low pensions'!M39</f>
        <v>10763.5671594379</v>
      </c>
      <c r="J39" s="81" t="n">
        <f aca="false">'Low pensions'!W39</f>
        <v>59217.9707454929</v>
      </c>
      <c r="K39" s="9"/>
      <c r="L39" s="81" t="n">
        <f aca="false">'Low pensions'!N39</f>
        <v>3118207.12022077</v>
      </c>
      <c r="M39" s="67"/>
      <c r="N39" s="81" t="n">
        <f aca="false">'Low pensions'!L39</f>
        <v>756889.659819588</v>
      </c>
      <c r="O39" s="9"/>
      <c r="P39" s="81" t="n">
        <f aca="false">'Low pensions'!X39</f>
        <v>20344575.1599327</v>
      </c>
      <c r="Q39" s="67"/>
      <c r="R39" s="81" t="n">
        <f aca="false">'Low SIPA income'!G34</f>
        <v>19695089.5783657</v>
      </c>
      <c r="S39" s="67"/>
      <c r="T39" s="81" t="n">
        <f aca="false">'Low SIPA income'!J34</f>
        <v>75305882.0097768</v>
      </c>
      <c r="U39" s="9"/>
      <c r="V39" s="81" t="n">
        <f aca="false">'Low SIPA income'!F34</f>
        <v>98355.0462688824</v>
      </c>
      <c r="W39" s="67"/>
      <c r="X39" s="81" t="n">
        <f aca="false">'Low SIPA income'!M34</f>
        <v>247039.519680753</v>
      </c>
      <c r="Y39" s="9"/>
      <c r="Z39" s="9" t="n">
        <f aca="false">R39+V39-N39-L39-F39</f>
        <v>-2179229.47482249</v>
      </c>
      <c r="AA39" s="9"/>
      <c r="AB39" s="9" t="n">
        <f aca="false">T39-P39-D39</f>
        <v>-44606223.9130232</v>
      </c>
      <c r="AC39" s="50"/>
      <c r="AD39" s="9"/>
      <c r="AE39" s="9"/>
      <c r="AF39" s="9"/>
      <c r="AG39" s="9" t="n">
        <f aca="false">AG38*'Pessimist macro hypothesis'!B21/'Pessimist macro hypothesis'!B20</f>
        <v>4643041675.51011</v>
      </c>
      <c r="AH39" s="40" t="n">
        <f aca="false">(AG39-AG38)/AG38</f>
        <v>0.00893073159341839</v>
      </c>
      <c r="AI39" s="40"/>
      <c r="AJ39" s="40" t="n">
        <f aca="false">AB39/AG39</f>
        <v>-0.00960711254182798</v>
      </c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1" t="n">
        <f aca="false">workers_and_wage_low!C27</f>
        <v>11027369</v>
      </c>
      <c r="AX39" s="7"/>
      <c r="AY39" s="40" t="n">
        <f aca="false">(AW39-AW38)/AW38</f>
        <v>0.0274139950402171</v>
      </c>
      <c r="AZ39" s="39" t="n">
        <f aca="false">workers_and_wage_low!B27</f>
        <v>6038.16600718739</v>
      </c>
      <c r="BA39" s="40" t="n">
        <f aca="false">(AZ39-AZ38)/AZ38</f>
        <v>-0.00506226500526259</v>
      </c>
      <c r="BB39" s="12" t="n">
        <f aca="false">BB37*2/4+BB41*2/4</f>
        <v>47.5</v>
      </c>
      <c r="BC39" s="12" t="n">
        <f aca="false">$BC$33</f>
        <v>11.3722743431335</v>
      </c>
      <c r="BD39" s="12" t="n">
        <f aca="false">BB39+BC39/2</f>
        <v>53.1861371715667</v>
      </c>
      <c r="BE39" s="40" t="n">
        <f aca="false">BD39/BD38-1</f>
        <v>0.0143031130906166</v>
      </c>
      <c r="BF39" s="7"/>
      <c r="BG39" s="7"/>
      <c r="BH39" s="7"/>
      <c r="BI39" s="40" t="n">
        <f aca="false">T46/AG46</f>
        <v>0.0144008026883732</v>
      </c>
      <c r="BJ39" s="7"/>
      <c r="BK39" s="7"/>
      <c r="BL39" s="7"/>
      <c r="BM39" s="7"/>
      <c r="BN39" s="7"/>
      <c r="BO39" s="7"/>
      <c r="BP39" s="7"/>
    </row>
    <row r="40" customFormat="false" ht="12.8" hidden="false" customHeight="false" outlineLevel="0" collapsed="false">
      <c r="A40" s="7" t="n">
        <f aca="false">A36+1</f>
        <v>2021</v>
      </c>
      <c r="B40" s="7" t="n">
        <f aca="false">B36</f>
        <v>3</v>
      </c>
      <c r="C40" s="9"/>
      <c r="D40" s="81" t="n">
        <f aca="false">'Low pensions'!Q40</f>
        <v>92909119.0608845</v>
      </c>
      <c r="E40" s="9"/>
      <c r="F40" s="67" t="n">
        <f aca="false">'Low pensions'!I40</f>
        <v>16887332.1754638</v>
      </c>
      <c r="G40" s="81" t="n">
        <f aca="false">'Low pensions'!K40</f>
        <v>353500.783994035</v>
      </c>
      <c r="H40" s="81" t="n">
        <f aca="false">'Low pensions'!V40</f>
        <v>1944857.01394191</v>
      </c>
      <c r="I40" s="81" t="n">
        <f aca="false">'Low pensions'!M40</f>
        <v>10933.0139379598</v>
      </c>
      <c r="J40" s="81" t="n">
        <f aca="false">'Low pensions'!W40</f>
        <v>60150.2169260383</v>
      </c>
      <c r="K40" s="9"/>
      <c r="L40" s="81" t="n">
        <f aca="false">'Low pensions'!N40</f>
        <v>2764923.50947776</v>
      </c>
      <c r="M40" s="67"/>
      <c r="N40" s="81" t="n">
        <f aca="false">'Low pensions'!L40</f>
        <v>708727.584616728</v>
      </c>
      <c r="O40" s="9"/>
      <c r="P40" s="81" t="n">
        <f aca="false">'Low pensions'!X40</f>
        <v>18246411.2966909</v>
      </c>
      <c r="Q40" s="67"/>
      <c r="R40" s="81" t="n">
        <f aca="false">'Low SIPA income'!G35</f>
        <v>17257902.9413148</v>
      </c>
      <c r="S40" s="67"/>
      <c r="T40" s="81" t="n">
        <f aca="false">'Low SIPA income'!J35</f>
        <v>65987087.6679034</v>
      </c>
      <c r="U40" s="9"/>
      <c r="V40" s="81" t="n">
        <f aca="false">'Low SIPA income'!F35</f>
        <v>104568.954388694</v>
      </c>
      <c r="W40" s="67"/>
      <c r="X40" s="81" t="n">
        <f aca="false">'Low SIPA income'!M35</f>
        <v>262647.065358298</v>
      </c>
      <c r="Y40" s="9"/>
      <c r="Z40" s="9" t="n">
        <f aca="false">R40+V40-N40-L40-F40</f>
        <v>-2998511.37385483</v>
      </c>
      <c r="AA40" s="9"/>
      <c r="AB40" s="9" t="n">
        <f aca="false">T40-P40-D40</f>
        <v>-45168442.689672</v>
      </c>
      <c r="AC40" s="50"/>
      <c r="AD40" s="9"/>
      <c r="AE40" s="9"/>
      <c r="AF40" s="9"/>
      <c r="AG40" s="9" t="n">
        <f aca="false">AG39*'Pessimist macro hypothesis'!B22/'Pessimist macro hypothesis'!B21</f>
        <v>4683007946.00888</v>
      </c>
      <c r="AH40" s="40" t="n">
        <f aca="false">(AG40-AG39)/AG39</f>
        <v>0.00860777767935392</v>
      </c>
      <c r="AI40" s="40"/>
      <c r="AJ40" s="40" t="n">
        <f aca="false">AB40/AG40</f>
        <v>-0.00964517746081704</v>
      </c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9"/>
      <c r="AV40" s="7"/>
      <c r="AW40" s="71" t="n">
        <f aca="false">workers_and_wage_low!C28</f>
        <v>11347136</v>
      </c>
      <c r="AX40" s="7"/>
      <c r="AY40" s="40" t="n">
        <f aca="false">(AW40-AW39)/AW39</f>
        <v>0.0289975786608755</v>
      </c>
      <c r="AZ40" s="39" t="n">
        <f aca="false">workers_and_wage_low!B28</f>
        <v>6010.26557150055</v>
      </c>
      <c r="BA40" s="40" t="n">
        <f aca="false">(AZ40-AZ39)/AZ39</f>
        <v>-0.0046206804605279</v>
      </c>
      <c r="BB40" s="12" t="n">
        <f aca="false">BB37*1/4+BB41*3/4</f>
        <v>48.25</v>
      </c>
      <c r="BC40" s="12" t="n">
        <f aca="false">$BC$33</f>
        <v>11.3722743431335</v>
      </c>
      <c r="BD40" s="12" t="n">
        <f aca="false">BB40+BC40/2</f>
        <v>53.9361371715667</v>
      </c>
      <c r="BE40" s="40" t="n">
        <f aca="false">BD40/BD39-1</f>
        <v>0.0141014189013327</v>
      </c>
      <c r="BF40" s="7"/>
      <c r="BG40" s="7"/>
      <c r="BH40" s="7"/>
      <c r="BI40" s="40" t="n">
        <f aca="false">T47/AG47</f>
        <v>0.0165374812911201</v>
      </c>
      <c r="BJ40" s="7"/>
      <c r="BK40" s="7"/>
      <c r="BL40" s="7"/>
      <c r="BM40" s="7"/>
      <c r="BN40" s="7"/>
      <c r="BO40" s="7"/>
      <c r="BP40" s="7"/>
    </row>
    <row r="41" customFormat="false" ht="12.8" hidden="false" customHeight="false" outlineLevel="0" collapsed="false">
      <c r="A41" s="7" t="n">
        <f aca="false">A37+1</f>
        <v>2021</v>
      </c>
      <c r="B41" s="7" t="n">
        <f aca="false">B37</f>
        <v>4</v>
      </c>
      <c r="C41" s="9"/>
      <c r="D41" s="81" t="n">
        <f aca="false">'Low pensions'!Q41</f>
        <v>102209474.860676</v>
      </c>
      <c r="E41" s="9"/>
      <c r="F41" s="67" t="n">
        <f aca="false">'Low pensions'!I41</f>
        <v>18577781.9324802</v>
      </c>
      <c r="G41" s="81" t="n">
        <f aca="false">'Low pensions'!K41</f>
        <v>409371.537057442</v>
      </c>
      <c r="H41" s="81" t="n">
        <f aca="false">'Low pensions'!V41</f>
        <v>2252241.41275959</v>
      </c>
      <c r="I41" s="81" t="n">
        <f aca="false">'Low pensions'!M41</f>
        <v>12660.9753729105</v>
      </c>
      <c r="J41" s="81" t="n">
        <f aca="false">'Low pensions'!W41</f>
        <v>69656.95091009</v>
      </c>
      <c r="K41" s="9"/>
      <c r="L41" s="81" t="n">
        <f aca="false">'Low pensions'!N41</f>
        <v>3198639.83586203</v>
      </c>
      <c r="M41" s="67"/>
      <c r="N41" s="81" t="n">
        <f aca="false">'Low pensions'!L41</f>
        <v>780910.10147386</v>
      </c>
      <c r="O41" s="9"/>
      <c r="P41" s="81" t="n">
        <f aca="false">'Low pensions'!X41</f>
        <v>20894094.2865619</v>
      </c>
      <c r="Q41" s="67"/>
      <c r="R41" s="81" t="n">
        <f aca="false">'Low SIPA income'!G36</f>
        <v>20355508.6972105</v>
      </c>
      <c r="S41" s="67"/>
      <c r="T41" s="81" t="n">
        <f aca="false">'Low SIPA income'!J36</f>
        <v>77831051.7503274</v>
      </c>
      <c r="U41" s="9"/>
      <c r="V41" s="81" t="n">
        <f aca="false">'Low SIPA income'!F36</f>
        <v>102906.267846735</v>
      </c>
      <c r="W41" s="67"/>
      <c r="X41" s="81" t="n">
        <f aca="false">'Low SIPA income'!M36</f>
        <v>258470.876130728</v>
      </c>
      <c r="Y41" s="9"/>
      <c r="Z41" s="9" t="n">
        <f aca="false">R41+V41-N41-L41-F41</f>
        <v>-2098916.90475884</v>
      </c>
      <c r="AA41" s="9"/>
      <c r="AB41" s="9" t="n">
        <f aca="false">T41-P41-D41</f>
        <v>-45272517.3969101</v>
      </c>
      <c r="AC41" s="50"/>
      <c r="AD41" s="9"/>
      <c r="AE41" s="9"/>
      <c r="AF41" s="9"/>
      <c r="AG41" s="9" t="n">
        <f aca="false">AG40*'Pessimist macro hypothesis'!B23/'Pessimist macro hypothesis'!B22</f>
        <v>4729487732.32681</v>
      </c>
      <c r="AH41" s="40" t="n">
        <f aca="false">(AG41-AG40)/AG40</f>
        <v>0.00992519911428845</v>
      </c>
      <c r="AI41" s="40" t="n">
        <f aca="false">(AG41-AG37)/AG37</f>
        <v>0.0447260212148662</v>
      </c>
      <c r="AJ41" s="40" t="n">
        <f aca="false">AB41/AG41</f>
        <v>-0.00957239345129603</v>
      </c>
      <c r="AK41" s="7"/>
      <c r="AL41" s="7"/>
      <c r="AM41" s="7"/>
      <c r="AN41" s="7"/>
      <c r="AO41" s="7"/>
      <c r="AP41" s="7"/>
      <c r="AQ41" s="7"/>
      <c r="AR41" s="7"/>
      <c r="AS41" s="7"/>
      <c r="AT41" s="7"/>
      <c r="AV41" s="7"/>
      <c r="AW41" s="71" t="n">
        <f aca="false">workers_and_wage_low!C29</f>
        <v>11387813</v>
      </c>
      <c r="AX41" s="7"/>
      <c r="AY41" s="40" t="n">
        <f aca="false">(AW41-AW40)/AW40</f>
        <v>0.00358478121704014</v>
      </c>
      <c r="AZ41" s="39" t="n">
        <f aca="false">workers_and_wage_low!B29</f>
        <v>6070.87507310848</v>
      </c>
      <c r="BA41" s="40" t="n">
        <f aca="false">(AZ41-AZ40)/AZ40</f>
        <v>0.0100843300328229</v>
      </c>
      <c r="BB41" s="76" t="n">
        <v>49</v>
      </c>
      <c r="BC41" s="12" t="n">
        <f aca="false">$BC$33</f>
        <v>11.3722743431335</v>
      </c>
      <c r="BD41" s="12" t="n">
        <f aca="false">BB41+BC41/2</f>
        <v>54.6861371715667</v>
      </c>
      <c r="BE41" s="40" t="n">
        <f aca="false">BD41/BD40-1</f>
        <v>0.0139053339621691</v>
      </c>
      <c r="BF41" s="7"/>
      <c r="BG41" s="73" t="n">
        <f aca="false">(BB41-BB37)/BB37</f>
        <v>0.0652173913043478</v>
      </c>
      <c r="BH41" s="7"/>
      <c r="BI41" s="40" t="n">
        <f aca="false">T48/AG48</f>
        <v>0.0144553012325369</v>
      </c>
      <c r="BJ41" s="7"/>
      <c r="BK41" s="7"/>
      <c r="BL41" s="7"/>
      <c r="BM41" s="7"/>
      <c r="BN41" s="7"/>
      <c r="BO41" s="7"/>
      <c r="BP41" s="7"/>
    </row>
    <row r="42" customFormat="false" ht="12.8" hidden="false" customHeight="false" outlineLevel="0" collapsed="false">
      <c r="A42" s="5" t="n">
        <f aca="false">A38+1</f>
        <v>2022</v>
      </c>
      <c r="B42" s="5" t="n">
        <f aca="false">B38</f>
        <v>1</v>
      </c>
      <c r="C42" s="6"/>
      <c r="D42" s="80" t="n">
        <f aca="false">'Low pensions'!Q42</f>
        <v>95728727.581036</v>
      </c>
      <c r="E42" s="6"/>
      <c r="F42" s="8" t="n">
        <f aca="false">'Low pensions'!I42</f>
        <v>17399829.4003419</v>
      </c>
      <c r="G42" s="80" t="n">
        <f aca="false">'Low pensions'!K42</f>
        <v>392701.81089467</v>
      </c>
      <c r="H42" s="80" t="n">
        <f aca="false">'Low pensions'!V42</f>
        <v>2160529.49777638</v>
      </c>
      <c r="I42" s="80" t="n">
        <f aca="false">'Low pensions'!M42</f>
        <v>12145.4168317938</v>
      </c>
      <c r="J42" s="80" t="n">
        <f aca="false">'Low pensions'!W42</f>
        <v>66820.499931228</v>
      </c>
      <c r="K42" s="6"/>
      <c r="L42" s="80" t="n">
        <f aca="false">'Low pensions'!N42</f>
        <v>3494745.73294662</v>
      </c>
      <c r="M42" s="8"/>
      <c r="N42" s="80" t="n">
        <f aca="false">'Low pensions'!L42</f>
        <v>733247.956682835</v>
      </c>
      <c r="O42" s="6"/>
      <c r="P42" s="80" t="n">
        <f aca="false">'Low pensions'!X42</f>
        <v>22168366.1361281</v>
      </c>
      <c r="Q42" s="8"/>
      <c r="R42" s="80" t="n">
        <f aca="false">'Low SIPA income'!G37</f>
        <v>17668720.5693307</v>
      </c>
      <c r="S42" s="8"/>
      <c r="T42" s="80" t="n">
        <f aca="false">'Low SIPA income'!J37</f>
        <v>67557884.4748845</v>
      </c>
      <c r="U42" s="6"/>
      <c r="V42" s="80" t="n">
        <f aca="false">'Low SIPA income'!F37</f>
        <v>108683.321009088</v>
      </c>
      <c r="W42" s="8"/>
      <c r="X42" s="80" t="n">
        <f aca="false">'Low SIPA income'!M37</f>
        <v>272981.168103916</v>
      </c>
      <c r="Y42" s="6"/>
      <c r="Z42" s="6" t="n">
        <f aca="false">R42+V42-N42-L42-F42</f>
        <v>-3850419.19963155</v>
      </c>
      <c r="AA42" s="6"/>
      <c r="AB42" s="6" t="n">
        <f aca="false">T42-P42-D42</f>
        <v>-50339209.2422796</v>
      </c>
      <c r="AC42" s="50"/>
      <c r="AD42" s="6"/>
      <c r="AE42" s="6"/>
      <c r="AF42" s="6"/>
      <c r="AG42" s="6" t="n">
        <f aca="false">AG41*'Pessimist macro hypothesis'!B24/'Pessimist macro hypothesis'!B23</f>
        <v>4786020676.46843</v>
      </c>
      <c r="AH42" s="61" t="n">
        <f aca="false">(AG42-AG41)/AG41</f>
        <v>0.0119532912106322</v>
      </c>
      <c r="AI42" s="61"/>
      <c r="AJ42" s="61" t="n">
        <f aca="false">AB42/AG42</f>
        <v>-0.010517967356427</v>
      </c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61" t="n">
        <f aca="false">AVERAGE(AH42:AH45)</f>
        <v>0.00890995236334299</v>
      </c>
      <c r="AV42" s="5"/>
      <c r="AW42" s="65" t="n">
        <f aca="false">workers_and_wage_low!C30</f>
        <v>11382758</v>
      </c>
      <c r="AX42" s="5"/>
      <c r="AY42" s="61" t="n">
        <f aca="false">(AW42-AW41)/AW41</f>
        <v>-0.000443895592595347</v>
      </c>
      <c r="AZ42" s="66" t="n">
        <f aca="false">workers_and_wage_low!B30</f>
        <v>6096.69513741835</v>
      </c>
      <c r="BA42" s="61" t="n">
        <f aca="false">(AZ42-AZ41)/AZ41</f>
        <v>0.00425310420638437</v>
      </c>
      <c r="BB42" s="11" t="n">
        <f aca="false">BB41*3/4+BB45*1/4</f>
        <v>49</v>
      </c>
      <c r="BC42" s="11" t="n">
        <f aca="false">$BC$33</f>
        <v>11.3722743431335</v>
      </c>
      <c r="BD42" s="11" t="n">
        <f aca="false">BB42+BC42/2</f>
        <v>54.6861371715667</v>
      </c>
      <c r="BE42" s="61" t="n">
        <f aca="false">BD42/BD41-1</f>
        <v>0</v>
      </c>
      <c r="BF42" s="5"/>
      <c r="BG42" s="5"/>
      <c r="BH42" s="5"/>
      <c r="BI42" s="61" t="n">
        <f aca="false">T49/AG49</f>
        <v>0.0169177095276046</v>
      </c>
      <c r="BJ42" s="5"/>
      <c r="BK42" s="5"/>
      <c r="BL42" s="5"/>
      <c r="BM42" s="5"/>
      <c r="BN42" s="5"/>
      <c r="BO42" s="5"/>
      <c r="BP42" s="5"/>
    </row>
    <row r="43" customFormat="false" ht="12.8" hidden="false" customHeight="false" outlineLevel="0" collapsed="false">
      <c r="A43" s="7" t="n">
        <f aca="false">A39+1</f>
        <v>2022</v>
      </c>
      <c r="B43" s="7" t="n">
        <f aca="false">B39</f>
        <v>2</v>
      </c>
      <c r="C43" s="9"/>
      <c r="D43" s="81" t="n">
        <f aca="false">'Low pensions'!Q43</f>
        <v>104461283.374146</v>
      </c>
      <c r="E43" s="9"/>
      <c r="F43" s="67" t="n">
        <f aca="false">'Low pensions'!I43</f>
        <v>18987074.7849674</v>
      </c>
      <c r="G43" s="81" t="n">
        <f aca="false">'Low pensions'!K43</f>
        <v>450505.842163441</v>
      </c>
      <c r="H43" s="81" t="n">
        <f aca="false">'Low pensions'!V43</f>
        <v>2478550.22287069</v>
      </c>
      <c r="I43" s="81" t="n">
        <f aca="false">'Low pensions'!M43</f>
        <v>13933.170376189</v>
      </c>
      <c r="J43" s="81" t="n">
        <f aca="false">'Low pensions'!W43</f>
        <v>76656.1924599186</v>
      </c>
      <c r="K43" s="9"/>
      <c r="L43" s="81" t="n">
        <f aca="false">'Low pensions'!N43</f>
        <v>3247431.00175265</v>
      </c>
      <c r="M43" s="67"/>
      <c r="N43" s="81" t="n">
        <f aca="false">'Low pensions'!L43</f>
        <v>801859.303431295</v>
      </c>
      <c r="O43" s="9"/>
      <c r="P43" s="81" t="n">
        <f aca="false">'Low pensions'!X43</f>
        <v>21262528.2064678</v>
      </c>
      <c r="Q43" s="67"/>
      <c r="R43" s="81" t="n">
        <f aca="false">'Low SIPA income'!G38</f>
        <v>20735376.6478986</v>
      </c>
      <c r="S43" s="67"/>
      <c r="T43" s="81" t="n">
        <f aca="false">'Low SIPA income'!J38</f>
        <v>79283509.7835847</v>
      </c>
      <c r="U43" s="9"/>
      <c r="V43" s="81" t="n">
        <f aca="false">'Low SIPA income'!F38</f>
        <v>101928.798957036</v>
      </c>
      <c r="W43" s="67"/>
      <c r="X43" s="81" t="n">
        <f aca="false">'Low SIPA income'!M38</f>
        <v>256015.756091904</v>
      </c>
      <c r="Y43" s="9"/>
      <c r="Z43" s="9" t="n">
        <f aca="false">R43+V43-N43-L43-F43</f>
        <v>-2199059.64329568</v>
      </c>
      <c r="AA43" s="9"/>
      <c r="AB43" s="9" t="n">
        <f aca="false">T43-P43-D43</f>
        <v>-46440301.7970288</v>
      </c>
      <c r="AC43" s="50"/>
      <c r="AD43" s="9"/>
      <c r="AE43" s="9"/>
      <c r="AF43" s="9"/>
      <c r="AG43" s="9" t="n">
        <f aca="false">AG42*'Pessimist macro hypothesis'!B25/'Pessimist macro hypothesis'!B24</f>
        <v>4851978550.90806</v>
      </c>
      <c r="AH43" s="40" t="n">
        <f aca="false">(AG43-AG42)/AG42</f>
        <v>0.0137813601106935</v>
      </c>
      <c r="AI43" s="40"/>
      <c r="AJ43" s="40" t="n">
        <f aca="false">AB43/AG43</f>
        <v>-0.00957141531228274</v>
      </c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1" t="n">
        <f aca="false">workers_and_wage_low!C31</f>
        <v>11446728</v>
      </c>
      <c r="AX43" s="7"/>
      <c r="AY43" s="40" t="n">
        <f aca="false">(AW43-AW42)/AW42</f>
        <v>0.00561990336612621</v>
      </c>
      <c r="AZ43" s="39" t="n">
        <f aca="false">workers_and_wage_low!B31</f>
        <v>6113.33093302025</v>
      </c>
      <c r="BA43" s="40" t="n">
        <f aca="false">(AZ43-AZ42)/AZ42</f>
        <v>0.00272865794121848</v>
      </c>
      <c r="BB43" s="12" t="n">
        <f aca="false">BB41*2/4+BB45*2/4</f>
        <v>49</v>
      </c>
      <c r="BC43" s="12" t="n">
        <f aca="false">$BC$33</f>
        <v>11.3722743431335</v>
      </c>
      <c r="BD43" s="12" t="n">
        <f aca="false">BB43+BC43/2</f>
        <v>54.6861371715667</v>
      </c>
      <c r="BE43" s="40" t="n">
        <f aca="false">BD43/BD42-1</f>
        <v>0</v>
      </c>
      <c r="BF43" s="7"/>
      <c r="BG43" s="7"/>
      <c r="BH43" s="7"/>
      <c r="BI43" s="40" t="n">
        <f aca="false">T50/AG50</f>
        <v>0.0145320687369783</v>
      </c>
      <c r="BJ43" s="7"/>
      <c r="BK43" s="7"/>
      <c r="BL43" s="7"/>
      <c r="BM43" s="7"/>
      <c r="BN43" s="7"/>
      <c r="BO43" s="7"/>
      <c r="BP43" s="7"/>
    </row>
    <row r="44" customFormat="false" ht="12.8" hidden="false" customHeight="false" outlineLevel="0" collapsed="false">
      <c r="A44" s="7" t="n">
        <f aca="false">A40+1</f>
        <v>2022</v>
      </c>
      <c r="B44" s="7" t="n">
        <f aca="false">B40</f>
        <v>3</v>
      </c>
      <c r="C44" s="9"/>
      <c r="D44" s="81" t="n">
        <f aca="false">'Low pensions'!Q44</f>
        <v>98366693.4566292</v>
      </c>
      <c r="E44" s="9"/>
      <c r="F44" s="67" t="n">
        <f aca="false">'Low pensions'!I44</f>
        <v>17879310.9244266</v>
      </c>
      <c r="G44" s="81" t="n">
        <f aca="false">'Low pensions'!K44</f>
        <v>446693.235280831</v>
      </c>
      <c r="H44" s="81" t="n">
        <f aca="false">'Low pensions'!V44</f>
        <v>2457574.38470346</v>
      </c>
      <c r="I44" s="81" t="n">
        <f aca="false">'Low pensions'!M44</f>
        <v>13815.2546994073</v>
      </c>
      <c r="J44" s="81" t="n">
        <f aca="false">'Low pensions'!W44</f>
        <v>76007.4551970148</v>
      </c>
      <c r="K44" s="9"/>
      <c r="L44" s="81" t="n">
        <f aca="false">'Low pensions'!N44</f>
        <v>2895233.23682741</v>
      </c>
      <c r="M44" s="67"/>
      <c r="N44" s="81" t="n">
        <f aca="false">'Low pensions'!L44</f>
        <v>756234.28518302</v>
      </c>
      <c r="O44" s="9"/>
      <c r="P44" s="81" t="n">
        <f aca="false">'Low pensions'!X44</f>
        <v>19183956.9411477</v>
      </c>
      <c r="Q44" s="67"/>
      <c r="R44" s="81" t="n">
        <f aca="false">'Low SIPA income'!G39</f>
        <v>18058090.0721266</v>
      </c>
      <c r="S44" s="67"/>
      <c r="T44" s="81" t="n">
        <f aca="false">'Low SIPA income'!J39</f>
        <v>69046672.5161414</v>
      </c>
      <c r="U44" s="9"/>
      <c r="V44" s="81" t="n">
        <f aca="false">'Low SIPA income'!F39</f>
        <v>108650.804810754</v>
      </c>
      <c r="W44" s="67"/>
      <c r="X44" s="81" t="n">
        <f aca="false">'Low SIPA income'!M39</f>
        <v>272899.49678838</v>
      </c>
      <c r="Y44" s="9"/>
      <c r="Z44" s="9" t="n">
        <f aca="false">R44+V44-N44-L44-F44</f>
        <v>-3364037.56949964</v>
      </c>
      <c r="AA44" s="9"/>
      <c r="AB44" s="9" t="n">
        <f aca="false">T44-P44-D44</f>
        <v>-48503977.8816354</v>
      </c>
      <c r="AC44" s="50"/>
      <c r="AD44" s="9"/>
      <c r="AE44" s="9"/>
      <c r="AF44" s="9"/>
      <c r="AG44" s="9" t="n">
        <f aca="false">AG43*'Pessimist macro hypothesis'!B26/'Pessimist macro hypothesis'!B25</f>
        <v>4865645255.90322</v>
      </c>
      <c r="AH44" s="40" t="n">
        <f aca="false">(AG44-AG43)/AG43</f>
        <v>0.00281672823813395</v>
      </c>
      <c r="AI44" s="40"/>
      <c r="AJ44" s="40" t="n">
        <f aca="false">AB44/AG44</f>
        <v>-0.00996866300986251</v>
      </c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9"/>
      <c r="AV44" s="7"/>
      <c r="AW44" s="71" t="n">
        <f aca="false">workers_and_wage_low!C32</f>
        <v>11501750</v>
      </c>
      <c r="AX44" s="7"/>
      <c r="AY44" s="40" t="n">
        <f aca="false">(AW44-AW43)/AW43</f>
        <v>0.00480678845518125</v>
      </c>
      <c r="AZ44" s="39" t="n">
        <f aca="false">workers_and_wage_low!B32</f>
        <v>6125.53444423648</v>
      </c>
      <c r="BA44" s="40" t="n">
        <f aca="false">(AZ44-AZ43)/AZ43</f>
        <v>0.00199621308741989</v>
      </c>
      <c r="BB44" s="12" t="n">
        <f aca="false">BB41*1/4+BB45*3/4</f>
        <v>49</v>
      </c>
      <c r="BC44" s="12" t="n">
        <f aca="false">$BC$33</f>
        <v>11.3722743431335</v>
      </c>
      <c r="BD44" s="12" t="n">
        <f aca="false">BB44+BC44/2</f>
        <v>54.6861371715667</v>
      </c>
      <c r="BE44" s="40" t="n">
        <f aca="false">BD44/BD43-1</f>
        <v>0</v>
      </c>
      <c r="BF44" s="7"/>
      <c r="BG44" s="7"/>
      <c r="BH44" s="7"/>
      <c r="BI44" s="40" t="n">
        <f aca="false">T51/AG51</f>
        <v>0.0167987055133958</v>
      </c>
      <c r="BJ44" s="7"/>
      <c r="BK44" s="7"/>
      <c r="BL44" s="7"/>
      <c r="BM44" s="7"/>
      <c r="BN44" s="7"/>
      <c r="BO44" s="7"/>
      <c r="BP44" s="7"/>
    </row>
    <row r="45" customFormat="false" ht="12.8" hidden="false" customHeight="false" outlineLevel="0" collapsed="false">
      <c r="A45" s="7" t="n">
        <f aca="false">A41+1</f>
        <v>2022</v>
      </c>
      <c r="B45" s="7" t="n">
        <f aca="false">B41</f>
        <v>4</v>
      </c>
      <c r="C45" s="9"/>
      <c r="D45" s="81" t="n">
        <f aca="false">'Low pensions'!Q45</f>
        <v>106305693.464109</v>
      </c>
      <c r="E45" s="9"/>
      <c r="F45" s="67" t="n">
        <f aca="false">'Low pensions'!I45</f>
        <v>19322318.1515154</v>
      </c>
      <c r="G45" s="81" t="n">
        <f aca="false">'Low pensions'!K45</f>
        <v>504527.901767601</v>
      </c>
      <c r="H45" s="81" t="n">
        <f aca="false">'Low pensions'!V45</f>
        <v>2775763.65572834</v>
      </c>
      <c r="I45" s="81" t="n">
        <f aca="false">'Low pensions'!M45</f>
        <v>15603.9557247711</v>
      </c>
      <c r="J45" s="81" t="n">
        <f aca="false">'Low pensions'!W45</f>
        <v>85848.3604864433</v>
      </c>
      <c r="K45" s="9"/>
      <c r="L45" s="81" t="n">
        <f aca="false">'Low pensions'!N45</f>
        <v>3301910.2373963</v>
      </c>
      <c r="M45" s="67"/>
      <c r="N45" s="81" t="n">
        <f aca="false">'Low pensions'!L45</f>
        <v>818550.831011567</v>
      </c>
      <c r="O45" s="9"/>
      <c r="P45" s="81" t="n">
        <f aca="false">'Low pensions'!X45</f>
        <v>21637053.0791559</v>
      </c>
      <c r="Q45" s="67"/>
      <c r="R45" s="81" t="n">
        <f aca="false">'Low SIPA income'!G40</f>
        <v>21363092.574979</v>
      </c>
      <c r="S45" s="67" t="n">
        <f aca="false">SUM(T42:T45)/AVERAGE(AG42:AG45)</f>
        <v>0.0613430393672238</v>
      </c>
      <c r="T45" s="81" t="n">
        <f aca="false">'Low SIPA income'!J40</f>
        <v>81683636.035983</v>
      </c>
      <c r="U45" s="9"/>
      <c r="V45" s="81" t="n">
        <f aca="false">'Low SIPA income'!F40</f>
        <v>103146.97463658</v>
      </c>
      <c r="W45" s="67"/>
      <c r="X45" s="81" t="n">
        <f aca="false">'Low SIPA income'!M40</f>
        <v>259075.462189125</v>
      </c>
      <c r="Y45" s="9"/>
      <c r="Z45" s="9" t="n">
        <f aca="false">R45+V45-N45-L45-F45</f>
        <v>-1976539.67030768</v>
      </c>
      <c r="AA45" s="9"/>
      <c r="AB45" s="9" t="n">
        <f aca="false">T45-P45-D45</f>
        <v>-46259110.5072814</v>
      </c>
      <c r="AC45" s="50"/>
      <c r="AD45" s="9"/>
      <c r="AE45" s="9"/>
      <c r="AF45" s="9"/>
      <c r="AG45" s="9" t="n">
        <f aca="false">AG44*'Pessimist macro hypothesis'!B27/'Pessimist macro hypothesis'!B26</f>
        <v>4900135041.18834</v>
      </c>
      <c r="AH45" s="40" t="n">
        <f aca="false">(AG45-AG44)/AG44</f>
        <v>0.00708842989391233</v>
      </c>
      <c r="AI45" s="40" t="n">
        <f aca="false">(AG45-AG41)/AG41</f>
        <v>0.0360815628498472</v>
      </c>
      <c r="AJ45" s="40" t="n">
        <f aca="false">AB45/AG45</f>
        <v>-0.00944037462609664</v>
      </c>
      <c r="AK45" s="7"/>
      <c r="AL45" s="7"/>
      <c r="AM45" s="7"/>
      <c r="AN45" s="7"/>
      <c r="AO45" s="7"/>
      <c r="AP45" s="7"/>
      <c r="AQ45" s="7"/>
      <c r="AR45" s="7"/>
      <c r="AS45" s="7"/>
      <c r="AT45" s="7"/>
      <c r="AV45" s="7"/>
      <c r="AW45" s="71" t="n">
        <f aca="false">workers_and_wage_low!C33</f>
        <v>11530746</v>
      </c>
      <c r="AX45" s="7"/>
      <c r="AY45" s="40" t="n">
        <f aca="false">(AW45-AW44)/AW44</f>
        <v>0.00252100767274545</v>
      </c>
      <c r="AZ45" s="39" t="n">
        <f aca="false">workers_and_wage_low!B33</f>
        <v>6180.76503754261</v>
      </c>
      <c r="BA45" s="40" t="n">
        <f aca="false">(AZ45-AZ44)/AZ44</f>
        <v>0.00901645298200892</v>
      </c>
      <c r="BB45" s="76" t="n">
        <v>49</v>
      </c>
      <c r="BC45" s="12" t="n">
        <f aca="false">$BC$33</f>
        <v>11.3722743431335</v>
      </c>
      <c r="BD45" s="12" t="n">
        <f aca="false">BB45+BC45/2</f>
        <v>54.6861371715667</v>
      </c>
      <c r="BE45" s="40" t="n">
        <f aca="false">BD45/BD44-1</f>
        <v>0</v>
      </c>
      <c r="BF45" s="7"/>
      <c r="BG45" s="73" t="n">
        <f aca="false">(BB45-BB41)/BB41</f>
        <v>0</v>
      </c>
      <c r="BH45" s="7"/>
      <c r="BI45" s="40" t="n">
        <f aca="false">T52/AG52</f>
        <v>0.0145746970876542</v>
      </c>
      <c r="BJ45" s="7"/>
      <c r="BK45" s="7"/>
      <c r="BL45" s="7"/>
      <c r="BM45" s="7"/>
      <c r="BN45" s="7"/>
      <c r="BO45" s="7"/>
      <c r="BP45" s="7"/>
    </row>
    <row r="46" customFormat="false" ht="12.8" hidden="false" customHeight="false" outlineLevel="0" collapsed="false">
      <c r="A46" s="5" t="n">
        <f aca="false">A42+1</f>
        <v>2023</v>
      </c>
      <c r="B46" s="5" t="n">
        <f aca="false">B42</f>
        <v>1</v>
      </c>
      <c r="C46" s="6"/>
      <c r="D46" s="80" t="n">
        <f aca="false">'Low pensions'!Q46</f>
        <v>100331800.330479</v>
      </c>
      <c r="E46" s="6"/>
      <c r="F46" s="8" t="n">
        <f aca="false">'Low pensions'!I46</f>
        <v>18236492.3601611</v>
      </c>
      <c r="G46" s="80" t="n">
        <f aca="false">'Low pensions'!K46</f>
        <v>485373.374231433</v>
      </c>
      <c r="H46" s="80" t="n">
        <f aca="false">'Low pensions'!V46</f>
        <v>2670381.09672364</v>
      </c>
      <c r="I46" s="80" t="n">
        <f aca="false">'Low pensions'!M46</f>
        <v>15011.5476566422</v>
      </c>
      <c r="J46" s="80" t="n">
        <f aca="false">'Low pensions'!W46</f>
        <v>82589.1060842359</v>
      </c>
      <c r="K46" s="6"/>
      <c r="L46" s="80" t="n">
        <f aca="false">'Low pensions'!N46</f>
        <v>3638619.11153917</v>
      </c>
      <c r="M46" s="8"/>
      <c r="N46" s="80" t="n">
        <f aca="false">'Low pensions'!L46</f>
        <v>774158.250671662</v>
      </c>
      <c r="O46" s="6"/>
      <c r="P46" s="80" t="n">
        <f aca="false">'Low pensions'!X46</f>
        <v>23140002.1486285</v>
      </c>
      <c r="Q46" s="8"/>
      <c r="R46" s="80" t="n">
        <f aca="false">'Low SIPA income'!G41</f>
        <v>18620470.6048008</v>
      </c>
      <c r="S46" s="8"/>
      <c r="T46" s="80" t="n">
        <f aca="false">'Low SIPA income'!J41</f>
        <v>71196983.225298</v>
      </c>
      <c r="U46" s="6"/>
      <c r="V46" s="80" t="n">
        <f aca="false">'Low SIPA income'!F41</f>
        <v>107666.921553288</v>
      </c>
      <c r="W46" s="8"/>
      <c r="X46" s="80" t="n">
        <f aca="false">'Low SIPA income'!M41</f>
        <v>270428.26570704</v>
      </c>
      <c r="Y46" s="6"/>
      <c r="Z46" s="6" t="n">
        <f aca="false">R46+V46-N46-L46-F46</f>
        <v>-3921132.19601784</v>
      </c>
      <c r="AA46" s="6"/>
      <c r="AB46" s="6" t="n">
        <f aca="false">T46-P46-D46</f>
        <v>-52274819.2538099</v>
      </c>
      <c r="AC46" s="50"/>
      <c r="AD46" s="6"/>
      <c r="AE46" s="6"/>
      <c r="AF46" s="6"/>
      <c r="AG46" s="6" t="n">
        <f aca="false">AG45*'Pessimist macro hypothesis'!B28/'Pessimist macro hypothesis'!B27</f>
        <v>4943959358.79188</v>
      </c>
      <c r="AH46" s="61" t="n">
        <f aca="false">(AG46-AG45)/AG45</f>
        <v>0.00894349180893305</v>
      </c>
      <c r="AI46" s="61"/>
      <c r="AJ46" s="61" t="n">
        <f aca="false">AB46/AG46</f>
        <v>-0.0105734726886153</v>
      </c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61" t="n">
        <f aca="false">AVERAGE(AH46:AH49)</f>
        <v>0.00646536279271989</v>
      </c>
      <c r="AV46" s="5"/>
      <c r="AW46" s="65" t="n">
        <f aca="false">workers_and_wage_low!C34</f>
        <v>11559758</v>
      </c>
      <c r="AX46" s="5"/>
      <c r="AY46" s="61" t="n">
        <f aca="false">(AW46-AW45)/AW45</f>
        <v>0.00251605576950529</v>
      </c>
      <c r="AZ46" s="66" t="n">
        <f aca="false">workers_and_wage_low!B34</f>
        <v>6207.95135557761</v>
      </c>
      <c r="BA46" s="61" t="n">
        <f aca="false">(AZ46-AZ45)/AZ45</f>
        <v>0.00439853608248601</v>
      </c>
      <c r="BB46" s="11" t="n">
        <f aca="false">BB45*3/4+BB49*1/4</f>
        <v>49.25</v>
      </c>
      <c r="BC46" s="11" t="n">
        <f aca="false">$BC$33</f>
        <v>11.3722743431335</v>
      </c>
      <c r="BD46" s="11" t="n">
        <f aca="false">BB46+BC46/2</f>
        <v>54.9361371715667</v>
      </c>
      <c r="BE46" s="61" t="n">
        <f aca="false">BD46/BD45-1</f>
        <v>0.00457154249559943</v>
      </c>
      <c r="BF46" s="5"/>
      <c r="BG46" s="5"/>
      <c r="BH46" s="5"/>
      <c r="BI46" s="61" t="n">
        <f aca="false">T53/AG53</f>
        <v>0.0169879527259808</v>
      </c>
      <c r="BJ46" s="5"/>
      <c r="BK46" s="5"/>
      <c r="BL46" s="5"/>
      <c r="BM46" s="5"/>
      <c r="BN46" s="5"/>
      <c r="BO46" s="5"/>
      <c r="BP46" s="5"/>
    </row>
    <row r="47" customFormat="false" ht="12.8" hidden="false" customHeight="false" outlineLevel="0" collapsed="false">
      <c r="A47" s="7" t="n">
        <f aca="false">A43+1</f>
        <v>2023</v>
      </c>
      <c r="B47" s="7" t="n">
        <f aca="false">B43</f>
        <v>2</v>
      </c>
      <c r="C47" s="9"/>
      <c r="D47" s="81" t="n">
        <f aca="false">'Low pensions'!Q47</f>
        <v>110914144.135213</v>
      </c>
      <c r="E47" s="9"/>
      <c r="F47" s="67" t="n">
        <f aca="false">'Low pensions'!I47</f>
        <v>20159958.6122562</v>
      </c>
      <c r="G47" s="81" t="n">
        <f aca="false">'Low pensions'!K47</f>
        <v>553605.625257985</v>
      </c>
      <c r="H47" s="81" t="n">
        <f aca="false">'Low pensions'!V47</f>
        <v>3045774.81010299</v>
      </c>
      <c r="I47" s="81" t="n">
        <f aca="false">'Low pensions'!M47</f>
        <v>17121.8234615872</v>
      </c>
      <c r="J47" s="81" t="n">
        <f aca="false">'Low pensions'!W47</f>
        <v>94199.2209310206</v>
      </c>
      <c r="K47" s="9"/>
      <c r="L47" s="81" t="n">
        <f aca="false">'Low pensions'!N47</f>
        <v>3437473.16724419</v>
      </c>
      <c r="M47" s="67"/>
      <c r="N47" s="81" t="n">
        <f aca="false">'Low pensions'!L47</f>
        <v>857188.200141333</v>
      </c>
      <c r="O47" s="9"/>
      <c r="P47" s="81" t="n">
        <f aca="false">'Low pensions'!X47</f>
        <v>22553061.1716607</v>
      </c>
      <c r="Q47" s="67"/>
      <c r="R47" s="81" t="n">
        <f aca="false">'Low SIPA income'!G42</f>
        <v>21635949.7648327</v>
      </c>
      <c r="S47" s="67"/>
      <c r="T47" s="81" t="n">
        <f aca="false">'Low SIPA income'!J42</f>
        <v>82726929.150385</v>
      </c>
      <c r="U47" s="9"/>
      <c r="V47" s="81" t="n">
        <f aca="false">'Low SIPA income'!F42</f>
        <v>104754.358391512</v>
      </c>
      <c r="W47" s="67"/>
      <c r="X47" s="81" t="n">
        <f aca="false">'Low SIPA income'!M42</f>
        <v>263112.746759919</v>
      </c>
      <c r="Y47" s="9"/>
      <c r="Z47" s="9" t="n">
        <f aca="false">R47+V47-N47-L47-F47</f>
        <v>-2713915.8564175</v>
      </c>
      <c r="AA47" s="9"/>
      <c r="AB47" s="9" t="n">
        <f aca="false">T47-P47-D47</f>
        <v>-50740276.1564886</v>
      </c>
      <c r="AC47" s="50"/>
      <c r="AD47" s="9"/>
      <c r="AE47" s="9"/>
      <c r="AF47" s="9"/>
      <c r="AG47" s="9" t="n">
        <f aca="false">AG46*'Pessimist macro hypothesis'!B29/'Pessimist macro hypothesis'!B28</f>
        <v>5002389885.9862</v>
      </c>
      <c r="AH47" s="40" t="n">
        <f aca="false">(AG47-AG46)/AG46</f>
        <v>0.0118185694812434</v>
      </c>
      <c r="AI47" s="40"/>
      <c r="AJ47" s="40" t="n">
        <f aca="false">AB47/AG47</f>
        <v>-0.0101432070096402</v>
      </c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1" t="n">
        <f aca="false">workers_and_wage_low!C35</f>
        <v>11643615</v>
      </c>
      <c r="AX47" s="7"/>
      <c r="AY47" s="40" t="n">
        <f aca="false">(AW47-AW46)/AW46</f>
        <v>0.00725421760559347</v>
      </c>
      <c r="AZ47" s="39" t="n">
        <f aca="false">workers_and_wage_low!B35</f>
        <v>6216.11866947936</v>
      </c>
      <c r="BA47" s="40" t="n">
        <f aca="false">(AZ47-AZ46)/AZ46</f>
        <v>0.00131562143997933</v>
      </c>
      <c r="BB47" s="12" t="n">
        <f aca="false">BB45*2/4+BB49*2/4</f>
        <v>49.5</v>
      </c>
      <c r="BC47" s="12" t="n">
        <f aca="false">$BC$33</f>
        <v>11.3722743431335</v>
      </c>
      <c r="BD47" s="12" t="n">
        <f aca="false">BB47+BC47/2</f>
        <v>55.1861371715667</v>
      </c>
      <c r="BE47" s="40" t="n">
        <f aca="false">BD47/BD46-1</f>
        <v>0.00455073860069999</v>
      </c>
      <c r="BF47" s="7"/>
      <c r="BG47" s="7"/>
      <c r="BH47" s="7"/>
      <c r="BI47" s="40" t="n">
        <f aca="false">T54/AG54</f>
        <v>0.014778881375801</v>
      </c>
      <c r="BJ47" s="7"/>
      <c r="BK47" s="7"/>
      <c r="BL47" s="7"/>
      <c r="BM47" s="7"/>
      <c r="BN47" s="7"/>
      <c r="BO47" s="7"/>
      <c r="BP47" s="7"/>
    </row>
    <row r="48" customFormat="false" ht="12.8" hidden="false" customHeight="false" outlineLevel="0" collapsed="false">
      <c r="A48" s="7" t="n">
        <f aca="false">A44+1</f>
        <v>2023</v>
      </c>
      <c r="B48" s="7" t="n">
        <f aca="false">B44</f>
        <v>3</v>
      </c>
      <c r="C48" s="9"/>
      <c r="D48" s="81" t="n">
        <f aca="false">'Low pensions'!Q48</f>
        <v>105287821.055431</v>
      </c>
      <c r="E48" s="9"/>
      <c r="F48" s="67" t="n">
        <f aca="false">'Low pensions'!I48</f>
        <v>19137307.7924536</v>
      </c>
      <c r="G48" s="81" t="n">
        <f aca="false">'Low pensions'!K48</f>
        <v>542628.387510384</v>
      </c>
      <c r="H48" s="81" t="n">
        <f aca="false">'Low pensions'!V48</f>
        <v>2985381.28682444</v>
      </c>
      <c r="I48" s="81" t="n">
        <f aca="false">'Low pensions'!M48</f>
        <v>16782.3212632078</v>
      </c>
      <c r="J48" s="81" t="n">
        <f aca="false">'Low pensions'!W48</f>
        <v>92331.3800048801</v>
      </c>
      <c r="K48" s="9"/>
      <c r="L48" s="81" t="n">
        <f aca="false">'Low pensions'!N48</f>
        <v>3166901.04302662</v>
      </c>
      <c r="M48" s="67"/>
      <c r="N48" s="81" t="n">
        <f aca="false">'Low pensions'!L48</f>
        <v>815109.464977786</v>
      </c>
      <c r="O48" s="9"/>
      <c r="P48" s="81" t="n">
        <f aca="false">'Low pensions'!X48</f>
        <v>20917556.3472142</v>
      </c>
      <c r="Q48" s="67"/>
      <c r="R48" s="81" t="n">
        <f aca="false">'Low SIPA income'!G43</f>
        <v>18946712.8957425</v>
      </c>
      <c r="S48" s="67"/>
      <c r="T48" s="81" t="n">
        <f aca="false">'Low SIPA income'!J43</f>
        <v>72444398.9006874</v>
      </c>
      <c r="U48" s="9"/>
      <c r="V48" s="81" t="n">
        <f aca="false">'Low SIPA income'!F43</f>
        <v>111825.451782722</v>
      </c>
      <c r="W48" s="67"/>
      <c r="X48" s="81" t="n">
        <f aca="false">'Low SIPA income'!M43</f>
        <v>280873.294705846</v>
      </c>
      <c r="Y48" s="9"/>
      <c r="Z48" s="9" t="n">
        <f aca="false">R48+V48-N48-L48-F48</f>
        <v>-4060779.95293282</v>
      </c>
      <c r="AA48" s="9"/>
      <c r="AB48" s="9" t="n">
        <f aca="false">T48-P48-D48</f>
        <v>-53760978.5019581</v>
      </c>
      <c r="AC48" s="50"/>
      <c r="AD48" s="9"/>
      <c r="AE48" s="9"/>
      <c r="AF48" s="9"/>
      <c r="AG48" s="9" t="n">
        <f aca="false">AG47*'Pessimist macro hypothesis'!B30/'Pessimist macro hypothesis'!B29</f>
        <v>5011614613.58032</v>
      </c>
      <c r="AH48" s="40" t="n">
        <f aca="false">(AG48-AG47)/AG47</f>
        <v>0.0018440640982348</v>
      </c>
      <c r="AI48" s="40"/>
      <c r="AJ48" s="40" t="n">
        <f aca="false">AB48/AG48</f>
        <v>-0.0107272770648162</v>
      </c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9"/>
      <c r="AV48" s="7"/>
      <c r="AW48" s="71" t="n">
        <f aca="false">workers_and_wage_low!C36</f>
        <v>11673466</v>
      </c>
      <c r="AX48" s="7"/>
      <c r="AY48" s="40" t="n">
        <f aca="false">(AW48-AW47)/AW47</f>
        <v>0.00256372269265172</v>
      </c>
      <c r="AZ48" s="39" t="n">
        <f aca="false">workers_and_wage_low!B36</f>
        <v>6255.32922217035</v>
      </c>
      <c r="BA48" s="40" t="n">
        <f aca="false">(AZ48-AZ47)/AZ47</f>
        <v>0.00630788354854097</v>
      </c>
      <c r="BB48" s="12" t="n">
        <f aca="false">BB45*1/4+BB49*3/4</f>
        <v>49.75</v>
      </c>
      <c r="BC48" s="12" t="n">
        <f aca="false">$BC$33</f>
        <v>11.3722743431335</v>
      </c>
      <c r="BD48" s="12" t="n">
        <f aca="false">BB48+BC48/2</f>
        <v>55.4361371715667</v>
      </c>
      <c r="BE48" s="40" t="n">
        <f aca="false">BD48/BD47-1</f>
        <v>0.00453012319421409</v>
      </c>
      <c r="BF48" s="7"/>
      <c r="BG48" s="7"/>
      <c r="BH48" s="7"/>
      <c r="BI48" s="40" t="n">
        <f aca="false">T55/AG55</f>
        <v>0.0170628734746306</v>
      </c>
      <c r="BJ48" s="7"/>
      <c r="BK48" s="7"/>
      <c r="BL48" s="7"/>
      <c r="BM48" s="7"/>
      <c r="BN48" s="7"/>
      <c r="BO48" s="7"/>
      <c r="BP48" s="7"/>
    </row>
    <row r="49" customFormat="false" ht="12.8" hidden="false" customHeight="false" outlineLevel="0" collapsed="false">
      <c r="A49" s="7" t="n">
        <f aca="false">A45+1</f>
        <v>2023</v>
      </c>
      <c r="B49" s="7" t="n">
        <f aca="false">B45</f>
        <v>4</v>
      </c>
      <c r="C49" s="9"/>
      <c r="D49" s="81" t="n">
        <f aca="false">'Low pensions'!Q49</f>
        <v>113964604.008742</v>
      </c>
      <c r="E49" s="9"/>
      <c r="F49" s="67" t="n">
        <f aca="false">'Low pensions'!I49</f>
        <v>20714415.80325</v>
      </c>
      <c r="G49" s="81" t="n">
        <f aca="false">'Low pensions'!K49</f>
        <v>617169.032466513</v>
      </c>
      <c r="H49" s="81" t="n">
        <f aca="false">'Low pensions'!V49</f>
        <v>3395481.92232721</v>
      </c>
      <c r="I49" s="81" t="n">
        <f aca="false">'Low pensions'!M49</f>
        <v>19087.7020350469</v>
      </c>
      <c r="J49" s="81" t="n">
        <f aca="false">'Low pensions'!W49</f>
        <v>105014.904814244</v>
      </c>
      <c r="K49" s="9"/>
      <c r="L49" s="81" t="n">
        <f aca="false">'Low pensions'!N49</f>
        <v>3524751.71002809</v>
      </c>
      <c r="M49" s="67"/>
      <c r="N49" s="81" t="n">
        <f aca="false">'Low pensions'!L49</f>
        <v>884207.079547778</v>
      </c>
      <c r="O49" s="9"/>
      <c r="P49" s="81" t="n">
        <f aca="false">'Low pensions'!X49</f>
        <v>23154599.8477072</v>
      </c>
      <c r="Q49" s="67"/>
      <c r="R49" s="81" t="n">
        <f aca="false">'Low SIPA income'!G44</f>
        <v>22246401.226908</v>
      </c>
      <c r="S49" s="67"/>
      <c r="T49" s="81" t="n">
        <f aca="false">'Low SIPA income'!J44</f>
        <v>85061043.224496</v>
      </c>
      <c r="U49" s="9"/>
      <c r="V49" s="81" t="n">
        <f aca="false">'Low SIPA income'!F44</f>
        <v>107331.182266164</v>
      </c>
      <c r="W49" s="67"/>
      <c r="X49" s="81" t="n">
        <f aca="false">'Low SIPA income'!M44</f>
        <v>269584.985414108</v>
      </c>
      <c r="Y49" s="9"/>
      <c r="Z49" s="9" t="n">
        <f aca="false">R49+V49-N49-L49-F49</f>
        <v>-2769642.18365166</v>
      </c>
      <c r="AA49" s="9"/>
      <c r="AB49" s="9" t="n">
        <f aca="false">T49-P49-D49</f>
        <v>-52058160.6319529</v>
      </c>
      <c r="AC49" s="50"/>
      <c r="AD49" s="9"/>
      <c r="AE49" s="9"/>
      <c r="AF49" s="9"/>
      <c r="AG49" s="9" t="n">
        <f aca="false">AG48*'Pessimist macro hypothesis'!B31/'Pessimist macro hypothesis'!B30</f>
        <v>5027929051.8437</v>
      </c>
      <c r="AH49" s="40" t="n">
        <f aca="false">(AG49-AG48)/AG48</f>
        <v>0.0032553257824683</v>
      </c>
      <c r="AI49" s="40" t="n">
        <f aca="false">(AG49-AG45)/AG45</f>
        <v>0.0260796915964933</v>
      </c>
      <c r="AJ49" s="40" t="n">
        <f aca="false">AB49/AG49</f>
        <v>-0.0103537977754208</v>
      </c>
      <c r="AK49" s="7"/>
      <c r="AL49" s="7"/>
      <c r="AM49" s="7"/>
      <c r="AN49" s="7"/>
      <c r="AO49" s="7"/>
      <c r="AP49" s="7"/>
      <c r="AQ49" s="7"/>
      <c r="AR49" s="7"/>
      <c r="AS49" s="7"/>
      <c r="AT49" s="7"/>
      <c r="AV49" s="7"/>
      <c r="AW49" s="71" t="n">
        <f aca="false">workers_and_wage_low!C37</f>
        <v>11672785</v>
      </c>
      <c r="AX49" s="7"/>
      <c r="AY49" s="40" t="n">
        <f aca="false">(AW49-AW48)/AW48</f>
        <v>-5.83374295175058E-005</v>
      </c>
      <c r="AZ49" s="39" t="n">
        <f aca="false">workers_and_wage_low!B37</f>
        <v>6305.50268725173</v>
      </c>
      <c r="BA49" s="40" t="n">
        <f aca="false">(AZ49-AZ48)/AZ48</f>
        <v>0.00802091517478605</v>
      </c>
      <c r="BB49" s="76" t="n">
        <v>50</v>
      </c>
      <c r="BC49" s="12" t="n">
        <f aca="false">$BC$33</f>
        <v>11.3722743431335</v>
      </c>
      <c r="BD49" s="12" t="n">
        <f aca="false">BB49+BC49/2</f>
        <v>55.6861371715667</v>
      </c>
      <c r="BE49" s="40" t="n">
        <f aca="false">BD49/BD48-1</f>
        <v>0.00450969372606691</v>
      </c>
      <c r="BF49" s="7"/>
      <c r="BG49" s="73" t="n">
        <f aca="false">(BB49-BB45)/BB45</f>
        <v>0.0204081632653061</v>
      </c>
      <c r="BH49" s="7"/>
      <c r="BI49" s="40" t="n">
        <f aca="false">T56/AG56</f>
        <v>0.0148270207057135</v>
      </c>
      <c r="BJ49" s="7"/>
      <c r="BK49" s="7"/>
      <c r="BL49" s="7"/>
      <c r="BM49" s="7"/>
      <c r="BN49" s="7"/>
      <c r="BO49" s="7"/>
      <c r="BP49" s="7"/>
    </row>
    <row r="50" customFormat="false" ht="12.8" hidden="false" customHeight="false" outlineLevel="0" collapsed="false">
      <c r="A50" s="5" t="n">
        <f aca="false">A46+1</f>
        <v>2024</v>
      </c>
      <c r="B50" s="5" t="n">
        <f aca="false">B46</f>
        <v>1</v>
      </c>
      <c r="C50" s="6"/>
      <c r="D50" s="80" t="n">
        <f aca="false">'Low pensions'!Q50</f>
        <v>109119176.301551</v>
      </c>
      <c r="E50" s="6"/>
      <c r="F50" s="8" t="n">
        <f aca="false">'Low pensions'!I50</f>
        <v>19833701.9610499</v>
      </c>
      <c r="G50" s="80" t="n">
        <f aca="false">'Low pensions'!K50</f>
        <v>611668.75769059</v>
      </c>
      <c r="H50" s="80" t="n">
        <f aca="false">'Low pensions'!V50</f>
        <v>3365221.03335351</v>
      </c>
      <c r="I50" s="80" t="n">
        <f aca="false">'Low pensions'!M50</f>
        <v>18917.5904440391</v>
      </c>
      <c r="J50" s="80" t="n">
        <f aca="false">'Low pensions'!W50</f>
        <v>104079.001031553</v>
      </c>
      <c r="K50" s="6"/>
      <c r="L50" s="80" t="n">
        <f aca="false">'Low pensions'!N50</f>
        <v>3951986.36397686</v>
      </c>
      <c r="M50" s="8"/>
      <c r="N50" s="80" t="n">
        <f aca="false">'Low pensions'!L50</f>
        <v>848430.163555853</v>
      </c>
      <c r="O50" s="6"/>
      <c r="P50" s="80" t="n">
        <f aca="false">'Low pensions'!X50</f>
        <v>25174688.4621446</v>
      </c>
      <c r="Q50" s="8"/>
      <c r="R50" s="80" t="n">
        <f aca="false">'Low SIPA income'!G45</f>
        <v>19316325.31937</v>
      </c>
      <c r="S50" s="8"/>
      <c r="T50" s="80" t="n">
        <f aca="false">'Low SIPA income'!J45</f>
        <v>73857644.0373644</v>
      </c>
      <c r="U50" s="6"/>
      <c r="V50" s="80" t="n">
        <f aca="false">'Low SIPA income'!F45</f>
        <v>112888.991381633</v>
      </c>
      <c r="W50" s="8"/>
      <c r="X50" s="80" t="n">
        <f aca="false">'Low SIPA income'!M45</f>
        <v>283544.599551334</v>
      </c>
      <c r="Y50" s="6"/>
      <c r="Z50" s="6" t="n">
        <f aca="false">R50+V50-N50-L50-F50</f>
        <v>-5204904.17783102</v>
      </c>
      <c r="AA50" s="6"/>
      <c r="AB50" s="6" t="n">
        <f aca="false">T50-P50-D50</f>
        <v>-60436220.7263309</v>
      </c>
      <c r="AC50" s="50"/>
      <c r="AD50" s="6"/>
      <c r="AE50" s="6"/>
      <c r="AF50" s="6"/>
      <c r="AG50" s="6" t="n">
        <f aca="false">AG49*'Pessimist macro hypothesis'!B32/'Pessimist macro hypothesis'!B31</f>
        <v>5082390220.83803</v>
      </c>
      <c r="AH50" s="61" t="n">
        <f aca="false">(AG50-AG49)/AG49</f>
        <v>0.01083172981018</v>
      </c>
      <c r="AI50" s="61"/>
      <c r="AJ50" s="61" t="n">
        <f aca="false">AB50/AG50</f>
        <v>-0.011891298798455</v>
      </c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61" t="n">
        <f aca="false">AVERAGE(AH50:AH53)</f>
        <v>0.00911123092019473</v>
      </c>
      <c r="AV50" s="5"/>
      <c r="AW50" s="65" t="n">
        <f aca="false">workers_and_wage_low!C38</f>
        <v>11691981</v>
      </c>
      <c r="AX50" s="5"/>
      <c r="AY50" s="61" t="n">
        <f aca="false">(AW50-AW49)/AW49</f>
        <v>0.0016445090010653</v>
      </c>
      <c r="AZ50" s="66" t="n">
        <f aca="false">workers_and_wage_low!B38</f>
        <v>6322.79164278856</v>
      </c>
      <c r="BA50" s="61" t="n">
        <f aca="false">(AZ50-AZ49)/AZ49</f>
        <v>0.00274188377903389</v>
      </c>
      <c r="BB50" s="11" t="n">
        <f aca="false">BB49*3/4+BB53*1/4</f>
        <v>50.125</v>
      </c>
      <c r="BC50" s="11" t="n">
        <f aca="false">$BC$33</f>
        <v>11.3722743431335</v>
      </c>
      <c r="BD50" s="11" t="n">
        <f aca="false">BB50+BC50/2</f>
        <v>55.8111371715667</v>
      </c>
      <c r="BE50" s="61" t="n">
        <f aca="false">BD50/BD49-1</f>
        <v>0.00224472384598839</v>
      </c>
      <c r="BF50" s="5"/>
      <c r="BG50" s="5"/>
      <c r="BH50" s="5"/>
      <c r="BI50" s="61" t="n">
        <f aca="false">T57/AG57</f>
        <v>0.0171258991170384</v>
      </c>
      <c r="BJ50" s="5"/>
      <c r="BK50" s="5"/>
      <c r="BL50" s="5"/>
      <c r="BM50" s="5"/>
      <c r="BN50" s="5"/>
      <c r="BO50" s="5"/>
      <c r="BP50" s="5"/>
    </row>
    <row r="51" customFormat="false" ht="12.8" hidden="false" customHeight="false" outlineLevel="0" collapsed="false">
      <c r="A51" s="7" t="n">
        <f aca="false">A47+1</f>
        <v>2024</v>
      </c>
      <c r="B51" s="7" t="n">
        <f aca="false">B47</f>
        <v>2</v>
      </c>
      <c r="C51" s="9"/>
      <c r="D51" s="81" t="n">
        <f aca="false">'Low pensions'!Q51</f>
        <v>118727197.249582</v>
      </c>
      <c r="E51" s="9"/>
      <c r="F51" s="67" t="n">
        <f aca="false">'Low pensions'!I51</f>
        <v>21580073.5006605</v>
      </c>
      <c r="G51" s="81" t="n">
        <f aca="false">'Low pensions'!K51</f>
        <v>676434.690574081</v>
      </c>
      <c r="H51" s="81" t="n">
        <f aca="false">'Low pensions'!V51</f>
        <v>3721544.08703894</v>
      </c>
      <c r="I51" s="81" t="n">
        <f aca="false">'Low pensions'!M51</f>
        <v>20920.660533219</v>
      </c>
      <c r="J51" s="81" t="n">
        <f aca="false">'Low pensions'!W51</f>
        <v>115099.301660998</v>
      </c>
      <c r="K51" s="9"/>
      <c r="L51" s="81" t="n">
        <f aca="false">'Low pensions'!N51</f>
        <v>3659526.41733252</v>
      </c>
      <c r="M51" s="67"/>
      <c r="N51" s="81" t="n">
        <f aca="false">'Low pensions'!L51</f>
        <v>924968.575218115</v>
      </c>
      <c r="O51" s="9"/>
      <c r="P51" s="81" t="n">
        <f aca="false">'Low pensions'!X51</f>
        <v>24078204.1671945</v>
      </c>
      <c r="Q51" s="67"/>
      <c r="R51" s="81" t="n">
        <f aca="false">'Low SIPA income'!G46</f>
        <v>22527151.5510129</v>
      </c>
      <c r="S51" s="67"/>
      <c r="T51" s="81" t="n">
        <f aca="false">'Low SIPA income'!J46</f>
        <v>86134516.4218189</v>
      </c>
      <c r="U51" s="9"/>
      <c r="V51" s="81" t="n">
        <f aca="false">'Low SIPA income'!F46</f>
        <v>108579.11739253</v>
      </c>
      <c r="W51" s="67"/>
      <c r="X51" s="81" t="n">
        <f aca="false">'Low SIPA income'!M46</f>
        <v>272719.438661859</v>
      </c>
      <c r="Y51" s="9"/>
      <c r="Z51" s="9" t="n">
        <f aca="false">R51+V51-N51-L51-F51</f>
        <v>-3528837.82480565</v>
      </c>
      <c r="AA51" s="9"/>
      <c r="AB51" s="9" t="n">
        <f aca="false">T51-P51-D51</f>
        <v>-56670884.9949572</v>
      </c>
      <c r="AC51" s="50"/>
      <c r="AD51" s="9"/>
      <c r="AE51" s="9"/>
      <c r="AF51" s="9"/>
      <c r="AG51" s="9" t="n">
        <f aca="false">AG50*'Pessimist macro hypothesis'!B33/'Pessimist macro hypothesis'!B32</f>
        <v>5127449633.13587</v>
      </c>
      <c r="AH51" s="40" t="n">
        <f aca="false">(AG51-AG50)/AG50</f>
        <v>0.00886579155474791</v>
      </c>
      <c r="AI51" s="40"/>
      <c r="AJ51" s="40" t="n">
        <f aca="false">AB51/AG51</f>
        <v>-0.0110524508380784</v>
      </c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1" t="n">
        <f aca="false">workers_and_wage_low!C39</f>
        <v>11745709</v>
      </c>
      <c r="AX51" s="7"/>
      <c r="AY51" s="40" t="n">
        <f aca="false">(AW51-AW50)/AW50</f>
        <v>0.00459528629066366</v>
      </c>
      <c r="AZ51" s="39" t="n">
        <f aca="false">workers_and_wage_low!B39</f>
        <v>6339.76251095726</v>
      </c>
      <c r="BA51" s="40" t="n">
        <f aca="false">(AZ51-AZ50)/AZ50</f>
        <v>0.00268407835137987</v>
      </c>
      <c r="BB51" s="12" t="n">
        <f aca="false">BB49*2/4+BB53*2/4</f>
        <v>50.25</v>
      </c>
      <c r="BC51" s="12" t="n">
        <f aca="false">$BC$33</f>
        <v>11.3722743431335</v>
      </c>
      <c r="BD51" s="12" t="n">
        <f aca="false">BB51+BC51/2</f>
        <v>55.9361371715667</v>
      </c>
      <c r="BE51" s="40" t="n">
        <f aca="false">BD51/BD50-1</f>
        <v>0.00223969634619237</v>
      </c>
      <c r="BF51" s="7"/>
      <c r="BG51" s="7"/>
      <c r="BH51" s="7"/>
      <c r="BI51" s="40" t="n">
        <f aca="false">T58/AG58</f>
        <v>0.014849894506651</v>
      </c>
      <c r="BJ51" s="7"/>
      <c r="BK51" s="7"/>
      <c r="BL51" s="7"/>
      <c r="BM51" s="7"/>
      <c r="BN51" s="7"/>
      <c r="BO51" s="7"/>
      <c r="BP51" s="7"/>
    </row>
    <row r="52" customFormat="false" ht="12.8" hidden="false" customHeight="false" outlineLevel="0" collapsed="false">
      <c r="A52" s="7" t="n">
        <f aca="false">A48+1</f>
        <v>2024</v>
      </c>
      <c r="B52" s="7" t="n">
        <f aca="false">B48</f>
        <v>3</v>
      </c>
      <c r="C52" s="9"/>
      <c r="D52" s="81" t="n">
        <f aca="false">'Low pensions'!Q52</f>
        <v>114575484.337827</v>
      </c>
      <c r="E52" s="9"/>
      <c r="F52" s="67" t="n">
        <f aca="false">'Low pensions'!I52</f>
        <v>20825450.5341891</v>
      </c>
      <c r="G52" s="81" t="n">
        <f aca="false">'Low pensions'!K52</f>
        <v>667821.40419508</v>
      </c>
      <c r="H52" s="81" t="n">
        <f aca="false">'Low pensions'!V52</f>
        <v>3674156.32671201</v>
      </c>
      <c r="I52" s="81" t="n">
        <f aca="false">'Low pensions'!M52</f>
        <v>20654.2702328375</v>
      </c>
      <c r="J52" s="81" t="n">
        <f aca="false">'Low pensions'!W52</f>
        <v>113633.700826145</v>
      </c>
      <c r="K52" s="9"/>
      <c r="L52" s="81" t="n">
        <f aca="false">'Low pensions'!N52</f>
        <v>3384699.49697998</v>
      </c>
      <c r="M52" s="67"/>
      <c r="N52" s="81" t="n">
        <f aca="false">'Low pensions'!L52</f>
        <v>895403.405396145</v>
      </c>
      <c r="O52" s="9"/>
      <c r="P52" s="81" t="n">
        <f aca="false">'Low pensions'!X52</f>
        <v>22489467.1297878</v>
      </c>
      <c r="Q52" s="67"/>
      <c r="R52" s="81" t="n">
        <f aca="false">'Low SIPA income'!G47</f>
        <v>19676302.4667974</v>
      </c>
      <c r="S52" s="67"/>
      <c r="T52" s="81" t="n">
        <f aca="false">'Low SIPA income'!J47</f>
        <v>75234047.8603842</v>
      </c>
      <c r="U52" s="9"/>
      <c r="V52" s="81" t="n">
        <f aca="false">'Low SIPA income'!F47</f>
        <v>111756.580097912</v>
      </c>
      <c r="W52" s="67"/>
      <c r="X52" s="81" t="n">
        <f aca="false">'Low SIPA income'!M47</f>
        <v>280700.308889859</v>
      </c>
      <c r="Y52" s="9"/>
      <c r="Z52" s="9" t="n">
        <f aca="false">R52+V52-N52-L52-F52</f>
        <v>-5317494.38966992</v>
      </c>
      <c r="AA52" s="9"/>
      <c r="AB52" s="9" t="n">
        <f aca="false">T52-P52-D52</f>
        <v>-61830903.6072303</v>
      </c>
      <c r="AC52" s="50"/>
      <c r="AD52" s="9"/>
      <c r="AE52" s="9"/>
      <c r="AF52" s="9"/>
      <c r="AG52" s="9" t="n">
        <f aca="false">AG51*'Pessimist macro hypothesis'!B34/'Pessimist macro hypothesis'!B33</f>
        <v>5161963051.98773</v>
      </c>
      <c r="AH52" s="40" t="n">
        <f aca="false">(AG52-AG51)/AG51</f>
        <v>0.00673110831334584</v>
      </c>
      <c r="AI52" s="40"/>
      <c r="AJ52" s="40" t="n">
        <f aca="false">AB52/AG52</f>
        <v>-0.0119781763225564</v>
      </c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9"/>
      <c r="AV52" s="7"/>
      <c r="AW52" s="71" t="n">
        <f aca="false">workers_and_wage_low!C40</f>
        <v>11795138</v>
      </c>
      <c r="AX52" s="7"/>
      <c r="AY52" s="40" t="n">
        <f aca="false">(AW52-AW51)/AW51</f>
        <v>0.00420826022507454</v>
      </c>
      <c r="AZ52" s="39" t="n">
        <f aca="false">workers_and_wage_low!B40</f>
        <v>6365.40024352892</v>
      </c>
      <c r="BA52" s="40" t="n">
        <f aca="false">(AZ52-AZ51)/AZ51</f>
        <v>0.00404395788128492</v>
      </c>
      <c r="BB52" s="12" t="n">
        <f aca="false">BB49*1/4+BB53*3/4</f>
        <v>50.375</v>
      </c>
      <c r="BC52" s="12" t="n">
        <f aca="false">$BC$33</f>
        <v>11.3722743431335</v>
      </c>
      <c r="BD52" s="12" t="n">
        <f aca="false">BB52+BC52/2</f>
        <v>56.0611371715667</v>
      </c>
      <c r="BE52" s="40" t="n">
        <f aca="false">BD52/BD51-1</f>
        <v>0.00223469131621656</v>
      </c>
      <c r="BF52" s="7"/>
      <c r="BG52" s="7"/>
      <c r="BH52" s="7"/>
      <c r="BI52" s="40" t="n">
        <f aca="false">T59/AG59</f>
        <v>0.0171426007288448</v>
      </c>
      <c r="BJ52" s="7"/>
      <c r="BK52" s="7"/>
      <c r="BL52" s="7"/>
      <c r="BM52" s="7"/>
      <c r="BN52" s="7"/>
      <c r="BO52" s="7"/>
      <c r="BP52" s="7"/>
    </row>
    <row r="53" customFormat="false" ht="12.8" hidden="false" customHeight="false" outlineLevel="0" collapsed="false">
      <c r="A53" s="7" t="n">
        <f aca="false">A49+1</f>
        <v>2024</v>
      </c>
      <c r="B53" s="7" t="n">
        <f aca="false">B49</f>
        <v>4</v>
      </c>
      <c r="C53" s="9"/>
      <c r="D53" s="81" t="n">
        <f aca="false">'Low pensions'!Q53</f>
        <v>123200536.190786</v>
      </c>
      <c r="E53" s="9"/>
      <c r="F53" s="67" t="n">
        <f aca="false">'Low pensions'!I53</f>
        <v>22393155.805144</v>
      </c>
      <c r="G53" s="81" t="n">
        <f aca="false">'Low pensions'!K53</f>
        <v>761733.21843255</v>
      </c>
      <c r="H53" s="81" t="n">
        <f aca="false">'Low pensions'!V53</f>
        <v>4190831.42018178</v>
      </c>
      <c r="I53" s="81" t="n">
        <f aca="false">'Low pensions'!M53</f>
        <v>23558.7593329655</v>
      </c>
      <c r="J53" s="81" t="n">
        <f aca="false">'Low pensions'!W53</f>
        <v>129613.34289222</v>
      </c>
      <c r="K53" s="9"/>
      <c r="L53" s="81" t="n">
        <f aca="false">'Low pensions'!N53</f>
        <v>3776169.42563295</v>
      </c>
      <c r="M53" s="67"/>
      <c r="N53" s="81" t="n">
        <f aca="false">'Low pensions'!L53</f>
        <v>964770.405751892</v>
      </c>
      <c r="O53" s="9"/>
      <c r="P53" s="81" t="n">
        <f aca="false">'Low pensions'!X53</f>
        <v>24902443.2199212</v>
      </c>
      <c r="Q53" s="67"/>
      <c r="R53" s="81" t="n">
        <f aca="false">'Low SIPA income'!G48</f>
        <v>23163990.4070566</v>
      </c>
      <c r="S53" s="67"/>
      <c r="T53" s="81" t="n">
        <f aca="false">'Low SIPA income'!J48</f>
        <v>88569524.9838081</v>
      </c>
      <c r="U53" s="9"/>
      <c r="V53" s="81" t="n">
        <f aca="false">'Low SIPA income'!F48</f>
        <v>107966.371490578</v>
      </c>
      <c r="W53" s="67"/>
      <c r="X53" s="81" t="n">
        <f aca="false">'Low SIPA income'!M48</f>
        <v>271180.3976157</v>
      </c>
      <c r="Y53" s="9"/>
      <c r="Z53" s="9" t="n">
        <f aca="false">R53+V53-N53-L53-F53</f>
        <v>-3862138.85798173</v>
      </c>
      <c r="AA53" s="9"/>
      <c r="AB53" s="9" t="n">
        <f aca="false">T53-P53-D53</f>
        <v>-59533454.4268995</v>
      </c>
      <c r="AC53" s="50"/>
      <c r="AD53" s="9"/>
      <c r="AE53" s="9"/>
      <c r="AF53" s="9"/>
      <c r="AG53" s="9" t="n">
        <f aca="false">AG52*'Pessimist macro hypothesis'!B35/'Pessimist macro hypothesis'!B34</f>
        <v>5213666791.54651</v>
      </c>
      <c r="AH53" s="40" t="n">
        <f aca="false">(AG53-AG52)/AG52</f>
        <v>0.0100162940025051</v>
      </c>
      <c r="AI53" s="40" t="n">
        <f aca="false">(AG53-AG49)/AG49</f>
        <v>0.0369412013947764</v>
      </c>
      <c r="AJ53" s="40" t="n">
        <f aca="false">AB53/AG53</f>
        <v>-0.0114187301964574</v>
      </c>
      <c r="AK53" s="7"/>
      <c r="AL53" s="7"/>
      <c r="AM53" s="7"/>
      <c r="AN53" s="7"/>
      <c r="AO53" s="7"/>
      <c r="AP53" s="7"/>
      <c r="AQ53" s="7"/>
      <c r="AR53" s="7"/>
      <c r="AS53" s="7"/>
      <c r="AT53" s="7"/>
      <c r="AV53" s="7"/>
      <c r="AW53" s="71" t="n">
        <f aca="false">workers_and_wage_low!C41</f>
        <v>11844153</v>
      </c>
      <c r="AX53" s="7"/>
      <c r="AY53" s="40" t="n">
        <f aca="false">(AW53-AW52)/AW52</f>
        <v>0.00415552577680736</v>
      </c>
      <c r="AZ53" s="39" t="n">
        <f aca="false">workers_and_wage_low!B41</f>
        <v>6421.45645750952</v>
      </c>
      <c r="BA53" s="40" t="n">
        <f aca="false">(AZ53-AZ52)/AZ52</f>
        <v>0.00880639265969022</v>
      </c>
      <c r="BB53" s="77" t="n">
        <v>50.5</v>
      </c>
      <c r="BC53" s="12" t="n">
        <f aca="false">$BC$33</f>
        <v>11.3722743431335</v>
      </c>
      <c r="BD53" s="12" t="n">
        <f aca="false">BB53+BC53/2</f>
        <v>56.1861371715667</v>
      </c>
      <c r="BE53" s="40" t="n">
        <f aca="false">BD53/BD52-1</f>
        <v>0.00222970860575766</v>
      </c>
      <c r="BF53" s="7" t="n">
        <v>100</v>
      </c>
      <c r="BG53" s="73" t="n">
        <f aca="false">(BB53-BB49)/BB49</f>
        <v>0.01</v>
      </c>
      <c r="BH53" s="7"/>
      <c r="BI53" s="40" t="n">
        <f aca="false">T60/AG60</f>
        <v>0.0148985195261215</v>
      </c>
      <c r="BJ53" s="7"/>
      <c r="BK53" s="7"/>
      <c r="BL53" s="7"/>
      <c r="BM53" s="7"/>
      <c r="BN53" s="7"/>
      <c r="BO53" s="7"/>
      <c r="BP53" s="7"/>
    </row>
    <row r="54" customFormat="false" ht="12.8" hidden="false" customHeight="false" outlineLevel="0" collapsed="false">
      <c r="A54" s="5" t="n">
        <f aca="false">A50+1</f>
        <v>2025</v>
      </c>
      <c r="B54" s="5" t="n">
        <f aca="false">B50</f>
        <v>1</v>
      </c>
      <c r="C54" s="6"/>
      <c r="D54" s="80" t="n">
        <f aca="false">'Low pensions'!Q54</f>
        <v>119018373.841134</v>
      </c>
      <c r="E54" s="6"/>
      <c r="F54" s="8" t="n">
        <f aca="false">'Low pensions'!I54</f>
        <v>21632998.2928979</v>
      </c>
      <c r="G54" s="80" t="n">
        <f aca="false">'Low pensions'!K54</f>
        <v>827186.571380141</v>
      </c>
      <c r="H54" s="80" t="n">
        <f aca="false">'Low pensions'!V54</f>
        <v>4550936.45623818</v>
      </c>
      <c r="I54" s="80" t="n">
        <f aca="false">'Low pensions'!M54</f>
        <v>25583.0898364993</v>
      </c>
      <c r="J54" s="80" t="n">
        <f aca="false">'Low pensions'!W54</f>
        <v>140750.612048604</v>
      </c>
      <c r="K54" s="6"/>
      <c r="L54" s="80" t="n">
        <f aca="false">'Low pensions'!N54</f>
        <v>4245770.55727293</v>
      </c>
      <c r="M54" s="8"/>
      <c r="N54" s="80" t="n">
        <f aca="false">'Low pensions'!L54</f>
        <v>934724.803742986</v>
      </c>
      <c r="O54" s="6"/>
      <c r="P54" s="80" t="n">
        <f aca="false">'Low pensions'!X54</f>
        <v>27173903.6870237</v>
      </c>
      <c r="Q54" s="8"/>
      <c r="R54" s="80" t="n">
        <f aca="false">'Low SIPA income'!G49</f>
        <v>20357876.3620745</v>
      </c>
      <c r="S54" s="8"/>
      <c r="T54" s="80" t="n">
        <f aca="false">'Low SIPA income'!J49</f>
        <v>77840104.7221447</v>
      </c>
      <c r="U54" s="6"/>
      <c r="V54" s="80" t="n">
        <f aca="false">'Low SIPA income'!F49</f>
        <v>106397.195267447</v>
      </c>
      <c r="W54" s="8"/>
      <c r="X54" s="80" t="n">
        <f aca="false">'Low SIPA income'!M49</f>
        <v>267239.079349254</v>
      </c>
      <c r="Y54" s="6"/>
      <c r="Z54" s="6" t="n">
        <f aca="false">R54+V54-N54-L54-F54</f>
        <v>-6349220.09657188</v>
      </c>
      <c r="AA54" s="6"/>
      <c r="AB54" s="6" t="n">
        <f aca="false">T54-P54-D54</f>
        <v>-68352172.8060131</v>
      </c>
      <c r="AC54" s="50"/>
      <c r="AD54" s="6"/>
      <c r="AE54" s="6"/>
      <c r="AF54" s="6"/>
      <c r="AG54" s="6" t="n">
        <f aca="false">BF54/100*$AG$53</f>
        <v>5266982171.57359</v>
      </c>
      <c r="AH54" s="61" t="n">
        <f aca="false">(AG54-AG53)/AG53</f>
        <v>0.0102260812128475</v>
      </c>
      <c r="AI54" s="61"/>
      <c r="AJ54" s="61" t="n">
        <f aca="false">AB54/AG54</f>
        <v>-0.0129774832303243</v>
      </c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61" t="n">
        <f aca="false">AVERAGE(AH54:AH57)</f>
        <v>0.00778833341991764</v>
      </c>
      <c r="AV54" s="5"/>
      <c r="AW54" s="65" t="n">
        <f aca="false">workers_and_wage_low!C42</f>
        <v>11881128</v>
      </c>
      <c r="AX54" s="5"/>
      <c r="AY54" s="61" t="n">
        <f aca="false">(AW54-AW53)/AW53</f>
        <v>0.0031217935127991</v>
      </c>
      <c r="AZ54" s="66" t="n">
        <f aca="false">workers_and_wage_low!B42</f>
        <v>6466.93435901909</v>
      </c>
      <c r="BA54" s="61" t="n">
        <f aca="false">(AZ54-AZ53)/AZ53</f>
        <v>0.00708217860083566</v>
      </c>
      <c r="BB54" s="61"/>
      <c r="BC54" s="61"/>
      <c r="BD54" s="61"/>
      <c r="BE54" s="61"/>
      <c r="BF54" s="5" t="n">
        <f aca="false">BF53*(1+AY54)*(1+BA54)*(1-BE54)</f>
        <v>101.022608121285</v>
      </c>
      <c r="BG54" s="5"/>
      <c r="BH54" s="5"/>
      <c r="BI54" s="61" t="n">
        <f aca="false">T61/AG61</f>
        <v>0.017159053443987</v>
      </c>
      <c r="BJ54" s="5"/>
      <c r="BK54" s="5"/>
      <c r="BL54" s="5"/>
      <c r="BM54" s="5"/>
      <c r="BN54" s="5"/>
      <c r="BO54" s="5"/>
      <c r="BP54" s="5"/>
    </row>
    <row r="55" customFormat="false" ht="12.8" hidden="false" customHeight="false" outlineLevel="0" collapsed="false">
      <c r="A55" s="7" t="n">
        <f aca="false">A51+1</f>
        <v>2025</v>
      </c>
      <c r="B55" s="7" t="n">
        <f aca="false">B51</f>
        <v>2</v>
      </c>
      <c r="C55" s="9"/>
      <c r="D55" s="81" t="n">
        <f aca="false">'Low pensions'!Q55</f>
        <v>127224338.698292</v>
      </c>
      <c r="E55" s="9"/>
      <c r="F55" s="67" t="n">
        <f aca="false">'Low pensions'!I55</f>
        <v>23124529.5415388</v>
      </c>
      <c r="G55" s="81" t="n">
        <f aca="false">'Low pensions'!K55</f>
        <v>990012.324690143</v>
      </c>
      <c r="H55" s="81" t="n">
        <f aca="false">'Low pensions'!V55</f>
        <v>5446755.7095858</v>
      </c>
      <c r="I55" s="81" t="n">
        <f aca="false">'Low pensions'!M55</f>
        <v>30618.9378770149</v>
      </c>
      <c r="J55" s="81" t="n">
        <f aca="false">'Low pensions'!W55</f>
        <v>168456.362152139</v>
      </c>
      <c r="K55" s="9"/>
      <c r="L55" s="81" t="n">
        <f aca="false">'Low pensions'!N55</f>
        <v>3823717.31580771</v>
      </c>
      <c r="M55" s="67"/>
      <c r="N55" s="81" t="n">
        <f aca="false">'Low pensions'!L55</f>
        <v>1000986.19399506</v>
      </c>
      <c r="O55" s="9"/>
      <c r="P55" s="81" t="n">
        <f aca="false">'Low pensions'!X55</f>
        <v>25348418.0296001</v>
      </c>
      <c r="Q55" s="67"/>
      <c r="R55" s="81" t="n">
        <f aca="false">'Low SIPA income'!G50</f>
        <v>23694862.3858872</v>
      </c>
      <c r="S55" s="67"/>
      <c r="T55" s="81" t="n">
        <f aca="false">'Low SIPA income'!J50</f>
        <v>90599360.006444</v>
      </c>
      <c r="U55" s="9"/>
      <c r="V55" s="81" t="n">
        <f aca="false">'Low SIPA income'!F50</f>
        <v>110310.60696875</v>
      </c>
      <c r="W55" s="67"/>
      <c r="X55" s="81" t="n">
        <f aca="false">'Low SIPA income'!M50</f>
        <v>277068.441275027</v>
      </c>
      <c r="Y55" s="9"/>
      <c r="Z55" s="9" t="n">
        <f aca="false">R55+V55-N55-L55-F55</f>
        <v>-4144060.05848567</v>
      </c>
      <c r="AA55" s="9"/>
      <c r="AB55" s="9" t="n">
        <f aca="false">T55-P55-D55</f>
        <v>-61973396.7214481</v>
      </c>
      <c r="AC55" s="50"/>
      <c r="AD55" s="9"/>
      <c r="AE55" s="9"/>
      <c r="AF55" s="9"/>
      <c r="AG55" s="9" t="n">
        <f aca="false">BF55/100*$AG$53</f>
        <v>5309736378.29226</v>
      </c>
      <c r="AH55" s="40" t="n">
        <f aca="false">(AG55-AG54)/AG54</f>
        <v>0.00811740107065907</v>
      </c>
      <c r="AI55" s="40"/>
      <c r="AJ55" s="40" t="n">
        <f aca="false">AB55/AG55</f>
        <v>-0.0116716522829294</v>
      </c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1" t="n">
        <f aca="false">workers_and_wage_low!C43</f>
        <v>11938612</v>
      </c>
      <c r="AX55" s="7"/>
      <c r="AY55" s="40" t="n">
        <f aca="false">(AW55-AW54)/AW54</f>
        <v>0.00483826114826808</v>
      </c>
      <c r="AZ55" s="39" t="n">
        <f aca="false">workers_and_wage_low!B43</f>
        <v>6488.03823558517</v>
      </c>
      <c r="BA55" s="40" t="n">
        <f aca="false">(AZ55-AZ54)/AZ54</f>
        <v>0.00326335097814032</v>
      </c>
      <c r="BB55" s="40"/>
      <c r="BC55" s="40"/>
      <c r="BD55" s="40"/>
      <c r="BE55" s="40"/>
      <c r="BF55" s="7" t="n">
        <f aca="false">BF54*(1+AY55)*(1+BA55)*(1-BE55)</f>
        <v>101.842649148609</v>
      </c>
      <c r="BG55" s="7"/>
      <c r="BH55" s="7"/>
      <c r="BI55" s="40" t="n">
        <f aca="false">T62/AG62</f>
        <v>0.0149478846342227</v>
      </c>
      <c r="BJ55" s="7"/>
      <c r="BK55" s="7"/>
      <c r="BL55" s="7"/>
      <c r="BM55" s="7"/>
      <c r="BN55" s="7"/>
      <c r="BO55" s="7"/>
      <c r="BP55" s="7"/>
    </row>
    <row r="56" customFormat="false" ht="12.8" hidden="false" customHeight="false" outlineLevel="0" collapsed="false">
      <c r="A56" s="7" t="n">
        <f aca="false">A52+1</f>
        <v>2025</v>
      </c>
      <c r="B56" s="7" t="n">
        <f aca="false">B52</f>
        <v>3</v>
      </c>
      <c r="C56" s="9"/>
      <c r="D56" s="81" t="n">
        <f aca="false">'Low pensions'!Q56</f>
        <v>123738159.616929</v>
      </c>
      <c r="E56" s="9"/>
      <c r="F56" s="67" t="n">
        <f aca="false">'Low pensions'!I56</f>
        <v>22490875.226815</v>
      </c>
      <c r="G56" s="81" t="n">
        <f aca="false">'Low pensions'!K56</f>
        <v>995724.19126448</v>
      </c>
      <c r="H56" s="81" t="n">
        <f aca="false">'Low pensions'!V56</f>
        <v>5478180.7142047</v>
      </c>
      <c r="I56" s="81" t="n">
        <f aca="false">'Low pensions'!M56</f>
        <v>30795.5935442623</v>
      </c>
      <c r="J56" s="81" t="n">
        <f aca="false">'Low pensions'!W56</f>
        <v>169428.269511486</v>
      </c>
      <c r="K56" s="9"/>
      <c r="L56" s="81" t="n">
        <f aca="false">'Low pensions'!N56</f>
        <v>3645866.93353778</v>
      </c>
      <c r="M56" s="67"/>
      <c r="N56" s="81" t="n">
        <f aca="false">'Low pensions'!L56</f>
        <v>975406.545596015</v>
      </c>
      <c r="O56" s="9"/>
      <c r="P56" s="81" t="n">
        <f aca="false">'Low pensions'!X56</f>
        <v>24284819.8722612</v>
      </c>
      <c r="Q56" s="67"/>
      <c r="R56" s="81" t="n">
        <f aca="false">'Low SIPA income'!G51</f>
        <v>20722620.5835599</v>
      </c>
      <c r="S56" s="67"/>
      <c r="T56" s="81" t="n">
        <f aca="false">'Low SIPA income'!J51</f>
        <v>79234735.8659958</v>
      </c>
      <c r="U56" s="9"/>
      <c r="V56" s="81" t="n">
        <f aca="false">'Low SIPA income'!F51</f>
        <v>107025.676692623</v>
      </c>
      <c r="W56" s="67"/>
      <c r="X56" s="81" t="n">
        <f aca="false">'Low SIPA income'!M51</f>
        <v>268817.643493074</v>
      </c>
      <c r="Y56" s="9"/>
      <c r="Z56" s="9" t="n">
        <f aca="false">R56+V56-N56-L56-F56</f>
        <v>-6282502.4456962</v>
      </c>
      <c r="AA56" s="9"/>
      <c r="AB56" s="9" t="n">
        <f aca="false">T56-P56-D56</f>
        <v>-68788243.6231946</v>
      </c>
      <c r="AC56" s="50"/>
      <c r="AD56" s="9"/>
      <c r="AE56" s="9"/>
      <c r="AF56" s="9"/>
      <c r="AG56" s="9" t="n">
        <f aca="false">BF56/100*$AG$53</f>
        <v>5343941809.93241</v>
      </c>
      <c r="AH56" s="40" t="n">
        <f aca="false">(AG56-AG55)/AG55</f>
        <v>0.00644202069616548</v>
      </c>
      <c r="AI56" s="40"/>
      <c r="AJ56" s="40" t="n">
        <f aca="false">AB56/AG56</f>
        <v>-0.0128721917396898</v>
      </c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9"/>
      <c r="AV56" s="7"/>
      <c r="AW56" s="71" t="n">
        <f aca="false">workers_and_wage_low!C44</f>
        <v>11984382</v>
      </c>
      <c r="AX56" s="7"/>
      <c r="AY56" s="40" t="n">
        <f aca="false">(AW56-AW55)/AW55</f>
        <v>0.00383377900211515</v>
      </c>
      <c r="AZ56" s="39" t="n">
        <f aca="false">workers_and_wage_low!B44</f>
        <v>6504.89597856276</v>
      </c>
      <c r="BA56" s="40" t="n">
        <f aca="false">(AZ56-AZ55)/AZ55</f>
        <v>0.00259828046097752</v>
      </c>
      <c r="BB56" s="40"/>
      <c r="BC56" s="40"/>
      <c r="BD56" s="40"/>
      <c r="BE56" s="40"/>
      <c r="BF56" s="7" t="n">
        <f aca="false">BF55*(1+AY56)*(1+BA56)*(1-BE56)</f>
        <v>102.498721602177</v>
      </c>
      <c r="BG56" s="7"/>
      <c r="BH56" s="7"/>
      <c r="BI56" s="40" t="n">
        <f aca="false">T63/AG63</f>
        <v>0.0171533651129035</v>
      </c>
      <c r="BJ56" s="7"/>
      <c r="BK56" s="7"/>
      <c r="BL56" s="7"/>
      <c r="BM56" s="7"/>
      <c r="BN56" s="7"/>
      <c r="BO56" s="7"/>
      <c r="BP56" s="7"/>
    </row>
    <row r="57" customFormat="false" ht="12.8" hidden="false" customHeight="false" outlineLevel="0" collapsed="false">
      <c r="A57" s="7" t="n">
        <f aca="false">A53+1</f>
        <v>2025</v>
      </c>
      <c r="B57" s="7" t="n">
        <f aca="false">B53</f>
        <v>4</v>
      </c>
      <c r="C57" s="9"/>
      <c r="D57" s="81" t="n">
        <f aca="false">'Low pensions'!Q57</f>
        <v>131320253.639779</v>
      </c>
      <c r="E57" s="9"/>
      <c r="F57" s="67" t="n">
        <f aca="false">'Low pensions'!I57</f>
        <v>23869010.566421</v>
      </c>
      <c r="G57" s="81" t="n">
        <f aca="false">'Low pensions'!K57</f>
        <v>1150746.35075176</v>
      </c>
      <c r="H57" s="81" t="n">
        <f aca="false">'Low pensions'!V57</f>
        <v>6331066.89677209</v>
      </c>
      <c r="I57" s="81" t="n">
        <f aca="false">'Low pensions'!M57</f>
        <v>35590.0933222193</v>
      </c>
      <c r="J57" s="81" t="n">
        <f aca="false">'Low pensions'!W57</f>
        <v>195806.192683673</v>
      </c>
      <c r="K57" s="9"/>
      <c r="L57" s="81" t="n">
        <f aca="false">'Low pensions'!N57</f>
        <v>3930221.96819101</v>
      </c>
      <c r="M57" s="67"/>
      <c r="N57" s="81" t="n">
        <f aca="false">'Low pensions'!L57</f>
        <v>1037910.45873543</v>
      </c>
      <c r="O57" s="9"/>
      <c r="P57" s="81" t="n">
        <f aca="false">'Low pensions'!X57</f>
        <v>26104217.587301</v>
      </c>
      <c r="Q57" s="67"/>
      <c r="R57" s="81" t="n">
        <f aca="false">'Low SIPA income'!G52</f>
        <v>24088009.2116185</v>
      </c>
      <c r="S57" s="67"/>
      <c r="T57" s="81" t="n">
        <f aca="false">'Low SIPA income'!J52</f>
        <v>92102590.9693312</v>
      </c>
      <c r="U57" s="9"/>
      <c r="V57" s="81" t="n">
        <f aca="false">'Low SIPA income'!F52</f>
        <v>106329.630131472</v>
      </c>
      <c r="W57" s="67"/>
      <c r="X57" s="81" t="n">
        <f aca="false">'Low SIPA income'!M52</f>
        <v>267069.375207255</v>
      </c>
      <c r="Y57" s="9"/>
      <c r="Z57" s="9" t="n">
        <f aca="false">R57+V57-N57-L57-F57</f>
        <v>-4642804.15159747</v>
      </c>
      <c r="AA57" s="9"/>
      <c r="AB57" s="9" t="n">
        <f aca="false">T57-P57-D57</f>
        <v>-65321880.2577491</v>
      </c>
      <c r="AC57" s="50"/>
      <c r="AD57" s="9"/>
      <c r="AE57" s="9"/>
      <c r="AF57" s="9"/>
      <c r="AG57" s="9" t="n">
        <f aca="false">BF57/100*$AG$53</f>
        <v>5377971126.6487</v>
      </c>
      <c r="AH57" s="40" t="n">
        <f aca="false">(AG57-AG56)/AG56</f>
        <v>0.00636783069999854</v>
      </c>
      <c r="AI57" s="40" t="n">
        <f aca="false">(AG57-AG53)/AG53</f>
        <v>0.0315141610830584</v>
      </c>
      <c r="AJ57" s="40" t="n">
        <f aca="false">AB57/AG57</f>
        <v>-0.012146193930657</v>
      </c>
      <c r="AK57" s="7"/>
      <c r="AL57" s="7"/>
      <c r="AM57" s="7"/>
      <c r="AN57" s="7"/>
      <c r="AO57" s="7"/>
      <c r="AP57" s="7"/>
      <c r="AQ57" s="7"/>
      <c r="AR57" s="7"/>
      <c r="AS57" s="7"/>
      <c r="AT57" s="7"/>
      <c r="AV57" s="7"/>
      <c r="AW57" s="71" t="n">
        <f aca="false">workers_and_wage_low!C45</f>
        <v>11984476</v>
      </c>
      <c r="AX57" s="7"/>
      <c r="AY57" s="40" t="n">
        <f aca="false">(AW57-AW56)/AW56</f>
        <v>7.84354170285961E-006</v>
      </c>
      <c r="AZ57" s="39" t="n">
        <f aca="false">workers_and_wage_low!B45</f>
        <v>6546.26670895942</v>
      </c>
      <c r="BA57" s="40" t="n">
        <f aca="false">(AZ57-AZ56)/AZ56</f>
        <v>0.00635993727386261</v>
      </c>
      <c r="BB57" s="40"/>
      <c r="BC57" s="40"/>
      <c r="BD57" s="40"/>
      <c r="BE57" s="40"/>
      <c r="BF57" s="7" t="n">
        <f aca="false">BF56*(1+AY57)*(1+BA57)*(1-BE57)</f>
        <v>103.151416108306</v>
      </c>
      <c r="BG57" s="73" t="n">
        <f aca="false">(BB57-BB53)/BB53</f>
        <v>-1</v>
      </c>
      <c r="BH57" s="7"/>
      <c r="BI57" s="40" t="n">
        <f aca="false">T64/AG64</f>
        <v>0.0149936551432314</v>
      </c>
      <c r="BJ57" s="7"/>
      <c r="BK57" s="7"/>
      <c r="BL57" s="7"/>
      <c r="BM57" s="7"/>
      <c r="BN57" s="7"/>
      <c r="BO57" s="7"/>
      <c r="BP57" s="7"/>
    </row>
    <row r="58" customFormat="false" ht="12.8" hidden="false" customHeight="false" outlineLevel="0" collapsed="false">
      <c r="A58" s="5" t="n">
        <f aca="false">A54+1</f>
        <v>2026</v>
      </c>
      <c r="B58" s="5" t="n">
        <f aca="false">B54</f>
        <v>1</v>
      </c>
      <c r="C58" s="6"/>
      <c r="D58" s="80" t="n">
        <f aca="false">'Low pensions'!Q58</f>
        <v>128798590.170438</v>
      </c>
      <c r="E58" s="6"/>
      <c r="F58" s="8" t="n">
        <f aca="false">'Low pensions'!I58</f>
        <v>23410668.3813703</v>
      </c>
      <c r="G58" s="80" t="n">
        <f aca="false">'Low pensions'!K58</f>
        <v>1233044.64647417</v>
      </c>
      <c r="H58" s="80" t="n">
        <f aca="false">'Low pensions'!V58</f>
        <v>6783847.83791393</v>
      </c>
      <c r="I58" s="80" t="n">
        <f aca="false">'Low pensions'!M58</f>
        <v>38135.4014373459</v>
      </c>
      <c r="J58" s="80" t="n">
        <f aca="false">'Low pensions'!W58</f>
        <v>209809.726945794</v>
      </c>
      <c r="K58" s="6"/>
      <c r="L58" s="80" t="n">
        <f aca="false">'Low pensions'!N58</f>
        <v>4585157.57667922</v>
      </c>
      <c r="M58" s="8"/>
      <c r="N58" s="80" t="n">
        <f aca="false">'Low pensions'!L58</f>
        <v>1020801.71051126</v>
      </c>
      <c r="O58" s="6"/>
      <c r="P58" s="80" t="n">
        <f aca="false">'Low pensions'!X58</f>
        <v>29408554.2883466</v>
      </c>
      <c r="Q58" s="8"/>
      <c r="R58" s="80" t="n">
        <f aca="false">'Low SIPA income'!G53</f>
        <v>21000484.3667415</v>
      </c>
      <c r="S58" s="8"/>
      <c r="T58" s="80" t="n">
        <f aca="false">'Low SIPA income'!J53</f>
        <v>80297172.1239171</v>
      </c>
      <c r="U58" s="6"/>
      <c r="V58" s="80" t="n">
        <f aca="false">'Low SIPA income'!F53</f>
        <v>110466.860015314</v>
      </c>
      <c r="W58" s="8"/>
      <c r="X58" s="80" t="n">
        <f aca="false">'Low SIPA income'!M53</f>
        <v>277460.903878992</v>
      </c>
      <c r="Y58" s="6"/>
      <c r="Z58" s="6" t="n">
        <f aca="false">R58+V58-N58-L58-F58</f>
        <v>-7905676.4418039</v>
      </c>
      <c r="AA58" s="6"/>
      <c r="AB58" s="6" t="n">
        <f aca="false">T58-P58-D58</f>
        <v>-77909972.3348674</v>
      </c>
      <c r="AC58" s="50"/>
      <c r="AD58" s="6"/>
      <c r="AE58" s="6"/>
      <c r="AF58" s="6"/>
      <c r="AG58" s="6" t="n">
        <f aca="false">BF58/100*$AG$53</f>
        <v>5407255390.80115</v>
      </c>
      <c r="AH58" s="61" t="n">
        <f aca="false">(AG58-AG57)/AG57</f>
        <v>0.00544522524625416</v>
      </c>
      <c r="AI58" s="61"/>
      <c r="AJ58" s="61" t="n">
        <f aca="false">AB58/AG58</f>
        <v>-0.0144084136413102</v>
      </c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61" t="n">
        <f aca="false">AVERAGE(AH58:AH61)</f>
        <v>0.00667796204721376</v>
      </c>
      <c r="AV58" s="5"/>
      <c r="AW58" s="65" t="n">
        <f aca="false">workers_and_wage_low!C46</f>
        <v>12010782</v>
      </c>
      <c r="AX58" s="5"/>
      <c r="AY58" s="61" t="n">
        <f aca="false">(AW58-AW57)/AW57</f>
        <v>0.00219500627311532</v>
      </c>
      <c r="AZ58" s="66" t="n">
        <f aca="false">workers_and_wage_low!B46</f>
        <v>6567.49690879829</v>
      </c>
      <c r="BA58" s="61" t="n">
        <f aca="false">(AZ58-AZ57)/AZ57</f>
        <v>0.00324310034753151</v>
      </c>
      <c r="BB58" s="61"/>
      <c r="BC58" s="61"/>
      <c r="BD58" s="61"/>
      <c r="BE58" s="61"/>
      <c r="BF58" s="5" t="n">
        <f aca="false">BF57*(1+AY58)*(1+BA58)*(1-BE58)</f>
        <v>103.713098803486</v>
      </c>
      <c r="BG58" s="5"/>
      <c r="BH58" s="5"/>
      <c r="BI58" s="61" t="n">
        <f aca="false">T65/AG65</f>
        <v>0.0172514266892327</v>
      </c>
      <c r="BJ58" s="5"/>
      <c r="BK58" s="5"/>
      <c r="BL58" s="5"/>
      <c r="BM58" s="5"/>
      <c r="BN58" s="5"/>
      <c r="BO58" s="5"/>
      <c r="BP58" s="5"/>
    </row>
    <row r="59" customFormat="false" ht="12.8" hidden="false" customHeight="false" outlineLevel="0" collapsed="false">
      <c r="A59" s="7" t="n">
        <f aca="false">A55+1</f>
        <v>2026</v>
      </c>
      <c r="B59" s="7" t="n">
        <f aca="false">B55</f>
        <v>2</v>
      </c>
      <c r="C59" s="9"/>
      <c r="D59" s="81" t="n">
        <f aca="false">'Low pensions'!Q59</f>
        <v>136767661.655835</v>
      </c>
      <c r="E59" s="9"/>
      <c r="F59" s="67" t="n">
        <f aca="false">'Low pensions'!I59</f>
        <v>24859141.4555335</v>
      </c>
      <c r="G59" s="81" t="n">
        <f aca="false">'Low pensions'!K59</f>
        <v>1424819.56822097</v>
      </c>
      <c r="H59" s="81" t="n">
        <f aca="false">'Low pensions'!V59</f>
        <v>7838936.87461526</v>
      </c>
      <c r="I59" s="81" t="n">
        <f aca="false">'Low pensions'!M59</f>
        <v>44066.5845841537</v>
      </c>
      <c r="J59" s="81" t="n">
        <f aca="false">'Low pensions'!W59</f>
        <v>242441.346637585</v>
      </c>
      <c r="K59" s="9"/>
      <c r="L59" s="81" t="n">
        <f aca="false">'Low pensions'!N59</f>
        <v>4097679.48856933</v>
      </c>
      <c r="M59" s="67"/>
      <c r="N59" s="81" t="n">
        <f aca="false">'Low pensions'!L59</f>
        <v>1086971.4046086</v>
      </c>
      <c r="O59" s="9"/>
      <c r="P59" s="81" t="n">
        <f aca="false">'Low pensions'!X59</f>
        <v>27243074.3054786</v>
      </c>
      <c r="Q59" s="67"/>
      <c r="R59" s="81" t="n">
        <f aca="false">'Low SIPA income'!G54</f>
        <v>24414354.944128</v>
      </c>
      <c r="S59" s="67"/>
      <c r="T59" s="81" t="n">
        <f aca="false">'Low SIPA income'!J54</f>
        <v>93350402.162521</v>
      </c>
      <c r="U59" s="9"/>
      <c r="V59" s="81" t="n">
        <f aca="false">'Low SIPA income'!F54</f>
        <v>109005.56256688</v>
      </c>
      <c r="W59" s="67"/>
      <c r="X59" s="81" t="n">
        <f aca="false">'Low SIPA income'!M54</f>
        <v>273790.545992271</v>
      </c>
      <c r="Y59" s="9"/>
      <c r="Z59" s="9" t="n">
        <f aca="false">R59+V59-N59-L59-F59</f>
        <v>-5520431.84201648</v>
      </c>
      <c r="AA59" s="9"/>
      <c r="AB59" s="9" t="n">
        <f aca="false">T59-P59-D59</f>
        <v>-70660333.7987924</v>
      </c>
      <c r="AC59" s="50"/>
      <c r="AD59" s="9"/>
      <c r="AE59" s="9"/>
      <c r="AF59" s="9"/>
      <c r="AG59" s="9" t="n">
        <f aca="false">BF59/100*$AG$53</f>
        <v>5445521577.44923</v>
      </c>
      <c r="AH59" s="40" t="n">
        <f aca="false">(AG59-AG58)/AG58</f>
        <v>0.00707682250651234</v>
      </c>
      <c r="AI59" s="40"/>
      <c r="AJ59" s="40" t="n">
        <f aca="false">AB59/AG59</f>
        <v>-0.0129758615026718</v>
      </c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1" t="n">
        <f aca="false">workers_and_wage_low!C47</f>
        <v>12070087</v>
      </c>
      <c r="AX59" s="7"/>
      <c r="AY59" s="40" t="n">
        <f aca="false">(AW59-AW58)/AW58</f>
        <v>0.00493764685763175</v>
      </c>
      <c r="AZ59" s="39" t="n">
        <f aca="false">workers_and_wage_low!B47</f>
        <v>6581.47690995092</v>
      </c>
      <c r="BA59" s="40" t="n">
        <f aca="false">(AZ59-AZ58)/AZ58</f>
        <v>0.0021286650525729</v>
      </c>
      <c r="BB59" s="40"/>
      <c r="BC59" s="40"/>
      <c r="BD59" s="40"/>
      <c r="BE59" s="40"/>
      <c r="BF59" s="7" t="n">
        <f aca="false">BF58*(1+AY59)*(1+BA59)*(1-BE59)</f>
        <v>104.447057995318</v>
      </c>
      <c r="BG59" s="7"/>
      <c r="BH59" s="7"/>
      <c r="BI59" s="40" t="n">
        <f aca="false">T66/AG66</f>
        <v>0.0150276580036993</v>
      </c>
      <c r="BJ59" s="7"/>
      <c r="BK59" s="7"/>
      <c r="BL59" s="7"/>
      <c r="BM59" s="7"/>
      <c r="BN59" s="7"/>
      <c r="BO59" s="7"/>
      <c r="BP59" s="7"/>
    </row>
    <row r="60" customFormat="false" ht="12.8" hidden="false" customHeight="false" outlineLevel="0" collapsed="false">
      <c r="A60" s="7" t="n">
        <f aca="false">A56+1</f>
        <v>2026</v>
      </c>
      <c r="B60" s="7" t="n">
        <f aca="false">B56</f>
        <v>3</v>
      </c>
      <c r="C60" s="9"/>
      <c r="D60" s="81" t="n">
        <f aca="false">'Low pensions'!Q60</f>
        <v>134621448.665097</v>
      </c>
      <c r="E60" s="9"/>
      <c r="F60" s="67" t="n">
        <f aca="false">'Low pensions'!I60</f>
        <v>24469041.8392607</v>
      </c>
      <c r="G60" s="81" t="n">
        <f aca="false">'Low pensions'!K60</f>
        <v>1477441.77124284</v>
      </c>
      <c r="H60" s="81" t="n">
        <f aca="false">'Low pensions'!V60</f>
        <v>8128448.70958164</v>
      </c>
      <c r="I60" s="81" t="n">
        <f aca="false">'Low pensions'!M60</f>
        <v>45694.0753992633</v>
      </c>
      <c r="J60" s="81" t="n">
        <f aca="false">'Low pensions'!W60</f>
        <v>251395.320914896</v>
      </c>
      <c r="K60" s="9"/>
      <c r="L60" s="81" t="n">
        <f aca="false">'Low pensions'!N60</f>
        <v>3972854.93314241</v>
      </c>
      <c r="M60" s="67"/>
      <c r="N60" s="81" t="n">
        <f aca="false">'Low pensions'!L60</f>
        <v>1070587.30661716</v>
      </c>
      <c r="O60" s="9"/>
      <c r="P60" s="81" t="n">
        <f aca="false">'Low pensions'!X60</f>
        <v>26505218.6209189</v>
      </c>
      <c r="Q60" s="67"/>
      <c r="R60" s="81" t="n">
        <f aca="false">'Low SIPA income'!G55</f>
        <v>21410627.7327442</v>
      </c>
      <c r="S60" s="67"/>
      <c r="T60" s="81" t="n">
        <f aca="false">'Low SIPA income'!J55</f>
        <v>81865390.8316511</v>
      </c>
      <c r="U60" s="9"/>
      <c r="V60" s="81" t="n">
        <f aca="false">'Low SIPA income'!F55</f>
        <v>113401.47378296</v>
      </c>
      <c r="W60" s="67"/>
      <c r="X60" s="81" t="n">
        <f aca="false">'Low SIPA income'!M55</f>
        <v>284831.807590691</v>
      </c>
      <c r="Y60" s="9"/>
      <c r="Z60" s="9" t="n">
        <f aca="false">R60+V60-N60-L60-F60</f>
        <v>-7988454.87249313</v>
      </c>
      <c r="AA60" s="9"/>
      <c r="AB60" s="9" t="n">
        <f aca="false">T60-P60-D60</f>
        <v>-79261276.4543644</v>
      </c>
      <c r="AC60" s="50"/>
      <c r="AD60" s="9"/>
      <c r="AE60" s="9"/>
      <c r="AF60" s="9"/>
      <c r="AG60" s="9" t="n">
        <f aca="false">BF60/100*$AG$53</f>
        <v>5494867506.00401</v>
      </c>
      <c r="AH60" s="40" t="n">
        <f aca="false">(AG60-AG59)/AG59</f>
        <v>0.00906174511531138</v>
      </c>
      <c r="AI60" s="40"/>
      <c r="AJ60" s="40" t="n">
        <f aca="false">AB60/AG60</f>
        <v>-0.0144246019340337</v>
      </c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9"/>
      <c r="AV60" s="7"/>
      <c r="AW60" s="71" t="n">
        <f aca="false">workers_and_wage_low!C48</f>
        <v>12096785</v>
      </c>
      <c r="AX60" s="7"/>
      <c r="AY60" s="40" t="n">
        <f aca="false">(AW60-AW59)/AW59</f>
        <v>0.00221191446258838</v>
      </c>
      <c r="AZ60" s="39" t="n">
        <f aca="false">workers_and_wage_low!B48</f>
        <v>6626.45941477591</v>
      </c>
      <c r="BA60" s="40" t="n">
        <f aca="false">(AZ60-AZ59)/AZ59</f>
        <v>0.00683471285251693</v>
      </c>
      <c r="BB60" s="40"/>
      <c r="BC60" s="40"/>
      <c r="BD60" s="40"/>
      <c r="BE60" s="40"/>
      <c r="BF60" s="7" t="n">
        <f aca="false">BF59*(1+AY60)*(1+BA60)*(1-BE60)</f>
        <v>105.393530612916</v>
      </c>
      <c r="BG60" s="7"/>
      <c r="BH60" s="7"/>
      <c r="BI60" s="40" t="n">
        <f aca="false">T67/AG67</f>
        <v>0.0172847472213109</v>
      </c>
      <c r="BJ60" s="7"/>
      <c r="BK60" s="7"/>
      <c r="BL60" s="7"/>
      <c r="BM60" s="7"/>
      <c r="BN60" s="7"/>
      <c r="BO60" s="7"/>
      <c r="BP60" s="7"/>
    </row>
    <row r="61" customFormat="false" ht="12.8" hidden="false" customHeight="false" outlineLevel="0" collapsed="false">
      <c r="A61" s="7" t="n">
        <f aca="false">A57+1</f>
        <v>2026</v>
      </c>
      <c r="B61" s="7" t="n">
        <f aca="false">B57</f>
        <v>4</v>
      </c>
      <c r="C61" s="9"/>
      <c r="D61" s="81" t="n">
        <f aca="false">'Low pensions'!Q61</f>
        <v>140099183.029919</v>
      </c>
      <c r="E61" s="9"/>
      <c r="F61" s="67" t="n">
        <f aca="false">'Low pensions'!I61</f>
        <v>25464684.9012414</v>
      </c>
      <c r="G61" s="81" t="n">
        <f aca="false">'Low pensions'!K61</f>
        <v>1557192.62830565</v>
      </c>
      <c r="H61" s="81" t="n">
        <f aca="false">'Low pensions'!V61</f>
        <v>8567214.39483427</v>
      </c>
      <c r="I61" s="81" t="n">
        <f aca="false">'Low pensions'!M61</f>
        <v>48160.5967517211</v>
      </c>
      <c r="J61" s="81" t="n">
        <f aca="false">'Low pensions'!W61</f>
        <v>264965.393654667</v>
      </c>
      <c r="K61" s="9"/>
      <c r="L61" s="81" t="n">
        <f aca="false">'Low pensions'!N61</f>
        <v>4159871.74035791</v>
      </c>
      <c r="M61" s="67"/>
      <c r="N61" s="81" t="n">
        <f aca="false">'Low pensions'!L61</f>
        <v>1116131.94311264</v>
      </c>
      <c r="O61" s="9"/>
      <c r="P61" s="81" t="n">
        <f aca="false">'Low pensions'!X61</f>
        <v>27726222.8747585</v>
      </c>
      <c r="Q61" s="67"/>
      <c r="R61" s="81" t="n">
        <f aca="false">'Low SIPA income'!G56</f>
        <v>24785689.6895897</v>
      </c>
      <c r="S61" s="67"/>
      <c r="T61" s="81" t="n">
        <f aca="false">'Low SIPA income'!J56</f>
        <v>94770232.7460071</v>
      </c>
      <c r="U61" s="9"/>
      <c r="V61" s="81" t="n">
        <f aca="false">'Low SIPA income'!F56</f>
        <v>114158.846535612</v>
      </c>
      <c r="W61" s="67"/>
      <c r="X61" s="81" t="n">
        <f aca="false">'Low SIPA income'!M56</f>
        <v>286734.109588732</v>
      </c>
      <c r="Y61" s="9"/>
      <c r="Z61" s="9" t="n">
        <f aca="false">R61+V61-N61-L61-F61</f>
        <v>-5840840.0485867</v>
      </c>
      <c r="AA61" s="9"/>
      <c r="AB61" s="9" t="n">
        <f aca="false">T61-P61-D61</f>
        <v>-73055173.1586703</v>
      </c>
      <c r="AC61" s="50"/>
      <c r="AD61" s="9"/>
      <c r="AE61" s="9"/>
      <c r="AF61" s="9"/>
      <c r="AG61" s="9" t="n">
        <f aca="false">BF61/100*$AG$53</f>
        <v>5523045490.55514</v>
      </c>
      <c r="AH61" s="40" t="n">
        <f aca="false">(AG61-AG60)/AG60</f>
        <v>0.00512805532077715</v>
      </c>
      <c r="AI61" s="40" t="n">
        <f aca="false">(AG61-AG57)/AG57</f>
        <v>0.0269756680521343</v>
      </c>
      <c r="AJ61" s="40" t="n">
        <f aca="false">AB61/AG61</f>
        <v>-0.0132273350425233</v>
      </c>
      <c r="AK61" s="7"/>
      <c r="AL61" s="7"/>
      <c r="AM61" s="7"/>
      <c r="AN61" s="7"/>
      <c r="AO61" s="7"/>
      <c r="AP61" s="7"/>
      <c r="AQ61" s="7"/>
      <c r="AR61" s="7"/>
      <c r="AS61" s="7"/>
      <c r="AT61" s="7"/>
      <c r="AV61" s="7"/>
      <c r="AW61" s="71" t="n">
        <f aca="false">workers_and_wage_low!C49</f>
        <v>12117831</v>
      </c>
      <c r="AX61" s="7"/>
      <c r="AY61" s="40" t="n">
        <f aca="false">(AW61-AW60)/AW60</f>
        <v>0.00173980111244434</v>
      </c>
      <c r="AZ61" s="39" t="n">
        <f aca="false">workers_and_wage_low!B49</f>
        <v>6648.87254937786</v>
      </c>
      <c r="BA61" s="40" t="n">
        <f aca="false">(AZ61-AZ60)/AZ60</f>
        <v>0.003382369558013</v>
      </c>
      <c r="BB61" s="40"/>
      <c r="BC61" s="40"/>
      <c r="BD61" s="40"/>
      <c r="BE61" s="40"/>
      <c r="BF61" s="7" t="n">
        <f aca="false">BF60*(1+AY61)*(1+BA61)*(1-BE61)</f>
        <v>105.933994468351</v>
      </c>
      <c r="BG61" s="7"/>
      <c r="BH61" s="7"/>
      <c r="BI61" s="40" t="n">
        <f aca="false">T68/AG68</f>
        <v>0.0150434465672938</v>
      </c>
      <c r="BJ61" s="7"/>
      <c r="BK61" s="7"/>
      <c r="BL61" s="7"/>
      <c r="BM61" s="7"/>
      <c r="BN61" s="7"/>
      <c r="BO61" s="7"/>
      <c r="BP61" s="7"/>
    </row>
    <row r="62" customFormat="false" ht="12.8" hidden="false" customHeight="false" outlineLevel="0" collapsed="false">
      <c r="A62" s="5" t="n">
        <f aca="false">A58+1</f>
        <v>2027</v>
      </c>
      <c r="B62" s="5" t="n">
        <f aca="false">B58</f>
        <v>1</v>
      </c>
      <c r="C62" s="6"/>
      <c r="D62" s="80" t="n">
        <f aca="false">'Low pensions'!Q62</f>
        <v>138018803.023596</v>
      </c>
      <c r="E62" s="6"/>
      <c r="F62" s="8" t="n">
        <f aca="false">'Low pensions'!I62</f>
        <v>25086551.2091659</v>
      </c>
      <c r="G62" s="80" t="n">
        <f aca="false">'Low pensions'!K62</f>
        <v>1629542.36907658</v>
      </c>
      <c r="H62" s="80" t="n">
        <f aca="false">'Low pensions'!V62</f>
        <v>8965261.32193131</v>
      </c>
      <c r="I62" s="80" t="n">
        <f aca="false">'Low pensions'!M62</f>
        <v>50398.217600307</v>
      </c>
      <c r="J62" s="80" t="n">
        <f aca="false">'Low pensions'!W62</f>
        <v>277276.123358702</v>
      </c>
      <c r="K62" s="6"/>
      <c r="L62" s="80" t="n">
        <f aca="false">'Low pensions'!N62</f>
        <v>4854111.91072116</v>
      </c>
      <c r="M62" s="8"/>
      <c r="N62" s="80" t="n">
        <f aca="false">'Low pensions'!L62</f>
        <v>1101662.75617892</v>
      </c>
      <c r="O62" s="6"/>
      <c r="P62" s="80" t="n">
        <f aca="false">'Low pensions'!X62</f>
        <v>31249033.2216433</v>
      </c>
      <c r="Q62" s="8"/>
      <c r="R62" s="80" t="n">
        <f aca="false">'Low SIPA income'!G57</f>
        <v>21763674.8320035</v>
      </c>
      <c r="S62" s="8"/>
      <c r="T62" s="80" t="n">
        <f aca="false">'Low SIPA income'!J57</f>
        <v>83215297.0148613</v>
      </c>
      <c r="U62" s="6"/>
      <c r="V62" s="80" t="n">
        <f aca="false">'Low SIPA income'!F57</f>
        <v>112835.018937536</v>
      </c>
      <c r="W62" s="8"/>
      <c r="X62" s="80" t="n">
        <f aca="false">'Low SIPA income'!M57</f>
        <v>283409.03633245</v>
      </c>
      <c r="Y62" s="6"/>
      <c r="Z62" s="6" t="n">
        <f aca="false">R62+V62-N62-L62-F62</f>
        <v>-9165816.02512499</v>
      </c>
      <c r="AA62" s="6"/>
      <c r="AB62" s="6" t="n">
        <f aca="false">T62-P62-D62</f>
        <v>-86052539.2303779</v>
      </c>
      <c r="AC62" s="50"/>
      <c r="AD62" s="6"/>
      <c r="AE62" s="6"/>
      <c r="AF62" s="6"/>
      <c r="AG62" s="6" t="n">
        <f aca="false">BF62/100*$AG$53</f>
        <v>5567028315.45425</v>
      </c>
      <c r="AH62" s="61" t="n">
        <f aca="false">(AG62-AG61)/AG61</f>
        <v>0.00796350943955197</v>
      </c>
      <c r="AI62" s="61"/>
      <c r="AJ62" s="61" t="n">
        <f aca="false">AB62/AG62</f>
        <v>-0.0154575357541282</v>
      </c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61" t="n">
        <f aca="false">AVERAGE(AH62:AH65)</f>
        <v>0.00926909862608325</v>
      </c>
      <c r="AV62" s="5"/>
      <c r="AW62" s="65" t="n">
        <f aca="false">workers_and_wage_low!C50</f>
        <v>12143420</v>
      </c>
      <c r="AX62" s="5"/>
      <c r="AY62" s="61" t="n">
        <f aca="false">(AW62-AW61)/AW61</f>
        <v>0.00211168153772734</v>
      </c>
      <c r="AZ62" s="66" t="n">
        <f aca="false">workers_and_wage_low!B50</f>
        <v>6687.69861898361</v>
      </c>
      <c r="BA62" s="61" t="n">
        <f aca="false">(AZ62-AZ61)/AZ61</f>
        <v>0.00583949674436004</v>
      </c>
      <c r="BB62" s="61"/>
      <c r="BC62" s="61"/>
      <c r="BD62" s="61"/>
      <c r="BE62" s="61"/>
      <c r="BF62" s="5" t="n">
        <f aca="false">BF61*(1+AY62)*(1+BA62)*(1-BE62)</f>
        <v>106.777600833269</v>
      </c>
      <c r="BG62" s="5"/>
      <c r="BH62" s="5"/>
      <c r="BI62" s="61" t="n">
        <f aca="false">T69/AG69</f>
        <v>0.0173005017004116</v>
      </c>
      <c r="BJ62" s="5"/>
      <c r="BK62" s="5"/>
      <c r="BL62" s="5"/>
      <c r="BM62" s="5"/>
      <c r="BN62" s="5"/>
      <c r="BO62" s="5"/>
      <c r="BP62" s="5"/>
    </row>
    <row r="63" customFormat="false" ht="12.8" hidden="false" customHeight="false" outlineLevel="0" collapsed="false">
      <c r="A63" s="7" t="n">
        <f aca="false">A59+1</f>
        <v>2027</v>
      </c>
      <c r="B63" s="7" t="n">
        <f aca="false">B59</f>
        <v>2</v>
      </c>
      <c r="C63" s="9"/>
      <c r="D63" s="81" t="n">
        <f aca="false">'Low pensions'!Q63</f>
        <v>141714362.527035</v>
      </c>
      <c r="E63" s="9"/>
      <c r="F63" s="67" t="n">
        <f aca="false">'Low pensions'!I63</f>
        <v>25758262.8940853</v>
      </c>
      <c r="G63" s="81" t="n">
        <f aca="false">'Low pensions'!K63</f>
        <v>1757584.69627347</v>
      </c>
      <c r="H63" s="81" t="n">
        <f aca="false">'Low pensions'!V63</f>
        <v>9669712.42757442</v>
      </c>
      <c r="I63" s="81" t="n">
        <f aca="false">'Low pensions'!M63</f>
        <v>54358.2895754681</v>
      </c>
      <c r="J63" s="81" t="n">
        <f aca="false">'Low pensions'!W63</f>
        <v>299063.27095591</v>
      </c>
      <c r="K63" s="9"/>
      <c r="L63" s="81" t="n">
        <f aca="false">'Low pensions'!N63</f>
        <v>4155453.42345819</v>
      </c>
      <c r="M63" s="67"/>
      <c r="N63" s="81" t="n">
        <f aca="false">'Low pensions'!L63</f>
        <v>1133268.15363089</v>
      </c>
      <c r="O63" s="9"/>
      <c r="P63" s="81" t="n">
        <f aca="false">'Low pensions'!X63</f>
        <v>27797574.581634</v>
      </c>
      <c r="Q63" s="67"/>
      <c r="R63" s="81" t="n">
        <f aca="false">'Low SIPA income'!G58</f>
        <v>25176395.7243066</v>
      </c>
      <c r="S63" s="67"/>
      <c r="T63" s="81" t="n">
        <f aca="false">'Low SIPA income'!J58</f>
        <v>96264131.1329038</v>
      </c>
      <c r="U63" s="9"/>
      <c r="V63" s="81" t="n">
        <f aca="false">'Low SIPA income'!F58</f>
        <v>115061.93068918</v>
      </c>
      <c r="W63" s="67"/>
      <c r="X63" s="81" t="n">
        <f aca="false">'Low SIPA income'!M58</f>
        <v>289002.396616106</v>
      </c>
      <c r="Y63" s="9"/>
      <c r="Z63" s="9" t="n">
        <f aca="false">R63+V63-N63-L63-F63</f>
        <v>-5755526.81617859</v>
      </c>
      <c r="AA63" s="9"/>
      <c r="AB63" s="9" t="n">
        <f aca="false">T63-P63-D63</f>
        <v>-73247805.9757648</v>
      </c>
      <c r="AC63" s="50"/>
      <c r="AD63" s="9"/>
      <c r="AE63" s="9"/>
      <c r="AF63" s="9"/>
      <c r="AG63" s="9" t="n">
        <f aca="false">BF63/100*$AG$53</f>
        <v>5611967710.08447</v>
      </c>
      <c r="AH63" s="40" t="n">
        <f aca="false">(AG63-AG62)/AG62</f>
        <v>0.00807242070342347</v>
      </c>
      <c r="AI63" s="40"/>
      <c r="AJ63" s="40" t="n">
        <f aca="false">AB63/AG63</f>
        <v>-0.0130520718863264</v>
      </c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1" t="n">
        <f aca="false">workers_and_wage_low!C51</f>
        <v>12188400</v>
      </c>
      <c r="AX63" s="7"/>
      <c r="AY63" s="40" t="n">
        <f aca="false">(AW63-AW62)/AW62</f>
        <v>0.00370406359987549</v>
      </c>
      <c r="AZ63" s="39" t="n">
        <f aca="false">workers_and_wage_low!B51</f>
        <v>6716.80506263379</v>
      </c>
      <c r="BA63" s="40" t="n">
        <f aca="false">(AZ63-AZ62)/AZ62</f>
        <v>0.00435223614406836</v>
      </c>
      <c r="BB63" s="40"/>
      <c r="BC63" s="40"/>
      <c r="BD63" s="40"/>
      <c r="BE63" s="40"/>
      <c r="BF63" s="7" t="n">
        <f aca="false">BF62*(1+AY63)*(1+BA63)*(1-BE63)</f>
        <v>107.639554548898</v>
      </c>
      <c r="BG63" s="7"/>
      <c r="BH63" s="7"/>
      <c r="BI63" s="40" t="n">
        <f aca="false">T70/AG70</f>
        <v>0.0150413045474093</v>
      </c>
      <c r="BJ63" s="7"/>
      <c r="BK63" s="7"/>
      <c r="BL63" s="7"/>
      <c r="BM63" s="7"/>
      <c r="BN63" s="7"/>
      <c r="BO63" s="7"/>
      <c r="BP63" s="7"/>
    </row>
    <row r="64" customFormat="false" ht="12.8" hidden="false" customHeight="false" outlineLevel="0" collapsed="false">
      <c r="A64" s="7" t="n">
        <f aca="false">A60+1</f>
        <v>2027</v>
      </c>
      <c r="B64" s="7" t="n">
        <f aca="false">B60</f>
        <v>3</v>
      </c>
      <c r="C64" s="9"/>
      <c r="D64" s="81" t="n">
        <f aca="false">'Low pensions'!Q64</f>
        <v>139222749.825612</v>
      </c>
      <c r="E64" s="9"/>
      <c r="F64" s="67" t="n">
        <f aca="false">'Low pensions'!I64</f>
        <v>25305382.7918216</v>
      </c>
      <c r="G64" s="81" t="n">
        <f aca="false">'Low pensions'!K64</f>
        <v>1803152.95112899</v>
      </c>
      <c r="H64" s="81" t="n">
        <f aca="false">'Low pensions'!V64</f>
        <v>9920415.52098073</v>
      </c>
      <c r="I64" s="81" t="n">
        <f aca="false">'Low pensions'!M64</f>
        <v>55767.6170452267</v>
      </c>
      <c r="J64" s="81" t="n">
        <f aca="false">'Low pensions'!W64</f>
        <v>306816.974875694</v>
      </c>
      <c r="K64" s="9"/>
      <c r="L64" s="81" t="n">
        <f aca="false">'Low pensions'!N64</f>
        <v>4075343.74504447</v>
      </c>
      <c r="M64" s="67"/>
      <c r="N64" s="81" t="n">
        <f aca="false">'Low pensions'!L64</f>
        <v>1115184.17856204</v>
      </c>
      <c r="O64" s="9"/>
      <c r="P64" s="81" t="n">
        <f aca="false">'Low pensions'!X64</f>
        <v>27282392.3843262</v>
      </c>
      <c r="Q64" s="67"/>
      <c r="R64" s="81" t="n">
        <f aca="false">'Low SIPA income'!G59</f>
        <v>22173568.1768982</v>
      </c>
      <c r="S64" s="67"/>
      <c r="T64" s="81" t="n">
        <f aca="false">'Low SIPA income'!J59</f>
        <v>84782559.7452194</v>
      </c>
      <c r="U64" s="9"/>
      <c r="V64" s="81" t="n">
        <f aca="false">'Low SIPA income'!F59</f>
        <v>116216.811912341</v>
      </c>
      <c r="W64" s="67"/>
      <c r="X64" s="81" t="n">
        <f aca="false">'Low SIPA income'!M59</f>
        <v>291903.125287191</v>
      </c>
      <c r="Y64" s="9"/>
      <c r="Z64" s="9" t="n">
        <f aca="false">R64+V64-N64-L64-F64</f>
        <v>-8206125.7266175</v>
      </c>
      <c r="AA64" s="9"/>
      <c r="AB64" s="9" t="n">
        <f aca="false">T64-P64-D64</f>
        <v>-81722582.4647188</v>
      </c>
      <c r="AC64" s="50"/>
      <c r="AD64" s="9"/>
      <c r="AE64" s="9"/>
      <c r="AF64" s="9"/>
      <c r="AG64" s="9" t="n">
        <f aca="false">BF64/100*$AG$53</f>
        <v>5654562475.61442</v>
      </c>
      <c r="AH64" s="40" t="n">
        <f aca="false">(AG64-AG63)/AG63</f>
        <v>0.00758998763542652</v>
      </c>
      <c r="AI64" s="40"/>
      <c r="AJ64" s="40" t="n">
        <f aca="false">AB64/AG64</f>
        <v>-0.0144525032338313</v>
      </c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9"/>
      <c r="AV64" s="7"/>
      <c r="AW64" s="71" t="n">
        <f aca="false">workers_and_wage_low!C52</f>
        <v>12202944</v>
      </c>
      <c r="AX64" s="7"/>
      <c r="AY64" s="40" t="n">
        <f aca="false">(AW64-AW63)/AW63</f>
        <v>0.00119326572806931</v>
      </c>
      <c r="AZ64" s="39" t="n">
        <f aca="false">workers_and_wage_low!B52</f>
        <v>6759.71938853105</v>
      </c>
      <c r="BA64" s="40" t="n">
        <f aca="false">(AZ64-AZ63)/AZ63</f>
        <v>0.00638909801566209</v>
      </c>
      <c r="BB64" s="40"/>
      <c r="BC64" s="40"/>
      <c r="BD64" s="40"/>
      <c r="BE64" s="40"/>
      <c r="BF64" s="7" t="n">
        <f aca="false">BF63*(1+AY64)*(1+BA64)*(1-BE64)</f>
        <v>108.456537437007</v>
      </c>
      <c r="BG64" s="7"/>
      <c r="BH64" s="7"/>
      <c r="BI64" s="40" t="n">
        <f aca="false">T71/AG71</f>
        <v>0.0173234859597891</v>
      </c>
      <c r="BJ64" s="7"/>
      <c r="BK64" s="7"/>
      <c r="BL64" s="7"/>
      <c r="BM64" s="7"/>
      <c r="BN64" s="7"/>
      <c r="BO64" s="7"/>
      <c r="BP64" s="7"/>
    </row>
    <row r="65" customFormat="false" ht="12.8" hidden="false" customHeight="false" outlineLevel="0" collapsed="false">
      <c r="A65" s="7" t="n">
        <f aca="false">A61+1</f>
        <v>2027</v>
      </c>
      <c r="B65" s="7" t="n">
        <f aca="false">B61</f>
        <v>4</v>
      </c>
      <c r="C65" s="9"/>
      <c r="D65" s="81" t="n">
        <f aca="false">'Low pensions'!Q65</f>
        <v>142858070.080272</v>
      </c>
      <c r="E65" s="9"/>
      <c r="F65" s="67" t="n">
        <f aca="false">'Low pensions'!I65</f>
        <v>25966145.2802099</v>
      </c>
      <c r="G65" s="81" t="n">
        <f aca="false">'Low pensions'!K65</f>
        <v>1954351.93977605</v>
      </c>
      <c r="H65" s="81" t="n">
        <f aca="false">'Low pensions'!V65</f>
        <v>10752267.745603</v>
      </c>
      <c r="I65" s="81" t="n">
        <f aca="false">'Low pensions'!M65</f>
        <v>60443.8744260639</v>
      </c>
      <c r="J65" s="81" t="n">
        <f aca="false">'Low pensions'!W65</f>
        <v>332544.363266075</v>
      </c>
      <c r="K65" s="9"/>
      <c r="L65" s="81" t="n">
        <f aca="false">'Low pensions'!N65</f>
        <v>4142325.24753919</v>
      </c>
      <c r="M65" s="67"/>
      <c r="N65" s="81" t="n">
        <f aca="false">'Low pensions'!L65</f>
        <v>1145890.02776819</v>
      </c>
      <c r="O65" s="9"/>
      <c r="P65" s="81" t="n">
        <f aca="false">'Low pensions'!X65</f>
        <v>27798894.2418301</v>
      </c>
      <c r="Q65" s="67"/>
      <c r="R65" s="81" t="n">
        <f aca="false">'Low SIPA income'!G60</f>
        <v>25855659.2754479</v>
      </c>
      <c r="S65" s="67"/>
      <c r="T65" s="81" t="n">
        <f aca="false">'Low SIPA income'!J60</f>
        <v>98861354.1936191</v>
      </c>
      <c r="U65" s="9"/>
      <c r="V65" s="81" t="n">
        <f aca="false">'Low SIPA income'!F60</f>
        <v>116006.539251267</v>
      </c>
      <c r="W65" s="67"/>
      <c r="X65" s="81" t="n">
        <f aca="false">'Low SIPA income'!M60</f>
        <v>291374.980985864</v>
      </c>
      <c r="Y65" s="9"/>
      <c r="Z65" s="9" t="n">
        <f aca="false">R65+V65-N65-L65-F65</f>
        <v>-5282694.74081807</v>
      </c>
      <c r="AA65" s="9"/>
      <c r="AB65" s="9" t="n">
        <f aca="false">T65-P65-D65</f>
        <v>-71795610.1284828</v>
      </c>
      <c r="AC65" s="50"/>
      <c r="AD65" s="9"/>
      <c r="AE65" s="9"/>
      <c r="AF65" s="9"/>
      <c r="AG65" s="9" t="n">
        <f aca="false">BF65/100*$AG$53</f>
        <v>5730619036.58799</v>
      </c>
      <c r="AH65" s="40" t="n">
        <f aca="false">(AG65-AG64)/AG64</f>
        <v>0.013450476725931</v>
      </c>
      <c r="AI65" s="40" t="n">
        <f aca="false">(AG65-AG61)/AG61</f>
        <v>0.0375831679076019</v>
      </c>
      <c r="AJ65" s="40" t="n">
        <f aca="false">AB65/AG65</f>
        <v>-0.0125284213921904</v>
      </c>
      <c r="AK65" s="7"/>
      <c r="AL65" s="7"/>
      <c r="AM65" s="7"/>
      <c r="AN65" s="7"/>
      <c r="AO65" s="7"/>
      <c r="AP65" s="7"/>
      <c r="AQ65" s="7"/>
      <c r="AR65" s="7"/>
      <c r="AS65" s="7"/>
      <c r="AT65" s="7"/>
      <c r="AV65" s="7"/>
      <c r="AW65" s="71" t="n">
        <f aca="false">workers_and_wage_low!C53</f>
        <v>12320568</v>
      </c>
      <c r="AX65" s="7"/>
      <c r="AY65" s="40" t="n">
        <f aca="false">(AW65-AW64)/AW64</f>
        <v>0.00963898547760278</v>
      </c>
      <c r="AZ65" s="39" t="n">
        <f aca="false">workers_and_wage_low!B53</f>
        <v>6785.23802604518</v>
      </c>
      <c r="BA65" s="40" t="n">
        <f aca="false">(AZ65-AZ64)/AZ64</f>
        <v>0.00377510308451996</v>
      </c>
      <c r="BB65" s="40"/>
      <c r="BC65" s="40"/>
      <c r="BD65" s="40"/>
      <c r="BE65" s="40"/>
      <c r="BF65" s="7" t="n">
        <f aca="false">BF64*(1+AY65)*(1+BA65)*(1-BE65)</f>
        <v>109.915329569578</v>
      </c>
      <c r="BG65" s="7"/>
      <c r="BH65" s="7"/>
      <c r="BI65" s="40" t="n">
        <f aca="false">T72/AG72</f>
        <v>0.0151021611532439</v>
      </c>
      <c r="BJ65" s="7"/>
      <c r="BK65" s="7"/>
      <c r="BL65" s="7"/>
      <c r="BM65" s="7"/>
      <c r="BN65" s="7"/>
      <c r="BO65" s="7"/>
      <c r="BP65" s="7"/>
    </row>
    <row r="66" customFormat="false" ht="12.8" hidden="false" customHeight="false" outlineLevel="0" collapsed="false">
      <c r="A66" s="5" t="n">
        <f aca="false">A62+1</f>
        <v>2028</v>
      </c>
      <c r="B66" s="5" t="n">
        <f aca="false">B62</f>
        <v>1</v>
      </c>
      <c r="C66" s="6"/>
      <c r="D66" s="80" t="n">
        <f aca="false">'Low pensions'!Q66</f>
        <v>140533616.431338</v>
      </c>
      <c r="E66" s="6"/>
      <c r="F66" s="8" t="n">
        <f aca="false">'Low pensions'!I66</f>
        <v>25543648.3144352</v>
      </c>
      <c r="G66" s="80" t="n">
        <f aca="false">'Low pensions'!K66</f>
        <v>1983113.37095656</v>
      </c>
      <c r="H66" s="80" t="n">
        <f aca="false">'Low pensions'!V66</f>
        <v>10910504.6539641</v>
      </c>
      <c r="I66" s="80" t="n">
        <f aca="false">'Low pensions'!M66</f>
        <v>61333.4032254606</v>
      </c>
      <c r="J66" s="80" t="n">
        <f aca="false">'Low pensions'!W66</f>
        <v>337438.288266929</v>
      </c>
      <c r="K66" s="6"/>
      <c r="L66" s="80" t="n">
        <f aca="false">'Low pensions'!N66</f>
        <v>4925676.98418642</v>
      </c>
      <c r="M66" s="8"/>
      <c r="N66" s="80" t="n">
        <f aca="false">'Low pensions'!L66</f>
        <v>1128477.23966293</v>
      </c>
      <c r="O66" s="6"/>
      <c r="P66" s="80" t="n">
        <f aca="false">'Low pensions'!X66</f>
        <v>31767910.104638</v>
      </c>
      <c r="Q66" s="8"/>
      <c r="R66" s="80" t="n">
        <f aca="false">'Low SIPA income'!G61</f>
        <v>22725338.2585916</v>
      </c>
      <c r="S66" s="8"/>
      <c r="T66" s="80" t="n">
        <f aca="false">'Low SIPA income'!J61</f>
        <v>86892300.475425</v>
      </c>
      <c r="U66" s="6"/>
      <c r="V66" s="80" t="n">
        <f aca="false">'Low SIPA income'!F61</f>
        <v>115770.387462306</v>
      </c>
      <c r="W66" s="8"/>
      <c r="X66" s="80" t="n">
        <f aca="false">'Low SIPA income'!M61</f>
        <v>290781.835776443</v>
      </c>
      <c r="Y66" s="6"/>
      <c r="Z66" s="6" t="n">
        <f aca="false">R66+V66-N66-L66-F66</f>
        <v>-8756693.8922306</v>
      </c>
      <c r="AA66" s="6"/>
      <c r="AB66" s="6" t="n">
        <f aca="false">T66-P66-D66</f>
        <v>-85409226.0605505</v>
      </c>
      <c r="AC66" s="50"/>
      <c r="AD66" s="6"/>
      <c r="AE66" s="6"/>
      <c r="AF66" s="6"/>
      <c r="AG66" s="6" t="n">
        <f aca="false">BF66/100*$AG$53</f>
        <v>5782158500.94773</v>
      </c>
      <c r="AH66" s="61" t="n">
        <f aca="false">(AG66-AG65)/AG65</f>
        <v>0.00899369928984532</v>
      </c>
      <c r="AI66" s="61"/>
      <c r="AJ66" s="61" t="n">
        <f aca="false">AB66/AG66</f>
        <v>-0.0147711665196572</v>
      </c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61" t="n">
        <f aca="false">AVERAGE(AH66:AH69)</f>
        <v>0.00438612510184965</v>
      </c>
      <c r="AV66" s="5"/>
      <c r="AW66" s="65" t="n">
        <f aca="false">workers_and_wage_low!C54</f>
        <v>12318643</v>
      </c>
      <c r="AX66" s="5"/>
      <c r="AY66" s="61" t="n">
        <f aca="false">(AW66-AW65)/AW65</f>
        <v>-0.000156242796598339</v>
      </c>
      <c r="AZ66" s="66" t="n">
        <f aca="false">workers_and_wage_low!B54</f>
        <v>6847.33226280344</v>
      </c>
      <c r="BA66" s="61" t="n">
        <f aca="false">(AZ66-AZ65)/AZ65</f>
        <v>0.00915137192238545</v>
      </c>
      <c r="BB66" s="61"/>
      <c r="BC66" s="61"/>
      <c r="BD66" s="61"/>
      <c r="BE66" s="61"/>
      <c r="BF66" s="5" t="n">
        <f aca="false">BF65*(1+AY66)*(1+BA66)*(1-BE66)</f>
        <v>110.903874991071</v>
      </c>
      <c r="BG66" s="5"/>
      <c r="BH66" s="5"/>
      <c r="BI66" s="61" t="n">
        <f aca="false">T73/AG73</f>
        <v>0.0173275518553637</v>
      </c>
      <c r="BJ66" s="5"/>
      <c r="BK66" s="5"/>
      <c r="BL66" s="5"/>
      <c r="BM66" s="5"/>
      <c r="BN66" s="5"/>
      <c r="BO66" s="5"/>
      <c r="BP66" s="5"/>
    </row>
    <row r="67" customFormat="false" ht="12.8" hidden="false" customHeight="false" outlineLevel="0" collapsed="false">
      <c r="A67" s="7" t="n">
        <f aca="false">A63+1</f>
        <v>2028</v>
      </c>
      <c r="B67" s="7" t="n">
        <f aca="false">B63</f>
        <v>2</v>
      </c>
      <c r="C67" s="9"/>
      <c r="D67" s="81" t="n">
        <f aca="false">'Low pensions'!Q67</f>
        <v>144817242.005555</v>
      </c>
      <c r="E67" s="9"/>
      <c r="F67" s="67" t="n">
        <f aca="false">'Low pensions'!I67</f>
        <v>26322247.9687889</v>
      </c>
      <c r="G67" s="81" t="n">
        <f aca="false">'Low pensions'!K67</f>
        <v>2072877.17562469</v>
      </c>
      <c r="H67" s="81" t="n">
        <f aca="false">'Low pensions'!V67</f>
        <v>11404358.622644</v>
      </c>
      <c r="I67" s="81" t="n">
        <f aca="false">'Low pensions'!M67</f>
        <v>64109.6033698358</v>
      </c>
      <c r="J67" s="81" t="n">
        <f aca="false">'Low pensions'!W67</f>
        <v>352712.122349814</v>
      </c>
      <c r="K67" s="9"/>
      <c r="L67" s="81" t="n">
        <f aca="false">'Low pensions'!N67</f>
        <v>4243997.34234979</v>
      </c>
      <c r="M67" s="67"/>
      <c r="N67" s="81" t="n">
        <f aca="false">'Low pensions'!L67</f>
        <v>1164003.31644684</v>
      </c>
      <c r="O67" s="9"/>
      <c r="P67" s="81" t="n">
        <f aca="false">'Low pensions'!X67</f>
        <v>28426125.1951568</v>
      </c>
      <c r="Q67" s="67"/>
      <c r="R67" s="81" t="n">
        <f aca="false">'Low SIPA income'!G62</f>
        <v>26167854.3737816</v>
      </c>
      <c r="S67" s="67"/>
      <c r="T67" s="81" t="n">
        <f aca="false">'Low SIPA income'!J62</f>
        <v>100055059.210578</v>
      </c>
      <c r="U67" s="9"/>
      <c r="V67" s="81" t="n">
        <f aca="false">'Low SIPA income'!F62</f>
        <v>116590.987457176</v>
      </c>
      <c r="W67" s="67"/>
      <c r="X67" s="81" t="n">
        <f aca="false">'Low SIPA income'!M62</f>
        <v>292842.946378015</v>
      </c>
      <c r="Y67" s="9"/>
      <c r="Z67" s="9" t="n">
        <f aca="false">R67+V67-N67-L67-F67</f>
        <v>-5445803.26634677</v>
      </c>
      <c r="AA67" s="9"/>
      <c r="AB67" s="9" t="n">
        <f aca="false">T67-P67-D67</f>
        <v>-73188307.9901336</v>
      </c>
      <c r="AC67" s="50"/>
      <c r="AD67" s="9"/>
      <c r="AE67" s="9"/>
      <c r="AF67" s="9"/>
      <c r="AG67" s="9" t="n">
        <f aca="false">BF67/100*$AG$53</f>
        <v>5788633060.66848</v>
      </c>
      <c r="AH67" s="40" t="n">
        <f aca="false">(AG67-AG66)/AG66</f>
        <v>0.00111974787956651</v>
      </c>
      <c r="AI67" s="40"/>
      <c r="AJ67" s="40" t="n">
        <f aca="false">AB67/AG67</f>
        <v>-0.0126434526464321</v>
      </c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1" t="n">
        <f aca="false">workers_and_wage_low!C55</f>
        <v>12343141</v>
      </c>
      <c r="AX67" s="7"/>
      <c r="AY67" s="40" t="n">
        <f aca="false">(AW67-AW66)/AW66</f>
        <v>0.00198869307276784</v>
      </c>
      <c r="AZ67" s="39" t="n">
        <f aca="false">workers_and_wage_low!B55</f>
        <v>6841.39411549983</v>
      </c>
      <c r="BA67" s="40" t="n">
        <f aca="false">(AZ67-AZ66)/AZ66</f>
        <v>-0.000867220557685787</v>
      </c>
      <c r="BB67" s="40"/>
      <c r="BC67" s="40"/>
      <c r="BD67" s="40"/>
      <c r="BE67" s="40"/>
      <c r="BF67" s="7" t="n">
        <f aca="false">BF66*(1+AY67)*(1+BA67)*(1-BE67)</f>
        <v>111.028059369928</v>
      </c>
      <c r="BG67" s="7"/>
      <c r="BH67" s="7"/>
      <c r="BI67" s="40" t="n">
        <f aca="false">T74/AG74</f>
        <v>0.015070684424975</v>
      </c>
      <c r="BJ67" s="7"/>
      <c r="BK67" s="7"/>
      <c r="BL67" s="7"/>
      <c r="BM67" s="7"/>
      <c r="BN67" s="7"/>
      <c r="BO67" s="7"/>
      <c r="BP67" s="7"/>
    </row>
    <row r="68" customFormat="false" ht="12.8" hidden="false" customHeight="false" outlineLevel="0" collapsed="false">
      <c r="A68" s="7" t="n">
        <f aca="false">A64+1</f>
        <v>2028</v>
      </c>
      <c r="B68" s="7" t="n">
        <f aca="false">B64</f>
        <v>3</v>
      </c>
      <c r="C68" s="9"/>
      <c r="D68" s="81" t="n">
        <f aca="false">'Low pensions'!Q68</f>
        <v>142414985.98646</v>
      </c>
      <c r="E68" s="9"/>
      <c r="F68" s="67" t="n">
        <f aca="false">'Low pensions'!I68</f>
        <v>25885609.5012735</v>
      </c>
      <c r="G68" s="81" t="n">
        <f aca="false">'Low pensions'!K68</f>
        <v>2076111.14011246</v>
      </c>
      <c r="H68" s="81" t="n">
        <f aca="false">'Low pensions'!V68</f>
        <v>11422150.9410819</v>
      </c>
      <c r="I68" s="81" t="n">
        <f aca="false">'Low pensions'!M68</f>
        <v>64209.6228900761</v>
      </c>
      <c r="J68" s="81" t="n">
        <f aca="false">'Low pensions'!W68</f>
        <v>353262.400239647</v>
      </c>
      <c r="K68" s="9"/>
      <c r="L68" s="81" t="n">
        <f aca="false">'Low pensions'!N68</f>
        <v>4110854.71883709</v>
      </c>
      <c r="M68" s="67"/>
      <c r="N68" s="81" t="n">
        <f aca="false">'Low pensions'!L68</f>
        <v>1146216.96465606</v>
      </c>
      <c r="O68" s="9"/>
      <c r="P68" s="81" t="n">
        <f aca="false">'Low pensions'!X68</f>
        <v>27637392.2290853</v>
      </c>
      <c r="Q68" s="67"/>
      <c r="R68" s="81" t="n">
        <f aca="false">'Low SIPA income'!G63</f>
        <v>22907832.7492841</v>
      </c>
      <c r="S68" s="67"/>
      <c r="T68" s="81" t="n">
        <f aca="false">'Low SIPA income'!J63</f>
        <v>87590083.9776955</v>
      </c>
      <c r="U68" s="9"/>
      <c r="V68" s="81" t="n">
        <f aca="false">'Low SIPA income'!F63</f>
        <v>116561.057981546</v>
      </c>
      <c r="W68" s="67"/>
      <c r="X68" s="81" t="n">
        <f aca="false">'Low SIPA income'!M63</f>
        <v>292767.772164139</v>
      </c>
      <c r="Y68" s="9"/>
      <c r="Z68" s="9" t="n">
        <f aca="false">R68+V68-N68-L68-F68</f>
        <v>-8118287.37750097</v>
      </c>
      <c r="AA68" s="9"/>
      <c r="AB68" s="9" t="n">
        <f aca="false">T68-P68-D68</f>
        <v>-82462294.2378501</v>
      </c>
      <c r="AC68" s="50"/>
      <c r="AD68" s="9"/>
      <c r="AE68" s="9"/>
      <c r="AF68" s="9"/>
      <c r="AG68" s="9" t="n">
        <f aca="false">BF68/100*$AG$53</f>
        <v>5822474496.5111</v>
      </c>
      <c r="AH68" s="40" t="n">
        <f aca="false">(AG68-AG67)/AG67</f>
        <v>0.00584618777661925</v>
      </c>
      <c r="AI68" s="40"/>
      <c r="AJ68" s="40" t="n">
        <f aca="false">AB68/AG68</f>
        <v>-0.0141627574817653</v>
      </c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9"/>
      <c r="AV68" s="7"/>
      <c r="AW68" s="71" t="n">
        <f aca="false">workers_and_wage_low!C56</f>
        <v>12368601</v>
      </c>
      <c r="AX68" s="7"/>
      <c r="AY68" s="40" t="n">
        <f aca="false">(AW68-AW67)/AW67</f>
        <v>0.00206268404452319</v>
      </c>
      <c r="AZ68" s="39" t="n">
        <f aca="false">workers_and_wage_low!B56</f>
        <v>6867.22527414976</v>
      </c>
      <c r="BA68" s="40" t="n">
        <f aca="false">(AZ68-AZ67)/AZ67</f>
        <v>0.00377571562372222</v>
      </c>
      <c r="BB68" s="40"/>
      <c r="BC68" s="40"/>
      <c r="BD68" s="40"/>
      <c r="BE68" s="40"/>
      <c r="BF68" s="7" t="n">
        <f aca="false">BF67*(1+AY68)*(1+BA68)*(1-BE68)</f>
        <v>111.677150253478</v>
      </c>
      <c r="BG68" s="7"/>
      <c r="BH68" s="7"/>
      <c r="BI68" s="40" t="n">
        <f aca="false">T75/AG75</f>
        <v>0.0173342669686709</v>
      </c>
      <c r="BJ68" s="7"/>
      <c r="BK68" s="7"/>
      <c r="BL68" s="7"/>
      <c r="BM68" s="7"/>
      <c r="BN68" s="7"/>
      <c r="BO68" s="7"/>
      <c r="BP68" s="7"/>
    </row>
    <row r="69" customFormat="false" ht="12.8" hidden="false" customHeight="false" outlineLevel="0" collapsed="false">
      <c r="A69" s="7" t="n">
        <f aca="false">A65+1</f>
        <v>2028</v>
      </c>
      <c r="B69" s="7" t="n">
        <f aca="false">B65</f>
        <v>4</v>
      </c>
      <c r="C69" s="9"/>
      <c r="D69" s="81" t="n">
        <f aca="false">'Low pensions'!Q69</f>
        <v>145570555.953659</v>
      </c>
      <c r="E69" s="9"/>
      <c r="F69" s="67" t="n">
        <f aca="false">'Low pensions'!I69</f>
        <v>26459171.6960037</v>
      </c>
      <c r="G69" s="81" t="n">
        <f aca="false">'Low pensions'!K69</f>
        <v>2211650.0682958</v>
      </c>
      <c r="H69" s="81" t="n">
        <f aca="false">'Low pensions'!V69</f>
        <v>12167846.1334977</v>
      </c>
      <c r="I69" s="81" t="n">
        <f aca="false">'Low pensions'!M69</f>
        <v>68401.548503994</v>
      </c>
      <c r="J69" s="81" t="n">
        <f aca="false">'Low pensions'!W69</f>
        <v>376325.138149412</v>
      </c>
      <c r="K69" s="9"/>
      <c r="L69" s="81" t="n">
        <f aca="false">'Low pensions'!N69</f>
        <v>4239480.76983025</v>
      </c>
      <c r="M69" s="67"/>
      <c r="N69" s="81" t="n">
        <f aca="false">'Low pensions'!L69</f>
        <v>1173536.04404071</v>
      </c>
      <c r="O69" s="9"/>
      <c r="P69" s="81" t="n">
        <f aca="false">'Low pensions'!X69</f>
        <v>28455134.9334942</v>
      </c>
      <c r="Q69" s="67"/>
      <c r="R69" s="81" t="n">
        <f aca="false">'Low SIPA income'!G64</f>
        <v>26386580.1483877</v>
      </c>
      <c r="S69" s="67"/>
      <c r="T69" s="81" t="n">
        <f aca="false">'Low SIPA income'!J64</f>
        <v>100891376.167119</v>
      </c>
      <c r="U69" s="9"/>
      <c r="V69" s="81" t="n">
        <f aca="false">'Low SIPA income'!F64</f>
        <v>117804.723433092</v>
      </c>
      <c r="W69" s="67"/>
      <c r="X69" s="81" t="n">
        <f aca="false">'Low SIPA income'!M64</f>
        <v>295891.501219724</v>
      </c>
      <c r="Y69" s="9"/>
      <c r="Z69" s="9" t="n">
        <f aca="false">R69+V69-N69-L69-F69</f>
        <v>-5367803.6380538</v>
      </c>
      <c r="AA69" s="9"/>
      <c r="AB69" s="9" t="n">
        <f aca="false">T69-P69-D69</f>
        <v>-73134314.7200344</v>
      </c>
      <c r="AC69" s="50"/>
      <c r="AD69" s="9"/>
      <c r="AE69" s="9"/>
      <c r="AF69" s="9"/>
      <c r="AG69" s="9" t="n">
        <f aca="false">BF69/100*$AG$53</f>
        <v>5831702335.24031</v>
      </c>
      <c r="AH69" s="40" t="n">
        <f aca="false">(AG69-AG68)/AG68</f>
        <v>0.00158486546136753</v>
      </c>
      <c r="AI69" s="40" t="n">
        <f aca="false">(AG69-AG65)/AG65</f>
        <v>0.0176391587029142</v>
      </c>
      <c r="AJ69" s="40" t="n">
        <f aca="false">AB69/AG69</f>
        <v>-0.0125408175033373</v>
      </c>
      <c r="AK69" s="7"/>
      <c r="AL69" s="7"/>
      <c r="AM69" s="7"/>
      <c r="AN69" s="7"/>
      <c r="AO69" s="7"/>
      <c r="AP69" s="7"/>
      <c r="AQ69" s="7"/>
      <c r="AR69" s="7"/>
      <c r="AS69" s="7"/>
      <c r="AT69" s="7"/>
      <c r="AV69" s="7"/>
      <c r="AW69" s="71" t="n">
        <f aca="false">workers_and_wage_low!C57</f>
        <v>12418437</v>
      </c>
      <c r="AX69" s="7"/>
      <c r="AY69" s="40" t="n">
        <f aca="false">(AW69-AW68)/AW68</f>
        <v>0.00402923499593851</v>
      </c>
      <c r="AZ69" s="39" t="n">
        <f aca="false">workers_and_wage_low!B57</f>
        <v>6850.50660136407</v>
      </c>
      <c r="BA69" s="40" t="n">
        <f aca="false">(AZ69-AZ68)/AZ68</f>
        <v>-0.00243456011973689</v>
      </c>
      <c r="BB69" s="40"/>
      <c r="BC69" s="40"/>
      <c r="BD69" s="40"/>
      <c r="BE69" s="40"/>
      <c r="BF69" s="7" t="n">
        <f aca="false">BF68*(1+AY69)*(1+BA69)*(1-BE69)</f>
        <v>111.854143511739</v>
      </c>
      <c r="BG69" s="7"/>
      <c r="BH69" s="7"/>
      <c r="BI69" s="40" t="n">
        <f aca="false">T76/AG76</f>
        <v>0.0150870370080728</v>
      </c>
      <c r="BJ69" s="7"/>
      <c r="BK69" s="7"/>
      <c r="BL69" s="7"/>
      <c r="BM69" s="7"/>
      <c r="BN69" s="7"/>
      <c r="BO69" s="7"/>
      <c r="BP69" s="7"/>
    </row>
    <row r="70" customFormat="false" ht="12.8" hidden="false" customHeight="false" outlineLevel="0" collapsed="false">
      <c r="A70" s="5" t="n">
        <f aca="false">A66+1</f>
        <v>2029</v>
      </c>
      <c r="B70" s="5" t="n">
        <f aca="false">B66</f>
        <v>1</v>
      </c>
      <c r="C70" s="6"/>
      <c r="D70" s="80" t="n">
        <f aca="false">'Low pensions'!Q70</f>
        <v>143576588.784165</v>
      </c>
      <c r="E70" s="6"/>
      <c r="F70" s="8" t="n">
        <f aca="false">'Low pensions'!I70</f>
        <v>26096744.55991</v>
      </c>
      <c r="G70" s="80" t="n">
        <f aca="false">'Low pensions'!K70</f>
        <v>2288383.92539802</v>
      </c>
      <c r="H70" s="80" t="n">
        <f aca="false">'Low pensions'!V70</f>
        <v>12590013.175126</v>
      </c>
      <c r="I70" s="80" t="n">
        <f aca="false">'Low pensions'!M70</f>
        <v>70774.7605793211</v>
      </c>
      <c r="J70" s="80" t="n">
        <f aca="false">'Low pensions'!W70</f>
        <v>389381.850777098</v>
      </c>
      <c r="K70" s="6"/>
      <c r="L70" s="80" t="n">
        <f aca="false">'Low pensions'!N70</f>
        <v>4938378.64650172</v>
      </c>
      <c r="M70" s="8"/>
      <c r="N70" s="80" t="n">
        <f aca="false">'Low pensions'!L70</f>
        <v>1159741.89268715</v>
      </c>
      <c r="O70" s="6"/>
      <c r="P70" s="80" t="n">
        <f aca="false">'Low pensions'!X70</f>
        <v>32005827.9871485</v>
      </c>
      <c r="Q70" s="8"/>
      <c r="R70" s="80" t="n">
        <f aca="false">'Low SIPA income'!G65</f>
        <v>22944446.800608</v>
      </c>
      <c r="S70" s="8"/>
      <c r="T70" s="80" t="n">
        <f aca="false">'Low SIPA income'!J65</f>
        <v>87730080.9763346</v>
      </c>
      <c r="U70" s="6"/>
      <c r="V70" s="80" t="n">
        <f aca="false">'Low SIPA income'!F65</f>
        <v>118429.277669051</v>
      </c>
      <c r="W70" s="8"/>
      <c r="X70" s="80" t="n">
        <f aca="false">'Low SIPA income'!M65</f>
        <v>297460.20139647</v>
      </c>
      <c r="Y70" s="6"/>
      <c r="Z70" s="6" t="n">
        <f aca="false">R70+V70-N70-L70-F70</f>
        <v>-9131989.02082175</v>
      </c>
      <c r="AA70" s="6"/>
      <c r="AB70" s="6" t="n">
        <f aca="false">T70-P70-D70</f>
        <v>-87852335.7949786</v>
      </c>
      <c r="AC70" s="50"/>
      <c r="AD70" s="6"/>
      <c r="AE70" s="6"/>
      <c r="AF70" s="6"/>
      <c r="AG70" s="6" t="n">
        <f aca="false">BF70/100*$AG$53</f>
        <v>5832611174.10492</v>
      </c>
      <c r="AH70" s="61" t="n">
        <f aca="false">(AG70-AG69)/AG69</f>
        <v>0.000155844522296623</v>
      </c>
      <c r="AI70" s="61"/>
      <c r="AJ70" s="61" t="n">
        <f aca="false">AB70/AG70</f>
        <v>-0.0150622651112108</v>
      </c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61" t="n">
        <f aca="false">AVERAGE(AH70:AH73)</f>
        <v>0.00311196083265235</v>
      </c>
      <c r="AV70" s="5"/>
      <c r="AW70" s="65" t="n">
        <f aca="false">workers_and_wage_low!C58</f>
        <v>12424802</v>
      </c>
      <c r="AX70" s="5"/>
      <c r="AY70" s="61" t="n">
        <f aca="false">(AW70-AW69)/AW69</f>
        <v>0.00051254437253255</v>
      </c>
      <c r="AZ70" s="66" t="n">
        <f aca="false">workers_and_wage_low!B58</f>
        <v>6848.06427848417</v>
      </c>
      <c r="BA70" s="61" t="n">
        <f aca="false">(AZ70-AZ69)/AZ69</f>
        <v>-0.000356517119392526</v>
      </c>
      <c r="BB70" s="61"/>
      <c r="BC70" s="61"/>
      <c r="BD70" s="61"/>
      <c r="BE70" s="61"/>
      <c r="BF70" s="5" t="n">
        <f aca="false">BF69*(1+AY70)*(1+BA70)*(1-BE70)</f>
        <v>111.871575367301</v>
      </c>
      <c r="BG70" s="5"/>
      <c r="BH70" s="5"/>
      <c r="BI70" s="61" t="n">
        <f aca="false">T77/AG77</f>
        <v>0.0174155105162767</v>
      </c>
      <c r="BJ70" s="5"/>
      <c r="BK70" s="5"/>
      <c r="BL70" s="5"/>
      <c r="BM70" s="5"/>
      <c r="BN70" s="5"/>
      <c r="BO70" s="5"/>
      <c r="BP70" s="5"/>
    </row>
    <row r="71" customFormat="false" ht="12.8" hidden="false" customHeight="false" outlineLevel="0" collapsed="false">
      <c r="A71" s="7" t="n">
        <f aca="false">A67+1</f>
        <v>2029</v>
      </c>
      <c r="B71" s="7" t="n">
        <f aca="false">B67</f>
        <v>2</v>
      </c>
      <c r="C71" s="9"/>
      <c r="D71" s="81" t="n">
        <f aca="false">'Low pensions'!Q71</f>
        <v>147151107.005461</v>
      </c>
      <c r="E71" s="9"/>
      <c r="F71" s="67" t="n">
        <f aca="false">'Low pensions'!I71</f>
        <v>26746455.559007</v>
      </c>
      <c r="G71" s="81" t="n">
        <f aca="false">'Low pensions'!K71</f>
        <v>2395357.69638286</v>
      </c>
      <c r="H71" s="81" t="n">
        <f aca="false">'Low pensions'!V71</f>
        <v>13178551.3007195</v>
      </c>
      <c r="I71" s="81" t="n">
        <f aca="false">'Low pensions'!M71</f>
        <v>74083.2277231808</v>
      </c>
      <c r="J71" s="81" t="n">
        <f aca="false">'Low pensions'!W71</f>
        <v>407584.060846992</v>
      </c>
      <c r="K71" s="9"/>
      <c r="L71" s="81" t="n">
        <f aca="false">'Low pensions'!N71</f>
        <v>4264391.22004817</v>
      </c>
      <c r="M71" s="67"/>
      <c r="N71" s="81" t="n">
        <f aca="false">'Low pensions'!L71</f>
        <v>1190050.84587573</v>
      </c>
      <c r="O71" s="9"/>
      <c r="P71" s="81" t="n">
        <f aca="false">'Low pensions'!X71</f>
        <v>28675254.9451362</v>
      </c>
      <c r="Q71" s="67"/>
      <c r="R71" s="81" t="n">
        <f aca="false">'Low SIPA income'!G66</f>
        <v>26588721.1828578</v>
      </c>
      <c r="S71" s="67"/>
      <c r="T71" s="81" t="n">
        <f aca="false">'Low SIPA income'!J66</f>
        <v>101664279.932323</v>
      </c>
      <c r="U71" s="9"/>
      <c r="V71" s="81" t="n">
        <f aca="false">'Low SIPA income'!F66</f>
        <v>118196.755279076</v>
      </c>
      <c r="W71" s="67"/>
      <c r="X71" s="81" t="n">
        <f aca="false">'Low SIPA income'!M66</f>
        <v>296876.172190917</v>
      </c>
      <c r="Y71" s="9"/>
      <c r="Z71" s="9" t="n">
        <f aca="false">R71+V71-N71-L71-F71</f>
        <v>-5493979.68679401</v>
      </c>
      <c r="AA71" s="9"/>
      <c r="AB71" s="9" t="n">
        <f aca="false">T71-P71-D71</f>
        <v>-74162082.0182743</v>
      </c>
      <c r="AC71" s="50"/>
      <c r="AD71" s="9"/>
      <c r="AE71" s="9"/>
      <c r="AF71" s="9"/>
      <c r="AG71" s="9" t="n">
        <f aca="false">BF71/100*$AG$53</f>
        <v>5868580963.91823</v>
      </c>
      <c r="AH71" s="40" t="n">
        <f aca="false">(AG71-AG70)/AG70</f>
        <v>0.00616701315064597</v>
      </c>
      <c r="AI71" s="40"/>
      <c r="AJ71" s="40" t="n">
        <f aca="false">AB71/AG71</f>
        <v>-0.0126371404730112</v>
      </c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1" t="n">
        <f aca="false">workers_and_wage_low!C59</f>
        <v>12453657</v>
      </c>
      <c r="AX71" s="7"/>
      <c r="AY71" s="40" t="n">
        <f aca="false">(AW71-AW70)/AW70</f>
        <v>0.00232237101243143</v>
      </c>
      <c r="AZ71" s="39" t="n">
        <f aca="false">workers_and_wage_low!B59</f>
        <v>6874.33163243305</v>
      </c>
      <c r="BA71" s="40" t="n">
        <f aca="false">(AZ71-AZ70)/AZ70</f>
        <v>0.0038357341404354</v>
      </c>
      <c r="BB71" s="40"/>
      <c r="BC71" s="40"/>
      <c r="BD71" s="40"/>
      <c r="BE71" s="40"/>
      <c r="BF71" s="7" t="n">
        <f aca="false">BF70*(1+AY71)*(1+BA71)*(1-BE71)</f>
        <v>112.561488843775</v>
      </c>
      <c r="BG71" s="7"/>
      <c r="BH71" s="7"/>
      <c r="BI71" s="40" t="n">
        <f aca="false">T78/AG78</f>
        <v>0.0151095741845248</v>
      </c>
      <c r="BJ71" s="7"/>
      <c r="BK71" s="7"/>
      <c r="BL71" s="7"/>
      <c r="BM71" s="7"/>
      <c r="BN71" s="7"/>
      <c r="BO71" s="7"/>
      <c r="BP71" s="7"/>
    </row>
    <row r="72" customFormat="false" ht="12.8" hidden="false" customHeight="false" outlineLevel="0" collapsed="false">
      <c r="A72" s="7" t="n">
        <f aca="false">A68+1</f>
        <v>2029</v>
      </c>
      <c r="B72" s="7" t="n">
        <f aca="false">B68</f>
        <v>3</v>
      </c>
      <c r="C72" s="9"/>
      <c r="D72" s="81" t="n">
        <f aca="false">'Low pensions'!Q72</f>
        <v>144490602.602364</v>
      </c>
      <c r="E72" s="9"/>
      <c r="F72" s="67" t="n">
        <f aca="false">'Low pensions'!I72</f>
        <v>26262877.3907549</v>
      </c>
      <c r="G72" s="81" t="n">
        <f aca="false">'Low pensions'!K72</f>
        <v>2422386.94171925</v>
      </c>
      <c r="H72" s="81" t="n">
        <f aca="false">'Low pensions'!V72</f>
        <v>13327258.2336437</v>
      </c>
      <c r="I72" s="81" t="n">
        <f aca="false">'Low pensions'!M72</f>
        <v>74919.1837645131</v>
      </c>
      <c r="J72" s="81" t="n">
        <f aca="false">'Low pensions'!W72</f>
        <v>412183.244339496</v>
      </c>
      <c r="K72" s="9"/>
      <c r="L72" s="81" t="n">
        <f aca="false">'Low pensions'!N72</f>
        <v>4164129.38109134</v>
      </c>
      <c r="M72" s="67"/>
      <c r="N72" s="81" t="n">
        <f aca="false">'Low pensions'!L72</f>
        <v>1169916.49114805</v>
      </c>
      <c r="O72" s="9"/>
      <c r="P72" s="81" t="n">
        <f aca="false">'Low pensions'!X72</f>
        <v>28044222.5070479</v>
      </c>
      <c r="Q72" s="67"/>
      <c r="R72" s="81" t="n">
        <f aca="false">'Low SIPA income'!G67</f>
        <v>23198985.8443518</v>
      </c>
      <c r="S72" s="67"/>
      <c r="T72" s="81" t="n">
        <f aca="false">'Low SIPA income'!J67</f>
        <v>88703333.0714207</v>
      </c>
      <c r="U72" s="9"/>
      <c r="V72" s="81" t="n">
        <f aca="false">'Low SIPA income'!F67</f>
        <v>112507.714070588</v>
      </c>
      <c r="W72" s="67"/>
      <c r="X72" s="81" t="n">
        <f aca="false">'Low SIPA income'!M67</f>
        <v>282586.940871288</v>
      </c>
      <c r="Y72" s="9"/>
      <c r="Z72" s="9" t="n">
        <f aca="false">R72+V72-N72-L72-F72</f>
        <v>-8285429.7045719</v>
      </c>
      <c r="AA72" s="9"/>
      <c r="AB72" s="9" t="n">
        <f aca="false">T72-P72-D72</f>
        <v>-83831492.0379914</v>
      </c>
      <c r="AC72" s="50"/>
      <c r="AD72" s="9"/>
      <c r="AE72" s="9"/>
      <c r="AF72" s="9"/>
      <c r="AG72" s="9" t="n">
        <f aca="false">BF72/100*$AG$53</f>
        <v>5873552279.79191</v>
      </c>
      <c r="AH72" s="40" t="n">
        <f aca="false">(AG72-AG71)/AG71</f>
        <v>0.000847106975985942</v>
      </c>
      <c r="AI72" s="40"/>
      <c r="AJ72" s="40" t="n">
        <f aca="false">AB72/AG72</f>
        <v>-0.0142727072212187</v>
      </c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9"/>
      <c r="AV72" s="7"/>
      <c r="AW72" s="71" t="n">
        <f aca="false">workers_and_wage_low!C60</f>
        <v>12465288</v>
      </c>
      <c r="AX72" s="7"/>
      <c r="AY72" s="40" t="n">
        <f aca="false">(AW72-AW71)/AW71</f>
        <v>0.000933942535915354</v>
      </c>
      <c r="AZ72" s="39" t="n">
        <f aca="false">workers_and_wage_low!B60</f>
        <v>6873.73525298074</v>
      </c>
      <c r="BA72" s="40" t="n">
        <f aca="false">(AZ72-AZ71)/AZ71</f>
        <v>-8.67545361779258E-005</v>
      </c>
      <c r="BB72" s="40"/>
      <c r="BC72" s="40"/>
      <c r="BD72" s="40"/>
      <c r="BE72" s="40"/>
      <c r="BF72" s="7" t="n">
        <f aca="false">BF71*(1+AY72)*(1+BA72)*(1-BE72)</f>
        <v>112.656840466202</v>
      </c>
      <c r="BG72" s="7"/>
      <c r="BH72" s="7"/>
      <c r="BI72" s="40" t="n">
        <f aca="false">T79/AG79</f>
        <v>0.0173834631767326</v>
      </c>
      <c r="BJ72" s="7"/>
      <c r="BK72" s="7"/>
      <c r="BL72" s="7"/>
      <c r="BM72" s="7"/>
      <c r="BN72" s="7"/>
      <c r="BO72" s="7"/>
      <c r="BP72" s="7"/>
    </row>
    <row r="73" customFormat="false" ht="12.8" hidden="false" customHeight="false" outlineLevel="0" collapsed="false">
      <c r="A73" s="7" t="n">
        <f aca="false">A69+1</f>
        <v>2029</v>
      </c>
      <c r="B73" s="7" t="n">
        <f aca="false">B69</f>
        <v>4</v>
      </c>
      <c r="C73" s="9"/>
      <c r="D73" s="81" t="n">
        <f aca="false">'Low pensions'!Q73</f>
        <v>147294770.386451</v>
      </c>
      <c r="E73" s="9"/>
      <c r="F73" s="67" t="n">
        <f aca="false">'Low pensions'!I73</f>
        <v>26772568.0790777</v>
      </c>
      <c r="G73" s="81" t="n">
        <f aca="false">'Low pensions'!K73</f>
        <v>2567402.54350185</v>
      </c>
      <c r="H73" s="81" t="n">
        <f aca="false">'Low pensions'!V73</f>
        <v>14125091.2881317</v>
      </c>
      <c r="I73" s="81" t="n">
        <f aca="false">'Low pensions'!M73</f>
        <v>79404.2023763456</v>
      </c>
      <c r="J73" s="81" t="n">
        <f aca="false">'Low pensions'!W73</f>
        <v>436858.493447372</v>
      </c>
      <c r="K73" s="9"/>
      <c r="L73" s="81" t="n">
        <f aca="false">'Low pensions'!N73</f>
        <v>4225973.94097586</v>
      </c>
      <c r="M73" s="67"/>
      <c r="N73" s="81" t="n">
        <f aca="false">'Low pensions'!L73</f>
        <v>1193789.25885627</v>
      </c>
      <c r="O73" s="9"/>
      <c r="P73" s="81" t="n">
        <f aca="false">'Low pensions'!X73</f>
        <v>28496475.1466108</v>
      </c>
      <c r="Q73" s="67"/>
      <c r="R73" s="81" t="n">
        <f aca="false">'Low SIPA income'!G68</f>
        <v>26757974.3313469</v>
      </c>
      <c r="S73" s="67"/>
      <c r="T73" s="81" t="n">
        <f aca="false">'Low SIPA income'!J68</f>
        <v>102311434.015029</v>
      </c>
      <c r="U73" s="9"/>
      <c r="V73" s="81" t="n">
        <f aca="false">'Low SIPA income'!F68</f>
        <v>117690.682775451</v>
      </c>
      <c r="W73" s="67"/>
      <c r="X73" s="81" t="n">
        <f aca="false">'Low SIPA income'!M68</f>
        <v>295605.063966564</v>
      </c>
      <c r="Y73" s="9"/>
      <c r="Z73" s="9" t="n">
        <f aca="false">R73+V73-N73-L73-F73</f>
        <v>-5316666.26478754</v>
      </c>
      <c r="AA73" s="9"/>
      <c r="AB73" s="9" t="n">
        <f aca="false">T73-P73-D73</f>
        <v>-73479811.5180329</v>
      </c>
      <c r="AC73" s="50"/>
      <c r="AD73" s="9"/>
      <c r="AE73" s="9"/>
      <c r="AF73" s="9"/>
      <c r="AG73" s="9" t="n">
        <f aca="false">BF73/100*$AG$53</f>
        <v>5904552176.15516</v>
      </c>
      <c r="AH73" s="40" t="n">
        <f aca="false">(AG73-AG72)/AG72</f>
        <v>0.00527787868168086</v>
      </c>
      <c r="AI73" s="40" t="n">
        <f aca="false">(AG73-AG69)/AG69</f>
        <v>0.0124920369262716</v>
      </c>
      <c r="AJ73" s="40" t="n">
        <f aca="false">AB73/AG73</f>
        <v>-0.012444603642385</v>
      </c>
      <c r="AK73" s="7"/>
      <c r="AL73" s="7"/>
      <c r="AM73" s="7"/>
      <c r="AN73" s="7"/>
      <c r="AO73" s="7"/>
      <c r="AP73" s="7"/>
      <c r="AQ73" s="7"/>
      <c r="AR73" s="7"/>
      <c r="AS73" s="7"/>
      <c r="AT73" s="7"/>
      <c r="AV73" s="7"/>
      <c r="AW73" s="71" t="n">
        <f aca="false">workers_and_wage_low!C61</f>
        <v>12543430</v>
      </c>
      <c r="AX73" s="7"/>
      <c r="AY73" s="40" t="n">
        <f aca="false">(AW73-AW72)/AW72</f>
        <v>0.00626876811831383</v>
      </c>
      <c r="AZ73" s="39" t="n">
        <f aca="false">workers_and_wage_low!B61</f>
        <v>6866.96657261603</v>
      </c>
      <c r="BA73" s="40" t="n">
        <f aca="false">(AZ73-AZ72)/AZ72</f>
        <v>-0.000984716477374121</v>
      </c>
      <c r="BB73" s="40"/>
      <c r="BC73" s="40"/>
      <c r="BD73" s="40"/>
      <c r="BE73" s="40"/>
      <c r="BF73" s="7" t="n">
        <f aca="false">BF72*(1+AY73)*(1+BA73)*(1-BE73)</f>
        <v>113.251429602844</v>
      </c>
      <c r="BG73" s="7"/>
      <c r="BH73" s="7"/>
      <c r="BI73" s="40" t="n">
        <f aca="false">T80/AG80</f>
        <v>0.015158744362098</v>
      </c>
      <c r="BJ73" s="7"/>
      <c r="BK73" s="7"/>
      <c r="BL73" s="7"/>
      <c r="BM73" s="7"/>
      <c r="BN73" s="7"/>
      <c r="BO73" s="7"/>
      <c r="BP73" s="7"/>
    </row>
    <row r="74" customFormat="false" ht="12.8" hidden="false" customHeight="false" outlineLevel="0" collapsed="false">
      <c r="A74" s="5" t="n">
        <f aca="false">A70+1</f>
        <v>2030</v>
      </c>
      <c r="B74" s="5" t="n">
        <f aca="false">B70</f>
        <v>1</v>
      </c>
      <c r="C74" s="6"/>
      <c r="D74" s="80" t="n">
        <f aca="false">'Low pensions'!Q74</f>
        <v>144604728.469941</v>
      </c>
      <c r="E74" s="6"/>
      <c r="F74" s="8" t="n">
        <f aca="false">'Low pensions'!I74</f>
        <v>26283621.1181206</v>
      </c>
      <c r="G74" s="80" t="n">
        <f aca="false">'Low pensions'!K74</f>
        <v>2607223.03914889</v>
      </c>
      <c r="H74" s="80" t="n">
        <f aca="false">'Low pensions'!V74</f>
        <v>14344171.9062361</v>
      </c>
      <c r="I74" s="80" t="n">
        <f aca="false">'Low pensions'!M74</f>
        <v>80635.7640973888</v>
      </c>
      <c r="J74" s="80" t="n">
        <f aca="false">'Low pensions'!W74</f>
        <v>443634.182667099</v>
      </c>
      <c r="K74" s="6"/>
      <c r="L74" s="80" t="n">
        <f aca="false">'Low pensions'!N74</f>
        <v>5001700.47451687</v>
      </c>
      <c r="M74" s="8"/>
      <c r="N74" s="80" t="n">
        <f aca="false">'Low pensions'!L74</f>
        <v>1173428.75955753</v>
      </c>
      <c r="O74" s="6"/>
      <c r="P74" s="80" t="n">
        <f aca="false">'Low pensions'!X74</f>
        <v>32409706.3569807</v>
      </c>
      <c r="Q74" s="8"/>
      <c r="R74" s="80" t="n">
        <f aca="false">'Low SIPA income'!G69</f>
        <v>23367350.2155621</v>
      </c>
      <c r="S74" s="8"/>
      <c r="T74" s="80" t="n">
        <f aca="false">'Low SIPA income'!J69</f>
        <v>89347088.8371692</v>
      </c>
      <c r="U74" s="6"/>
      <c r="V74" s="80" t="n">
        <f aca="false">'Low SIPA income'!F69</f>
        <v>118384.479733854</v>
      </c>
      <c r="W74" s="8"/>
      <c r="X74" s="80" t="n">
        <f aca="false">'Low SIPA income'!M69</f>
        <v>297347.681898857</v>
      </c>
      <c r="Y74" s="6"/>
      <c r="Z74" s="6" t="n">
        <f aca="false">R74+V74-N74-L74-F74</f>
        <v>-8973015.6568991</v>
      </c>
      <c r="AA74" s="6"/>
      <c r="AB74" s="6" t="n">
        <f aca="false">T74-P74-D74</f>
        <v>-87667345.9897525</v>
      </c>
      <c r="AC74" s="50"/>
      <c r="AD74" s="6"/>
      <c r="AE74" s="6"/>
      <c r="AF74" s="6"/>
      <c r="AG74" s="6" t="n">
        <f aca="false">BF74/100*$AG$53</f>
        <v>5928535580.58081</v>
      </c>
      <c r="AH74" s="61" t="n">
        <f aca="false">(AG74-AG73)/AG73</f>
        <v>0.00406184985925041</v>
      </c>
      <c r="AI74" s="61"/>
      <c r="AJ74" s="61" t="n">
        <f aca="false">AB74/AG74</f>
        <v>-0.0147873525929255</v>
      </c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61" t="n">
        <f aca="false">AVERAGE(AH74:AH77)</f>
        <v>0.00497441689615398</v>
      </c>
      <c r="AV74" s="5"/>
      <c r="AW74" s="65" t="n">
        <f aca="false">workers_and_wage_low!C62</f>
        <v>12540213</v>
      </c>
      <c r="AX74" s="5"/>
      <c r="AY74" s="61" t="n">
        <f aca="false">(AW74-AW73)/AW73</f>
        <v>-0.000256468924369172</v>
      </c>
      <c r="AZ74" s="66" t="n">
        <f aca="false">workers_and_wage_low!B62</f>
        <v>6896.62793056961</v>
      </c>
      <c r="BA74" s="61" t="n">
        <f aca="false">(AZ74-AZ73)/AZ73</f>
        <v>0.00431942658230889</v>
      </c>
      <c r="BB74" s="61"/>
      <c r="BC74" s="61"/>
      <c r="BD74" s="61"/>
      <c r="BE74" s="61"/>
      <c r="BF74" s="5" t="n">
        <f aca="false">BF73*(1+AY74)*(1+BA74)*(1-BE74)</f>
        <v>113.711439906236</v>
      </c>
      <c r="BG74" s="5"/>
      <c r="BH74" s="5"/>
      <c r="BI74" s="61" t="n">
        <f aca="false">T81/AG81</f>
        <v>0.0174789774947766</v>
      </c>
      <c r="BJ74" s="5"/>
      <c r="BK74" s="5"/>
      <c r="BL74" s="5"/>
      <c r="BM74" s="5"/>
      <c r="BN74" s="5"/>
      <c r="BO74" s="5"/>
      <c r="BP74" s="5"/>
    </row>
    <row r="75" customFormat="false" ht="12.8" hidden="false" customHeight="false" outlineLevel="0" collapsed="false">
      <c r="A75" s="7" t="n">
        <f aca="false">A71+1</f>
        <v>2030</v>
      </c>
      <c r="B75" s="7" t="n">
        <f aca="false">B71</f>
        <v>2</v>
      </c>
      <c r="C75" s="9"/>
      <c r="D75" s="81" t="n">
        <f aca="false">'Low pensions'!Q75</f>
        <v>148151113.654053</v>
      </c>
      <c r="E75" s="9"/>
      <c r="F75" s="67" t="n">
        <f aca="false">'Low pensions'!I75</f>
        <v>26928218.6046924</v>
      </c>
      <c r="G75" s="81" t="n">
        <f aca="false">'Low pensions'!K75</f>
        <v>2692262.73654849</v>
      </c>
      <c r="H75" s="81" t="n">
        <f aca="false">'Low pensions'!V75</f>
        <v>14812035.2305616</v>
      </c>
      <c r="I75" s="81" t="n">
        <f aca="false">'Low pensions'!M75</f>
        <v>83265.8578313971</v>
      </c>
      <c r="J75" s="81" t="n">
        <f aca="false">'Low pensions'!W75</f>
        <v>458104.182388505</v>
      </c>
      <c r="K75" s="9"/>
      <c r="L75" s="81" t="n">
        <f aca="false">'Low pensions'!N75</f>
        <v>4272894.09548788</v>
      </c>
      <c r="M75" s="67"/>
      <c r="N75" s="81" t="n">
        <f aca="false">'Low pensions'!L75</f>
        <v>1204446.8654861</v>
      </c>
      <c r="O75" s="9"/>
      <c r="P75" s="81" t="n">
        <f aca="false">'Low pensions'!X75</f>
        <v>28798579.0585976</v>
      </c>
      <c r="Q75" s="67"/>
      <c r="R75" s="81" t="n">
        <f aca="false">'Low SIPA income'!G70</f>
        <v>26921129.2412204</v>
      </c>
      <c r="S75" s="67"/>
      <c r="T75" s="81" t="n">
        <f aca="false">'Low SIPA income'!J70</f>
        <v>102935270.953844</v>
      </c>
      <c r="U75" s="9"/>
      <c r="V75" s="81" t="n">
        <f aca="false">'Low SIPA income'!F70</f>
        <v>117500.202349658</v>
      </c>
      <c r="W75" s="67"/>
      <c r="X75" s="81" t="n">
        <f aca="false">'Low SIPA income'!M70</f>
        <v>295126.632054002</v>
      </c>
      <c r="Y75" s="9"/>
      <c r="Z75" s="9" t="n">
        <f aca="false">R75+V75-N75-L75-F75</f>
        <v>-5366930.12209629</v>
      </c>
      <c r="AA75" s="9"/>
      <c r="AB75" s="9" t="n">
        <f aca="false">T75-P75-D75</f>
        <v>-74014421.7588072</v>
      </c>
      <c r="AC75" s="50"/>
      <c r="AD75" s="9"/>
      <c r="AE75" s="9"/>
      <c r="AF75" s="9"/>
      <c r="AG75" s="9" t="n">
        <f aca="false">BF75/100*$AG$53</f>
        <v>5938253468.68629</v>
      </c>
      <c r="AH75" s="40" t="n">
        <f aca="false">(AG75-AG74)/AG74</f>
        <v>0.00163917176061427</v>
      </c>
      <c r="AI75" s="40"/>
      <c r="AJ75" s="40" t="n">
        <f aca="false">AB75/AG75</f>
        <v>-0.0124640051404174</v>
      </c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1" t="n">
        <f aca="false">workers_and_wage_low!C63</f>
        <v>12552272</v>
      </c>
      <c r="AX75" s="7"/>
      <c r="AY75" s="40" t="n">
        <f aca="false">(AW75-AW74)/AW74</f>
        <v>0.000961626409375981</v>
      </c>
      <c r="AZ75" s="39" t="n">
        <f aca="false">workers_and_wage_low!B63</f>
        <v>6901.29621961316</v>
      </c>
      <c r="BA75" s="40" t="n">
        <f aca="false">(AZ75-AZ74)/AZ74</f>
        <v>0.000676894431676706</v>
      </c>
      <c r="BB75" s="40"/>
      <c r="BC75" s="40"/>
      <c r="BD75" s="40"/>
      <c r="BE75" s="40"/>
      <c r="BF75" s="7" t="n">
        <f aca="false">BF74*(1+AY75)*(1+BA75)*(1-BE75)</f>
        <v>113.897832487389</v>
      </c>
      <c r="BG75" s="7"/>
      <c r="BH75" s="7"/>
      <c r="BI75" s="40" t="n">
        <f aca="false">T82/AG82</f>
        <v>0.0151965707611748</v>
      </c>
      <c r="BJ75" s="7"/>
      <c r="BK75" s="7"/>
      <c r="BL75" s="7"/>
      <c r="BM75" s="7"/>
      <c r="BN75" s="7"/>
      <c r="BO75" s="7"/>
      <c r="BP75" s="7"/>
    </row>
    <row r="76" customFormat="false" ht="12.8" hidden="false" customHeight="false" outlineLevel="0" collapsed="false">
      <c r="A76" s="7" t="n">
        <f aca="false">A72+1</f>
        <v>2030</v>
      </c>
      <c r="B76" s="7" t="n">
        <f aca="false">B72</f>
        <v>3</v>
      </c>
      <c r="C76" s="9"/>
      <c r="D76" s="81" t="n">
        <f aca="false">'Low pensions'!Q76</f>
        <v>145814923.600679</v>
      </c>
      <c r="E76" s="9"/>
      <c r="F76" s="67" t="n">
        <f aca="false">'Low pensions'!I76</f>
        <v>26503588.4084843</v>
      </c>
      <c r="G76" s="81" t="n">
        <f aca="false">'Low pensions'!K76</f>
        <v>2683052.9514875</v>
      </c>
      <c r="H76" s="81" t="n">
        <f aca="false">'Low pensions'!V76</f>
        <v>14761365.7104819</v>
      </c>
      <c r="I76" s="81" t="n">
        <f aca="false">'Low pensions'!M76</f>
        <v>82981.0191181698</v>
      </c>
      <c r="J76" s="81" t="n">
        <f aca="false">'Low pensions'!W76</f>
        <v>456537.083829336</v>
      </c>
      <c r="K76" s="9"/>
      <c r="L76" s="81" t="n">
        <f aca="false">'Low pensions'!N76</f>
        <v>4134818.90447455</v>
      </c>
      <c r="M76" s="67"/>
      <c r="N76" s="81" t="n">
        <f aca="false">'Low pensions'!L76</f>
        <v>1186728.99289408</v>
      </c>
      <c r="O76" s="9"/>
      <c r="P76" s="81" t="n">
        <f aca="false">'Low pensions'!X76</f>
        <v>27984627.7286639</v>
      </c>
      <c r="Q76" s="67"/>
      <c r="R76" s="81" t="n">
        <f aca="false">'Low SIPA income'!G71</f>
        <v>23531242.3169131</v>
      </c>
      <c r="S76" s="67"/>
      <c r="T76" s="81" t="n">
        <f aca="false">'Low SIPA income'!J71</f>
        <v>89973744.4914918</v>
      </c>
      <c r="U76" s="9"/>
      <c r="V76" s="81" t="n">
        <f aca="false">'Low SIPA income'!F71</f>
        <v>120316.332903405</v>
      </c>
      <c r="W76" s="67"/>
      <c r="X76" s="81" t="n">
        <f aca="false">'Low SIPA income'!M71</f>
        <v>302199.940092047</v>
      </c>
      <c r="Y76" s="9"/>
      <c r="Z76" s="9" t="n">
        <f aca="false">R76+V76-N76-L76-F76</f>
        <v>-8173577.65603649</v>
      </c>
      <c r="AA76" s="9"/>
      <c r="AB76" s="9" t="n">
        <f aca="false">T76-P76-D76</f>
        <v>-83825806.8378512</v>
      </c>
      <c r="AC76" s="50"/>
      <c r="AD76" s="9"/>
      <c r="AE76" s="9"/>
      <c r="AF76" s="9"/>
      <c r="AG76" s="9" t="n">
        <f aca="false">BF76/100*$AG$53</f>
        <v>5963645773.74261</v>
      </c>
      <c r="AH76" s="40" t="n">
        <f aca="false">(AG76-AG75)/AG75</f>
        <v>0.00427605611485171</v>
      </c>
      <c r="AI76" s="40"/>
      <c r="AJ76" s="40" t="n">
        <f aca="false">AB76/AG76</f>
        <v>-0.0140561344550222</v>
      </c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9"/>
      <c r="AV76" s="7"/>
      <c r="AW76" s="71" t="n">
        <f aca="false">workers_and_wage_low!C64</f>
        <v>12590692</v>
      </c>
      <c r="AX76" s="7"/>
      <c r="AY76" s="40" t="n">
        <f aca="false">(AW76-AW75)/AW75</f>
        <v>0.00306080046703895</v>
      </c>
      <c r="AZ76" s="39" t="n">
        <f aca="false">workers_and_wage_low!B64</f>
        <v>6909.65746671225</v>
      </c>
      <c r="BA76" s="40" t="n">
        <f aca="false">(AZ76-AZ75)/AZ75</f>
        <v>0.00121154734313899</v>
      </c>
      <c r="BB76" s="40"/>
      <c r="BC76" s="40"/>
      <c r="BD76" s="40"/>
      <c r="BE76" s="40"/>
      <c r="BF76" s="7" t="n">
        <f aca="false">BF75*(1+AY76)*(1+BA76)*(1-BE76)</f>
        <v>114.384866010466</v>
      </c>
      <c r="BG76" s="7"/>
      <c r="BH76" s="7"/>
      <c r="BI76" s="40" t="n">
        <f aca="false">T83/AG83</f>
        <v>0.0174604745280886</v>
      </c>
      <c r="BJ76" s="7"/>
      <c r="BK76" s="7"/>
      <c r="BL76" s="7"/>
      <c r="BM76" s="7"/>
      <c r="BN76" s="7"/>
      <c r="BO76" s="7"/>
      <c r="BP76" s="7"/>
    </row>
    <row r="77" customFormat="false" ht="12.8" hidden="false" customHeight="false" outlineLevel="0" collapsed="false">
      <c r="A77" s="7" t="n">
        <f aca="false">A73+1</f>
        <v>2030</v>
      </c>
      <c r="B77" s="7" t="n">
        <f aca="false">B73</f>
        <v>4</v>
      </c>
      <c r="C77" s="9"/>
      <c r="D77" s="81" t="n">
        <f aca="false">'Low pensions'!Q77</f>
        <v>149174640.696351</v>
      </c>
      <c r="E77" s="9"/>
      <c r="F77" s="67" t="n">
        <f aca="false">'Low pensions'!I77</f>
        <v>27114256.7603498</v>
      </c>
      <c r="G77" s="81" t="n">
        <f aca="false">'Low pensions'!K77</f>
        <v>2753054.06659487</v>
      </c>
      <c r="H77" s="81" t="n">
        <f aca="false">'Low pensions'!V77</f>
        <v>15146491.1921347</v>
      </c>
      <c r="I77" s="81" t="n">
        <f aca="false">'Low pensions'!M77</f>
        <v>85146.0020596348</v>
      </c>
      <c r="J77" s="81" t="n">
        <f aca="false">'Low pensions'!W77</f>
        <v>468448.181200039</v>
      </c>
      <c r="K77" s="9"/>
      <c r="L77" s="81" t="n">
        <f aca="false">'Low pensions'!N77</f>
        <v>4240407.42119003</v>
      </c>
      <c r="M77" s="67"/>
      <c r="N77" s="81" t="n">
        <f aca="false">'Low pensions'!L77</f>
        <v>1216007.66433024</v>
      </c>
      <c r="O77" s="9"/>
      <c r="P77" s="81" t="n">
        <f aca="false">'Low pensions'!X77</f>
        <v>28693609.6554843</v>
      </c>
      <c r="Q77" s="67"/>
      <c r="R77" s="81" t="n">
        <f aca="false">'Low SIPA income'!G72</f>
        <v>27432433.6069322</v>
      </c>
      <c r="S77" s="67"/>
      <c r="T77" s="81" t="n">
        <f aca="false">'Low SIPA income'!J72</f>
        <v>104890287.511761</v>
      </c>
      <c r="U77" s="9"/>
      <c r="V77" s="81" t="n">
        <f aca="false">'Low SIPA income'!F72</f>
        <v>124818.459386468</v>
      </c>
      <c r="W77" s="67"/>
      <c r="X77" s="81" t="n">
        <f aca="false">'Low SIPA income'!M72</f>
        <v>313507.983818419</v>
      </c>
      <c r="Y77" s="9"/>
      <c r="Z77" s="9" t="n">
        <f aca="false">R77+V77-N77-L77-F77</f>
        <v>-5013419.77955143</v>
      </c>
      <c r="AA77" s="9"/>
      <c r="AB77" s="9" t="n">
        <f aca="false">T77-P77-D77</f>
        <v>-72977962.8400736</v>
      </c>
      <c r="AC77" s="50"/>
      <c r="AD77" s="9"/>
      <c r="AE77" s="9"/>
      <c r="AF77" s="9"/>
      <c r="AG77" s="9" t="n">
        <f aca="false">BF77/100*$AG$53</f>
        <v>6022808657.474</v>
      </c>
      <c r="AH77" s="40" t="n">
        <f aca="false">(AG77-AG76)/AG76</f>
        <v>0.00992058984989953</v>
      </c>
      <c r="AI77" s="40" t="n">
        <f aca="false">(AG77-AG73)/AG73</f>
        <v>0.0200280186863967</v>
      </c>
      <c r="AJ77" s="40" t="n">
        <f aca="false">AB77/AG77</f>
        <v>-0.0121169319814787</v>
      </c>
      <c r="AK77" s="7"/>
      <c r="AL77" s="7"/>
      <c r="AM77" s="7"/>
      <c r="AN77" s="7"/>
      <c r="AO77" s="7"/>
      <c r="AP77" s="7"/>
      <c r="AQ77" s="7"/>
      <c r="AR77" s="7"/>
      <c r="AS77" s="7"/>
      <c r="AT77" s="7"/>
      <c r="AV77" s="7"/>
      <c r="AW77" s="71" t="n">
        <f aca="false">workers_and_wage_low!C65</f>
        <v>12642080</v>
      </c>
      <c r="AX77" s="7"/>
      <c r="AY77" s="40" t="n">
        <f aca="false">(AW77-AW76)/AW76</f>
        <v>0.0040814277721987</v>
      </c>
      <c r="AZ77" s="39" t="n">
        <f aca="false">workers_and_wage_low!B65</f>
        <v>6949.84007415181</v>
      </c>
      <c r="BA77" s="40" t="n">
        <f aca="false">(AZ77-AZ76)/AZ76</f>
        <v>0.00581542683311703</v>
      </c>
      <c r="BB77" s="40"/>
      <c r="BC77" s="40"/>
      <c r="BD77" s="40"/>
      <c r="BE77" s="40"/>
      <c r="BF77" s="7" t="n">
        <f aca="false">BF76*(1+AY77)*(1+BA77)*(1-BE77)</f>
        <v>115.519631351191</v>
      </c>
      <c r="BG77" s="7"/>
      <c r="BH77" s="7"/>
      <c r="BI77" s="40" t="n">
        <f aca="false">T84/AG84</f>
        <v>0.0151111179763546</v>
      </c>
      <c r="BJ77" s="7"/>
      <c r="BK77" s="7"/>
      <c r="BL77" s="7"/>
      <c r="BM77" s="7"/>
      <c r="BN77" s="7"/>
      <c r="BO77" s="7"/>
      <c r="BP77" s="7"/>
    </row>
    <row r="78" customFormat="false" ht="12.8" hidden="false" customHeight="false" outlineLevel="0" collapsed="false">
      <c r="A78" s="5" t="n">
        <f aca="false">A74+1</f>
        <v>2031</v>
      </c>
      <c r="B78" s="5" t="n">
        <f aca="false">B74</f>
        <v>1</v>
      </c>
      <c r="C78" s="6"/>
      <c r="D78" s="80" t="n">
        <f aca="false">'Low pensions'!Q78</f>
        <v>146875802.437571</v>
      </c>
      <c r="E78" s="6"/>
      <c r="F78" s="8" t="n">
        <f aca="false">'Low pensions'!I78</f>
        <v>26696415.694951</v>
      </c>
      <c r="G78" s="80" t="n">
        <f aca="false">'Low pensions'!K78</f>
        <v>2815747.76936618</v>
      </c>
      <c r="H78" s="80" t="n">
        <f aca="false">'Low pensions'!V78</f>
        <v>15491413.4471496</v>
      </c>
      <c r="I78" s="80" t="n">
        <f aca="false">'Low pensions'!M78</f>
        <v>87084.9825577172</v>
      </c>
      <c r="J78" s="80" t="n">
        <f aca="false">'Low pensions'!W78</f>
        <v>479115.879808752</v>
      </c>
      <c r="K78" s="6"/>
      <c r="L78" s="80" t="n">
        <f aca="false">'Low pensions'!N78</f>
        <v>4883872.04675535</v>
      </c>
      <c r="M78" s="8"/>
      <c r="N78" s="80" t="n">
        <f aca="false">'Low pensions'!L78</f>
        <v>1197815.0164146</v>
      </c>
      <c r="O78" s="6"/>
      <c r="P78" s="80" t="n">
        <f aca="false">'Low pensions'!X78</f>
        <v>31932460.075312</v>
      </c>
      <c r="Q78" s="8"/>
      <c r="R78" s="80" t="n">
        <f aca="false">'Low SIPA income'!G73</f>
        <v>23845573.6215268</v>
      </c>
      <c r="S78" s="8"/>
      <c r="T78" s="80" t="n">
        <f aca="false">'Low SIPA income'!J73</f>
        <v>91175617.4783112</v>
      </c>
      <c r="U78" s="6"/>
      <c r="V78" s="80" t="n">
        <f aca="false">'Low SIPA income'!F73</f>
        <v>123994.67118674</v>
      </c>
      <c r="W78" s="8"/>
      <c r="X78" s="80" t="n">
        <f aca="false">'Low SIPA income'!M73</f>
        <v>311438.865365431</v>
      </c>
      <c r="Y78" s="6"/>
      <c r="Z78" s="6" t="n">
        <f aca="false">R78+V78-N78-L78-F78</f>
        <v>-8808534.46540738</v>
      </c>
      <c r="AA78" s="6"/>
      <c r="AB78" s="6" t="n">
        <f aca="false">T78-P78-D78</f>
        <v>-87632645.0345722</v>
      </c>
      <c r="AC78" s="50"/>
      <c r="AD78" s="6"/>
      <c r="AE78" s="6"/>
      <c r="AF78" s="6"/>
      <c r="AG78" s="6" t="n">
        <f aca="false">BF78/100*$AG$53</f>
        <v>6034294306.69813</v>
      </c>
      <c r="AH78" s="61" t="n">
        <f aca="false">(AG78-AG77)/AG77</f>
        <v>0.00190702542241293</v>
      </c>
      <c r="AI78" s="61"/>
      <c r="AJ78" s="61" t="n">
        <f aca="false">AB78/AG78</f>
        <v>-0.0145224347008231</v>
      </c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61" t="n">
        <f aca="false">AVERAGE(AH78:AH81)</f>
        <v>0.00352435339014451</v>
      </c>
      <c r="AV78" s="5"/>
      <c r="AW78" s="65" t="n">
        <f aca="false">workers_and_wage_low!C66</f>
        <v>12658659</v>
      </c>
      <c r="AX78" s="5"/>
      <c r="AY78" s="61" t="n">
        <f aca="false">(AW78-AW77)/AW77</f>
        <v>0.00131141394454077</v>
      </c>
      <c r="AZ78" s="66" t="n">
        <f aca="false">workers_and_wage_low!B66</f>
        <v>6953.9740573062</v>
      </c>
      <c r="BA78" s="61" t="n">
        <f aca="false">(AZ78-AZ77)/AZ77</f>
        <v>0.000594831407669356</v>
      </c>
      <c r="BB78" s="61"/>
      <c r="BC78" s="61"/>
      <c r="BD78" s="61"/>
      <c r="BE78" s="61"/>
      <c r="BF78" s="5" t="n">
        <f aca="false">BF77*(1+AY78)*(1+BA78)*(1-BE78)</f>
        <v>115.739930224966</v>
      </c>
      <c r="BG78" s="5"/>
      <c r="BH78" s="5"/>
      <c r="BI78" s="61" t="n">
        <f aca="false">T85/AG85</f>
        <v>0.0174469144356103</v>
      </c>
      <c r="BJ78" s="5"/>
      <c r="BK78" s="5"/>
      <c r="BL78" s="5"/>
      <c r="BM78" s="5"/>
      <c r="BN78" s="5"/>
      <c r="BO78" s="5"/>
      <c r="BP78" s="5"/>
    </row>
    <row r="79" customFormat="false" ht="12.8" hidden="false" customHeight="false" outlineLevel="0" collapsed="false">
      <c r="A79" s="7" t="n">
        <f aca="false">A75+1</f>
        <v>2031</v>
      </c>
      <c r="B79" s="7" t="n">
        <f aca="false">B75</f>
        <v>2</v>
      </c>
      <c r="C79" s="9"/>
      <c r="D79" s="81" t="n">
        <f aca="false">'Low pensions'!Q79</f>
        <v>148932015.146562</v>
      </c>
      <c r="E79" s="9"/>
      <c r="F79" s="67" t="n">
        <f aca="false">'Low pensions'!I79</f>
        <v>27070156.6946626</v>
      </c>
      <c r="G79" s="81" t="n">
        <f aca="false">'Low pensions'!K79</f>
        <v>2947523.85550095</v>
      </c>
      <c r="H79" s="81" t="n">
        <f aca="false">'Low pensions'!V79</f>
        <v>16216406.592832</v>
      </c>
      <c r="I79" s="81" t="n">
        <f aca="false">'Low pensions'!M79</f>
        <v>91160.5316134319</v>
      </c>
      <c r="J79" s="81" t="n">
        <f aca="false">'Low pensions'!W79</f>
        <v>501538.348231919</v>
      </c>
      <c r="K79" s="9"/>
      <c r="L79" s="81" t="n">
        <f aca="false">'Low pensions'!N79</f>
        <v>4175797.2335411</v>
      </c>
      <c r="M79" s="67"/>
      <c r="N79" s="81" t="n">
        <f aca="false">'Low pensions'!L79</f>
        <v>1215236.27959013</v>
      </c>
      <c r="O79" s="9"/>
      <c r="P79" s="81" t="n">
        <f aca="false">'Low pensions'!X79</f>
        <v>28354103.1533853</v>
      </c>
      <c r="Q79" s="67"/>
      <c r="R79" s="81" t="n">
        <f aca="false">'Low SIPA income'!G74</f>
        <v>27596496.6503222</v>
      </c>
      <c r="S79" s="67"/>
      <c r="T79" s="81" t="n">
        <f aca="false">'Low SIPA income'!J74</f>
        <v>105517596.777786</v>
      </c>
      <c r="U79" s="9"/>
      <c r="V79" s="81" t="n">
        <f aca="false">'Low SIPA income'!F74</f>
        <v>124182.759441424</v>
      </c>
      <c r="W79" s="67"/>
      <c r="X79" s="81" t="n">
        <f aca="false">'Low SIPA income'!M74</f>
        <v>311911.288833849</v>
      </c>
      <c r="Y79" s="9"/>
      <c r="Z79" s="9" t="n">
        <f aca="false">R79+V79-N79-L79-F79</f>
        <v>-4740510.79803022</v>
      </c>
      <c r="AA79" s="9"/>
      <c r="AB79" s="9" t="n">
        <f aca="false">T79-P79-D79</f>
        <v>-71768521.522162</v>
      </c>
      <c r="AC79" s="50"/>
      <c r="AD79" s="9"/>
      <c r="AE79" s="9"/>
      <c r="AF79" s="9"/>
      <c r="AG79" s="9" t="n">
        <f aca="false">BF79/100*$AG$53</f>
        <v>6069998578.82284</v>
      </c>
      <c r="AH79" s="40" t="n">
        <f aca="false">(AG79-AG78)/AG78</f>
        <v>0.00591689273177792</v>
      </c>
      <c r="AI79" s="40"/>
      <c r="AJ79" s="40" t="n">
        <f aca="false">AB79/AG79</f>
        <v>-0.011823482425935</v>
      </c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1" t="n">
        <f aca="false">workers_and_wage_low!C67</f>
        <v>12656007</v>
      </c>
      <c r="AX79" s="7"/>
      <c r="AY79" s="40" t="n">
        <f aca="false">(AW79-AW78)/AW78</f>
        <v>-0.000209500864191065</v>
      </c>
      <c r="AZ79" s="39" t="n">
        <f aca="false">workers_and_wage_low!B67</f>
        <v>6996.58576662734</v>
      </c>
      <c r="BA79" s="40" t="n">
        <f aca="false">(AZ79-AZ78)/AZ78</f>
        <v>0.00612767734966933</v>
      </c>
      <c r="BB79" s="40"/>
      <c r="BC79" s="40"/>
      <c r="BD79" s="40"/>
      <c r="BE79" s="40"/>
      <c r="BF79" s="7" t="n">
        <f aca="false">BF78*(1+AY79)*(1+BA79)*(1-BE79)</f>
        <v>116.42475097689</v>
      </c>
      <c r="BG79" s="7"/>
      <c r="BH79" s="7"/>
      <c r="BI79" s="40" t="n">
        <f aca="false">T86/AG86</f>
        <v>0.0151950377553735</v>
      </c>
      <c r="BJ79" s="7"/>
      <c r="BK79" s="7"/>
      <c r="BL79" s="7"/>
      <c r="BM79" s="7"/>
      <c r="BN79" s="7"/>
      <c r="BO79" s="7"/>
      <c r="BP79" s="7"/>
    </row>
    <row r="80" customFormat="false" ht="12.8" hidden="false" customHeight="false" outlineLevel="0" collapsed="false">
      <c r="A80" s="7" t="n">
        <f aca="false">A76+1</f>
        <v>2031</v>
      </c>
      <c r="B80" s="7" t="n">
        <f aca="false">B76</f>
        <v>3</v>
      </c>
      <c r="C80" s="9"/>
      <c r="D80" s="81" t="n">
        <f aca="false">'Low pensions'!Q80</f>
        <v>146526996.305074</v>
      </c>
      <c r="E80" s="9"/>
      <c r="F80" s="67" t="n">
        <f aca="false">'Low pensions'!I80</f>
        <v>26633016.0514729</v>
      </c>
      <c r="G80" s="81" t="n">
        <f aca="false">'Low pensions'!K80</f>
        <v>2915571.13083059</v>
      </c>
      <c r="H80" s="81" t="n">
        <f aca="false">'Low pensions'!V80</f>
        <v>16040612.1292736</v>
      </c>
      <c r="I80" s="81" t="n">
        <f aca="false">'Low pensions'!M80</f>
        <v>90172.3030153797</v>
      </c>
      <c r="J80" s="81" t="n">
        <f aca="false">'Low pensions'!W80</f>
        <v>496101.406060011</v>
      </c>
      <c r="K80" s="9"/>
      <c r="L80" s="81" t="n">
        <f aca="false">'Low pensions'!N80</f>
        <v>4027794.54405511</v>
      </c>
      <c r="M80" s="67"/>
      <c r="N80" s="81" t="n">
        <f aca="false">'Low pensions'!L80</f>
        <v>1195946.07834247</v>
      </c>
      <c r="O80" s="9"/>
      <c r="P80" s="81" t="n">
        <f aca="false">'Low pensions'!X80</f>
        <v>27479987.4983322</v>
      </c>
      <c r="Q80" s="67"/>
      <c r="R80" s="81" t="n">
        <f aca="false">'Low SIPA income'!G75</f>
        <v>24119628.2042161</v>
      </c>
      <c r="S80" s="67"/>
      <c r="T80" s="81" t="n">
        <f aca="false">'Low SIPA income'!J75</f>
        <v>92223488.9280001</v>
      </c>
      <c r="U80" s="9"/>
      <c r="V80" s="81" t="n">
        <f aca="false">'Low SIPA income'!F75</f>
        <v>123258.111156745</v>
      </c>
      <c r="W80" s="67"/>
      <c r="X80" s="81" t="n">
        <f aca="false">'Low SIPA income'!M75</f>
        <v>309588.838926232</v>
      </c>
      <c r="Y80" s="9"/>
      <c r="Z80" s="9" t="n">
        <f aca="false">R80+V80-N80-L80-F80</f>
        <v>-7613870.35849762</v>
      </c>
      <c r="AA80" s="9"/>
      <c r="AB80" s="9" t="n">
        <f aca="false">T80-P80-D80</f>
        <v>-81783494.8754059</v>
      </c>
      <c r="AC80" s="50"/>
      <c r="AD80" s="9"/>
      <c r="AE80" s="9"/>
      <c r="AF80" s="9"/>
      <c r="AG80" s="9" t="n">
        <f aca="false">BF80/100*$AG$53</f>
        <v>6083847495.8777</v>
      </c>
      <c r="AH80" s="40" t="n">
        <f aca="false">(AG80-AG79)/AG79</f>
        <v>0.00228153546908128</v>
      </c>
      <c r="AI80" s="40"/>
      <c r="AJ80" s="40" t="n">
        <f aca="false">AB80/AG80</f>
        <v>-0.013442725993842</v>
      </c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9"/>
      <c r="AV80" s="7"/>
      <c r="AW80" s="71" t="n">
        <f aca="false">workers_and_wage_low!C68</f>
        <v>12666493</v>
      </c>
      <c r="AX80" s="7"/>
      <c r="AY80" s="40" t="n">
        <f aca="false">(AW80-AW79)/AW79</f>
        <v>0.000828539364745927</v>
      </c>
      <c r="AZ80" s="39" t="n">
        <f aca="false">workers_and_wage_low!B68</f>
        <v>7006.74336252185</v>
      </c>
      <c r="BA80" s="40" t="n">
        <f aca="false">(AZ80-AZ79)/AZ79</f>
        <v>0.00145179323648916</v>
      </c>
      <c r="BB80" s="40"/>
      <c r="BC80" s="40"/>
      <c r="BD80" s="40"/>
      <c r="BE80" s="40"/>
      <c r="BF80" s="7" t="n">
        <f aca="false">BF79*(1+AY80)*(1+BA80)*(1-BE80)</f>
        <v>116.690378175723</v>
      </c>
      <c r="BG80" s="7"/>
      <c r="BH80" s="7"/>
      <c r="BI80" s="40" t="n">
        <f aca="false">T87/AG87</f>
        <v>0.017447537381185</v>
      </c>
      <c r="BJ80" s="7"/>
      <c r="BK80" s="7"/>
      <c r="BL80" s="7"/>
      <c r="BM80" s="7"/>
      <c r="BN80" s="7"/>
      <c r="BO80" s="7"/>
      <c r="BP80" s="7"/>
    </row>
    <row r="81" customFormat="false" ht="12.8" hidden="false" customHeight="false" outlineLevel="0" collapsed="false">
      <c r="A81" s="7" t="n">
        <f aca="false">A77+1</f>
        <v>2031</v>
      </c>
      <c r="B81" s="7" t="n">
        <f aca="false">B77</f>
        <v>4</v>
      </c>
      <c r="C81" s="9"/>
      <c r="D81" s="81" t="n">
        <f aca="false">'Low pensions'!Q81</f>
        <v>149486676.503559</v>
      </c>
      <c r="E81" s="9"/>
      <c r="F81" s="67" t="n">
        <f aca="false">'Low pensions'!I81</f>
        <v>27170972.961948</v>
      </c>
      <c r="G81" s="81" t="n">
        <f aca="false">'Low pensions'!K81</f>
        <v>3081764.60716198</v>
      </c>
      <c r="H81" s="81" t="n">
        <f aca="false">'Low pensions'!V81</f>
        <v>16954959.6010459</v>
      </c>
      <c r="I81" s="81" t="n">
        <f aca="false">'Low pensions'!M81</f>
        <v>95312.3074379996</v>
      </c>
      <c r="J81" s="81" t="n">
        <f aca="false">'Low pensions'!W81</f>
        <v>524380.193846783</v>
      </c>
      <c r="K81" s="9"/>
      <c r="L81" s="81" t="n">
        <f aca="false">'Low pensions'!N81</f>
        <v>4111096.70497277</v>
      </c>
      <c r="M81" s="67"/>
      <c r="N81" s="81" t="n">
        <f aca="false">'Low pensions'!L81</f>
        <v>1221734.04323854</v>
      </c>
      <c r="O81" s="9"/>
      <c r="P81" s="81" t="n">
        <f aca="false">'Low pensions'!X81</f>
        <v>28054120.5815142</v>
      </c>
      <c r="Q81" s="67"/>
      <c r="R81" s="81" t="n">
        <f aca="false">'Low SIPA income'!G76</f>
        <v>27922457.4691719</v>
      </c>
      <c r="S81" s="67"/>
      <c r="T81" s="81" t="n">
        <f aca="false">'Low SIPA income'!J76</f>
        <v>106763936.220236</v>
      </c>
      <c r="U81" s="9"/>
      <c r="V81" s="81" t="n">
        <f aca="false">'Low SIPA income'!F76</f>
        <v>122353.123270372</v>
      </c>
      <c r="W81" s="67"/>
      <c r="X81" s="81" t="n">
        <f aca="false">'Low SIPA income'!M76</f>
        <v>307315.770270912</v>
      </c>
      <c r="Y81" s="9"/>
      <c r="Z81" s="9" t="n">
        <f aca="false">R81+V81-N81-L81-F81</f>
        <v>-4458993.11771698</v>
      </c>
      <c r="AA81" s="9"/>
      <c r="AB81" s="9" t="n">
        <f aca="false">T81-P81-D81</f>
        <v>-70776860.8648369</v>
      </c>
      <c r="AC81" s="50"/>
      <c r="AD81" s="9"/>
      <c r="AE81" s="9"/>
      <c r="AF81" s="9"/>
      <c r="AG81" s="9" t="n">
        <f aca="false">BF81/100*$AG$53</f>
        <v>6108133971.34592</v>
      </c>
      <c r="AH81" s="40" t="n">
        <f aca="false">(AG81-AG80)/AG80</f>
        <v>0.0039919599373059</v>
      </c>
      <c r="AI81" s="40" t="n">
        <f aca="false">(AG81-AG77)/AG77</f>
        <v>0.0141670304876842</v>
      </c>
      <c r="AJ81" s="40" t="n">
        <f aca="false">AB81/AG81</f>
        <v>-0.011587313113442</v>
      </c>
      <c r="AK81" s="7"/>
      <c r="AL81" s="7"/>
      <c r="AM81" s="7"/>
      <c r="AN81" s="7"/>
      <c r="AO81" s="7"/>
      <c r="AP81" s="7"/>
      <c r="AQ81" s="7"/>
      <c r="AR81" s="7"/>
      <c r="AS81" s="7"/>
      <c r="AT81" s="7"/>
      <c r="AV81" s="7"/>
      <c r="AW81" s="71" t="n">
        <f aca="false">workers_and_wage_low!C69</f>
        <v>12691649</v>
      </c>
      <c r="AX81" s="7"/>
      <c r="AY81" s="40" t="n">
        <f aca="false">(AW81-AW80)/AW80</f>
        <v>0.00198602722947859</v>
      </c>
      <c r="AZ81" s="39" t="n">
        <f aca="false">workers_and_wage_low!B69</f>
        <v>7020.77055981231</v>
      </c>
      <c r="BA81" s="40" t="n">
        <f aca="false">(AZ81-AZ80)/AZ80</f>
        <v>0.00200195676717554</v>
      </c>
      <c r="BB81" s="40"/>
      <c r="BC81" s="40"/>
      <c r="BD81" s="40"/>
      <c r="BE81" s="40"/>
      <c r="BF81" s="7" t="n">
        <f aca="false">BF80*(1+AY81)*(1+BA81)*(1-BE81)</f>
        <v>117.156201490469</v>
      </c>
      <c r="BG81" s="7"/>
      <c r="BH81" s="7"/>
      <c r="BI81" s="40" t="n">
        <f aca="false">T88/AG88</f>
        <v>0.0151856134385804</v>
      </c>
      <c r="BJ81" s="7"/>
      <c r="BK81" s="7"/>
      <c r="BL81" s="7"/>
      <c r="BM81" s="7"/>
      <c r="BN81" s="7"/>
      <c r="BO81" s="7"/>
      <c r="BP81" s="7"/>
    </row>
    <row r="82" customFormat="false" ht="12.8" hidden="false" customHeight="false" outlineLevel="0" collapsed="false">
      <c r="A82" s="5" t="n">
        <f aca="false">A78+1</f>
        <v>2032</v>
      </c>
      <c r="B82" s="5" t="n">
        <f aca="false">B78</f>
        <v>1</v>
      </c>
      <c r="C82" s="6"/>
      <c r="D82" s="80" t="n">
        <f aca="false">'Low pensions'!Q82</f>
        <v>147263485.618751</v>
      </c>
      <c r="E82" s="6"/>
      <c r="F82" s="8" t="n">
        <f aca="false">'Low pensions'!I82</f>
        <v>26766881.7022234</v>
      </c>
      <c r="G82" s="80" t="n">
        <f aca="false">'Low pensions'!K82</f>
        <v>3099210.33898491</v>
      </c>
      <c r="H82" s="80" t="n">
        <f aca="false">'Low pensions'!V82</f>
        <v>17050940.8702126</v>
      </c>
      <c r="I82" s="80" t="n">
        <f aca="false">'Low pensions'!M82</f>
        <v>95851.8661541725</v>
      </c>
      <c r="J82" s="80" t="n">
        <f aca="false">'Low pensions'!W82</f>
        <v>527348.686707607</v>
      </c>
      <c r="K82" s="6"/>
      <c r="L82" s="80" t="n">
        <f aca="false">'Low pensions'!N82</f>
        <v>4775024.67325115</v>
      </c>
      <c r="M82" s="8"/>
      <c r="N82" s="80" t="n">
        <f aca="false">'Low pensions'!L82</f>
        <v>1205466.63678972</v>
      </c>
      <c r="O82" s="6"/>
      <c r="P82" s="80" t="n">
        <f aca="false">'Low pensions'!X82</f>
        <v>31409747.494471</v>
      </c>
      <c r="Q82" s="8"/>
      <c r="R82" s="80" t="n">
        <f aca="false">'Low SIPA income'!G77</f>
        <v>24403140.7494802</v>
      </c>
      <c r="S82" s="8"/>
      <c r="T82" s="80" t="n">
        <f aca="false">'Low SIPA income'!J77</f>
        <v>93307523.7173317</v>
      </c>
      <c r="U82" s="6"/>
      <c r="V82" s="80" t="n">
        <f aca="false">'Low SIPA income'!F77</f>
        <v>121519.905175724</v>
      </c>
      <c r="W82" s="8"/>
      <c r="X82" s="80" t="n">
        <f aca="false">'Low SIPA income'!M77</f>
        <v>305222.966640598</v>
      </c>
      <c r="Y82" s="6"/>
      <c r="Z82" s="6" t="n">
        <f aca="false">R82+V82-N82-L82-F82</f>
        <v>-8222712.35760836</v>
      </c>
      <c r="AA82" s="6"/>
      <c r="AB82" s="6" t="n">
        <f aca="false">T82-P82-D82</f>
        <v>-85365709.3958901</v>
      </c>
      <c r="AC82" s="50"/>
      <c r="AD82" s="6"/>
      <c r="AE82" s="6"/>
      <c r="AF82" s="6"/>
      <c r="AG82" s="6" t="n">
        <f aca="false">BF82/100*$AG$53</f>
        <v>6140038116.73879</v>
      </c>
      <c r="AH82" s="61" t="n">
        <f aca="false">(AG82-AG81)/AG81</f>
        <v>0.00522322292577974</v>
      </c>
      <c r="AI82" s="61"/>
      <c r="AJ82" s="61" t="n">
        <f aca="false">AB82/AG82</f>
        <v>-0.013903123689602</v>
      </c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61" t="n">
        <f aca="false">AVERAGE(AH82:AH85)</f>
        <v>0.00205226488355156</v>
      </c>
      <c r="AV82" s="5"/>
      <c r="AW82" s="65" t="n">
        <f aca="false">workers_and_wage_low!C70</f>
        <v>12765948</v>
      </c>
      <c r="AX82" s="5"/>
      <c r="AY82" s="61" t="n">
        <f aca="false">(AW82-AW81)/AW81</f>
        <v>0.00585416441945408</v>
      </c>
      <c r="AZ82" s="66" t="n">
        <f aca="false">workers_and_wage_low!B70</f>
        <v>7016.36664558652</v>
      </c>
      <c r="BA82" s="61" t="n">
        <f aca="false">(AZ82-AZ81)/AZ81</f>
        <v>-0.000627269355730514</v>
      </c>
      <c r="BB82" s="61"/>
      <c r="BC82" s="61"/>
      <c r="BD82" s="61"/>
      <c r="BE82" s="61"/>
      <c r="BF82" s="5" t="n">
        <f aca="false">BF81*(1+AY82)*(1+BA82)*(1-BE82)</f>
        <v>117.768134447992</v>
      </c>
      <c r="BG82" s="5"/>
      <c r="BH82" s="5"/>
      <c r="BI82" s="61" t="n">
        <f aca="false">T89/AG89</f>
        <v>0.0174637827443087</v>
      </c>
      <c r="BJ82" s="5"/>
      <c r="BK82" s="5"/>
      <c r="BL82" s="5"/>
      <c r="BM82" s="5"/>
      <c r="BN82" s="5"/>
      <c r="BO82" s="5"/>
      <c r="BP82" s="5"/>
    </row>
    <row r="83" customFormat="false" ht="12.8" hidden="false" customHeight="false" outlineLevel="0" collapsed="false">
      <c r="A83" s="7" t="n">
        <f aca="false">A79+1</f>
        <v>2032</v>
      </c>
      <c r="B83" s="7" t="n">
        <f aca="false">B79</f>
        <v>2</v>
      </c>
      <c r="C83" s="9"/>
      <c r="D83" s="81" t="n">
        <f aca="false">'Low pensions'!Q83</f>
        <v>149811396.994033</v>
      </c>
      <c r="E83" s="9"/>
      <c r="F83" s="67" t="n">
        <f aca="false">'Low pensions'!I83</f>
        <v>27229994.7548812</v>
      </c>
      <c r="G83" s="81" t="n">
        <f aca="false">'Low pensions'!K83</f>
        <v>3211486.34810601</v>
      </c>
      <c r="H83" s="81" t="n">
        <f aca="false">'Low pensions'!V83</f>
        <v>17668650.3456187</v>
      </c>
      <c r="I83" s="81" t="n">
        <f aca="false">'Low pensions'!M83</f>
        <v>99324.3200445171</v>
      </c>
      <c r="J83" s="81" t="n">
        <f aca="false">'Low pensions'!W83</f>
        <v>546453.10347275</v>
      </c>
      <c r="K83" s="9"/>
      <c r="L83" s="81" t="n">
        <f aca="false">'Low pensions'!N83</f>
        <v>4055305.69645755</v>
      </c>
      <c r="M83" s="67"/>
      <c r="N83" s="81" t="n">
        <f aca="false">'Low pensions'!L83</f>
        <v>1226539.63871843</v>
      </c>
      <c r="O83" s="9"/>
      <c r="P83" s="81" t="n">
        <f aca="false">'Low pensions'!X83</f>
        <v>27791059.7415599</v>
      </c>
      <c r="Q83" s="67"/>
      <c r="R83" s="81" t="n">
        <f aca="false">'Low SIPA income'!G78</f>
        <v>27950696.4252341</v>
      </c>
      <c r="S83" s="67"/>
      <c r="T83" s="81" t="n">
        <f aca="false">'Low SIPA income'!J78</f>
        <v>106871910.316258</v>
      </c>
      <c r="U83" s="9"/>
      <c r="V83" s="81" t="n">
        <f aca="false">'Low SIPA income'!F78</f>
        <v>122528.239327639</v>
      </c>
      <c r="W83" s="67"/>
      <c r="X83" s="81" t="n">
        <f aca="false">'Low SIPA income'!M78</f>
        <v>307755.611319404</v>
      </c>
      <c r="Y83" s="9"/>
      <c r="Z83" s="9" t="n">
        <f aca="false">R83+V83-N83-L83-F83</f>
        <v>-4438615.42549546</v>
      </c>
      <c r="AA83" s="9"/>
      <c r="AB83" s="9" t="n">
        <f aca="false">T83-P83-D83</f>
        <v>-70730546.419335</v>
      </c>
      <c r="AC83" s="50"/>
      <c r="AD83" s="9"/>
      <c r="AE83" s="9"/>
      <c r="AF83" s="9"/>
      <c r="AG83" s="9" t="n">
        <f aca="false">BF83/100*$AG$53</f>
        <v>6120790711.86373</v>
      </c>
      <c r="AH83" s="40" t="n">
        <f aca="false">(AG83-AG82)/AG82</f>
        <v>-0.00313473703405642</v>
      </c>
      <c r="AI83" s="40"/>
      <c r="AJ83" s="40" t="n">
        <f aca="false">AB83/AG83</f>
        <v>-0.0115557858043145</v>
      </c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1" t="n">
        <f aca="false">workers_and_wage_low!C71</f>
        <v>12742170</v>
      </c>
      <c r="AX83" s="7"/>
      <c r="AY83" s="40" t="n">
        <f aca="false">(AW83-AW82)/AW82</f>
        <v>-0.00186261137833242</v>
      </c>
      <c r="AZ83" s="39" t="n">
        <f aca="false">workers_and_wage_low!B71</f>
        <v>7007.42428943238</v>
      </c>
      <c r="BA83" s="40" t="n">
        <f aca="false">(AZ83-AZ82)/AZ82</f>
        <v>-0.00127449955309332</v>
      </c>
      <c r="BB83" s="40"/>
      <c r="BC83" s="40"/>
      <c r="BD83" s="40"/>
      <c r="BE83" s="40"/>
      <c r="BF83" s="7" t="n">
        <f aca="false">BF82*(1+AY83)*(1+BA83)*(1-BE83)</f>
        <v>117.398962315506</v>
      </c>
      <c r="BG83" s="7"/>
      <c r="BH83" s="7"/>
      <c r="BI83" s="40" t="n">
        <f aca="false">T90/AG90</f>
        <v>0.0151600602259361</v>
      </c>
      <c r="BJ83" s="7"/>
      <c r="BK83" s="7"/>
      <c r="BL83" s="7"/>
      <c r="BM83" s="7"/>
      <c r="BN83" s="7"/>
      <c r="BO83" s="7"/>
      <c r="BP83" s="7"/>
    </row>
    <row r="84" customFormat="false" ht="12.8" hidden="false" customHeight="false" outlineLevel="0" collapsed="false">
      <c r="A84" s="7" t="n">
        <f aca="false">A80+1</f>
        <v>2032</v>
      </c>
      <c r="B84" s="7" t="n">
        <f aca="false">B80</f>
        <v>3</v>
      </c>
      <c r="C84" s="9"/>
      <c r="D84" s="81" t="n">
        <f aca="false">'Low pensions'!Q84</f>
        <v>147936681.706927</v>
      </c>
      <c r="E84" s="9"/>
      <c r="F84" s="67" t="n">
        <f aca="false">'Low pensions'!I84</f>
        <v>26889243.0600231</v>
      </c>
      <c r="G84" s="81" t="n">
        <f aca="false">'Low pensions'!K84</f>
        <v>3230184.02555111</v>
      </c>
      <c r="H84" s="81" t="n">
        <f aca="false">'Low pensions'!V84</f>
        <v>17771519.4502149</v>
      </c>
      <c r="I84" s="81" t="n">
        <f aca="false">'Low pensions'!M84</f>
        <v>99902.5987283848</v>
      </c>
      <c r="J84" s="81" t="n">
        <f aca="false">'Low pensions'!W84</f>
        <v>549634.622171594</v>
      </c>
      <c r="K84" s="9"/>
      <c r="L84" s="81" t="n">
        <f aca="false">'Low pensions'!N84</f>
        <v>4014342.18101932</v>
      </c>
      <c r="M84" s="67"/>
      <c r="N84" s="81" t="n">
        <f aca="false">'Low pensions'!L84</f>
        <v>1212278.13488</v>
      </c>
      <c r="O84" s="9"/>
      <c r="P84" s="81" t="n">
        <f aca="false">'Low pensions'!X84</f>
        <v>27500037.2789234</v>
      </c>
      <c r="Q84" s="67"/>
      <c r="R84" s="81" t="n">
        <f aca="false">'Low SIPA income'!G79</f>
        <v>24202581.0040812</v>
      </c>
      <c r="S84" s="67"/>
      <c r="T84" s="81" t="n">
        <f aca="false">'Low SIPA income'!J79</f>
        <v>92540666.1479446</v>
      </c>
      <c r="U84" s="9"/>
      <c r="V84" s="81" t="n">
        <f aca="false">'Low SIPA income'!F79</f>
        <v>125442.828820998</v>
      </c>
      <c r="W84" s="67"/>
      <c r="X84" s="81" t="n">
        <f aca="false">'Low SIPA income'!M79</f>
        <v>315076.219827254</v>
      </c>
      <c r="Y84" s="9"/>
      <c r="Z84" s="9" t="n">
        <f aca="false">R84+V84-N84-L84-F84</f>
        <v>-7787839.54302017</v>
      </c>
      <c r="AA84" s="9"/>
      <c r="AB84" s="9" t="n">
        <f aca="false">T84-P84-D84</f>
        <v>-82896052.8379062</v>
      </c>
      <c r="AC84" s="50"/>
      <c r="AD84" s="9"/>
      <c r="AE84" s="9"/>
      <c r="AF84" s="9"/>
      <c r="AG84" s="9" t="n">
        <f aca="false">BF84/100*$AG$53</f>
        <v>6124011889.30886</v>
      </c>
      <c r="AH84" s="40" t="n">
        <f aca="false">(AG84-AG83)/AG83</f>
        <v>0.000526268189318242</v>
      </c>
      <c r="AI84" s="40"/>
      <c r="AJ84" s="40" t="n">
        <f aca="false">AB84/AG84</f>
        <v>-0.013536233164835</v>
      </c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9"/>
      <c r="AV84" s="7"/>
      <c r="AW84" s="71" t="n">
        <f aca="false">workers_and_wage_low!C72</f>
        <v>12737173</v>
      </c>
      <c r="AX84" s="7"/>
      <c r="AY84" s="40" t="n">
        <f aca="false">(AW84-AW83)/AW83</f>
        <v>-0.000392162402479326</v>
      </c>
      <c r="AZ84" s="39" t="n">
        <f aca="false">workers_and_wage_low!B72</f>
        <v>7013.86264715134</v>
      </c>
      <c r="BA84" s="40" t="n">
        <f aca="false">(AZ84-AZ83)/AZ83</f>
        <v>0.000918790907046906</v>
      </c>
      <c r="BB84" s="40"/>
      <c r="BC84" s="40"/>
      <c r="BD84" s="40"/>
      <c r="BE84" s="40"/>
      <c r="BF84" s="7" t="n">
        <f aca="false">BF83*(1+AY84)*(1+BA84)*(1-BE84)</f>
        <v>117.460745654831</v>
      </c>
      <c r="BG84" s="7"/>
      <c r="BH84" s="7"/>
      <c r="BI84" s="40" t="n">
        <f aca="false">T91/AG91</f>
        <v>0.0174327165642395</v>
      </c>
      <c r="BJ84" s="7"/>
      <c r="BK84" s="7"/>
      <c r="BL84" s="7"/>
      <c r="BM84" s="7"/>
      <c r="BN84" s="7"/>
      <c r="BO84" s="7"/>
      <c r="BP84" s="7"/>
    </row>
    <row r="85" customFormat="false" ht="12.8" hidden="false" customHeight="false" outlineLevel="0" collapsed="false">
      <c r="A85" s="7" t="n">
        <f aca="false">A81+1</f>
        <v>2032</v>
      </c>
      <c r="B85" s="7" t="n">
        <f aca="false">B81</f>
        <v>4</v>
      </c>
      <c r="C85" s="9"/>
      <c r="D85" s="81" t="n">
        <f aca="false">'Low pensions'!Q85</f>
        <v>150563650.941698</v>
      </c>
      <c r="E85" s="9"/>
      <c r="F85" s="67" t="n">
        <f aca="false">'Low pensions'!I85</f>
        <v>27366725.8144685</v>
      </c>
      <c r="G85" s="81" t="n">
        <f aca="false">'Low pensions'!K85</f>
        <v>3366704.21158032</v>
      </c>
      <c r="H85" s="81" t="n">
        <f aca="false">'Low pensions'!V85</f>
        <v>18522613.2337807</v>
      </c>
      <c r="I85" s="81" t="n">
        <f aca="false">'Low pensions'!M85</f>
        <v>104124.872523103</v>
      </c>
      <c r="J85" s="81" t="n">
        <f aca="false">'Low pensions'!W85</f>
        <v>572864.326817961</v>
      </c>
      <c r="K85" s="9"/>
      <c r="L85" s="81" t="n">
        <f aca="false">'Low pensions'!N85</f>
        <v>4059955.86135112</v>
      </c>
      <c r="M85" s="67"/>
      <c r="N85" s="81" t="n">
        <f aca="false">'Low pensions'!L85</f>
        <v>1234807.8019326</v>
      </c>
      <c r="O85" s="9"/>
      <c r="P85" s="81" t="n">
        <f aca="false">'Low pensions'!X85</f>
        <v>27860678.4638004</v>
      </c>
      <c r="Q85" s="67"/>
      <c r="R85" s="81" t="n">
        <f aca="false">'Low SIPA income'!G80</f>
        <v>28100013.1160121</v>
      </c>
      <c r="S85" s="67"/>
      <c r="T85" s="81" t="n">
        <f aca="false">'Low SIPA income'!J80</f>
        <v>107442835.624979</v>
      </c>
      <c r="U85" s="9"/>
      <c r="V85" s="81" t="n">
        <f aca="false">'Low SIPA income'!F80</f>
        <v>125737.764543983</v>
      </c>
      <c r="W85" s="67"/>
      <c r="X85" s="81" t="n">
        <f aca="false">'Low SIPA income'!M80</f>
        <v>315817.013331066</v>
      </c>
      <c r="Y85" s="9"/>
      <c r="Z85" s="9" t="n">
        <f aca="false">R85+V85-N85-L85-F85</f>
        <v>-4435738.59719612</v>
      </c>
      <c r="AA85" s="9"/>
      <c r="AB85" s="9" t="n">
        <f aca="false">T85-P85-D85</f>
        <v>-70981493.7805189</v>
      </c>
      <c r="AC85" s="50"/>
      <c r="AD85" s="9"/>
      <c r="AE85" s="9"/>
      <c r="AF85" s="9"/>
      <c r="AG85" s="9" t="n">
        <f aca="false">BF85/100*$AG$53</f>
        <v>6158271482.41646</v>
      </c>
      <c r="AH85" s="40" t="n">
        <f aca="false">(AG85-AG84)/AG84</f>
        <v>0.00559430545316469</v>
      </c>
      <c r="AI85" s="40" t="n">
        <f aca="false">(AG85-AG81)/AG81</f>
        <v>0.00820831882629705</v>
      </c>
      <c r="AJ85" s="40" t="n">
        <f aca="false">AB85/AG85</f>
        <v>-0.0115262040628105</v>
      </c>
      <c r="AK85" s="7"/>
      <c r="AL85" s="7"/>
      <c r="AM85" s="7"/>
      <c r="AN85" s="7"/>
      <c r="AO85" s="7"/>
      <c r="AP85" s="7"/>
      <c r="AQ85" s="7"/>
      <c r="AR85" s="7"/>
      <c r="AS85" s="7"/>
      <c r="AT85" s="7"/>
      <c r="AV85" s="7"/>
      <c r="AW85" s="71" t="n">
        <f aca="false">workers_and_wage_low!C73</f>
        <v>12764292</v>
      </c>
      <c r="AX85" s="7"/>
      <c r="AY85" s="40" t="n">
        <f aca="false">(AW85-AW84)/AW84</f>
        <v>0.00212912237275885</v>
      </c>
      <c r="AZ85" s="39" t="n">
        <f aca="false">workers_and_wage_low!B73</f>
        <v>7038.11532839829</v>
      </c>
      <c r="BA85" s="40" t="n">
        <f aca="false">(AZ85-AZ84)/AZ84</f>
        <v>0.00345782095644645</v>
      </c>
      <c r="BB85" s="40"/>
      <c r="BC85" s="40"/>
      <c r="BD85" s="40"/>
      <c r="BE85" s="40"/>
      <c r="BF85" s="7" t="n">
        <f aca="false">BF84*(1+AY85)*(1+BA85)*(1-BE85)</f>
        <v>118.117856944781</v>
      </c>
      <c r="BG85" s="7"/>
      <c r="BH85" s="7"/>
      <c r="BI85" s="40" t="n">
        <f aca="false">T92/AG92</f>
        <v>0.0152032228552554</v>
      </c>
      <c r="BJ85" s="7"/>
      <c r="BK85" s="7"/>
      <c r="BL85" s="7"/>
      <c r="BM85" s="7"/>
      <c r="BN85" s="7"/>
      <c r="BO85" s="7"/>
      <c r="BP85" s="7"/>
    </row>
    <row r="86" customFormat="false" ht="12.8" hidden="false" customHeight="false" outlineLevel="0" collapsed="false">
      <c r="A86" s="5" t="n">
        <f aca="false">A82+1</f>
        <v>2033</v>
      </c>
      <c r="B86" s="5" t="n">
        <f aca="false">B82</f>
        <v>1</v>
      </c>
      <c r="C86" s="6"/>
      <c r="D86" s="80" t="n">
        <f aca="false">'Low pensions'!Q86</f>
        <v>147988851.213495</v>
      </c>
      <c r="E86" s="6"/>
      <c r="F86" s="8" t="n">
        <f aca="false">'Low pensions'!I86</f>
        <v>26898725.4853838</v>
      </c>
      <c r="G86" s="80" t="n">
        <f aca="false">'Low pensions'!K86</f>
        <v>3370015.7303739</v>
      </c>
      <c r="H86" s="80" t="n">
        <f aca="false">'Low pensions'!V86</f>
        <v>18540832.233127</v>
      </c>
      <c r="I86" s="80" t="n">
        <f aca="false">'Low pensions'!M86</f>
        <v>104227.290630121</v>
      </c>
      <c r="J86" s="80" t="n">
        <f aca="false">'Low pensions'!W86</f>
        <v>573427.801024547</v>
      </c>
      <c r="K86" s="6"/>
      <c r="L86" s="80" t="n">
        <f aca="false">'Low pensions'!N86</f>
        <v>4826215.33326894</v>
      </c>
      <c r="M86" s="8"/>
      <c r="N86" s="80" t="n">
        <f aca="false">'Low pensions'!L86</f>
        <v>1214760.62807273</v>
      </c>
      <c r="O86" s="6"/>
      <c r="P86" s="80" t="n">
        <f aca="false">'Low pensions'!X86</f>
        <v>31726508.8705218</v>
      </c>
      <c r="Q86" s="8"/>
      <c r="R86" s="80" t="n">
        <f aca="false">'Low SIPA income'!G81</f>
        <v>24471450.1321296</v>
      </c>
      <c r="S86" s="8"/>
      <c r="T86" s="80" t="n">
        <f aca="false">'Low SIPA income'!J81</f>
        <v>93568710.562382</v>
      </c>
      <c r="U86" s="6"/>
      <c r="V86" s="80" t="n">
        <f aca="false">'Low SIPA income'!F81</f>
        <v>129356.634701812</v>
      </c>
      <c r="W86" s="8"/>
      <c r="X86" s="80" t="n">
        <f aca="false">'Low SIPA income'!M81</f>
        <v>324906.571818315</v>
      </c>
      <c r="Y86" s="6"/>
      <c r="Z86" s="6" t="n">
        <f aca="false">R86+V86-N86-L86-F86</f>
        <v>-8338894.67989408</v>
      </c>
      <c r="AA86" s="6"/>
      <c r="AB86" s="6" t="n">
        <f aca="false">T86-P86-D86</f>
        <v>-86146649.5216343</v>
      </c>
      <c r="AC86" s="50"/>
      <c r="AD86" s="6"/>
      <c r="AE86" s="6"/>
      <c r="AF86" s="6"/>
      <c r="AG86" s="6" t="n">
        <f aca="false">BF86/100*$AG$53</f>
        <v>6157846533.10868</v>
      </c>
      <c r="AH86" s="61" t="n">
        <f aca="false">(AG86-AG85)/AG85</f>
        <v>-6.90046401813354E-005</v>
      </c>
      <c r="AI86" s="61"/>
      <c r="AJ86" s="61" t="n">
        <f aca="false">AB86/AG86</f>
        <v>-0.0139897363564442</v>
      </c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61" t="n">
        <f aca="false">AVERAGE(AH86:AH89)</f>
        <v>0.00338114575707781</v>
      </c>
      <c r="AV86" s="5"/>
      <c r="AW86" s="65" t="n">
        <f aca="false">workers_and_wage_low!C74</f>
        <v>12795819</v>
      </c>
      <c r="AX86" s="5"/>
      <c r="AY86" s="61" t="n">
        <f aca="false">(AW86-AW85)/AW85</f>
        <v>0.00246993722801077</v>
      </c>
      <c r="AZ86" s="66" t="n">
        <f aca="false">workers_and_wage_low!B74</f>
        <v>7020.28999018431</v>
      </c>
      <c r="BA86" s="61" t="n">
        <f aca="false">(AZ86-AZ85)/AZ85</f>
        <v>-0.00253268629203252</v>
      </c>
      <c r="BB86" s="61"/>
      <c r="BC86" s="61"/>
      <c r="BD86" s="61"/>
      <c r="BE86" s="61"/>
      <c r="BF86" s="5" t="n">
        <f aca="false">BF85*(1+AY86)*(1+BA86)*(1-BE86)</f>
        <v>118.109706264564</v>
      </c>
      <c r="BG86" s="5"/>
      <c r="BH86" s="5"/>
      <c r="BI86" s="61" t="n">
        <f aca="false">T93/AG93</f>
        <v>0.0174831625977422</v>
      </c>
      <c r="BJ86" s="5"/>
      <c r="BK86" s="5"/>
      <c r="BL86" s="5"/>
      <c r="BM86" s="5"/>
      <c r="BN86" s="5"/>
      <c r="BO86" s="5"/>
      <c r="BP86" s="5"/>
    </row>
    <row r="87" customFormat="false" ht="12.8" hidden="false" customHeight="false" outlineLevel="0" collapsed="false">
      <c r="A87" s="7" t="n">
        <f aca="false">A83+1</f>
        <v>2033</v>
      </c>
      <c r="B87" s="7" t="n">
        <f aca="false">B83</f>
        <v>2</v>
      </c>
      <c r="C87" s="9"/>
      <c r="D87" s="81" t="n">
        <f aca="false">'Low pensions'!Q87</f>
        <v>151158271.392676</v>
      </c>
      <c r="E87" s="9"/>
      <c r="F87" s="67" t="n">
        <f aca="false">'Low pensions'!I87</f>
        <v>27474805.1200899</v>
      </c>
      <c r="G87" s="81" t="n">
        <f aca="false">'Low pensions'!K87</f>
        <v>3512359.88555203</v>
      </c>
      <c r="H87" s="81" t="n">
        <f aca="false">'Low pensions'!V87</f>
        <v>19323967.7766014</v>
      </c>
      <c r="I87" s="81" t="n">
        <f aca="false">'Low pensions'!M87</f>
        <v>108629.687182021</v>
      </c>
      <c r="J87" s="81" t="n">
        <f aca="false">'Low pensions'!W87</f>
        <v>597648.487936124</v>
      </c>
      <c r="K87" s="9"/>
      <c r="L87" s="81" t="n">
        <f aca="false">'Low pensions'!N87</f>
        <v>4140876.04118691</v>
      </c>
      <c r="M87" s="67"/>
      <c r="N87" s="81" t="n">
        <f aca="false">'Low pensions'!L87</f>
        <v>1242194.92760878</v>
      </c>
      <c r="O87" s="9"/>
      <c r="P87" s="81" t="n">
        <f aca="false">'Low pensions'!X87</f>
        <v>28321215.4475626</v>
      </c>
      <c r="Q87" s="67"/>
      <c r="R87" s="81" t="n">
        <f aca="false">'Low SIPA income'!G82</f>
        <v>28119583.9552445</v>
      </c>
      <c r="S87" s="67"/>
      <c r="T87" s="81" t="n">
        <f aca="false">'Low SIPA income'!J82</f>
        <v>107517666.425022</v>
      </c>
      <c r="U87" s="9"/>
      <c r="V87" s="81" t="n">
        <f aca="false">'Low SIPA income'!F82</f>
        <v>128506.274992044</v>
      </c>
      <c r="W87" s="67"/>
      <c r="X87" s="81" t="n">
        <f aca="false">'Low SIPA income'!M82</f>
        <v>322770.713392884</v>
      </c>
      <c r="Y87" s="9"/>
      <c r="Z87" s="9" t="n">
        <f aca="false">R87+V87-N87-L87-F87</f>
        <v>-4609785.85864903</v>
      </c>
      <c r="AA87" s="9"/>
      <c r="AB87" s="9" t="n">
        <f aca="false">T87-P87-D87</f>
        <v>-71961820.4152165</v>
      </c>
      <c r="AC87" s="50"/>
      <c r="AD87" s="9"/>
      <c r="AE87" s="9"/>
      <c r="AF87" s="9"/>
      <c r="AG87" s="9" t="n">
        <f aca="false">BF87/100*$AG$53</f>
        <v>6162340511.21544</v>
      </c>
      <c r="AH87" s="40" t="n">
        <f aca="false">(AG87-AG86)/AG86</f>
        <v>0.000729797029302724</v>
      </c>
      <c r="AI87" s="40"/>
      <c r="AJ87" s="40" t="n">
        <f aca="false">AB87/AG87</f>
        <v>-0.0116776767340666</v>
      </c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1" t="n">
        <f aca="false">workers_and_wage_low!C75</f>
        <v>12786243</v>
      </c>
      <c r="AX87" s="7"/>
      <c r="AY87" s="40" t="n">
        <f aca="false">(AW87-AW86)/AW86</f>
        <v>-0.000748369447864181</v>
      </c>
      <c r="AZ87" s="39" t="n">
        <f aca="false">workers_and_wage_low!B75</f>
        <v>7030.67491927144</v>
      </c>
      <c r="BA87" s="40" t="n">
        <f aca="false">(AZ87-AZ86)/AZ86</f>
        <v>0.00147927352027434</v>
      </c>
      <c r="BB87" s="40"/>
      <c r="BC87" s="40"/>
      <c r="BD87" s="40"/>
      <c r="BE87" s="40"/>
      <c r="BF87" s="7" t="n">
        <f aca="false">BF86*(1+AY87)*(1+BA87)*(1-BE87)</f>
        <v>118.195902377327</v>
      </c>
      <c r="BG87" s="7"/>
      <c r="BH87" s="7"/>
      <c r="BI87" s="40" t="n">
        <f aca="false">T94/AG94</f>
        <v>0.0151681401247969</v>
      </c>
      <c r="BJ87" s="7"/>
      <c r="BK87" s="7"/>
      <c r="BL87" s="7"/>
      <c r="BM87" s="7"/>
      <c r="BN87" s="7"/>
      <c r="BO87" s="7"/>
      <c r="BP87" s="7"/>
    </row>
    <row r="88" customFormat="false" ht="12.8" hidden="false" customHeight="false" outlineLevel="0" collapsed="false">
      <c r="A88" s="7" t="n">
        <f aca="false">A84+1</f>
        <v>2033</v>
      </c>
      <c r="B88" s="7" t="n">
        <f aca="false">B84</f>
        <v>3</v>
      </c>
      <c r="C88" s="9"/>
      <c r="D88" s="81" t="n">
        <f aca="false">'Low pensions'!Q88</f>
        <v>147942140.613828</v>
      </c>
      <c r="E88" s="9"/>
      <c r="F88" s="67" t="n">
        <f aca="false">'Low pensions'!I88</f>
        <v>26890235.2809705</v>
      </c>
      <c r="G88" s="81" t="n">
        <f aca="false">'Low pensions'!K88</f>
        <v>3551269.23446907</v>
      </c>
      <c r="H88" s="81" t="n">
        <f aca="false">'Low pensions'!V88</f>
        <v>19538035.5342291</v>
      </c>
      <c r="I88" s="81" t="n">
        <f aca="false">'Low pensions'!M88</f>
        <v>109833.069107289</v>
      </c>
      <c r="J88" s="81" t="n">
        <f aca="false">'Low pensions'!W88</f>
        <v>604269.140233882</v>
      </c>
      <c r="K88" s="9"/>
      <c r="L88" s="81" t="n">
        <f aca="false">'Low pensions'!N88</f>
        <v>4082880.24450005</v>
      </c>
      <c r="M88" s="67"/>
      <c r="N88" s="81" t="n">
        <f aca="false">'Low pensions'!L88</f>
        <v>1216341.41363367</v>
      </c>
      <c r="O88" s="9"/>
      <c r="P88" s="81" t="n">
        <f aca="false">'Low pensions'!X88</f>
        <v>27878036.5769828</v>
      </c>
      <c r="Q88" s="67"/>
      <c r="R88" s="81" t="n">
        <f aca="false">'Low SIPA income'!G83</f>
        <v>24589321.3047222</v>
      </c>
      <c r="S88" s="67"/>
      <c r="T88" s="81" t="n">
        <f aca="false">'Low SIPA income'!J83</f>
        <v>94019401.2068848</v>
      </c>
      <c r="U88" s="9"/>
      <c r="V88" s="81" t="n">
        <f aca="false">'Low SIPA income'!F83</f>
        <v>127656.843933213</v>
      </c>
      <c r="W88" s="67"/>
      <c r="X88" s="81" t="n">
        <f aca="false">'Low SIPA income'!M83</f>
        <v>320637.187470869</v>
      </c>
      <c r="Y88" s="9"/>
      <c r="Z88" s="9" t="n">
        <f aca="false">R88+V88-N88-L88-F88</f>
        <v>-7472478.79044878</v>
      </c>
      <c r="AA88" s="9"/>
      <c r="AB88" s="9" t="n">
        <f aca="false">T88-P88-D88</f>
        <v>-81800775.9839256</v>
      </c>
      <c r="AC88" s="50"/>
      <c r="AD88" s="9"/>
      <c r="AE88" s="9"/>
      <c r="AF88" s="9"/>
      <c r="AG88" s="9" t="n">
        <f aca="false">BF88/100*$AG$53</f>
        <v>6191346934.19893</v>
      </c>
      <c r="AH88" s="40" t="n">
        <f aca="false">(AG88-AG87)/AG87</f>
        <v>0.0047070464429367</v>
      </c>
      <c r="AI88" s="40"/>
      <c r="AJ88" s="40" t="n">
        <f aca="false">AB88/AG88</f>
        <v>-0.0132121131077449</v>
      </c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9"/>
      <c r="AV88" s="7"/>
      <c r="AW88" s="71" t="n">
        <f aca="false">workers_and_wage_low!C76</f>
        <v>12828546</v>
      </c>
      <c r="AX88" s="7"/>
      <c r="AY88" s="40" t="n">
        <f aca="false">(AW88-AW87)/AW87</f>
        <v>0.00330847771311714</v>
      </c>
      <c r="AZ88" s="39" t="n">
        <f aca="false">workers_and_wage_low!B76</f>
        <v>7040.47537676785</v>
      </c>
      <c r="BA88" s="40" t="n">
        <f aca="false">(AZ88-AZ87)/AZ87</f>
        <v>0.00139395685463281</v>
      </c>
      <c r="BB88" s="40"/>
      <c r="BC88" s="40"/>
      <c r="BD88" s="40"/>
      <c r="BE88" s="40"/>
      <c r="BF88" s="7" t="n">
        <f aca="false">BF87*(1+AY88)*(1+BA88)*(1-BE88)</f>
        <v>118.752255979182</v>
      </c>
      <c r="BG88" s="7"/>
      <c r="BH88" s="7"/>
      <c r="BI88" s="40" t="n">
        <f aca="false">T95/AG95</f>
        <v>0.0175122251310839</v>
      </c>
      <c r="BJ88" s="7"/>
      <c r="BK88" s="7"/>
      <c r="BL88" s="7"/>
      <c r="BM88" s="7"/>
      <c r="BN88" s="7"/>
      <c r="BO88" s="7"/>
      <c r="BP88" s="7"/>
    </row>
    <row r="89" customFormat="false" ht="12.8" hidden="false" customHeight="false" outlineLevel="0" collapsed="false">
      <c r="A89" s="7" t="n">
        <f aca="false">A85+1</f>
        <v>2033</v>
      </c>
      <c r="B89" s="7" t="n">
        <f aca="false">B85</f>
        <v>4</v>
      </c>
      <c r="C89" s="9"/>
      <c r="D89" s="81" t="n">
        <f aca="false">'Low pensions'!Q89</f>
        <v>151082742.614991</v>
      </c>
      <c r="E89" s="9"/>
      <c r="F89" s="67" t="n">
        <f aca="false">'Low pensions'!I89</f>
        <v>27461076.8706946</v>
      </c>
      <c r="G89" s="81" t="n">
        <f aca="false">'Low pensions'!K89</f>
        <v>3700653.18214374</v>
      </c>
      <c r="H89" s="81" t="n">
        <f aca="false">'Low pensions'!V89</f>
        <v>20359901.938945</v>
      </c>
      <c r="I89" s="81" t="n">
        <f aca="false">'Low pensions'!M89</f>
        <v>114453.191200322</v>
      </c>
      <c r="J89" s="81" t="n">
        <f aca="false">'Low pensions'!W89</f>
        <v>629687.68883335</v>
      </c>
      <c r="K89" s="9"/>
      <c r="L89" s="81" t="n">
        <f aca="false">'Low pensions'!N89</f>
        <v>4111091.21544907</v>
      </c>
      <c r="M89" s="67"/>
      <c r="N89" s="81" t="n">
        <f aca="false">'Low pensions'!L89</f>
        <v>1243341.97639829</v>
      </c>
      <c r="O89" s="9"/>
      <c r="P89" s="81" t="n">
        <f aca="false">'Low pensions'!X89</f>
        <v>28172972.5692236</v>
      </c>
      <c r="Q89" s="67"/>
      <c r="R89" s="81" t="n">
        <f aca="false">'Low SIPA income'!G84</f>
        <v>28508907.9122328</v>
      </c>
      <c r="S89" s="67"/>
      <c r="T89" s="81" t="n">
        <f aca="false">'Low SIPA income'!J84</f>
        <v>109006280.317936</v>
      </c>
      <c r="U89" s="9"/>
      <c r="V89" s="81" t="n">
        <f aca="false">'Low SIPA income'!F84</f>
        <v>129047.944949698</v>
      </c>
      <c r="W89" s="67"/>
      <c r="X89" s="81" t="n">
        <f aca="false">'Low SIPA income'!M84</f>
        <v>324131.232158729</v>
      </c>
      <c r="Y89" s="9"/>
      <c r="Z89" s="9" t="n">
        <f aca="false">R89+V89-N89-L89-F89</f>
        <v>-4177554.2053595</v>
      </c>
      <c r="AA89" s="9"/>
      <c r="AB89" s="9" t="n">
        <f aca="false">T89-P89-D89</f>
        <v>-70249434.8662792</v>
      </c>
      <c r="AC89" s="50"/>
      <c r="AD89" s="9"/>
      <c r="AE89" s="9"/>
      <c r="AF89" s="9"/>
      <c r="AG89" s="9" t="n">
        <f aca="false">BF89/100*$AG$53</f>
        <v>6241848167.37144</v>
      </c>
      <c r="AH89" s="40" t="n">
        <f aca="false">(AG89-AG88)/AG88</f>
        <v>0.00815674419625315</v>
      </c>
      <c r="AI89" s="40" t="n">
        <f aca="false">(AG89-AG85)/AG85</f>
        <v>0.0135714518584661</v>
      </c>
      <c r="AJ89" s="40" t="n">
        <f aca="false">AB89/AG89</f>
        <v>-0.0112545888625584</v>
      </c>
      <c r="AK89" s="7"/>
      <c r="AL89" s="7"/>
      <c r="AM89" s="7"/>
      <c r="AN89" s="7"/>
      <c r="AO89" s="7"/>
      <c r="AP89" s="7"/>
      <c r="AQ89" s="7"/>
      <c r="AR89" s="7"/>
      <c r="AS89" s="7"/>
      <c r="AT89" s="7"/>
      <c r="AV89" s="7"/>
      <c r="AW89" s="71" t="n">
        <f aca="false">workers_and_wage_low!C77</f>
        <v>12909429</v>
      </c>
      <c r="AX89" s="7"/>
      <c r="AY89" s="40" t="n">
        <f aca="false">(AW89-AW88)/AW88</f>
        <v>0.00630492341064997</v>
      </c>
      <c r="AZ89" s="39" t="n">
        <f aca="false">workers_and_wage_low!B77</f>
        <v>7053.43138874784</v>
      </c>
      <c r="BA89" s="40" t="n">
        <f aca="false">(AZ89-AZ88)/AZ88</f>
        <v>0.00184021834984858</v>
      </c>
      <c r="BB89" s="40"/>
      <c r="BC89" s="40"/>
      <c r="BD89" s="40"/>
      <c r="BE89" s="40"/>
      <c r="BF89" s="7" t="n">
        <f aca="false">BF88*(1+AY89)*(1+BA89)*(1-BE89)</f>
        <v>119.720887753932</v>
      </c>
      <c r="BG89" s="7"/>
      <c r="BH89" s="7"/>
      <c r="BI89" s="40" t="n">
        <f aca="false">T96/AG96</f>
        <v>0.015201787824299</v>
      </c>
      <c r="BJ89" s="7"/>
      <c r="BK89" s="7"/>
      <c r="BL89" s="7"/>
      <c r="BM89" s="7"/>
      <c r="BN89" s="7"/>
      <c r="BO89" s="7"/>
      <c r="BP89" s="7"/>
    </row>
    <row r="90" customFormat="false" ht="12.8" hidden="false" customHeight="false" outlineLevel="0" collapsed="false">
      <c r="A90" s="5" t="n">
        <f aca="false">A86+1</f>
        <v>2034</v>
      </c>
      <c r="B90" s="5" t="n">
        <f aca="false">B86</f>
        <v>1</v>
      </c>
      <c r="C90" s="6"/>
      <c r="D90" s="80" t="n">
        <f aca="false">'Low pensions'!Q90</f>
        <v>148540180.226963</v>
      </c>
      <c r="E90" s="6"/>
      <c r="F90" s="8" t="n">
        <f aca="false">'Low pensions'!I90</f>
        <v>26998936.0597872</v>
      </c>
      <c r="G90" s="80" t="n">
        <f aca="false">'Low pensions'!K90</f>
        <v>3716238.95689965</v>
      </c>
      <c r="H90" s="80" t="n">
        <f aca="false">'Low pensions'!V90</f>
        <v>20445650.273105</v>
      </c>
      <c r="I90" s="80" t="n">
        <f aca="false">'Low pensions'!M90</f>
        <v>114935.225471124</v>
      </c>
      <c r="J90" s="80" t="n">
        <f aca="false">'Low pensions'!W90</f>
        <v>632339.699168198</v>
      </c>
      <c r="K90" s="6"/>
      <c r="L90" s="80" t="n">
        <f aca="false">'Low pensions'!N90</f>
        <v>4799296.23987532</v>
      </c>
      <c r="M90" s="8"/>
      <c r="N90" s="80" t="n">
        <f aca="false">'Low pensions'!L90</f>
        <v>1224037.3365706</v>
      </c>
      <c r="O90" s="6"/>
      <c r="P90" s="80" t="n">
        <f aca="false">'Low pensions'!X90</f>
        <v>31637863.2800181</v>
      </c>
      <c r="Q90" s="8"/>
      <c r="R90" s="80" t="n">
        <f aca="false">'Low SIPA income'!G85</f>
        <v>24931260.3316338</v>
      </c>
      <c r="S90" s="8"/>
      <c r="T90" s="80" t="n">
        <f aca="false">'Low SIPA income'!J85</f>
        <v>95326834.712718</v>
      </c>
      <c r="U90" s="6"/>
      <c r="V90" s="80" t="n">
        <f aca="false">'Low SIPA income'!F85</f>
        <v>133434.895973517</v>
      </c>
      <c r="W90" s="8"/>
      <c r="X90" s="80" t="n">
        <f aca="false">'Low SIPA income'!M85</f>
        <v>335149.988337487</v>
      </c>
      <c r="Y90" s="6"/>
      <c r="Z90" s="6" t="n">
        <f aca="false">R90+V90-N90-L90-F90</f>
        <v>-7957574.40862582</v>
      </c>
      <c r="AA90" s="6"/>
      <c r="AB90" s="6" t="n">
        <f aca="false">T90-P90-D90</f>
        <v>-84851208.7942626</v>
      </c>
      <c r="AC90" s="50"/>
      <c r="AD90" s="6"/>
      <c r="AE90" s="6"/>
      <c r="AF90" s="6"/>
      <c r="AG90" s="6" t="n">
        <f aca="false">BF90/100*$AG$53</f>
        <v>6288024802.80594</v>
      </c>
      <c r="AH90" s="61" t="n">
        <f aca="false">(AG90-AG89)/AG89</f>
        <v>0.00739791071431009</v>
      </c>
      <c r="AI90" s="61"/>
      <c r="AJ90" s="61" t="n">
        <f aca="false">AB90/AG90</f>
        <v>-0.013494095754266</v>
      </c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61" t="n">
        <f aca="false">AVERAGE(AH90:AH93)</f>
        <v>0.00355371170760054</v>
      </c>
      <c r="AV90" s="5"/>
      <c r="AW90" s="65" t="n">
        <f aca="false">workers_and_wage_low!C78</f>
        <v>12928497</v>
      </c>
      <c r="AX90" s="5"/>
      <c r="AY90" s="61" t="n">
        <f aca="false">(AW90-AW89)/AW89</f>
        <v>0.00147705990714229</v>
      </c>
      <c r="AZ90" s="66" t="n">
        <f aca="false">workers_and_wage_low!B78</f>
        <v>7095.1321092169</v>
      </c>
      <c r="BA90" s="61" t="n">
        <f aca="false">(AZ90-AZ89)/AZ89</f>
        <v>0.00591211825432801</v>
      </c>
      <c r="BB90" s="61"/>
      <c r="BC90" s="61"/>
      <c r="BD90" s="61"/>
      <c r="BE90" s="61"/>
      <c r="BF90" s="5" t="n">
        <f aca="false">BF89*(1+AY90)*(1+BA90)*(1-BE90)</f>
        <v>120.606572192174</v>
      </c>
      <c r="BG90" s="5"/>
      <c r="BH90" s="5"/>
      <c r="BI90" s="61" t="n">
        <f aca="false">T97/AG97</f>
        <v>0.0174955613460203</v>
      </c>
      <c r="BJ90" s="5"/>
      <c r="BK90" s="5"/>
      <c r="BL90" s="5"/>
      <c r="BM90" s="5"/>
      <c r="BN90" s="5"/>
      <c r="BO90" s="5"/>
      <c r="BP90" s="5"/>
    </row>
    <row r="91" customFormat="false" ht="12.8" hidden="false" customHeight="false" outlineLevel="0" collapsed="false">
      <c r="A91" s="7" t="n">
        <f aca="false">A87+1</f>
        <v>2034</v>
      </c>
      <c r="B91" s="7" t="n">
        <f aca="false">B87</f>
        <v>2</v>
      </c>
      <c r="C91" s="9"/>
      <c r="D91" s="81" t="n">
        <f aca="false">'Low pensions'!Q91</f>
        <v>151425843.103197</v>
      </c>
      <c r="E91" s="9"/>
      <c r="F91" s="67" t="n">
        <f aca="false">'Low pensions'!I91</f>
        <v>27523439.4457836</v>
      </c>
      <c r="G91" s="81" t="n">
        <f aca="false">'Low pensions'!K91</f>
        <v>3895545.06129962</v>
      </c>
      <c r="H91" s="81" t="n">
        <f aca="false">'Low pensions'!V91</f>
        <v>21432139.5556599</v>
      </c>
      <c r="I91" s="81" t="n">
        <f aca="false">'Low pensions'!M91</f>
        <v>120480.77509174</v>
      </c>
      <c r="J91" s="81" t="n">
        <f aca="false">'Low pensions'!W91</f>
        <v>662849.67697917</v>
      </c>
      <c r="K91" s="9"/>
      <c r="L91" s="81" t="n">
        <f aca="false">'Low pensions'!N91</f>
        <v>4086320.57243595</v>
      </c>
      <c r="M91" s="67"/>
      <c r="N91" s="81" t="n">
        <f aca="false">'Low pensions'!L91</f>
        <v>1248279.71507188</v>
      </c>
      <c r="O91" s="9"/>
      <c r="P91" s="81" t="n">
        <f aca="false">'Low pensions'!X91</f>
        <v>28071603.5661875</v>
      </c>
      <c r="Q91" s="67"/>
      <c r="R91" s="81" t="n">
        <f aca="false">'Low SIPA income'!G86</f>
        <v>28780542.8007241</v>
      </c>
      <c r="S91" s="67"/>
      <c r="T91" s="81" t="n">
        <f aca="false">'Low SIPA income'!J86</f>
        <v>110044899.85714</v>
      </c>
      <c r="U91" s="9"/>
      <c r="V91" s="81" t="n">
        <f aca="false">'Low SIPA income'!F86</f>
        <v>129676.01803979</v>
      </c>
      <c r="W91" s="67"/>
      <c r="X91" s="81" t="n">
        <f aca="false">'Low SIPA income'!M86</f>
        <v>325708.770682543</v>
      </c>
      <c r="Y91" s="9"/>
      <c r="Z91" s="9" t="n">
        <f aca="false">R91+V91-N91-L91-F91</f>
        <v>-3947820.91452757</v>
      </c>
      <c r="AA91" s="9"/>
      <c r="AB91" s="9" t="n">
        <f aca="false">T91-P91-D91</f>
        <v>-69452546.8122444</v>
      </c>
      <c r="AC91" s="50"/>
      <c r="AD91" s="9"/>
      <c r="AE91" s="9"/>
      <c r="AF91" s="9"/>
      <c r="AG91" s="9" t="n">
        <f aca="false">BF91/100*$AG$53</f>
        <v>6312550281.6285</v>
      </c>
      <c r="AH91" s="40" t="n">
        <f aca="false">(AG91-AG90)/AG90</f>
        <v>0.0039003470233793</v>
      </c>
      <c r="AI91" s="40"/>
      <c r="AJ91" s="40" t="n">
        <f aca="false">AB91/AG91</f>
        <v>-0.0110022960156647</v>
      </c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1" t="n">
        <f aca="false">workers_and_wage_low!C79</f>
        <v>12960403</v>
      </c>
      <c r="AX91" s="7"/>
      <c r="AY91" s="40" t="n">
        <f aca="false">(AW91-AW90)/AW90</f>
        <v>0.00246788161067756</v>
      </c>
      <c r="AZ91" s="39" t="n">
        <f aca="false">workers_and_wage_low!B79</f>
        <v>7105.27061991779</v>
      </c>
      <c r="BA91" s="40" t="n">
        <f aca="false">(AZ91-AZ90)/AZ90</f>
        <v>0.0014289389605182</v>
      </c>
      <c r="BB91" s="40"/>
      <c r="BC91" s="40"/>
      <c r="BD91" s="40"/>
      <c r="BE91" s="40"/>
      <c r="BF91" s="7" t="n">
        <f aca="false">BF90*(1+AY91)*(1+BA91)*(1-BE91)</f>
        <v>121.076979677024</v>
      </c>
      <c r="BG91" s="7"/>
      <c r="BH91" s="7"/>
      <c r="BI91" s="40" t="n">
        <f aca="false">T98/AG98</f>
        <v>0.0151755131634646</v>
      </c>
      <c r="BJ91" s="7"/>
      <c r="BK91" s="7"/>
      <c r="BL91" s="7"/>
      <c r="BM91" s="7"/>
      <c r="BN91" s="7"/>
      <c r="BO91" s="7"/>
      <c r="BP91" s="7"/>
    </row>
    <row r="92" customFormat="false" ht="12.8" hidden="false" customHeight="false" outlineLevel="0" collapsed="false">
      <c r="A92" s="7" t="n">
        <f aca="false">A88+1</f>
        <v>2034</v>
      </c>
      <c r="B92" s="7" t="n">
        <f aca="false">B88</f>
        <v>3</v>
      </c>
      <c r="C92" s="9"/>
      <c r="D92" s="81" t="n">
        <f aca="false">'Low pensions'!Q92</f>
        <v>148730297.944039</v>
      </c>
      <c r="E92" s="9"/>
      <c r="F92" s="67" t="n">
        <f aca="false">'Low pensions'!I92</f>
        <v>27033492.2053321</v>
      </c>
      <c r="G92" s="81" t="n">
        <f aca="false">'Low pensions'!K92</f>
        <v>3920660.23292166</v>
      </c>
      <c r="H92" s="81" t="n">
        <f aca="false">'Low pensions'!V92</f>
        <v>21570315.8197508</v>
      </c>
      <c r="I92" s="81" t="n">
        <f aca="false">'Low pensions'!M92</f>
        <v>121257.532976959</v>
      </c>
      <c r="J92" s="81" t="n">
        <f aca="false">'Low pensions'!W92</f>
        <v>667123.169683018</v>
      </c>
      <c r="K92" s="9"/>
      <c r="L92" s="81" t="n">
        <f aca="false">'Low pensions'!N92</f>
        <v>3936181.99965434</v>
      </c>
      <c r="M92" s="67"/>
      <c r="N92" s="81" t="n">
        <f aca="false">'Low pensions'!L92</f>
        <v>1227587.77919884</v>
      </c>
      <c r="O92" s="9"/>
      <c r="P92" s="81" t="n">
        <f aca="false">'Low pensions'!X92</f>
        <v>27178692.8722296</v>
      </c>
      <c r="Q92" s="67"/>
      <c r="R92" s="81" t="n">
        <f aca="false">'Low SIPA income'!G87</f>
        <v>25134549.5889129</v>
      </c>
      <c r="S92" s="67"/>
      <c r="T92" s="81" t="n">
        <f aca="false">'Low SIPA income'!J87</f>
        <v>96104128.8073503</v>
      </c>
      <c r="U92" s="9"/>
      <c r="V92" s="81" t="n">
        <f aca="false">'Low SIPA income'!F87</f>
        <v>129936.305287956</v>
      </c>
      <c r="W92" s="67"/>
      <c r="X92" s="81" t="n">
        <f aca="false">'Low SIPA income'!M87</f>
        <v>326362.53720704</v>
      </c>
      <c r="Y92" s="9"/>
      <c r="Z92" s="9" t="n">
        <f aca="false">R92+V92-N92-L92-F92</f>
        <v>-6932776.08998436</v>
      </c>
      <c r="AA92" s="9"/>
      <c r="AB92" s="9" t="n">
        <f aca="false">T92-P92-D92</f>
        <v>-79804862.0089183</v>
      </c>
      <c r="AC92" s="50"/>
      <c r="AD92" s="9"/>
      <c r="AE92" s="9"/>
      <c r="AF92" s="9"/>
      <c r="AG92" s="9" t="n">
        <f aca="false">BF92/100*$AG$53</f>
        <v>6321299748.23918</v>
      </c>
      <c r="AH92" s="40" t="n">
        <f aca="false">(AG92-AG91)/AG91</f>
        <v>0.00138604307614664</v>
      </c>
      <c r="AI92" s="40"/>
      <c r="AJ92" s="40" t="n">
        <f aca="false">AB92/AG92</f>
        <v>-0.0126247552223968</v>
      </c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9"/>
      <c r="AV92" s="7"/>
      <c r="AW92" s="71" t="n">
        <f aca="false">workers_and_wage_low!C80</f>
        <v>13011430</v>
      </c>
      <c r="AX92" s="7"/>
      <c r="AY92" s="40" t="n">
        <f aca="false">(AW92-AW91)/AW91</f>
        <v>0.00393714609028747</v>
      </c>
      <c r="AZ92" s="39" t="n">
        <f aca="false">workers_and_wage_low!B80</f>
        <v>7087.21542854914</v>
      </c>
      <c r="BA92" s="40" t="n">
        <f aca="false">(AZ92-AZ91)/AZ91</f>
        <v>-0.0025410983387514</v>
      </c>
      <c r="BB92" s="40"/>
      <c r="BC92" s="40"/>
      <c r="BD92" s="40"/>
      <c r="BE92" s="40"/>
      <c r="BF92" s="7" t="n">
        <f aca="false">BF91*(1+AY92)*(1+BA92)*(1-BE92)</f>
        <v>121.244797586386</v>
      </c>
      <c r="BG92" s="7"/>
      <c r="BH92" s="7"/>
      <c r="BI92" s="40" t="n">
        <f aca="false">T99/AG99</f>
        <v>0.017402993057622</v>
      </c>
      <c r="BJ92" s="7"/>
      <c r="BK92" s="7"/>
      <c r="BL92" s="7"/>
      <c r="BM92" s="7"/>
      <c r="BN92" s="7"/>
      <c r="BO92" s="7"/>
      <c r="BP92" s="7"/>
    </row>
    <row r="93" customFormat="false" ht="12.8" hidden="false" customHeight="false" outlineLevel="0" collapsed="false">
      <c r="A93" s="7" t="n">
        <f aca="false">A89+1</f>
        <v>2034</v>
      </c>
      <c r="B93" s="7" t="n">
        <f aca="false">B89</f>
        <v>4</v>
      </c>
      <c r="C93" s="9"/>
      <c r="D93" s="81" t="n">
        <f aca="false">'Low pensions'!Q93</f>
        <v>151054185.250343</v>
      </c>
      <c r="E93" s="9"/>
      <c r="F93" s="67" t="n">
        <f aca="false">'Low pensions'!I93</f>
        <v>27455886.2316298</v>
      </c>
      <c r="G93" s="81" t="n">
        <f aca="false">'Low pensions'!K93</f>
        <v>4012332.89303184</v>
      </c>
      <c r="H93" s="81" t="n">
        <f aca="false">'Low pensions'!V93</f>
        <v>22074671.7478694</v>
      </c>
      <c r="I93" s="81" t="n">
        <f aca="false">'Low pensions'!M93</f>
        <v>124092.769887583</v>
      </c>
      <c r="J93" s="81" t="n">
        <f aca="false">'Low pensions'!W93</f>
        <v>682721.806635142</v>
      </c>
      <c r="K93" s="9"/>
      <c r="L93" s="81" t="n">
        <f aca="false">'Low pensions'!N93</f>
        <v>4027499.11993725</v>
      </c>
      <c r="M93" s="67"/>
      <c r="N93" s="81" t="n">
        <f aca="false">'Low pensions'!L93</f>
        <v>1245969.63859547</v>
      </c>
      <c r="O93" s="9"/>
      <c r="P93" s="81" t="n">
        <f aca="false">'Low pensions'!X93</f>
        <v>27753669.4103558</v>
      </c>
      <c r="Q93" s="67"/>
      <c r="R93" s="81" t="n">
        <f aca="false">'Low SIPA income'!G88</f>
        <v>28948071.8318303</v>
      </c>
      <c r="S93" s="67"/>
      <c r="T93" s="81" t="n">
        <f aca="false">'Low SIPA income'!J88</f>
        <v>110685461.6276</v>
      </c>
      <c r="U93" s="9"/>
      <c r="V93" s="81" t="n">
        <f aca="false">'Low SIPA income'!F88</f>
        <v>126856.098814907</v>
      </c>
      <c r="W93" s="67"/>
      <c r="X93" s="81" t="n">
        <f aca="false">'Low SIPA income'!M88</f>
        <v>318625.946594908</v>
      </c>
      <c r="Y93" s="9"/>
      <c r="Z93" s="9" t="n">
        <f aca="false">R93+V93-N93-L93-F93</f>
        <v>-3654427.05951731</v>
      </c>
      <c r="AA93" s="9"/>
      <c r="AB93" s="9" t="n">
        <f aca="false">T93-P93-D93</f>
        <v>-68122393.0330983</v>
      </c>
      <c r="AC93" s="50"/>
      <c r="AD93" s="9"/>
      <c r="AE93" s="9"/>
      <c r="AF93" s="9"/>
      <c r="AG93" s="9" t="n">
        <f aca="false">BF93/100*$AG$53</f>
        <v>6330974788.38836</v>
      </c>
      <c r="AH93" s="40" t="n">
        <f aca="false">(AG93-AG92)/AG92</f>
        <v>0.00153054601656614</v>
      </c>
      <c r="AI93" s="40" t="n">
        <f aca="false">(AG93-AG89)/AG89</f>
        <v>0.0142788832132796</v>
      </c>
      <c r="AJ93" s="40" t="n">
        <f aca="false">AB93/AG93</f>
        <v>-0.010760174429701</v>
      </c>
      <c r="AK93" s="7"/>
      <c r="AL93" s="7"/>
      <c r="AM93" s="7"/>
      <c r="AN93" s="7"/>
      <c r="AO93" s="7"/>
      <c r="AP93" s="7"/>
      <c r="AQ93" s="7"/>
      <c r="AR93" s="7"/>
      <c r="AS93" s="7"/>
      <c r="AT93" s="7"/>
      <c r="AV93" s="7"/>
      <c r="AW93" s="71" t="n">
        <f aca="false">workers_and_wage_low!C81</f>
        <v>12989403</v>
      </c>
      <c r="AX93" s="7"/>
      <c r="AY93" s="40" t="n">
        <f aca="false">(AW93-AW92)/AW92</f>
        <v>-0.00169289616898373</v>
      </c>
      <c r="AZ93" s="39" t="n">
        <f aca="false">workers_and_wage_low!B81</f>
        <v>7110.09939792369</v>
      </c>
      <c r="BA93" s="40" t="n">
        <f aca="false">(AZ93-AZ92)/AZ92</f>
        <v>0.00322890839219687</v>
      </c>
      <c r="BB93" s="40"/>
      <c r="BC93" s="40"/>
      <c r="BD93" s="40"/>
      <c r="BE93" s="40"/>
      <c r="BF93" s="7" t="n">
        <f aca="false">BF92*(1+AY93)*(1+BA93)*(1-BE93)</f>
        <v>121.430368328361</v>
      </c>
      <c r="BG93" s="7"/>
      <c r="BH93" s="7"/>
      <c r="BI93" s="40" t="n">
        <f aca="false">T100/AG100</f>
        <v>0.0151919550104124</v>
      </c>
      <c r="BJ93" s="7"/>
      <c r="BK93" s="7"/>
      <c r="BL93" s="7"/>
      <c r="BM93" s="7"/>
      <c r="BN93" s="7"/>
      <c r="BO93" s="7"/>
      <c r="BP93" s="7"/>
    </row>
    <row r="94" customFormat="false" ht="12.8" hidden="false" customHeight="false" outlineLevel="0" collapsed="false">
      <c r="A94" s="5" t="n">
        <f aca="false">A90+1</f>
        <v>2035</v>
      </c>
      <c r="B94" s="5" t="n">
        <f aca="false">B90</f>
        <v>1</v>
      </c>
      <c r="C94" s="6"/>
      <c r="D94" s="80" t="n">
        <f aca="false">'Low pensions'!Q94</f>
        <v>148523277.312776</v>
      </c>
      <c r="E94" s="6"/>
      <c r="F94" s="8" t="n">
        <f aca="false">'Low pensions'!I94</f>
        <v>26995863.7550503</v>
      </c>
      <c r="G94" s="80" t="n">
        <f aca="false">'Low pensions'!K94</f>
        <v>4037614.5501879</v>
      </c>
      <c r="H94" s="80" t="n">
        <f aca="false">'Low pensions'!V94</f>
        <v>22213763.9662473</v>
      </c>
      <c r="I94" s="80" t="n">
        <f aca="false">'Low pensions'!M94</f>
        <v>124874.676809935</v>
      </c>
      <c r="J94" s="80" t="n">
        <f aca="false">'Low pensions'!W94</f>
        <v>687023.627822081</v>
      </c>
      <c r="K94" s="6"/>
      <c r="L94" s="80" t="n">
        <f aca="false">'Low pensions'!N94</f>
        <v>4774692.41449818</v>
      </c>
      <c r="M94" s="8"/>
      <c r="N94" s="80" t="n">
        <f aca="false">'Low pensions'!L94</f>
        <v>1225233.99695573</v>
      </c>
      <c r="O94" s="6"/>
      <c r="P94" s="80" t="n">
        <f aca="false">'Low pensions'!X94</f>
        <v>31516777.5855415</v>
      </c>
      <c r="Q94" s="8"/>
      <c r="R94" s="80" t="n">
        <f aca="false">'Low SIPA income'!G89</f>
        <v>25222512.7271616</v>
      </c>
      <c r="S94" s="8"/>
      <c r="T94" s="80" t="n">
        <f aca="false">'Low SIPA income'!J89</f>
        <v>96440463.4903588</v>
      </c>
      <c r="U94" s="6"/>
      <c r="V94" s="80" t="n">
        <f aca="false">'Low SIPA income'!F89</f>
        <v>130354.993078236</v>
      </c>
      <c r="W94" s="8"/>
      <c r="X94" s="80" t="n">
        <f aca="false">'Low SIPA income'!M89</f>
        <v>327414.160225185</v>
      </c>
      <c r="Y94" s="6"/>
      <c r="Z94" s="6" t="n">
        <f aca="false">R94+V94-N94-L94-F94</f>
        <v>-7642922.44626435</v>
      </c>
      <c r="AA94" s="6"/>
      <c r="AB94" s="6" t="n">
        <f aca="false">T94-P94-D94</f>
        <v>-83599591.407959</v>
      </c>
      <c r="AC94" s="50"/>
      <c r="AD94" s="6"/>
      <c r="AE94" s="6"/>
      <c r="AF94" s="6"/>
      <c r="AG94" s="6" t="n">
        <f aca="false">BF94/100*$AG$53</f>
        <v>6358094182.73357</v>
      </c>
      <c r="AH94" s="61" t="n">
        <f aca="false">(AG94-AG93)/AG93</f>
        <v>0.00428360485575629</v>
      </c>
      <c r="AI94" s="61"/>
      <c r="AJ94" s="61" t="n">
        <f aca="false">AB94/AG94</f>
        <v>-0.0131485298904485</v>
      </c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61" t="n">
        <f aca="false">AVERAGE(AH94:AH97)</f>
        <v>0.0022838432212427</v>
      </c>
      <c r="AV94" s="5"/>
      <c r="AW94" s="65" t="n">
        <f aca="false">workers_and_wage_low!C82</f>
        <v>13014998</v>
      </c>
      <c r="AX94" s="5"/>
      <c r="AY94" s="61" t="n">
        <f aca="false">(AW94-AW93)/AW93</f>
        <v>0.00197045237567885</v>
      </c>
      <c r="AZ94" s="66" t="n">
        <f aca="false">workers_and_wage_low!B82</f>
        <v>7126.5137981856</v>
      </c>
      <c r="BA94" s="61" t="n">
        <f aca="false">(AZ94-AZ93)/AZ93</f>
        <v>0.00230860348685219</v>
      </c>
      <c r="BB94" s="61"/>
      <c r="BC94" s="61"/>
      <c r="BD94" s="61"/>
      <c r="BE94" s="61"/>
      <c r="BF94" s="5" t="n">
        <f aca="false">BF93*(1+AY94)*(1+BA94)*(1-BE94)</f>
        <v>121.950528043769</v>
      </c>
      <c r="BG94" s="5"/>
      <c r="BH94" s="5"/>
      <c r="BI94" s="61" t="n">
        <f aca="false">T101/AG101</f>
        <v>0.0174709226151597</v>
      </c>
      <c r="BJ94" s="5"/>
      <c r="BK94" s="5"/>
      <c r="BL94" s="5"/>
      <c r="BM94" s="5"/>
      <c r="BN94" s="5"/>
      <c r="BO94" s="5"/>
      <c r="BP94" s="5"/>
    </row>
    <row r="95" customFormat="false" ht="12.8" hidden="false" customHeight="false" outlineLevel="0" collapsed="false">
      <c r="A95" s="7" t="n">
        <f aca="false">A91+1</f>
        <v>2035</v>
      </c>
      <c r="B95" s="7" t="n">
        <f aca="false">B91</f>
        <v>2</v>
      </c>
      <c r="C95" s="9"/>
      <c r="D95" s="81" t="n">
        <f aca="false">'Low pensions'!Q95</f>
        <v>151477130.51721</v>
      </c>
      <c r="E95" s="9"/>
      <c r="F95" s="67" t="n">
        <f aca="false">'Low pensions'!I95</f>
        <v>27532761.5403811</v>
      </c>
      <c r="G95" s="81" t="n">
        <f aca="false">'Low pensions'!K95</f>
        <v>4244184.41204051</v>
      </c>
      <c r="H95" s="81" t="n">
        <f aca="false">'Low pensions'!V95</f>
        <v>23350250.3981977</v>
      </c>
      <c r="I95" s="81" t="n">
        <f aca="false">'Low pensions'!M95</f>
        <v>131263.435423932</v>
      </c>
      <c r="J95" s="81" t="n">
        <f aca="false">'Low pensions'!W95</f>
        <v>722172.692727758</v>
      </c>
      <c r="K95" s="9"/>
      <c r="L95" s="81" t="n">
        <f aca="false">'Low pensions'!N95</f>
        <v>4000743.44885453</v>
      </c>
      <c r="M95" s="67"/>
      <c r="N95" s="81" t="n">
        <f aca="false">'Low pensions'!L95</f>
        <v>1250463.27061167</v>
      </c>
      <c r="O95" s="9"/>
      <c r="P95" s="81" t="n">
        <f aca="false">'Low pensions'!X95</f>
        <v>27639556.7434338</v>
      </c>
      <c r="Q95" s="67"/>
      <c r="R95" s="81" t="n">
        <f aca="false">'Low SIPA income'!G90</f>
        <v>29177167.7999883</v>
      </c>
      <c r="S95" s="67"/>
      <c r="T95" s="81" t="n">
        <f aca="false">'Low SIPA income'!J90</f>
        <v>111561429.91799</v>
      </c>
      <c r="U95" s="9"/>
      <c r="V95" s="81" t="n">
        <f aca="false">'Low SIPA income'!F90</f>
        <v>126694.421287157</v>
      </c>
      <c r="W95" s="67"/>
      <c r="X95" s="81" t="n">
        <f aca="false">'Low SIPA income'!M90</f>
        <v>318219.859258127</v>
      </c>
      <c r="Y95" s="9"/>
      <c r="Z95" s="9" t="n">
        <f aca="false">R95+V95-N95-L95-F95</f>
        <v>-3480106.0385718</v>
      </c>
      <c r="AA95" s="9"/>
      <c r="AB95" s="9" t="n">
        <f aca="false">T95-P95-D95</f>
        <v>-67555257.3426537</v>
      </c>
      <c r="AC95" s="50"/>
      <c r="AD95" s="9"/>
      <c r="AE95" s="9"/>
      <c r="AF95" s="9"/>
      <c r="AG95" s="9" t="n">
        <f aca="false">BF95/100*$AG$53</f>
        <v>6370488563.44191</v>
      </c>
      <c r="AH95" s="40" t="n">
        <f aca="false">(AG95-AG94)/AG94</f>
        <v>0.00194938614498584</v>
      </c>
      <c r="AI95" s="40"/>
      <c r="AJ95" s="40" t="n">
        <f aca="false">AB95/AG95</f>
        <v>-0.0106044076007499</v>
      </c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1" t="n">
        <f aca="false">workers_and_wage_low!C83</f>
        <v>13051048</v>
      </c>
      <c r="AX95" s="7"/>
      <c r="AY95" s="40" t="n">
        <f aca="false">(AW95-AW94)/AW94</f>
        <v>0.00276988133229064</v>
      </c>
      <c r="AZ95" s="39" t="n">
        <f aca="false">workers_and_wage_low!B83</f>
        <v>7120.68267941894</v>
      </c>
      <c r="BA95" s="40" t="n">
        <f aca="false">(AZ95-AZ94)/AZ94</f>
        <v>-0.000818228790652238</v>
      </c>
      <c r="BB95" s="40"/>
      <c r="BC95" s="40"/>
      <c r="BD95" s="40"/>
      <c r="BE95" s="40"/>
      <c r="BF95" s="7" t="n">
        <f aca="false">BF94*(1+AY95)*(1+BA95)*(1-BE95)</f>
        <v>122.188256713511</v>
      </c>
      <c r="BG95" s="7"/>
      <c r="BH95" s="7"/>
      <c r="BI95" s="40" t="n">
        <f aca="false">T102/AG102</f>
        <v>0.0151748625304489</v>
      </c>
      <c r="BJ95" s="7"/>
      <c r="BK95" s="7"/>
      <c r="BL95" s="7"/>
      <c r="BM95" s="7"/>
      <c r="BN95" s="7"/>
      <c r="BO95" s="7"/>
      <c r="BP95" s="7"/>
    </row>
    <row r="96" customFormat="false" ht="12.8" hidden="false" customHeight="false" outlineLevel="0" collapsed="false">
      <c r="A96" s="7" t="n">
        <f aca="false">A92+1</f>
        <v>2035</v>
      </c>
      <c r="B96" s="7" t="n">
        <f aca="false">B92</f>
        <v>3</v>
      </c>
      <c r="C96" s="9"/>
      <c r="D96" s="81" t="n">
        <f aca="false">'Low pensions'!Q96</f>
        <v>148721452.124387</v>
      </c>
      <c r="E96" s="9"/>
      <c r="F96" s="67" t="n">
        <f aca="false">'Low pensions'!I96</f>
        <v>27031884.3729004</v>
      </c>
      <c r="G96" s="81" t="n">
        <f aca="false">'Low pensions'!K96</f>
        <v>4235515.21485882</v>
      </c>
      <c r="H96" s="81" t="n">
        <f aca="false">'Low pensions'!V96</f>
        <v>23302555.0331308</v>
      </c>
      <c r="I96" s="81" t="n">
        <f aca="false">'Low pensions'!M96</f>
        <v>130995.315923469</v>
      </c>
      <c r="J96" s="81" t="n">
        <f aca="false">'Low pensions'!W96</f>
        <v>720697.578344253</v>
      </c>
      <c r="K96" s="9"/>
      <c r="L96" s="81" t="n">
        <f aca="false">'Low pensions'!N96</f>
        <v>3892995.2580851</v>
      </c>
      <c r="M96" s="67"/>
      <c r="N96" s="81" t="n">
        <f aca="false">'Low pensions'!L96</f>
        <v>1228796.80501594</v>
      </c>
      <c r="O96" s="9"/>
      <c r="P96" s="81" t="n">
        <f aca="false">'Low pensions'!X96</f>
        <v>26961248.368251</v>
      </c>
      <c r="Q96" s="67"/>
      <c r="R96" s="81" t="n">
        <f aca="false">'Low SIPA income'!G91</f>
        <v>25325988.0116452</v>
      </c>
      <c r="S96" s="67"/>
      <c r="T96" s="81" t="n">
        <f aca="false">'Low SIPA income'!J91</f>
        <v>96836110.2089605</v>
      </c>
      <c r="U96" s="9"/>
      <c r="V96" s="81" t="n">
        <f aca="false">'Low SIPA income'!F91</f>
        <v>128181.462982573</v>
      </c>
      <c r="W96" s="67"/>
      <c r="X96" s="81" t="n">
        <f aca="false">'Low SIPA income'!M91</f>
        <v>321954.879270995</v>
      </c>
      <c r="Y96" s="9"/>
      <c r="Z96" s="9" t="n">
        <f aca="false">R96+V96-N96-L96-F96</f>
        <v>-6699506.9613737</v>
      </c>
      <c r="AA96" s="9"/>
      <c r="AB96" s="9" t="n">
        <f aca="false">T96-P96-D96</f>
        <v>-78846590.2836777</v>
      </c>
      <c r="AC96" s="50"/>
      <c r="AD96" s="9"/>
      <c r="AE96" s="9"/>
      <c r="AF96" s="9"/>
      <c r="AG96" s="9" t="n">
        <f aca="false">BF96/100*$AG$53</f>
        <v>6370047479.16393</v>
      </c>
      <c r="AH96" s="40" t="n">
        <f aca="false">(AG96-AG95)/AG95</f>
        <v>-6.92386892442092E-005</v>
      </c>
      <c r="AI96" s="40"/>
      <c r="AJ96" s="40" t="n">
        <f aca="false">AB96/AG96</f>
        <v>-0.0123777084145103</v>
      </c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9"/>
      <c r="AV96" s="7"/>
      <c r="AW96" s="71" t="n">
        <f aca="false">workers_and_wage_low!C84</f>
        <v>13020715</v>
      </c>
      <c r="AX96" s="7"/>
      <c r="AY96" s="40" t="n">
        <f aca="false">(AW96-AW95)/AW95</f>
        <v>-0.00232418116920572</v>
      </c>
      <c r="AZ96" s="39" t="n">
        <f aca="false">workers_and_wage_low!B84</f>
        <v>7136.77681496586</v>
      </c>
      <c r="BA96" s="40" t="n">
        <f aca="false">(AZ96-AZ95)/AZ95</f>
        <v>0.00226019558397659</v>
      </c>
      <c r="BB96" s="40"/>
      <c r="BC96" s="40"/>
      <c r="BD96" s="40"/>
      <c r="BE96" s="40"/>
      <c r="BF96" s="7" t="n">
        <f aca="false">BF95*(1+AY96)*(1+BA96)*(1-BE96)</f>
        <v>122.179796558775</v>
      </c>
      <c r="BG96" s="7"/>
      <c r="BH96" s="7"/>
      <c r="BI96" s="40" t="n">
        <f aca="false">T103/AG103</f>
        <v>0.0175369391221541</v>
      </c>
      <c r="BJ96" s="7"/>
      <c r="BK96" s="7"/>
      <c r="BL96" s="7"/>
      <c r="BM96" s="7"/>
      <c r="BN96" s="7"/>
      <c r="BO96" s="7"/>
      <c r="BP96" s="7"/>
    </row>
    <row r="97" customFormat="false" ht="12.8" hidden="false" customHeight="false" outlineLevel="0" collapsed="false">
      <c r="A97" s="7" t="n">
        <f aca="false">A93+1</f>
        <v>2035</v>
      </c>
      <c r="B97" s="7" t="n">
        <f aca="false">B93</f>
        <v>4</v>
      </c>
      <c r="C97" s="9"/>
      <c r="D97" s="81" t="n">
        <f aca="false">'Low pensions'!Q97</f>
        <v>151337830.056868</v>
      </c>
      <c r="E97" s="9"/>
      <c r="F97" s="67" t="n">
        <f aca="false">'Low pensions'!I97</f>
        <v>27507442.032783</v>
      </c>
      <c r="G97" s="81" t="n">
        <f aca="false">'Low pensions'!K97</f>
        <v>4389946.60231913</v>
      </c>
      <c r="H97" s="81" t="n">
        <f aca="false">'Low pensions'!V97</f>
        <v>24152190.9623117</v>
      </c>
      <c r="I97" s="81" t="n">
        <f aca="false">'Low pensions'!M97</f>
        <v>135771.544401623</v>
      </c>
      <c r="J97" s="81" t="n">
        <f aca="false">'Low pensions'!W97</f>
        <v>746974.97821583</v>
      </c>
      <c r="K97" s="9"/>
      <c r="L97" s="81" t="n">
        <f aca="false">'Low pensions'!N97</f>
        <v>4038481.14252515</v>
      </c>
      <c r="M97" s="67"/>
      <c r="N97" s="81" t="n">
        <f aca="false">'Low pensions'!L97</f>
        <v>1250221.74589919</v>
      </c>
      <c r="O97" s="9"/>
      <c r="P97" s="81" t="n">
        <f aca="false">'Low pensions'!X97</f>
        <v>27834049.0175814</v>
      </c>
      <c r="Q97" s="67"/>
      <c r="R97" s="81" t="n">
        <f aca="false">'Low SIPA income'!G92</f>
        <v>29234000.9258069</v>
      </c>
      <c r="S97" s="67"/>
      <c r="T97" s="81" t="n">
        <f aca="false">'Low SIPA income'!J92</f>
        <v>111778736.300381</v>
      </c>
      <c r="U97" s="9"/>
      <c r="V97" s="81" t="n">
        <f aca="false">'Low SIPA income'!F92</f>
        <v>129024.938824356</v>
      </c>
      <c r="W97" s="67"/>
      <c r="X97" s="81" t="n">
        <f aca="false">'Low SIPA income'!M92</f>
        <v>324073.447404721</v>
      </c>
      <c r="Y97" s="9"/>
      <c r="Z97" s="9" t="n">
        <f aca="false">R97+V97-N97-L97-F97</f>
        <v>-3433119.05657611</v>
      </c>
      <c r="AA97" s="9"/>
      <c r="AB97" s="9" t="n">
        <f aca="false">T97-P97-D97</f>
        <v>-67393142.7740682</v>
      </c>
      <c r="AC97" s="50"/>
      <c r="AD97" s="9"/>
      <c r="AE97" s="9"/>
      <c r="AF97" s="9"/>
      <c r="AG97" s="9" t="n">
        <f aca="false">BF97/100*$AG$53</f>
        <v>6388976843.30702</v>
      </c>
      <c r="AH97" s="40" t="n">
        <f aca="false">(AG97-AG96)/AG96</f>
        <v>0.00297162057347288</v>
      </c>
      <c r="AI97" s="40" t="n">
        <f aca="false">(AG97-AG93)/AG93</f>
        <v>0.0091616310058655</v>
      </c>
      <c r="AJ97" s="40" t="n">
        <f aca="false">AB97/AG97</f>
        <v>-0.0105483466957105</v>
      </c>
      <c r="AK97" s="7"/>
      <c r="AL97" s="7"/>
      <c r="AM97" s="7"/>
      <c r="AN97" s="7"/>
      <c r="AO97" s="7"/>
      <c r="AP97" s="7"/>
      <c r="AQ97" s="7"/>
      <c r="AR97" s="7"/>
      <c r="AS97" s="7"/>
      <c r="AT97" s="7"/>
      <c r="AV97" s="7"/>
      <c r="AW97" s="71" t="n">
        <f aca="false">workers_and_wage_low!C85</f>
        <v>12981934</v>
      </c>
      <c r="AX97" s="7"/>
      <c r="AY97" s="40" t="n">
        <f aca="false">(AW97-AW96)/AW96</f>
        <v>-0.0029784078677707</v>
      </c>
      <c r="AZ97" s="39" t="n">
        <f aca="false">workers_and_wage_low!B85</f>
        <v>7179.36769299995</v>
      </c>
      <c r="BA97" s="40" t="n">
        <f aca="false">(AZ97-AZ96)/AZ96</f>
        <v>0.00596780299263017</v>
      </c>
      <c r="BB97" s="40"/>
      <c r="BC97" s="40"/>
      <c r="BD97" s="40"/>
      <c r="BE97" s="40"/>
      <c r="BF97" s="7" t="n">
        <f aca="false">BF96*(1+AY97)*(1+BA97)*(1-BE97)</f>
        <v>122.542868555892</v>
      </c>
      <c r="BG97" s="7"/>
      <c r="BH97" s="7"/>
      <c r="BI97" s="40" t="n">
        <f aca="false">T104/AG104</f>
        <v>0.0153014617758957</v>
      </c>
      <c r="BJ97" s="7"/>
      <c r="BK97" s="7"/>
      <c r="BL97" s="7"/>
      <c r="BM97" s="7"/>
      <c r="BN97" s="7"/>
      <c r="BO97" s="7"/>
      <c r="BP97" s="7"/>
    </row>
    <row r="98" customFormat="false" ht="12.8" hidden="false" customHeight="false" outlineLevel="0" collapsed="false">
      <c r="A98" s="5" t="n">
        <f aca="false">A94+1</f>
        <v>2036</v>
      </c>
      <c r="B98" s="5" t="n">
        <f aca="false">B94</f>
        <v>1</v>
      </c>
      <c r="C98" s="6"/>
      <c r="D98" s="80" t="n">
        <f aca="false">'Low pensions'!Q98</f>
        <v>148830231.527489</v>
      </c>
      <c r="E98" s="6"/>
      <c r="F98" s="8" t="n">
        <f aca="false">'Low pensions'!I98</f>
        <v>27051656.3170604</v>
      </c>
      <c r="G98" s="80" t="n">
        <f aca="false">'Low pensions'!K98</f>
        <v>4373216.48612769</v>
      </c>
      <c r="H98" s="80" t="n">
        <f aca="false">'Low pensions'!V98</f>
        <v>24060146.7992087</v>
      </c>
      <c r="I98" s="80" t="n">
        <f aca="false">'Low pensions'!M98</f>
        <v>135254.118127662</v>
      </c>
      <c r="J98" s="80" t="n">
        <f aca="false">'Low pensions'!W98</f>
        <v>744128.251521926</v>
      </c>
      <c r="K98" s="6"/>
      <c r="L98" s="80" t="n">
        <f aca="false">'Low pensions'!N98</f>
        <v>4742343.46635293</v>
      </c>
      <c r="M98" s="8"/>
      <c r="N98" s="80" t="n">
        <f aca="false">'Low pensions'!L98</f>
        <v>1228448.38751131</v>
      </c>
      <c r="O98" s="6"/>
      <c r="P98" s="80" t="n">
        <f aca="false">'Low pensions'!X98</f>
        <v>31366603.3682736</v>
      </c>
      <c r="Q98" s="8"/>
      <c r="R98" s="80" t="n">
        <f aca="false">'Low SIPA income'!G93</f>
        <v>25368062.5841961</v>
      </c>
      <c r="S98" s="8"/>
      <c r="T98" s="80" t="n">
        <f aca="false">'Low SIPA income'!J93</f>
        <v>96996985.9837836</v>
      </c>
      <c r="U98" s="6"/>
      <c r="V98" s="80" t="n">
        <f aca="false">'Low SIPA income'!F93</f>
        <v>137027.220165777</v>
      </c>
      <c r="W98" s="8"/>
      <c r="X98" s="80" t="n">
        <f aca="false">'Low SIPA income'!M93</f>
        <v>344172.871012641</v>
      </c>
      <c r="Y98" s="6"/>
      <c r="Z98" s="6" t="n">
        <f aca="false">R98+V98-N98-L98-F98</f>
        <v>-7517358.36656275</v>
      </c>
      <c r="AA98" s="6"/>
      <c r="AB98" s="6" t="n">
        <f aca="false">T98-P98-D98</f>
        <v>-83199848.9119787</v>
      </c>
      <c r="AC98" s="50"/>
      <c r="AD98" s="6"/>
      <c r="AE98" s="6"/>
      <c r="AF98" s="6"/>
      <c r="AG98" s="6" t="n">
        <f aca="false">BF98/100*$AG$53</f>
        <v>6391677496.4359</v>
      </c>
      <c r="AH98" s="61" t="n">
        <f aca="false">(AG98-AG97)/AG97</f>
        <v>0.000422705105233623</v>
      </c>
      <c r="AI98" s="61"/>
      <c r="AJ98" s="61" t="n">
        <f aca="false">AB98/AG98</f>
        <v>-0.0130169034589702</v>
      </c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61" t="n">
        <f aca="false">AVERAGE(AH98:AH101)</f>
        <v>0.000194299075313995</v>
      </c>
      <c r="AV98" s="5"/>
      <c r="AW98" s="65" t="n">
        <f aca="false">workers_and_wage_low!C86</f>
        <v>12956545</v>
      </c>
      <c r="AX98" s="5"/>
      <c r="AY98" s="61" t="n">
        <f aca="false">(AW98-AW97)/AW97</f>
        <v>-0.00195571784604667</v>
      </c>
      <c r="AZ98" s="66" t="n">
        <f aca="false">workers_and_wage_low!B86</f>
        <v>7196.47672633849</v>
      </c>
      <c r="BA98" s="61" t="n">
        <f aca="false">(AZ98-AZ97)/AZ97</f>
        <v>0.00238308359038675</v>
      </c>
      <c r="BB98" s="61"/>
      <c r="BC98" s="61"/>
      <c r="BD98" s="61"/>
      <c r="BE98" s="61"/>
      <c r="BF98" s="5" t="n">
        <f aca="false">BF97*(1+AY98)*(1+BA98)*(1-BE98)</f>
        <v>122.59466805204</v>
      </c>
      <c r="BG98" s="5"/>
      <c r="BH98" s="5"/>
      <c r="BI98" s="61" t="n">
        <f aca="false">T105/AG105</f>
        <v>0.0175772709624093</v>
      </c>
      <c r="BJ98" s="5"/>
      <c r="BK98" s="5"/>
      <c r="BL98" s="5"/>
      <c r="BM98" s="5"/>
      <c r="BN98" s="5"/>
      <c r="BO98" s="5"/>
      <c r="BP98" s="5"/>
    </row>
    <row r="99" customFormat="false" ht="12.8" hidden="false" customHeight="false" outlineLevel="0" collapsed="false">
      <c r="A99" s="7" t="n">
        <f aca="false">A95+1</f>
        <v>2036</v>
      </c>
      <c r="B99" s="7" t="n">
        <f aca="false">B95</f>
        <v>2</v>
      </c>
      <c r="C99" s="9"/>
      <c r="D99" s="81" t="n">
        <f aca="false">'Low pensions'!Q99</f>
        <v>151820162.229078</v>
      </c>
      <c r="E99" s="9"/>
      <c r="F99" s="67" t="n">
        <f aca="false">'Low pensions'!I99</f>
        <v>27595111.6145567</v>
      </c>
      <c r="G99" s="81" t="n">
        <f aca="false">'Low pensions'!K99</f>
        <v>4516824.19340359</v>
      </c>
      <c r="H99" s="81" t="n">
        <f aca="false">'Low pensions'!V99</f>
        <v>24850234.033517</v>
      </c>
      <c r="I99" s="81" t="n">
        <f aca="false">'Low pensions'!M99</f>
        <v>139695.593610419</v>
      </c>
      <c r="J99" s="81" t="n">
        <f aca="false">'Low pensions'!W99</f>
        <v>768563.93918093</v>
      </c>
      <c r="K99" s="9"/>
      <c r="L99" s="81" t="n">
        <f aca="false">'Low pensions'!N99</f>
        <v>4042362.97476202</v>
      </c>
      <c r="M99" s="67"/>
      <c r="N99" s="81" t="n">
        <f aca="false">'Low pensions'!L99</f>
        <v>1251584.99213666</v>
      </c>
      <c r="O99" s="9"/>
      <c r="P99" s="81" t="n">
        <f aca="false">'Low pensions'!X99</f>
        <v>27861692.0420878</v>
      </c>
      <c r="Q99" s="67"/>
      <c r="R99" s="81" t="n">
        <f aca="false">'Low SIPA income'!G94</f>
        <v>29107403.4726883</v>
      </c>
      <c r="S99" s="67"/>
      <c r="T99" s="81" t="n">
        <f aca="false">'Low SIPA income'!J94</f>
        <v>111294679.965965</v>
      </c>
      <c r="U99" s="9"/>
      <c r="V99" s="81" t="n">
        <f aca="false">'Low SIPA income'!F94</f>
        <v>135450.551181347</v>
      </c>
      <c r="W99" s="67"/>
      <c r="X99" s="81" t="n">
        <f aca="false">'Low SIPA income'!M94</f>
        <v>340212.733090034</v>
      </c>
      <c r="Y99" s="9"/>
      <c r="Z99" s="9" t="n">
        <f aca="false">R99+V99-N99-L99-F99</f>
        <v>-3646205.55758567</v>
      </c>
      <c r="AA99" s="9"/>
      <c r="AB99" s="9" t="n">
        <f aca="false">T99-P99-D99</f>
        <v>-68387174.3052001</v>
      </c>
      <c r="AC99" s="50"/>
      <c r="AD99" s="9"/>
      <c r="AE99" s="9"/>
      <c r="AF99" s="9"/>
      <c r="AG99" s="9" t="n">
        <f aca="false">BF99/100*$AG$53</f>
        <v>6395145915.2724</v>
      </c>
      <c r="AH99" s="40" t="n">
        <f aca="false">(AG99-AG98)/AG98</f>
        <v>0.000542646095400199</v>
      </c>
      <c r="AI99" s="40"/>
      <c r="AJ99" s="40" t="n">
        <f aca="false">AB99/AG99</f>
        <v>-0.0106936065589814</v>
      </c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1" t="n">
        <f aca="false">workers_and_wage_low!C87</f>
        <v>13021146</v>
      </c>
      <c r="AX99" s="7"/>
      <c r="AY99" s="40" t="n">
        <f aca="false">(AW99-AW98)/AW98</f>
        <v>0.00498597427014686</v>
      </c>
      <c r="AZ99" s="39" t="n">
        <f aca="false">workers_and_wage_low!B87</f>
        <v>7164.65906060413</v>
      </c>
      <c r="BA99" s="40" t="n">
        <f aca="false">(AZ99-AZ98)/AZ98</f>
        <v>-0.00442128376763998</v>
      </c>
      <c r="BB99" s="40"/>
      <c r="BC99" s="40"/>
      <c r="BD99" s="40"/>
      <c r="BE99" s="40"/>
      <c r="BF99" s="7" t="n">
        <f aca="false">BF98*(1+AY99)*(1+BA99)*(1-BE99)</f>
        <v>122.661193569976</v>
      </c>
      <c r="BG99" s="7"/>
      <c r="BH99" s="7"/>
      <c r="BI99" s="40" t="n">
        <f aca="false">T106/AG106</f>
        <v>0.0153430684126796</v>
      </c>
      <c r="BJ99" s="7"/>
      <c r="BK99" s="7"/>
      <c r="BL99" s="7"/>
      <c r="BM99" s="7"/>
      <c r="BN99" s="7"/>
      <c r="BO99" s="7"/>
      <c r="BP99" s="7"/>
    </row>
    <row r="100" customFormat="false" ht="12.8" hidden="false" customHeight="false" outlineLevel="0" collapsed="false">
      <c r="A100" s="7" t="n">
        <f aca="false">A96+1</f>
        <v>2036</v>
      </c>
      <c r="B100" s="7" t="n">
        <f aca="false">B96</f>
        <v>3</v>
      </c>
      <c r="C100" s="9"/>
      <c r="D100" s="81" t="n">
        <f aca="false">'Low pensions'!Q100</f>
        <v>149243685.567101</v>
      </c>
      <c r="E100" s="9"/>
      <c r="F100" s="67" t="n">
        <f aca="false">'Low pensions'!I100</f>
        <v>27126806.4829083</v>
      </c>
      <c r="G100" s="81" t="n">
        <f aca="false">'Low pensions'!K100</f>
        <v>4530512.58887185</v>
      </c>
      <c r="H100" s="81" t="n">
        <f aca="false">'Low pensions'!V100</f>
        <v>24925543.5466538</v>
      </c>
      <c r="I100" s="81" t="n">
        <f aca="false">'Low pensions'!M100</f>
        <v>140118.946047583</v>
      </c>
      <c r="J100" s="81" t="n">
        <f aca="false">'Low pensions'!W100</f>
        <v>770893.099381042</v>
      </c>
      <c r="K100" s="9"/>
      <c r="L100" s="81" t="n">
        <f aca="false">'Low pensions'!N100</f>
        <v>3939359.45439032</v>
      </c>
      <c r="M100" s="67"/>
      <c r="N100" s="81" t="n">
        <f aca="false">'Low pensions'!L100</f>
        <v>1230127.30886707</v>
      </c>
      <c r="O100" s="9"/>
      <c r="P100" s="81" t="n">
        <f aca="false">'Low pensions'!X100</f>
        <v>27209152.4429118</v>
      </c>
      <c r="Q100" s="67"/>
      <c r="R100" s="81" t="n">
        <f aca="false">'Low SIPA income'!G95</f>
        <v>25493623.1543</v>
      </c>
      <c r="S100" s="67"/>
      <c r="T100" s="81" t="n">
        <f aca="false">'Low SIPA income'!J95</f>
        <v>97477077.706124</v>
      </c>
      <c r="U100" s="9"/>
      <c r="V100" s="81" t="n">
        <f aca="false">'Low SIPA income'!F95</f>
        <v>130120.338118637</v>
      </c>
      <c r="W100" s="67"/>
      <c r="X100" s="81" t="n">
        <f aca="false">'Low SIPA income'!M95</f>
        <v>326824.774619574</v>
      </c>
      <c r="Y100" s="9"/>
      <c r="Z100" s="9" t="n">
        <f aca="false">R100+V100-N100-L100-F100</f>
        <v>-6672549.75374709</v>
      </c>
      <c r="AA100" s="9"/>
      <c r="AB100" s="9" t="n">
        <f aca="false">T100-P100-D100</f>
        <v>-78975760.3038884</v>
      </c>
      <c r="AC100" s="50"/>
      <c r="AD100" s="9"/>
      <c r="AE100" s="9"/>
      <c r="AF100" s="9"/>
      <c r="AG100" s="9" t="n">
        <f aca="false">BF100/100*$AG$53</f>
        <v>6416361662.42686</v>
      </c>
      <c r="AH100" s="40" t="n">
        <f aca="false">(AG100-AG99)/AG99</f>
        <v>0.00331747663548958</v>
      </c>
      <c r="AI100" s="40"/>
      <c r="AJ100" s="40" t="n">
        <f aca="false">AB100/AG100</f>
        <v>-0.0123084957580177</v>
      </c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9"/>
      <c r="AV100" s="7"/>
      <c r="AW100" s="71" t="n">
        <f aca="false">workers_and_wage_low!C88</f>
        <v>13013934</v>
      </c>
      <c r="AX100" s="7"/>
      <c r="AY100" s="40" t="n">
        <f aca="false">(AW100-AW99)/AW99</f>
        <v>-0.000553868300071284</v>
      </c>
      <c r="AZ100" s="39" t="n">
        <f aca="false">workers_and_wage_low!B88</f>
        <v>7192.41129825811</v>
      </c>
      <c r="BA100" s="40" t="n">
        <f aca="false">(AZ100-AZ99)/AZ99</f>
        <v>0.0038734903390702</v>
      </c>
      <c r="BB100" s="40"/>
      <c r="BC100" s="40"/>
      <c r="BD100" s="40"/>
      <c r="BE100" s="40"/>
      <c r="BF100" s="7" t="n">
        <f aca="false">BF99*(1+AY100)*(1+BA100)*(1-BE100)</f>
        <v>123.068119213725</v>
      </c>
      <c r="BG100" s="7"/>
      <c r="BH100" s="7"/>
      <c r="BI100" s="40" t="n">
        <f aca="false">T107/AG107</f>
        <v>0.017627997741254</v>
      </c>
      <c r="BJ100" s="7"/>
      <c r="BK100" s="7"/>
      <c r="BL100" s="7"/>
      <c r="BM100" s="7"/>
      <c r="BN100" s="7"/>
      <c r="BO100" s="7"/>
      <c r="BP100" s="7"/>
    </row>
    <row r="101" customFormat="false" ht="12.8" hidden="false" customHeight="false" outlineLevel="0" collapsed="false">
      <c r="A101" s="7" t="n">
        <f aca="false">A97+1</f>
        <v>2036</v>
      </c>
      <c r="B101" s="7" t="n">
        <f aca="false">B97</f>
        <v>4</v>
      </c>
      <c r="C101" s="9"/>
      <c r="D101" s="81" t="n">
        <f aca="false">'Low pensions'!Q101</f>
        <v>151956465.069931</v>
      </c>
      <c r="E101" s="9"/>
      <c r="F101" s="67" t="n">
        <f aca="false">'Low pensions'!I101</f>
        <v>27619886.2693291</v>
      </c>
      <c r="G101" s="81" t="n">
        <f aca="false">'Low pensions'!K101</f>
        <v>4717625.01159235</v>
      </c>
      <c r="H101" s="81" t="n">
        <f aca="false">'Low pensions'!V101</f>
        <v>25954980.889372</v>
      </c>
      <c r="I101" s="81" t="n">
        <f aca="false">'Low pensions'!M101</f>
        <v>145905.928193579</v>
      </c>
      <c r="J101" s="81" t="n">
        <f aca="false">'Low pensions'!W101</f>
        <v>802731.367712539</v>
      </c>
      <c r="K101" s="9"/>
      <c r="L101" s="81" t="n">
        <f aca="false">'Low pensions'!N101</f>
        <v>4045199.99287967</v>
      </c>
      <c r="M101" s="67"/>
      <c r="N101" s="81" t="n">
        <f aca="false">'Low pensions'!L101</f>
        <v>1253644.38827421</v>
      </c>
      <c r="O101" s="9"/>
      <c r="P101" s="81" t="n">
        <f aca="false">'Low pensions'!X101</f>
        <v>27887743.5325157</v>
      </c>
      <c r="Q101" s="67"/>
      <c r="R101" s="81" t="n">
        <f aca="false">'Low SIPA income'!G96</f>
        <v>29215181.2472222</v>
      </c>
      <c r="S101" s="67"/>
      <c r="T101" s="81" t="n">
        <f aca="false">'Low SIPA income'!J96</f>
        <v>111706777.628178</v>
      </c>
      <c r="U101" s="9"/>
      <c r="V101" s="81" t="n">
        <f aca="false">'Low SIPA income'!F96</f>
        <v>131351.792544516</v>
      </c>
      <c r="W101" s="67"/>
      <c r="X101" s="81" t="n">
        <f aca="false">'Low SIPA income'!M96</f>
        <v>329917.833099218</v>
      </c>
      <c r="Y101" s="9"/>
      <c r="Z101" s="9" t="n">
        <f aca="false">R101+V101-N101-L101-F101</f>
        <v>-3572197.61071633</v>
      </c>
      <c r="AA101" s="9"/>
      <c r="AB101" s="9" t="n">
        <f aca="false">T101-P101-D101</f>
        <v>-68137430.9742681</v>
      </c>
      <c r="AC101" s="50"/>
      <c r="AD101" s="9"/>
      <c r="AE101" s="9"/>
      <c r="AF101" s="9"/>
      <c r="AG101" s="9" t="n">
        <f aca="false">BF101/100*$AG$53</f>
        <v>6393868262.64394</v>
      </c>
      <c r="AH101" s="40" t="n">
        <f aca="false">(AG101-AG100)/AG100</f>
        <v>-0.00350563153486742</v>
      </c>
      <c r="AI101" s="40" t="n">
        <f aca="false">(AG101-AG97)/AG97</f>
        <v>0.000765602921546435</v>
      </c>
      <c r="AJ101" s="40" t="n">
        <f aca="false">AB101/AG101</f>
        <v>-0.0106566835873613</v>
      </c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V101" s="7"/>
      <c r="AW101" s="71" t="n">
        <f aca="false">workers_and_wage_low!C89</f>
        <v>13020124</v>
      </c>
      <c r="AX101" s="7"/>
      <c r="AY101" s="40" t="n">
        <f aca="false">(AW101-AW100)/AW100</f>
        <v>0.000475644028930837</v>
      </c>
      <c r="AZ101" s="39" t="n">
        <f aca="false">workers_and_wage_low!B89</f>
        <v>7163.78994048949</v>
      </c>
      <c r="BA101" s="40" t="n">
        <f aca="false">(AZ101-AZ100)/AZ100</f>
        <v>-0.00397938279413358</v>
      </c>
      <c r="BB101" s="40"/>
      <c r="BC101" s="40"/>
      <c r="BD101" s="40"/>
      <c r="BE101" s="40"/>
      <c r="BF101" s="7" t="n">
        <f aca="false">BF100*(1+AY101)*(1+BA101)*(1-BE101)</f>
        <v>122.636687734073</v>
      </c>
      <c r="BG101" s="7"/>
      <c r="BH101" s="7"/>
      <c r="BI101" s="40" t="n">
        <f aca="false">T108/AG108</f>
        <v>0.0153324750742043</v>
      </c>
      <c r="BJ101" s="7"/>
      <c r="BK101" s="7"/>
      <c r="BL101" s="7"/>
      <c r="BM101" s="7"/>
      <c r="BN101" s="7"/>
      <c r="BO101" s="7"/>
      <c r="BP101" s="7"/>
    </row>
    <row r="102" customFormat="false" ht="12.8" hidden="false" customHeight="false" outlineLevel="0" collapsed="false">
      <c r="A102" s="5" t="n">
        <f aca="false">A98+1</f>
        <v>2037</v>
      </c>
      <c r="B102" s="5" t="n">
        <f aca="false">B98</f>
        <v>1</v>
      </c>
      <c r="C102" s="6"/>
      <c r="D102" s="80" t="n">
        <f aca="false">'Low pensions'!Q102</f>
        <v>149486628.560628</v>
      </c>
      <c r="E102" s="6"/>
      <c r="F102" s="8" t="n">
        <f aca="false">'Low pensions'!I102</f>
        <v>27170964.2477529</v>
      </c>
      <c r="G102" s="80" t="n">
        <f aca="false">'Low pensions'!K102</f>
        <v>4707225.28801663</v>
      </c>
      <c r="H102" s="80" t="n">
        <f aca="false">'Low pensions'!V102</f>
        <v>25897764.6786729</v>
      </c>
      <c r="I102" s="80" t="n">
        <f aca="false">'Low pensions'!M102</f>
        <v>145584.287258246</v>
      </c>
      <c r="J102" s="80" t="n">
        <f aca="false">'Low pensions'!W102</f>
        <v>800961.794185758</v>
      </c>
      <c r="K102" s="6"/>
      <c r="L102" s="80" t="n">
        <f aca="false">'Low pensions'!N102</f>
        <v>4781759.94806471</v>
      </c>
      <c r="M102" s="8"/>
      <c r="N102" s="80" t="n">
        <f aca="false">'Low pensions'!L102</f>
        <v>1233729.08538812</v>
      </c>
      <c r="O102" s="6"/>
      <c r="P102" s="80" t="n">
        <f aca="false">'Low pensions'!X102</f>
        <v>31600188.5209146</v>
      </c>
      <c r="Q102" s="8"/>
      <c r="R102" s="80" t="n">
        <f aca="false">'Low SIPA income'!G97</f>
        <v>25570301.2641945</v>
      </c>
      <c r="S102" s="8"/>
      <c r="T102" s="80" t="n">
        <f aca="false">'Low SIPA income'!J97</f>
        <v>97770263.1051279</v>
      </c>
      <c r="U102" s="6"/>
      <c r="V102" s="80" t="n">
        <f aca="false">'Low SIPA income'!F97</f>
        <v>135095.263296107</v>
      </c>
      <c r="W102" s="8"/>
      <c r="X102" s="80" t="n">
        <f aca="false">'Low SIPA income'!M97</f>
        <v>339320.352354649</v>
      </c>
      <c r="Y102" s="6"/>
      <c r="Z102" s="6" t="n">
        <f aca="false">R102+V102-N102-L102-F102</f>
        <v>-7481056.7537151</v>
      </c>
      <c r="AA102" s="6"/>
      <c r="AB102" s="6" t="n">
        <f aca="false">T102-P102-D102</f>
        <v>-83316553.9764151</v>
      </c>
      <c r="AC102" s="50"/>
      <c r="AD102" s="6"/>
      <c r="AE102" s="6"/>
      <c r="AF102" s="6"/>
      <c r="AG102" s="6" t="n">
        <f aca="false">BF102/100*$AG$53</f>
        <v>6442909311.95906</v>
      </c>
      <c r="AH102" s="61" t="n">
        <f aca="false">(AG102-AG101)/AG101</f>
        <v>0.00767001247142363</v>
      </c>
      <c r="AI102" s="61"/>
      <c r="AJ102" s="61" t="n">
        <f aca="false">AB102/AG102</f>
        <v>-0.0129315112074861</v>
      </c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61" t="n">
        <f aca="false">AVERAGE(AH102:AH105)</f>
        <v>0.00399721999785482</v>
      </c>
      <c r="AV102" s="5"/>
      <c r="AW102" s="65" t="n">
        <f aca="false">workers_and_wage_low!C90</f>
        <v>13090924</v>
      </c>
      <c r="AX102" s="5"/>
      <c r="AY102" s="61" t="n">
        <f aca="false">(AW102-AW101)/AW101</f>
        <v>0.00543773623046908</v>
      </c>
      <c r="AZ102" s="66" t="n">
        <f aca="false">workers_and_wage_low!B90</f>
        <v>7179.69501099072</v>
      </c>
      <c r="BA102" s="61" t="n">
        <f aca="false">(AZ102-AZ101)/AZ101</f>
        <v>0.00222020336070109</v>
      </c>
      <c r="BB102" s="61"/>
      <c r="BC102" s="61"/>
      <c r="BD102" s="61"/>
      <c r="BE102" s="61"/>
      <c r="BF102" s="5" t="n">
        <f aca="false">BF101*(1+AY102)*(1+BA102)*(1-BE102)</f>
        <v>123.577312658447</v>
      </c>
      <c r="BG102" s="5"/>
      <c r="BH102" s="5"/>
      <c r="BI102" s="61" t="n">
        <f aca="false">T109/AG109</f>
        <v>0.0176260282146792</v>
      </c>
      <c r="BJ102" s="5"/>
      <c r="BK102" s="5"/>
      <c r="BL102" s="5"/>
      <c r="BM102" s="5"/>
      <c r="BN102" s="5"/>
      <c r="BO102" s="5"/>
      <c r="BP102" s="5"/>
    </row>
    <row r="103" customFormat="false" ht="12.8" hidden="false" customHeight="false" outlineLevel="0" collapsed="false">
      <c r="A103" s="7" t="n">
        <f aca="false">A99+1</f>
        <v>2037</v>
      </c>
      <c r="B103" s="7" t="n">
        <f aca="false">B99</f>
        <v>2</v>
      </c>
      <c r="C103" s="9"/>
      <c r="D103" s="81" t="n">
        <f aca="false">'Low pensions'!Q103</f>
        <v>151706721.633275</v>
      </c>
      <c r="E103" s="9"/>
      <c r="F103" s="67" t="n">
        <f aca="false">'Low pensions'!I103</f>
        <v>27574492.4434477</v>
      </c>
      <c r="G103" s="81" t="n">
        <f aca="false">'Low pensions'!K103</f>
        <v>4908760.78151248</v>
      </c>
      <c r="H103" s="81" t="n">
        <f aca="false">'Low pensions'!V103</f>
        <v>27006553.5013032</v>
      </c>
      <c r="I103" s="81" t="n">
        <f aca="false">'Low pensions'!M103</f>
        <v>151817.343758118</v>
      </c>
      <c r="J103" s="81" t="n">
        <f aca="false">'Low pensions'!W103</f>
        <v>835254.231999071</v>
      </c>
      <c r="K103" s="9"/>
      <c r="L103" s="81" t="n">
        <f aca="false">'Low pensions'!N103</f>
        <v>4018101.51025357</v>
      </c>
      <c r="M103" s="67"/>
      <c r="N103" s="81" t="n">
        <f aca="false">'Low pensions'!L103</f>
        <v>1252732.91926942</v>
      </c>
      <c r="O103" s="9"/>
      <c r="P103" s="81" t="n">
        <f aca="false">'Low pensions'!X103</f>
        <v>27742114.7438105</v>
      </c>
      <c r="Q103" s="67"/>
      <c r="R103" s="81" t="n">
        <f aca="false">'Low SIPA income'!G98</f>
        <v>29575371.1855866</v>
      </c>
      <c r="S103" s="67"/>
      <c r="T103" s="81" t="n">
        <f aca="false">'Low SIPA income'!J98</f>
        <v>113083995.075789</v>
      </c>
      <c r="U103" s="9"/>
      <c r="V103" s="81" t="n">
        <f aca="false">'Low SIPA income'!F98</f>
        <v>130498.034939478</v>
      </c>
      <c r="W103" s="67"/>
      <c r="X103" s="81" t="n">
        <f aca="false">'Low SIPA income'!M98</f>
        <v>327773.440140512</v>
      </c>
      <c r="Y103" s="9"/>
      <c r="Z103" s="9" t="n">
        <f aca="false">R103+V103-N103-L103-F103</f>
        <v>-3139457.65244455</v>
      </c>
      <c r="AA103" s="9"/>
      <c r="AB103" s="9" t="n">
        <f aca="false">T103-P103-D103</f>
        <v>-66364841.3012962</v>
      </c>
      <c r="AC103" s="50"/>
      <c r="AD103" s="9"/>
      <c r="AE103" s="9"/>
      <c r="AF103" s="9"/>
      <c r="AG103" s="9" t="n">
        <f aca="false">BF103/100*$AG$53</f>
        <v>6448331392.84449</v>
      </c>
      <c r="AH103" s="40" t="n">
        <f aca="false">(AG103-AG102)/AG102</f>
        <v>0.000841557846447885</v>
      </c>
      <c r="AI103" s="40"/>
      <c r="AJ103" s="40" t="n">
        <f aca="false">AB103/AG103</f>
        <v>-0.0102917851546742</v>
      </c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1" t="n">
        <f aca="false">workers_and_wage_low!C91</f>
        <v>13107381</v>
      </c>
      <c r="AX103" s="7"/>
      <c r="AY103" s="40" t="n">
        <f aca="false">(AW103-AW102)/AW102</f>
        <v>0.00125713051271247</v>
      </c>
      <c r="AZ103" s="39" t="n">
        <f aca="false">workers_and_wage_low!B91</f>
        <v>7176.71507216407</v>
      </c>
      <c r="BA103" s="40" t="n">
        <f aca="false">(AZ103-AZ102)/AZ102</f>
        <v>-0.000415050893122679</v>
      </c>
      <c r="BB103" s="40"/>
      <c r="BC103" s="40"/>
      <c r="BD103" s="40"/>
      <c r="BE103" s="40"/>
      <c r="BF103" s="7" t="n">
        <f aca="false">BF102*(1+AY103)*(1+BA103)*(1-BE103)</f>
        <v>123.681310115558</v>
      </c>
      <c r="BG103" s="7"/>
      <c r="BH103" s="7"/>
      <c r="BI103" s="40" t="n">
        <f aca="false">T110/AG110</f>
        <v>0.0153369218758679</v>
      </c>
      <c r="BJ103" s="7"/>
      <c r="BK103" s="7"/>
      <c r="BL103" s="7"/>
      <c r="BM103" s="7"/>
      <c r="BN103" s="7"/>
      <c r="BO103" s="7"/>
      <c r="BP103" s="7"/>
    </row>
    <row r="104" customFormat="false" ht="12.8" hidden="false" customHeight="false" outlineLevel="0" collapsed="false">
      <c r="A104" s="7" t="n">
        <f aca="false">A100+1</f>
        <v>2037</v>
      </c>
      <c r="B104" s="7" t="n">
        <f aca="false">B100</f>
        <v>3</v>
      </c>
      <c r="C104" s="9"/>
      <c r="D104" s="81" t="n">
        <f aca="false">'Low pensions'!Q104</f>
        <v>149446260.878879</v>
      </c>
      <c r="E104" s="9"/>
      <c r="F104" s="67" t="n">
        <f aca="false">'Low pensions'!I104</f>
        <v>27163626.9437536</v>
      </c>
      <c r="G104" s="81" t="n">
        <f aca="false">'Low pensions'!K104</f>
        <v>4915700.96766393</v>
      </c>
      <c r="H104" s="81" t="n">
        <f aca="false">'Low pensions'!V104</f>
        <v>27044736.3578226</v>
      </c>
      <c r="I104" s="81" t="n">
        <f aca="false">'Low pensions'!M104</f>
        <v>152031.988690639</v>
      </c>
      <c r="J104" s="81" t="n">
        <f aca="false">'Low pensions'!W104</f>
        <v>836435.145087306</v>
      </c>
      <c r="K104" s="9"/>
      <c r="L104" s="81" t="n">
        <f aca="false">'Low pensions'!N104</f>
        <v>3879780.32442578</v>
      </c>
      <c r="M104" s="67"/>
      <c r="N104" s="81" t="n">
        <f aca="false">'Low pensions'!L104</f>
        <v>1234879.64552006</v>
      </c>
      <c r="O104" s="9"/>
      <c r="P104" s="81" t="n">
        <f aca="false">'Low pensions'!X104</f>
        <v>26926142.0083973</v>
      </c>
      <c r="Q104" s="67"/>
      <c r="R104" s="81" t="n">
        <f aca="false">'Low SIPA income'!G99</f>
        <v>25955489.1374619</v>
      </c>
      <c r="S104" s="67"/>
      <c r="T104" s="81" t="n">
        <f aca="false">'Low SIPA income'!J99</f>
        <v>99243062.3234533</v>
      </c>
      <c r="U104" s="9"/>
      <c r="V104" s="81" t="n">
        <f aca="false">'Low SIPA income'!F99</f>
        <v>128938.458058389</v>
      </c>
      <c r="W104" s="67"/>
      <c r="X104" s="81" t="n">
        <f aca="false">'Low SIPA income'!M99</f>
        <v>323856.232653707</v>
      </c>
      <c r="Y104" s="9"/>
      <c r="Z104" s="9" t="n">
        <f aca="false">R104+V104-N104-L104-F104</f>
        <v>-6193859.31817916</v>
      </c>
      <c r="AA104" s="9"/>
      <c r="AB104" s="9" t="n">
        <f aca="false">T104-P104-D104</f>
        <v>-77129340.5638227</v>
      </c>
      <c r="AC104" s="50"/>
      <c r="AD104" s="9"/>
      <c r="AE104" s="9"/>
      <c r="AF104" s="9"/>
      <c r="AG104" s="9" t="n">
        <f aca="false">BF104/100*$AG$53</f>
        <v>6485854997.18663</v>
      </c>
      <c r="AH104" s="40" t="n">
        <f aca="false">(AG104-AG103)/AG103</f>
        <v>0.00581911847517267</v>
      </c>
      <c r="AI104" s="40"/>
      <c r="AJ104" s="40" t="n">
        <f aca="false">AB104/AG104</f>
        <v>-0.01189193107112</v>
      </c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9"/>
      <c r="AV104" s="7"/>
      <c r="AW104" s="71" t="n">
        <f aca="false">workers_and_wage_low!C92</f>
        <v>13106350</v>
      </c>
      <c r="AX104" s="7"/>
      <c r="AY104" s="40" t="n">
        <f aca="false">(AW104-AW103)/AW103</f>
        <v>-7.8657971413206E-005</v>
      </c>
      <c r="AZ104" s="39" t="n">
        <f aca="false">workers_and_wage_low!B92</f>
        <v>7219.04506287173</v>
      </c>
      <c r="BA104" s="40" t="n">
        <f aca="false">(AZ104-AZ103)/AZ103</f>
        <v>0.00589824039020989</v>
      </c>
      <c r="BB104" s="40"/>
      <c r="BC104" s="40"/>
      <c r="BD104" s="40"/>
      <c r="BE104" s="40"/>
      <c r="BF104" s="7" t="n">
        <f aca="false">BF103*(1+AY104)*(1+BA104)*(1-BE104)</f>
        <v>124.401026312285</v>
      </c>
      <c r="BG104" s="7"/>
      <c r="BH104" s="7"/>
      <c r="BI104" s="40" t="n">
        <f aca="false">T111/AG111</f>
        <v>0.0176392404729481</v>
      </c>
      <c r="BJ104" s="7"/>
      <c r="BK104" s="7"/>
      <c r="BL104" s="7"/>
      <c r="BM104" s="7"/>
      <c r="BN104" s="7"/>
      <c r="BO104" s="7"/>
      <c r="BP104" s="7"/>
    </row>
    <row r="105" customFormat="false" ht="12.8" hidden="false" customHeight="false" outlineLevel="0" collapsed="false">
      <c r="A105" s="7" t="n">
        <f aca="false">A101+1</f>
        <v>2037</v>
      </c>
      <c r="B105" s="7" t="n">
        <f aca="false">B101</f>
        <v>4</v>
      </c>
      <c r="C105" s="9"/>
      <c r="D105" s="81" t="n">
        <f aca="false">'Low pensions'!Q105</f>
        <v>152835721.044604</v>
      </c>
      <c r="E105" s="9"/>
      <c r="F105" s="67" t="n">
        <f aca="false">'Low pensions'!I105</f>
        <v>27779701.4506767</v>
      </c>
      <c r="G105" s="81" t="n">
        <f aca="false">'Low pensions'!K105</f>
        <v>5055268.86590913</v>
      </c>
      <c r="H105" s="81" t="n">
        <f aca="false">'Low pensions'!V105</f>
        <v>27812597.7547803</v>
      </c>
      <c r="I105" s="81" t="n">
        <f aca="false">'Low pensions'!M105</f>
        <v>156348.521626056</v>
      </c>
      <c r="J105" s="81" t="n">
        <f aca="false">'Low pensions'!W105</f>
        <v>860183.435714857</v>
      </c>
      <c r="K105" s="9"/>
      <c r="L105" s="81" t="n">
        <f aca="false">'Low pensions'!N105</f>
        <v>3975048.1814749</v>
      </c>
      <c r="M105" s="67"/>
      <c r="N105" s="81" t="n">
        <f aca="false">'Low pensions'!L105</f>
        <v>1263092.7400894</v>
      </c>
      <c r="O105" s="9"/>
      <c r="P105" s="81" t="n">
        <f aca="false">'Low pensions'!X105</f>
        <v>27575707.4936213</v>
      </c>
      <c r="Q105" s="67"/>
      <c r="R105" s="81" t="n">
        <f aca="false">'Low SIPA income'!G100</f>
        <v>29865328.1147404</v>
      </c>
      <c r="S105" s="67"/>
      <c r="T105" s="81" t="n">
        <f aca="false">'Low SIPA income'!J100</f>
        <v>114192670.525469</v>
      </c>
      <c r="U105" s="9"/>
      <c r="V105" s="81" t="n">
        <f aca="false">'Low SIPA income'!F100</f>
        <v>129386.656426395</v>
      </c>
      <c r="W105" s="67"/>
      <c r="X105" s="81" t="n">
        <f aca="false">'Low SIPA income'!M100</f>
        <v>324981.977734964</v>
      </c>
      <c r="Y105" s="9"/>
      <c r="Z105" s="9" t="n">
        <f aca="false">R105+V105-N105-L105-F105</f>
        <v>-3023127.6010743</v>
      </c>
      <c r="AA105" s="9"/>
      <c r="AB105" s="9" t="n">
        <f aca="false">T105-P105-D105</f>
        <v>-66218758.0127566</v>
      </c>
      <c r="AC105" s="50"/>
      <c r="AD105" s="9"/>
      <c r="AE105" s="9"/>
      <c r="AF105" s="9"/>
      <c r="AG105" s="9" t="n">
        <f aca="false">BF105/100*$AG$53</f>
        <v>6496609784.8569</v>
      </c>
      <c r="AH105" s="40" t="n">
        <f aca="false">(AG105-AG104)/AG104</f>
        <v>0.00165819119837508</v>
      </c>
      <c r="AI105" s="40" t="n">
        <f aca="false">(AG105-AG101)/AG101</f>
        <v>0.0160687580651645</v>
      </c>
      <c r="AJ105" s="40" t="n">
        <f aca="false">AB105/AG105</f>
        <v>-0.0101928175164695</v>
      </c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V105" s="7"/>
      <c r="AW105" s="71" t="n">
        <f aca="false">workers_and_wage_low!C93</f>
        <v>13132319</v>
      </c>
      <c r="AX105" s="7"/>
      <c r="AY105" s="40" t="n">
        <f aca="false">(AW105-AW104)/AW104</f>
        <v>0.00198140595970655</v>
      </c>
      <c r="AZ105" s="39" t="n">
        <f aca="false">workers_and_wage_low!B93</f>
        <v>7216.71637502068</v>
      </c>
      <c r="BA105" s="40" t="n">
        <f aca="false">(AZ105-AZ104)/AZ104</f>
        <v>-0.000322575608099113</v>
      </c>
      <c r="BB105" s="40"/>
      <c r="BC105" s="40"/>
      <c r="BD105" s="40"/>
      <c r="BE105" s="40"/>
      <c r="BF105" s="7" t="n">
        <f aca="false">BF104*(1+AY105)*(1+BA105)*(1-BE105)</f>
        <v>124.607306999185</v>
      </c>
      <c r="BG105" s="7"/>
      <c r="BH105" s="7"/>
      <c r="BI105" s="40" t="n">
        <f aca="false">T112/AG112</f>
        <v>0.0153396034236892</v>
      </c>
      <c r="BJ105" s="7"/>
      <c r="BK105" s="7"/>
      <c r="BL105" s="7"/>
      <c r="BM105" s="7"/>
      <c r="BN105" s="7"/>
      <c r="BO105" s="7"/>
      <c r="BP105" s="7"/>
    </row>
    <row r="106" customFormat="false" ht="12.8" hidden="false" customHeight="false" outlineLevel="0" collapsed="false">
      <c r="A106" s="5" t="n">
        <f aca="false">A102+1</f>
        <v>2038</v>
      </c>
      <c r="B106" s="5" t="n">
        <f aca="false">B102</f>
        <v>1</v>
      </c>
      <c r="C106" s="6"/>
      <c r="D106" s="80" t="n">
        <f aca="false">'Low pensions'!Q106</f>
        <v>150481050.194012</v>
      </c>
      <c r="E106" s="6"/>
      <c r="F106" s="8" t="n">
        <f aca="false">'Low pensions'!I106</f>
        <v>27351712.1508129</v>
      </c>
      <c r="G106" s="80" t="n">
        <f aca="false">'Low pensions'!K106</f>
        <v>5036482.59330209</v>
      </c>
      <c r="H106" s="80" t="n">
        <f aca="false">'Low pensions'!V106</f>
        <v>27709241.2257428</v>
      </c>
      <c r="I106" s="80" t="n">
        <f aca="false">'Low pensions'!M106</f>
        <v>155767.502885632</v>
      </c>
      <c r="J106" s="80" t="n">
        <f aca="false">'Low pensions'!W106</f>
        <v>856986.842033287</v>
      </c>
      <c r="K106" s="6"/>
      <c r="L106" s="80" t="n">
        <f aca="false">'Low pensions'!N106</f>
        <v>4715421.48417531</v>
      </c>
      <c r="M106" s="8"/>
      <c r="N106" s="80" t="n">
        <f aca="false">'Low pensions'!L106</f>
        <v>1242910.55035828</v>
      </c>
      <c r="O106" s="6"/>
      <c r="P106" s="80" t="n">
        <f aca="false">'Low pensions'!X106</f>
        <v>31306471.6277284</v>
      </c>
      <c r="Q106" s="8"/>
      <c r="R106" s="80" t="n">
        <f aca="false">'Low SIPA income'!G101</f>
        <v>26129385.8439642</v>
      </c>
      <c r="S106" s="8"/>
      <c r="T106" s="80" t="n">
        <f aca="false">'Low SIPA income'!J101</f>
        <v>99907971.4526883</v>
      </c>
      <c r="U106" s="6"/>
      <c r="V106" s="80" t="n">
        <f aca="false">'Low SIPA income'!F101</f>
        <v>128038.717408071</v>
      </c>
      <c r="W106" s="8"/>
      <c r="X106" s="80" t="n">
        <f aca="false">'Low SIPA income'!M101</f>
        <v>321596.343542537</v>
      </c>
      <c r="Y106" s="6"/>
      <c r="Z106" s="6" t="n">
        <f aca="false">R106+V106-N106-L106-F106</f>
        <v>-7052619.62397425</v>
      </c>
      <c r="AA106" s="6"/>
      <c r="AB106" s="6" t="n">
        <f aca="false">T106-P106-D106</f>
        <v>-81879550.3690518</v>
      </c>
      <c r="AC106" s="50"/>
      <c r="AD106" s="6"/>
      <c r="AE106" s="6"/>
      <c r="AF106" s="6"/>
      <c r="AG106" s="6" t="n">
        <f aca="false">BF106/100*$AG$53</f>
        <v>6511603074.78806</v>
      </c>
      <c r="AH106" s="61" t="n">
        <f aca="false">(AG106-AG105)/AG105</f>
        <v>0.00230786370548361</v>
      </c>
      <c r="AI106" s="61"/>
      <c r="AJ106" s="61" t="n">
        <f aca="false">AB106/AG106</f>
        <v>-0.0125744074736492</v>
      </c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61" t="n">
        <f aca="false">AVERAGE(AH106:AH109)</f>
        <v>0.00325616835664616</v>
      </c>
      <c r="AV106" s="5"/>
      <c r="AW106" s="65" t="n">
        <f aca="false">workers_and_wage_low!C94</f>
        <v>13144748</v>
      </c>
      <c r="AX106" s="5"/>
      <c r="AY106" s="61" t="n">
        <f aca="false">(AW106-AW105)/AW105</f>
        <v>0.000946443655534106</v>
      </c>
      <c r="AZ106" s="66" t="n">
        <f aca="false">workers_and_wage_low!B94</f>
        <v>7226.53206738866</v>
      </c>
      <c r="BA106" s="61" t="n">
        <f aca="false">(AZ106-AZ105)/AZ105</f>
        <v>0.00136013276092706</v>
      </c>
      <c r="BB106" s="61"/>
      <c r="BC106" s="61"/>
      <c r="BD106" s="61"/>
      <c r="BE106" s="61"/>
      <c r="BF106" s="5" t="n">
        <f aca="false">BF105*(1+AY106)*(1+BA106)*(1-BE106)</f>
        <v>124.894883680446</v>
      </c>
      <c r="BG106" s="5"/>
      <c r="BH106" s="5"/>
      <c r="BI106" s="61" t="n">
        <f aca="false">T113/AG113</f>
        <v>0.0176574571403955</v>
      </c>
      <c r="BJ106" s="5"/>
      <c r="BK106" s="5"/>
      <c r="BL106" s="5"/>
      <c r="BM106" s="5"/>
      <c r="BN106" s="5"/>
      <c r="BO106" s="5"/>
      <c r="BP106" s="5"/>
    </row>
    <row r="107" customFormat="false" ht="12.8" hidden="false" customHeight="false" outlineLevel="0" collapsed="false">
      <c r="A107" s="7" t="n">
        <f aca="false">A103+1</f>
        <v>2038</v>
      </c>
      <c r="B107" s="7" t="n">
        <f aca="false">B103</f>
        <v>2</v>
      </c>
      <c r="C107" s="9"/>
      <c r="D107" s="81" t="n">
        <f aca="false">'Low pensions'!Q107</f>
        <v>152913711.447801</v>
      </c>
      <c r="E107" s="9"/>
      <c r="F107" s="67" t="n">
        <f aca="false">'Low pensions'!I107</f>
        <v>27793877.1296478</v>
      </c>
      <c r="G107" s="81" t="n">
        <f aca="false">'Low pensions'!K107</f>
        <v>5163011.60536296</v>
      </c>
      <c r="H107" s="81" t="n">
        <f aca="false">'Low pensions'!V107</f>
        <v>28405366.5180078</v>
      </c>
      <c r="I107" s="81" t="n">
        <f aca="false">'Low pensions'!M107</f>
        <v>159680.771299887</v>
      </c>
      <c r="J107" s="81" t="n">
        <f aca="false">'Low pensions'!W107</f>
        <v>878516.490247669</v>
      </c>
      <c r="K107" s="9"/>
      <c r="L107" s="81" t="n">
        <f aca="false">'Low pensions'!N107</f>
        <v>3963556.9274141</v>
      </c>
      <c r="M107" s="67"/>
      <c r="N107" s="81" t="n">
        <f aca="false">'Low pensions'!L107</f>
        <v>1264284.76779944</v>
      </c>
      <c r="O107" s="9"/>
      <c r="P107" s="81" t="n">
        <f aca="false">'Low pensions'!X107</f>
        <v>27522637.5064283</v>
      </c>
      <c r="Q107" s="67"/>
      <c r="R107" s="81" t="n">
        <f aca="false">'Low SIPA income'!G102</f>
        <v>30211206.1020401</v>
      </c>
      <c r="S107" s="67"/>
      <c r="T107" s="81" t="n">
        <f aca="false">'Low SIPA income'!J102</f>
        <v>115515164.987742</v>
      </c>
      <c r="U107" s="9"/>
      <c r="V107" s="81" t="n">
        <f aca="false">'Low SIPA income'!F102</f>
        <v>128164.048671309</v>
      </c>
      <c r="W107" s="67"/>
      <c r="X107" s="81" t="n">
        <f aca="false">'Low SIPA income'!M102</f>
        <v>321911.139541785</v>
      </c>
      <c r="Y107" s="9"/>
      <c r="Z107" s="9" t="n">
        <f aca="false">R107+V107-N107-L107-F107</f>
        <v>-2682348.67414992</v>
      </c>
      <c r="AA107" s="9"/>
      <c r="AB107" s="9" t="n">
        <f aca="false">T107-P107-D107</f>
        <v>-64921183.966487</v>
      </c>
      <c r="AC107" s="50"/>
      <c r="AD107" s="9"/>
      <c r="AE107" s="9"/>
      <c r="AF107" s="9"/>
      <c r="AG107" s="9" t="n">
        <f aca="false">BF107/100*$AG$53</f>
        <v>6552937360.4018</v>
      </c>
      <c r="AH107" s="40" t="n">
        <f aca="false">(AG107-AG106)/AG106</f>
        <v>0.00634778949807</v>
      </c>
      <c r="AI107" s="40"/>
      <c r="AJ107" s="40" t="n">
        <f aca="false">AB107/AG107</f>
        <v>-0.00990718824184003</v>
      </c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1" t="n">
        <f aca="false">workers_and_wage_low!C95</f>
        <v>13181860</v>
      </c>
      <c r="AX107" s="7"/>
      <c r="AY107" s="40" t="n">
        <f aca="false">(AW107-AW106)/AW106</f>
        <v>0.00282333293875242</v>
      </c>
      <c r="AZ107" s="39" t="n">
        <f aca="false">workers_and_wage_low!B95</f>
        <v>7251.92995903064</v>
      </c>
      <c r="BA107" s="40" t="n">
        <f aca="false">(AZ107-AZ106)/AZ106</f>
        <v>0.00351453386010586</v>
      </c>
      <c r="BB107" s="40"/>
      <c r="BC107" s="40"/>
      <c r="BD107" s="40"/>
      <c r="BE107" s="40"/>
      <c r="BF107" s="7" t="n">
        <f aca="false">BF106*(1+AY107)*(1+BA107)*(1-BE107)</f>
        <v>125.687690111436</v>
      </c>
      <c r="BG107" s="7"/>
      <c r="BH107" s="7"/>
      <c r="BI107" s="40" t="n">
        <f aca="false">T114/AG114</f>
        <v>0.0153361592144922</v>
      </c>
      <c r="BJ107" s="7"/>
      <c r="BK107" s="7"/>
      <c r="BL107" s="7"/>
      <c r="BM107" s="7"/>
      <c r="BN107" s="7"/>
      <c r="BO107" s="7"/>
      <c r="BP107" s="7"/>
    </row>
    <row r="108" customFormat="false" ht="12.8" hidden="false" customHeight="false" outlineLevel="0" collapsed="false">
      <c r="A108" s="7" t="n">
        <f aca="false">A104+1</f>
        <v>2038</v>
      </c>
      <c r="B108" s="7" t="n">
        <f aca="false">B104</f>
        <v>3</v>
      </c>
      <c r="C108" s="9"/>
      <c r="D108" s="81" t="n">
        <f aca="false">'Low pensions'!Q108</f>
        <v>149801446.588142</v>
      </c>
      <c r="E108" s="9"/>
      <c r="F108" s="67" t="n">
        <f aca="false">'Low pensions'!I108</f>
        <v>27228186.1508253</v>
      </c>
      <c r="G108" s="81" t="n">
        <f aca="false">'Low pensions'!K108</f>
        <v>5195955.73917092</v>
      </c>
      <c r="H108" s="81" t="n">
        <f aca="false">'Low pensions'!V108</f>
        <v>28586615.4221283</v>
      </c>
      <c r="I108" s="81" t="n">
        <f aca="false">'Low pensions'!M108</f>
        <v>160699.662036214</v>
      </c>
      <c r="J108" s="81" t="n">
        <f aca="false">'Low pensions'!W108</f>
        <v>884122.126457575</v>
      </c>
      <c r="K108" s="9"/>
      <c r="L108" s="81" t="n">
        <f aca="false">'Low pensions'!N108</f>
        <v>3849192.38090135</v>
      </c>
      <c r="M108" s="67"/>
      <c r="N108" s="81" t="n">
        <f aca="false">'Low pensions'!L108</f>
        <v>1239103.84630106</v>
      </c>
      <c r="O108" s="9"/>
      <c r="P108" s="81" t="n">
        <f aca="false">'Low pensions'!X108</f>
        <v>26790661.3303964</v>
      </c>
      <c r="Q108" s="67"/>
      <c r="R108" s="81" t="n">
        <f aca="false">'Low SIPA income'!G103</f>
        <v>26366107.066036</v>
      </c>
      <c r="S108" s="67"/>
      <c r="T108" s="81" t="n">
        <f aca="false">'Low SIPA income'!J103</f>
        <v>100813095.56231</v>
      </c>
      <c r="U108" s="9"/>
      <c r="V108" s="81" t="n">
        <f aca="false">'Low SIPA income'!F103</f>
        <v>130343.625438077</v>
      </c>
      <c r="W108" s="67"/>
      <c r="X108" s="81" t="n">
        <f aca="false">'Low SIPA income'!M103</f>
        <v>327385.607990487</v>
      </c>
      <c r="Y108" s="9"/>
      <c r="Z108" s="9" t="n">
        <f aca="false">R108+V108-N108-L108-F108</f>
        <v>-5820031.68655365</v>
      </c>
      <c r="AA108" s="9"/>
      <c r="AB108" s="9" t="n">
        <f aca="false">T108-P108-D108</f>
        <v>-75779012.3562278</v>
      </c>
      <c r="AC108" s="50"/>
      <c r="AD108" s="9"/>
      <c r="AE108" s="9"/>
      <c r="AF108" s="9"/>
      <c r="AG108" s="9" t="n">
        <f aca="false">BF108/100*$AG$53</f>
        <v>6575135134.69984</v>
      </c>
      <c r="AH108" s="40" t="n">
        <f aca="false">(AG108-AG107)/AG107</f>
        <v>0.00338745406482542</v>
      </c>
      <c r="AI108" s="40"/>
      <c r="AJ108" s="40" t="n">
        <f aca="false">AB108/AG108</f>
        <v>-0.0115250882002879</v>
      </c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9"/>
      <c r="AV108" s="7"/>
      <c r="AW108" s="71" t="n">
        <f aca="false">workers_and_wage_low!C96</f>
        <v>13207624</v>
      </c>
      <c r="AX108" s="7"/>
      <c r="AY108" s="40" t="n">
        <f aca="false">(AW108-AW107)/AW107</f>
        <v>0.00195450414433168</v>
      </c>
      <c r="AZ108" s="39" t="n">
        <f aca="false">workers_and_wage_low!B96</f>
        <v>7262.30134058064</v>
      </c>
      <c r="BA108" s="40" t="n">
        <f aca="false">(AZ108-AZ107)/AZ107</f>
        <v>0.00143015467725022</v>
      </c>
      <c r="BB108" s="40"/>
      <c r="BC108" s="40"/>
      <c r="BD108" s="40"/>
      <c r="BE108" s="40"/>
      <c r="BF108" s="7" t="n">
        <f aca="false">BF107*(1+AY108)*(1+BA108)*(1-BE108)</f>
        <v>126.113451388202</v>
      </c>
      <c r="BG108" s="7"/>
      <c r="BH108" s="7"/>
      <c r="BI108" s="40" t="n">
        <f aca="false">T115/AG115</f>
        <v>0.0175935786285417</v>
      </c>
      <c r="BJ108" s="7"/>
      <c r="BK108" s="7"/>
      <c r="BL108" s="7"/>
      <c r="BM108" s="7"/>
      <c r="BN108" s="7"/>
      <c r="BO108" s="7"/>
      <c r="BP108" s="7"/>
    </row>
    <row r="109" customFormat="false" ht="12.8" hidden="false" customHeight="false" outlineLevel="0" collapsed="false">
      <c r="A109" s="7" t="n">
        <f aca="false">A105+1</f>
        <v>2038</v>
      </c>
      <c r="B109" s="7" t="n">
        <f aca="false">B105</f>
        <v>4</v>
      </c>
      <c r="C109" s="9"/>
      <c r="D109" s="81" t="n">
        <f aca="false">'Low pensions'!Q109</f>
        <v>152463635.317617</v>
      </c>
      <c r="E109" s="9"/>
      <c r="F109" s="67" t="n">
        <f aca="false">'Low pensions'!I109</f>
        <v>27712070.4653344</v>
      </c>
      <c r="G109" s="81" t="n">
        <f aca="false">'Low pensions'!K109</f>
        <v>5329525.75201083</v>
      </c>
      <c r="H109" s="81" t="n">
        <f aca="false">'Low pensions'!V109</f>
        <v>29321478.2232484</v>
      </c>
      <c r="I109" s="81" t="n">
        <f aca="false">'Low pensions'!M109</f>
        <v>164830.693361162</v>
      </c>
      <c r="J109" s="81" t="n">
        <f aca="false">'Low pensions'!W109</f>
        <v>906849.841956149</v>
      </c>
      <c r="K109" s="9"/>
      <c r="L109" s="81" t="n">
        <f aca="false">'Low pensions'!N109</f>
        <v>3948465.33956919</v>
      </c>
      <c r="M109" s="67"/>
      <c r="N109" s="81" t="n">
        <f aca="false">'Low pensions'!L109</f>
        <v>1260550.272576</v>
      </c>
      <c r="O109" s="9"/>
      <c r="P109" s="81" t="n">
        <f aca="false">'Low pensions'!X109</f>
        <v>27423781.0944935</v>
      </c>
      <c r="Q109" s="67"/>
      <c r="R109" s="81" t="n">
        <f aca="false">'Low SIPA income'!G104</f>
        <v>30339909.7535312</v>
      </c>
      <c r="S109" s="67"/>
      <c r="T109" s="81" t="n">
        <f aca="false">'Low SIPA income'!J104</f>
        <v>116007274.554183</v>
      </c>
      <c r="U109" s="9"/>
      <c r="V109" s="81" t="n">
        <f aca="false">'Low SIPA income'!F104</f>
        <v>129284.302567874</v>
      </c>
      <c r="W109" s="67"/>
      <c r="X109" s="81" t="n">
        <f aca="false">'Low SIPA income'!M104</f>
        <v>324724.894351794</v>
      </c>
      <c r="Y109" s="9"/>
      <c r="Z109" s="9" t="n">
        <f aca="false">R109+V109-N109-L109-F109</f>
        <v>-2451892.02138051</v>
      </c>
      <c r="AA109" s="9"/>
      <c r="AB109" s="9" t="n">
        <f aca="false">T109-P109-D109</f>
        <v>-63880141.8579276</v>
      </c>
      <c r="AC109" s="50"/>
      <c r="AD109" s="9"/>
      <c r="AE109" s="9"/>
      <c r="AF109" s="9"/>
      <c r="AG109" s="9" t="n">
        <f aca="false">BF109/100*$AG$53</f>
        <v>6581589064.83369</v>
      </c>
      <c r="AH109" s="40" t="n">
        <f aca="false">(AG109-AG108)/AG108</f>
        <v>0.000981566158205617</v>
      </c>
      <c r="AI109" s="40" t="n">
        <f aca="false">(AG109-AG105)/AG105</f>
        <v>0.0130805578280029</v>
      </c>
      <c r="AJ109" s="40" t="n">
        <f aca="false">AB109/AG109</f>
        <v>-0.00970588428245204</v>
      </c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V109" s="7"/>
      <c r="AW109" s="71" t="n">
        <f aca="false">workers_and_wage_low!C97</f>
        <v>13199813</v>
      </c>
      <c r="AX109" s="7"/>
      <c r="AY109" s="40" t="n">
        <f aca="false">(AW109-AW108)/AW108</f>
        <v>-0.000591400845451082</v>
      </c>
      <c r="AZ109" s="39" t="n">
        <f aca="false">workers_and_wage_low!B97</f>
        <v>7273.73146074272</v>
      </c>
      <c r="BA109" s="40" t="n">
        <f aca="false">(AZ109-AZ108)/AZ108</f>
        <v>0.00157389780815125</v>
      </c>
      <c r="BB109" s="40"/>
      <c r="BC109" s="40"/>
      <c r="BD109" s="40"/>
      <c r="BE109" s="40"/>
      <c r="BF109" s="7" t="n">
        <f aca="false">BF108*(1+AY109)*(1+BA109)*(1-BE109)</f>
        <v>126.237240084179</v>
      </c>
      <c r="BG109" s="7"/>
      <c r="BH109" s="7"/>
      <c r="BI109" s="40" t="n">
        <f aca="false">T116/AG116</f>
        <v>0.0153244524422414</v>
      </c>
      <c r="BJ109" s="7"/>
      <c r="BK109" s="7"/>
      <c r="BL109" s="7"/>
      <c r="BM109" s="7"/>
      <c r="BN109" s="7"/>
      <c r="BO109" s="7"/>
      <c r="BP109" s="7"/>
    </row>
    <row r="110" customFormat="false" ht="12.8" hidden="false" customHeight="false" outlineLevel="0" collapsed="false">
      <c r="A110" s="5" t="n">
        <f aca="false">A106+1</f>
        <v>2039</v>
      </c>
      <c r="B110" s="5" t="n">
        <f aca="false">B106</f>
        <v>1</v>
      </c>
      <c r="C110" s="6"/>
      <c r="D110" s="80" t="n">
        <f aca="false">'Low pensions'!Q110</f>
        <v>149816275.29389</v>
      </c>
      <c r="E110" s="6"/>
      <c r="F110" s="8" t="n">
        <f aca="false">'Low pensions'!I110</f>
        <v>27230881.4436257</v>
      </c>
      <c r="G110" s="80" t="n">
        <f aca="false">'Low pensions'!K110</f>
        <v>5348486.89755771</v>
      </c>
      <c r="H110" s="80" t="n">
        <f aca="false">'Low pensions'!V110</f>
        <v>29425796.8516049</v>
      </c>
      <c r="I110" s="80" t="n">
        <f aca="false">'Low pensions'!M110</f>
        <v>165417.120543024</v>
      </c>
      <c r="J110" s="80" t="n">
        <f aca="false">'Low pensions'!W110</f>
        <v>910076.191286759</v>
      </c>
      <c r="K110" s="6"/>
      <c r="L110" s="80" t="n">
        <f aca="false">'Low pensions'!N110</f>
        <v>4749456.33542113</v>
      </c>
      <c r="M110" s="8"/>
      <c r="N110" s="80" t="n">
        <f aca="false">'Low pensions'!L110</f>
        <v>1239761.80549879</v>
      </c>
      <c r="O110" s="6"/>
      <c r="P110" s="80" t="n">
        <f aca="false">'Low pensions'!X110</f>
        <v>31465755.1674508</v>
      </c>
      <c r="Q110" s="8"/>
      <c r="R110" s="80" t="n">
        <f aca="false">'Low SIPA income'!G105</f>
        <v>26395844.3796701</v>
      </c>
      <c r="S110" s="8"/>
      <c r="T110" s="80" t="n">
        <f aca="false">'Low SIPA income'!J105</f>
        <v>100926798.758374</v>
      </c>
      <c r="U110" s="6"/>
      <c r="V110" s="80" t="n">
        <f aca="false">'Low SIPA income'!F105</f>
        <v>129965.742318226</v>
      </c>
      <c r="W110" s="8"/>
      <c r="X110" s="80" t="n">
        <f aca="false">'Low SIPA income'!M105</f>
        <v>326436.474540148</v>
      </c>
      <c r="Y110" s="6"/>
      <c r="Z110" s="6" t="n">
        <f aca="false">R110+V110-N110-L110-F110</f>
        <v>-6694289.46255723</v>
      </c>
      <c r="AA110" s="6"/>
      <c r="AB110" s="6" t="n">
        <f aca="false">T110-P110-D110</f>
        <v>-80355231.7029663</v>
      </c>
      <c r="AC110" s="50"/>
      <c r="AD110" s="6"/>
      <c r="AE110" s="6"/>
      <c r="AF110" s="6"/>
      <c r="AG110" s="6" t="n">
        <f aca="false">BF110/100*$AG$53</f>
        <v>6580642424.55189</v>
      </c>
      <c r="AH110" s="61" t="n">
        <f aca="false">(AG110-AG109)/AG109</f>
        <v>-0.000143831569013833</v>
      </c>
      <c r="AI110" s="61"/>
      <c r="AJ110" s="61" t="n">
        <f aca="false">AB110/AG110</f>
        <v>-0.0122108491115042</v>
      </c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61" t="n">
        <f aca="false">AVERAGE(AH110:AH113)</f>
        <v>0.00360131359187338</v>
      </c>
      <c r="AV110" s="5"/>
      <c r="AW110" s="65" t="n">
        <f aca="false">workers_and_wage_low!C98</f>
        <v>13177461</v>
      </c>
      <c r="AX110" s="5"/>
      <c r="AY110" s="61" t="n">
        <f aca="false">(AW110-AW109)/AW109</f>
        <v>-0.00169335732256207</v>
      </c>
      <c r="AZ110" s="66" t="n">
        <f aca="false">workers_and_wage_low!B98</f>
        <v>7285.02141288867</v>
      </c>
      <c r="BA110" s="61" t="n">
        <f aca="false">(AZ110-AZ109)/AZ109</f>
        <v>0.00155215410506774</v>
      </c>
      <c r="BB110" s="61"/>
      <c r="BC110" s="61"/>
      <c r="BD110" s="61"/>
      <c r="BE110" s="61"/>
      <c r="BF110" s="5" t="n">
        <f aca="false">BF109*(1+AY110)*(1+BA110)*(1-BE110)</f>
        <v>126.21908318387</v>
      </c>
      <c r="BG110" s="5"/>
      <c r="BH110" s="5"/>
      <c r="BI110" s="61" t="n">
        <f aca="false">T117/AG117</f>
        <v>0.0176266739531336</v>
      </c>
      <c r="BJ110" s="5"/>
      <c r="BK110" s="5"/>
      <c r="BL110" s="5"/>
      <c r="BM110" s="5"/>
      <c r="BN110" s="5"/>
      <c r="BO110" s="5"/>
      <c r="BP110" s="5"/>
    </row>
    <row r="111" customFormat="false" ht="12.8" hidden="false" customHeight="false" outlineLevel="0" collapsed="false">
      <c r="A111" s="7" t="n">
        <f aca="false">A107+1</f>
        <v>2039</v>
      </c>
      <c r="B111" s="7" t="n">
        <f aca="false">B107</f>
        <v>2</v>
      </c>
      <c r="C111" s="9"/>
      <c r="D111" s="81" t="n">
        <f aca="false">'Low pensions'!Q111</f>
        <v>153275983.463434</v>
      </c>
      <c r="E111" s="9"/>
      <c r="F111" s="67" t="n">
        <f aca="false">'Low pensions'!I111</f>
        <v>27859724.3567845</v>
      </c>
      <c r="G111" s="81" t="n">
        <f aca="false">'Low pensions'!K111</f>
        <v>5536286.14147153</v>
      </c>
      <c r="H111" s="81" t="n">
        <f aca="false">'Low pensions'!V111</f>
        <v>30459012.8818838</v>
      </c>
      <c r="I111" s="81" t="n">
        <f aca="false">'Low pensions'!M111</f>
        <v>171225.344581594</v>
      </c>
      <c r="J111" s="81" t="n">
        <f aca="false">'Low pensions'!W111</f>
        <v>942031.326243828</v>
      </c>
      <c r="K111" s="9"/>
      <c r="L111" s="81" t="n">
        <f aca="false">'Low pensions'!N111</f>
        <v>4065500.02028475</v>
      </c>
      <c r="M111" s="67"/>
      <c r="N111" s="81" t="n">
        <f aca="false">'Low pensions'!L111</f>
        <v>1268761.75708669</v>
      </c>
      <c r="O111" s="9"/>
      <c r="P111" s="81" t="n">
        <f aca="false">'Low pensions'!X111</f>
        <v>28076251.7740843</v>
      </c>
      <c r="Q111" s="67"/>
      <c r="R111" s="81" t="n">
        <f aca="false">'Low SIPA income'!G106</f>
        <v>30488166.8239835</v>
      </c>
      <c r="S111" s="67"/>
      <c r="T111" s="81" t="n">
        <f aca="false">'Low SIPA income'!J106</f>
        <v>116574148.312749</v>
      </c>
      <c r="U111" s="9"/>
      <c r="V111" s="81" t="n">
        <f aca="false">'Low SIPA income'!F106</f>
        <v>131311.034571649</v>
      </c>
      <c r="W111" s="67"/>
      <c r="X111" s="81" t="n">
        <f aca="false">'Low SIPA income'!M106</f>
        <v>329815.460822227</v>
      </c>
      <c r="Y111" s="9"/>
      <c r="Z111" s="9" t="n">
        <f aca="false">R111+V111-N111-L111-F111</f>
        <v>-2574508.27560083</v>
      </c>
      <c r="AA111" s="9"/>
      <c r="AB111" s="9" t="n">
        <f aca="false">T111-P111-D111</f>
        <v>-64778086.9247692</v>
      </c>
      <c r="AC111" s="50"/>
      <c r="AD111" s="9"/>
      <c r="AE111" s="9"/>
      <c r="AF111" s="9"/>
      <c r="AG111" s="9" t="n">
        <f aca="false">BF111/100*$AG$53</f>
        <v>6608796364.64673</v>
      </c>
      <c r="AH111" s="40" t="n">
        <f aca="false">(AG111-AG110)/AG110</f>
        <v>0.0042782965975782</v>
      </c>
      <c r="AI111" s="40"/>
      <c r="AJ111" s="40" t="n">
        <f aca="false">AB111/AG111</f>
        <v>-0.00980179799022025</v>
      </c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1" t="n">
        <f aca="false">workers_and_wage_low!C99</f>
        <v>13249649</v>
      </c>
      <c r="AX111" s="7"/>
      <c r="AY111" s="40" t="n">
        <f aca="false">(AW111-AW110)/AW110</f>
        <v>0.00547814180592149</v>
      </c>
      <c r="AZ111" s="39" t="n">
        <f aca="false">workers_and_wage_low!B99</f>
        <v>7276.32813784717</v>
      </c>
      <c r="BA111" s="40" t="n">
        <f aca="false">(AZ111-AZ110)/AZ110</f>
        <v>-0.00119330809736795</v>
      </c>
      <c r="BB111" s="40"/>
      <c r="BC111" s="40"/>
      <c r="BD111" s="40"/>
      <c r="BE111" s="40"/>
      <c r="BF111" s="7" t="n">
        <f aca="false">BF110*(1+AY111)*(1+BA111)*(1-BE111)</f>
        <v>126.759085858005</v>
      </c>
      <c r="BG111" s="7"/>
      <c r="BH111" s="7"/>
      <c r="BI111" s="40" t="e">
        <f aca="false">T118/AG118</f>
        <v>#DIV/0!</v>
      </c>
      <c r="BJ111" s="7"/>
      <c r="BK111" s="7"/>
      <c r="BL111" s="7"/>
      <c r="BM111" s="7"/>
      <c r="BN111" s="7"/>
      <c r="BO111" s="7"/>
      <c r="BP111" s="7"/>
    </row>
    <row r="112" customFormat="false" ht="12.8" hidden="false" customHeight="false" outlineLevel="0" collapsed="false">
      <c r="A112" s="7" t="n">
        <f aca="false">A108+1</f>
        <v>2039</v>
      </c>
      <c r="B112" s="7" t="n">
        <f aca="false">B108</f>
        <v>3</v>
      </c>
      <c r="C112" s="9"/>
      <c r="D112" s="81" t="n">
        <f aca="false">'Low pensions'!Q112</f>
        <v>150881559.880373</v>
      </c>
      <c r="E112" s="9"/>
      <c r="F112" s="67" t="n">
        <f aca="false">'Low pensions'!I112</f>
        <v>27424509.5272324</v>
      </c>
      <c r="G112" s="81" t="n">
        <f aca="false">'Low pensions'!K112</f>
        <v>5473764.46926392</v>
      </c>
      <c r="H112" s="81" t="n">
        <f aca="false">'Low pensions'!V112</f>
        <v>30115037.0882731</v>
      </c>
      <c r="I112" s="81" t="n">
        <f aca="false">'Low pensions'!M112</f>
        <v>169291.684616411</v>
      </c>
      <c r="J112" s="81" t="n">
        <f aca="false">'Low pensions'!W112</f>
        <v>931392.899637319</v>
      </c>
      <c r="K112" s="9"/>
      <c r="L112" s="81" t="n">
        <f aca="false">'Low pensions'!N112</f>
        <v>3946993.22266137</v>
      </c>
      <c r="M112" s="67"/>
      <c r="N112" s="81" t="n">
        <f aca="false">'Low pensions'!L112</f>
        <v>1249267.48096946</v>
      </c>
      <c r="O112" s="9"/>
      <c r="P112" s="81" t="n">
        <f aca="false">'Low pensions'!X112</f>
        <v>27354067.6824032</v>
      </c>
      <c r="Q112" s="67"/>
      <c r="R112" s="81" t="n">
        <f aca="false">'Low SIPA income'!G107</f>
        <v>26663274.4847679</v>
      </c>
      <c r="S112" s="67"/>
      <c r="T112" s="81" t="n">
        <f aca="false">'Low SIPA income'!J107</f>
        <v>101949340.943837</v>
      </c>
      <c r="U112" s="9"/>
      <c r="V112" s="81" t="n">
        <f aca="false">'Low SIPA income'!F107</f>
        <v>135202.55172807</v>
      </c>
      <c r="W112" s="67"/>
      <c r="X112" s="81" t="n">
        <f aca="false">'Low SIPA income'!M107</f>
        <v>339589.829963629</v>
      </c>
      <c r="Y112" s="9"/>
      <c r="Z112" s="9" t="n">
        <f aca="false">R112+V112-N112-L112-F112</f>
        <v>-5822293.1943672</v>
      </c>
      <c r="AA112" s="9"/>
      <c r="AB112" s="9" t="n">
        <f aca="false">T112-P112-D112</f>
        <v>-76286286.6189388</v>
      </c>
      <c r="AC112" s="50"/>
      <c r="AD112" s="9"/>
      <c r="AE112" s="9"/>
      <c r="AF112" s="9"/>
      <c r="AG112" s="9" t="n">
        <f aca="false">BF112/100*$AG$53</f>
        <v>6646152324.01606</v>
      </c>
      <c r="AH112" s="40" t="n">
        <f aca="false">(AG112-AG111)/AG111</f>
        <v>0.0056524603434841</v>
      </c>
      <c r="AI112" s="40"/>
      <c r="AJ112" s="40" t="n">
        <f aca="false">AB112/AG112</f>
        <v>-0.0114782633469408</v>
      </c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9"/>
      <c r="AV112" s="7"/>
      <c r="AW112" s="71" t="n">
        <f aca="false">workers_and_wage_low!C100</f>
        <v>13296904</v>
      </c>
      <c r="AX112" s="7"/>
      <c r="AY112" s="40" t="n">
        <f aca="false">(AW112-AW111)/AW111</f>
        <v>0.003566509573197</v>
      </c>
      <c r="AZ112" s="39" t="n">
        <f aca="false">workers_and_wage_low!B100</f>
        <v>7291.45225980542</v>
      </c>
      <c r="BA112" s="40" t="n">
        <f aca="false">(AZ112-AZ111)/AZ111</f>
        <v>0.00207853764587493</v>
      </c>
      <c r="BB112" s="40"/>
      <c r="BC112" s="40"/>
      <c r="BD112" s="40"/>
      <c r="BE112" s="40"/>
      <c r="BF112" s="7" t="n">
        <f aca="false">BF111*(1+AY112)*(1+BA112)*(1-BE112)</f>
        <v>127.475586563994</v>
      </c>
      <c r="BG112" s="7"/>
      <c r="BH112" s="7"/>
      <c r="BI112" s="40" t="e">
        <f aca="false">T119/AG119</f>
        <v>#DIV/0!</v>
      </c>
      <c r="BJ112" s="7"/>
      <c r="BK112" s="7"/>
      <c r="BL112" s="7"/>
      <c r="BM112" s="7"/>
      <c r="BN112" s="7"/>
      <c r="BO112" s="7"/>
      <c r="BP112" s="7"/>
    </row>
    <row r="113" customFormat="false" ht="12.8" hidden="false" customHeight="false" outlineLevel="0" collapsed="false">
      <c r="A113" s="7" t="n">
        <f aca="false">A109+1</f>
        <v>2039</v>
      </c>
      <c r="B113" s="7" t="n">
        <f aca="false">B109</f>
        <v>4</v>
      </c>
      <c r="C113" s="9"/>
      <c r="D113" s="81" t="n">
        <f aca="false">'Low pensions'!Q113</f>
        <v>153687425.594444</v>
      </c>
      <c r="E113" s="9"/>
      <c r="F113" s="67" t="n">
        <f aca="false">'Low pensions'!I113</f>
        <v>27934508.8344285</v>
      </c>
      <c r="G113" s="81" t="n">
        <f aca="false">'Low pensions'!K113</f>
        <v>5666849.72889857</v>
      </c>
      <c r="H113" s="81" t="n">
        <f aca="false">'Low pensions'!V113</f>
        <v>31177335.2174212</v>
      </c>
      <c r="I113" s="81" t="n">
        <f aca="false">'Low pensions'!M113</f>
        <v>175263.393677276</v>
      </c>
      <c r="J113" s="81" t="n">
        <f aca="false">'Low pensions'!W113</f>
        <v>964247.480951172</v>
      </c>
      <c r="K113" s="9"/>
      <c r="L113" s="81" t="n">
        <f aca="false">'Low pensions'!N113</f>
        <v>3969234.37818767</v>
      </c>
      <c r="M113" s="67"/>
      <c r="N113" s="81" t="n">
        <f aca="false">'Low pensions'!L113</f>
        <v>1273028.77991181</v>
      </c>
      <c r="O113" s="9"/>
      <c r="P113" s="81" t="n">
        <f aca="false">'Low pensions'!X113</f>
        <v>27600204.8002234</v>
      </c>
      <c r="Q113" s="67"/>
      <c r="R113" s="81" t="n">
        <f aca="false">'Low SIPA income'!G108</f>
        <v>30833910.6722115</v>
      </c>
      <c r="S113" s="67"/>
      <c r="T113" s="81" t="n">
        <f aca="false">'Low SIPA income'!J108</f>
        <v>117896129.882656</v>
      </c>
      <c r="U113" s="9"/>
      <c r="V113" s="81" t="n">
        <f aca="false">'Low SIPA income'!F108</f>
        <v>136214.146732682</v>
      </c>
      <c r="W113" s="67"/>
      <c r="X113" s="81" t="n">
        <f aca="false">'Low SIPA income'!M108</f>
        <v>342130.664964282</v>
      </c>
      <c r="Y113" s="9"/>
      <c r="Z113" s="9" t="n">
        <f aca="false">R113+V113-N113-L113-F113</f>
        <v>-2206647.17358381</v>
      </c>
      <c r="AA113" s="9"/>
      <c r="AB113" s="9" t="n">
        <f aca="false">T113-P113-D113</f>
        <v>-63391500.5120107</v>
      </c>
      <c r="AC113" s="50"/>
      <c r="AD113" s="9"/>
      <c r="AE113" s="9"/>
      <c r="AF113" s="9"/>
      <c r="AG113" s="9" t="n">
        <f aca="false">BF113/100*$AG$53</f>
        <v>6676846442.00221</v>
      </c>
      <c r="AH113" s="40" t="n">
        <f aca="false">(AG113-AG112)/AG112</f>
        <v>0.00461832899544505</v>
      </c>
      <c r="AI113" s="40" t="n">
        <f aca="false">(AG113-AG109)/AG109</f>
        <v>0.0144733097478674</v>
      </c>
      <c r="AJ113" s="40" t="n">
        <f aca="false">AB113/AG113</f>
        <v>-0.00949422771103917</v>
      </c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V113" s="7"/>
      <c r="AW113" s="71" t="n">
        <f aca="false">workers_and_wage_low!C101</f>
        <v>13305182</v>
      </c>
      <c r="AX113" s="7"/>
      <c r="AY113" s="40" t="n">
        <f aca="false">(AW113-AW112)/AW112</f>
        <v>0.000622550933660948</v>
      </c>
      <c r="AZ113" s="39" t="n">
        <f aca="false">workers_and_wage_low!B101</f>
        <v>7320.56915803152</v>
      </c>
      <c r="BA113" s="40" t="n">
        <f aca="false">(AZ113-AZ112)/AZ112</f>
        <v>0.00399329203409976</v>
      </c>
      <c r="BB113" s="40"/>
      <c r="BC113" s="40"/>
      <c r="BD113" s="40"/>
      <c r="BE113" s="40"/>
      <c r="BF113" s="7" t="n">
        <f aca="false">BF112*(1+AY113)*(1+BA113)*(1-BE113)</f>
        <v>128.064310761633</v>
      </c>
      <c r="BG113" s="7"/>
      <c r="BH113" s="7"/>
      <c r="BI113" s="40" t="e">
        <f aca="false">T120/AG120</f>
        <v>#DIV/0!</v>
      </c>
      <c r="BJ113" s="7"/>
      <c r="BK113" s="7"/>
      <c r="BL113" s="7"/>
      <c r="BM113" s="7"/>
      <c r="BN113" s="7"/>
      <c r="BO113" s="7"/>
      <c r="BP113" s="7"/>
    </row>
    <row r="114" customFormat="false" ht="12.8" hidden="false" customHeight="false" outlineLevel="0" collapsed="false">
      <c r="A114" s="5" t="n">
        <f aca="false">A110+1</f>
        <v>2040</v>
      </c>
      <c r="B114" s="5" t="n">
        <f aca="false">B110</f>
        <v>1</v>
      </c>
      <c r="C114" s="6"/>
      <c r="D114" s="80" t="n">
        <f aca="false">'Low pensions'!Q114</f>
        <v>151036358.191528</v>
      </c>
      <c r="E114" s="6"/>
      <c r="F114" s="8" t="n">
        <f aca="false">'Low pensions'!I114</f>
        <v>27452645.9526673</v>
      </c>
      <c r="G114" s="80" t="n">
        <f aca="false">'Low pensions'!K114</f>
        <v>5666676.56052308</v>
      </c>
      <c r="H114" s="80" t="n">
        <f aca="false">'Low pensions'!V114</f>
        <v>31176382.4961121</v>
      </c>
      <c r="I114" s="80" t="n">
        <f aca="false">'Low pensions'!M114</f>
        <v>175258.037954321</v>
      </c>
      <c r="J114" s="80" t="n">
        <f aca="false">'Low pensions'!W114</f>
        <v>964218.01534367</v>
      </c>
      <c r="K114" s="6"/>
      <c r="L114" s="80" t="n">
        <f aca="false">'Low pensions'!N114</f>
        <v>4654664.44169102</v>
      </c>
      <c r="M114" s="8"/>
      <c r="N114" s="80" t="n">
        <f aca="false">'Low pensions'!L114</f>
        <v>1252278.4138049</v>
      </c>
      <c r="O114" s="6"/>
      <c r="P114" s="80" t="n">
        <f aca="false">'Low pensions'!X114</f>
        <v>31042742.2661673</v>
      </c>
      <c r="Q114" s="8"/>
      <c r="R114" s="80" t="n">
        <f aca="false">'Low SIPA income'!G109</f>
        <v>26732249.8743882</v>
      </c>
      <c r="S114" s="8"/>
      <c r="T114" s="80" t="n">
        <f aca="false">'Low SIPA income'!J109</f>
        <v>102213074.324265</v>
      </c>
      <c r="U114" s="6"/>
      <c r="V114" s="80" t="n">
        <f aca="false">'Low SIPA income'!F109</f>
        <v>134524.606056617</v>
      </c>
      <c r="W114" s="8"/>
      <c r="X114" s="80" t="n">
        <f aca="false">'Low SIPA income'!M109</f>
        <v>337887.0258941</v>
      </c>
      <c r="Y114" s="6"/>
      <c r="Z114" s="6" t="n">
        <f aca="false">R114+V114-N114-L114-F114</f>
        <v>-6492814.32771846</v>
      </c>
      <c r="AA114" s="6"/>
      <c r="AB114" s="6" t="n">
        <f aca="false">T114-P114-D114</f>
        <v>-79866026.1334311</v>
      </c>
      <c r="AC114" s="50"/>
      <c r="AD114" s="6"/>
      <c r="AE114" s="6"/>
      <c r="AF114" s="6"/>
      <c r="AG114" s="6" t="n">
        <f aca="false">BF114/100*$AG$53</f>
        <v>6664841756.96852</v>
      </c>
      <c r="AH114" s="61" t="n">
        <f aca="false">(AG114-AG113)/AG113</f>
        <v>-0.00179795733479362</v>
      </c>
      <c r="AI114" s="61"/>
      <c r="AJ114" s="61" t="n">
        <f aca="false">AB114/AG114</f>
        <v>-0.0119831841543614</v>
      </c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61" t="n">
        <f aca="false">AVERAGE(AH114:AH117)</f>
        <v>-0.000566219617339899</v>
      </c>
      <c r="AV114" s="5"/>
      <c r="AW114" s="65" t="n">
        <f aca="false">workers_and_wage_low!C102</f>
        <v>13248049</v>
      </c>
      <c r="AX114" s="5"/>
      <c r="AY114" s="61" t="n">
        <f aca="false">(AW114-AW113)/AW113</f>
        <v>-0.00429404122393816</v>
      </c>
      <c r="AZ114" s="66" t="n">
        <f aca="false">workers_and_wage_low!B102</f>
        <v>7338.92071510887</v>
      </c>
      <c r="BA114" s="61" t="n">
        <f aca="false">(AZ114-AZ113)/AZ113</f>
        <v>0.00250684839951432</v>
      </c>
      <c r="BB114" s="61"/>
      <c r="BC114" s="61"/>
      <c r="BD114" s="61"/>
      <c r="BE114" s="61"/>
      <c r="BF114" s="5" t="n">
        <f aca="false">BF113*(1+AY114)*(1+BA114)*(1-BE114)</f>
        <v>127.834056594774</v>
      </c>
      <c r="BG114" s="5"/>
      <c r="BH114" s="5"/>
      <c r="BI114" s="61" t="e">
        <f aca="false">T121/AG121</f>
        <v>#DIV/0!</v>
      </c>
      <c r="BJ114" s="5"/>
      <c r="BK114" s="5"/>
      <c r="BL114" s="5"/>
      <c r="BM114" s="5"/>
      <c r="BN114" s="5"/>
      <c r="BO114" s="5"/>
      <c r="BP114" s="5"/>
    </row>
    <row r="115" customFormat="false" ht="12.8" hidden="false" customHeight="false" outlineLevel="0" collapsed="false">
      <c r="A115" s="7" t="n">
        <f aca="false">A111+1</f>
        <v>2040</v>
      </c>
      <c r="B115" s="7" t="n">
        <f aca="false">B111</f>
        <v>2</v>
      </c>
      <c r="C115" s="9"/>
      <c r="D115" s="81" t="n">
        <f aca="false">'Low pensions'!Q115</f>
        <v>153553121.81401</v>
      </c>
      <c r="E115" s="9"/>
      <c r="F115" s="67" t="n">
        <f aca="false">'Low pensions'!I115</f>
        <v>27910097.5325506</v>
      </c>
      <c r="G115" s="81" t="n">
        <f aca="false">'Low pensions'!K115</f>
        <v>5804007.5506956</v>
      </c>
      <c r="H115" s="81" t="n">
        <f aca="false">'Low pensions'!V115</f>
        <v>31931937.0848486</v>
      </c>
      <c r="I115" s="81" t="n">
        <f aca="false">'Low pensions'!M115</f>
        <v>179505.388165845</v>
      </c>
      <c r="J115" s="81" t="n">
        <f aca="false">'Low pensions'!W115</f>
        <v>987585.683036561</v>
      </c>
      <c r="K115" s="9"/>
      <c r="L115" s="81" t="n">
        <f aca="false">'Low pensions'!N115</f>
        <v>3884381.30648577</v>
      </c>
      <c r="M115" s="67"/>
      <c r="N115" s="81" t="n">
        <f aca="false">'Low pensions'!L115</f>
        <v>1273730.01567592</v>
      </c>
      <c r="O115" s="9"/>
      <c r="P115" s="81" t="n">
        <f aca="false">'Low pensions'!X115</f>
        <v>27163759.8000639</v>
      </c>
      <c r="Q115" s="67"/>
      <c r="R115" s="81" t="n">
        <f aca="false">'Low SIPA income'!G110</f>
        <v>30665494.7176948</v>
      </c>
      <c r="S115" s="67"/>
      <c r="T115" s="81" t="n">
        <f aca="false">'Low SIPA income'!J110</f>
        <v>117252176.883665</v>
      </c>
      <c r="U115" s="9"/>
      <c r="V115" s="81" t="n">
        <f aca="false">'Low SIPA income'!F110</f>
        <v>136117.359087792</v>
      </c>
      <c r="W115" s="67"/>
      <c r="X115" s="81" t="n">
        <f aca="false">'Low SIPA income'!M110</f>
        <v>341887.56230497</v>
      </c>
      <c r="Y115" s="9"/>
      <c r="Z115" s="9" t="n">
        <f aca="false">R115+V115-N115-L115-F115</f>
        <v>-2266596.77792972</v>
      </c>
      <c r="AA115" s="9"/>
      <c r="AB115" s="9" t="n">
        <f aca="false">T115-P115-D115</f>
        <v>-63464704.730409</v>
      </c>
      <c r="AC115" s="50"/>
      <c r="AD115" s="9"/>
      <c r="AE115" s="9"/>
      <c r="AF115" s="9"/>
      <c r="AG115" s="9" t="n">
        <f aca="false">BF115/100*$AG$53</f>
        <v>6664487047.19172</v>
      </c>
      <c r="AH115" s="40" t="n">
        <f aca="false">(AG115-AG114)/AG114</f>
        <v>-5.32210350577628E-005</v>
      </c>
      <c r="AI115" s="40"/>
      <c r="AJ115" s="40" t="n">
        <f aca="false">AB115/AG115</f>
        <v>-0.00952281912786548</v>
      </c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1" t="n">
        <f aca="false">workers_and_wage_low!C103</f>
        <v>13288581</v>
      </c>
      <c r="AX115" s="7"/>
      <c r="AY115" s="40" t="n">
        <f aca="false">(AW115-AW114)/AW114</f>
        <v>0.00305946936035638</v>
      </c>
      <c r="AZ115" s="39" t="n">
        <f aca="false">workers_and_wage_low!B103</f>
        <v>7316.14660378206</v>
      </c>
      <c r="BA115" s="40" t="n">
        <f aca="false">(AZ115-AZ114)/AZ114</f>
        <v>-0.00310319626153264</v>
      </c>
      <c r="BB115" s="40"/>
      <c r="BC115" s="40"/>
      <c r="BD115" s="40"/>
      <c r="BE115" s="40"/>
      <c r="BF115" s="7" t="n">
        <f aca="false">BF114*(1+AY115)*(1+BA115)*(1-BE115)</f>
        <v>127.827253133967</v>
      </c>
      <c r="BG115" s="7"/>
      <c r="BH115" s="7"/>
      <c r="BI115" s="40" t="e">
        <f aca="false">T122/AG122</f>
        <v>#DIV/0!</v>
      </c>
      <c r="BJ115" s="7"/>
      <c r="BK115" s="7"/>
      <c r="BL115" s="7"/>
      <c r="BM115" s="7"/>
      <c r="BN115" s="7"/>
      <c r="BO115" s="7"/>
      <c r="BP115" s="7"/>
    </row>
    <row r="116" customFormat="false" ht="12.8" hidden="false" customHeight="false" outlineLevel="0" collapsed="false">
      <c r="A116" s="7" t="n">
        <f aca="false">A112+1</f>
        <v>2040</v>
      </c>
      <c r="B116" s="7" t="n">
        <f aca="false">B112</f>
        <v>3</v>
      </c>
      <c r="C116" s="9"/>
      <c r="D116" s="81" t="n">
        <f aca="false">'Low pensions'!Q116</f>
        <v>150754623.506769</v>
      </c>
      <c r="E116" s="9"/>
      <c r="F116" s="67" t="n">
        <f aca="false">'Low pensions'!I116</f>
        <v>27401437.3387555</v>
      </c>
      <c r="G116" s="81" t="n">
        <f aca="false">'Low pensions'!K116</f>
        <v>5809050.39243034</v>
      </c>
      <c r="H116" s="81" t="n">
        <f aca="false">'Low pensions'!V116</f>
        <v>31959681.3121943</v>
      </c>
      <c r="I116" s="81" t="n">
        <f aca="false">'Low pensions'!M116</f>
        <v>179661.352343206</v>
      </c>
      <c r="J116" s="81" t="n">
        <f aca="false">'Low pensions'!W116</f>
        <v>988443.751923533</v>
      </c>
      <c r="K116" s="9"/>
      <c r="L116" s="81" t="n">
        <f aca="false">'Low pensions'!N116</f>
        <v>3700234.43510153</v>
      </c>
      <c r="M116" s="67"/>
      <c r="N116" s="81" t="n">
        <f aca="false">'Low pensions'!L116</f>
        <v>1250716.6568285</v>
      </c>
      <c r="O116" s="9"/>
      <c r="P116" s="81" t="n">
        <f aca="false">'Low pensions'!X116</f>
        <v>26081608.0987138</v>
      </c>
      <c r="Q116" s="67"/>
      <c r="R116" s="81" t="n">
        <f aca="false">'Low SIPA income'!G111</f>
        <v>26663674.1203939</v>
      </c>
      <c r="S116" s="67"/>
      <c r="T116" s="81" t="n">
        <f aca="false">'Low SIPA income'!J111</f>
        <v>101950868.98529</v>
      </c>
      <c r="U116" s="9"/>
      <c r="V116" s="81" t="n">
        <f aca="false">'Low SIPA income'!F111</f>
        <v>135547.486308368</v>
      </c>
      <c r="W116" s="67"/>
      <c r="X116" s="81" t="n">
        <f aca="false">'Low SIPA income'!M111</f>
        <v>340456.206181939</v>
      </c>
      <c r="Y116" s="9"/>
      <c r="Z116" s="9" t="n">
        <f aca="false">R116+V116-N116-L116-F116</f>
        <v>-5553166.82398329</v>
      </c>
      <c r="AA116" s="9"/>
      <c r="AB116" s="9" t="n">
        <f aca="false">T116-P116-D116</f>
        <v>-74885362.6201928</v>
      </c>
      <c r="AC116" s="50"/>
      <c r="AD116" s="9"/>
      <c r="AE116" s="9"/>
      <c r="AF116" s="9"/>
      <c r="AG116" s="9" t="n">
        <f aca="false">BF116/100*$AG$53</f>
        <v>6652822955.30935</v>
      </c>
      <c r="AH116" s="40" t="n">
        <f aca="false">(AG116-AG115)/AG115</f>
        <v>-0.00175018599327672</v>
      </c>
      <c r="AI116" s="40"/>
      <c r="AJ116" s="40" t="n">
        <f aca="false">AB116/AG116</f>
        <v>-0.0112561784859208</v>
      </c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9"/>
      <c r="AV116" s="7"/>
      <c r="AW116" s="71" t="n">
        <f aca="false">workers_and_wage_low!C104</f>
        <v>13295641</v>
      </c>
      <c r="AX116" s="7"/>
      <c r="AY116" s="40" t="n">
        <f aca="false">(AW116-AW115)/AW115</f>
        <v>0.000531283212255695</v>
      </c>
      <c r="AZ116" s="39" t="n">
        <f aca="false">workers_and_wage_low!B104</f>
        <v>7299.46390384078</v>
      </c>
      <c r="BA116" s="40" t="n">
        <f aca="false">(AZ116-AZ115)/AZ115</f>
        <v>-0.00228025774287372</v>
      </c>
      <c r="BB116" s="40"/>
      <c r="BC116" s="40"/>
      <c r="BD116" s="40"/>
      <c r="BE116" s="40"/>
      <c r="BF116" s="7" t="n">
        <f aca="false">BF115*(1+AY116)*(1+BA116)*(1-BE116)</f>
        <v>127.603531665973</v>
      </c>
      <c r="BG116" s="7"/>
      <c r="BH116" s="7"/>
      <c r="BI116" s="40" t="e">
        <f aca="false">T123/AG123</f>
        <v>#DIV/0!</v>
      </c>
      <c r="BJ116" s="7"/>
      <c r="BK116" s="7"/>
      <c r="BL116" s="7"/>
      <c r="BM116" s="7"/>
      <c r="BN116" s="7"/>
      <c r="BO116" s="7"/>
      <c r="BP116" s="7"/>
    </row>
    <row r="117" customFormat="false" ht="12.8" hidden="false" customHeight="false" outlineLevel="0" collapsed="false">
      <c r="A117" s="7" t="n">
        <f aca="false">A113+1</f>
        <v>2040</v>
      </c>
      <c r="B117" s="7" t="n">
        <f aca="false">B113</f>
        <v>4</v>
      </c>
      <c r="C117" s="9"/>
      <c r="D117" s="81" t="n">
        <f aca="false">'Low pensions'!Q117</f>
        <v>154109887.462751</v>
      </c>
      <c r="E117" s="9"/>
      <c r="F117" s="67" t="n">
        <f aca="false">'Low pensions'!I117</f>
        <v>28011296.2797697</v>
      </c>
      <c r="G117" s="81" t="n">
        <f aca="false">'Low pensions'!K117</f>
        <v>6041042.66258633</v>
      </c>
      <c r="H117" s="81" t="n">
        <f aca="false">'Low pensions'!V117</f>
        <v>33236034.3338068</v>
      </c>
      <c r="I117" s="81" t="n">
        <f aca="false">'Low pensions'!M117</f>
        <v>186836.371007823</v>
      </c>
      <c r="J117" s="81" t="n">
        <f aca="false">'Low pensions'!W117</f>
        <v>1027918.5876435</v>
      </c>
      <c r="K117" s="9"/>
      <c r="L117" s="81" t="n">
        <f aca="false">'Low pensions'!N117</f>
        <v>3836348.00607953</v>
      </c>
      <c r="M117" s="67"/>
      <c r="N117" s="81" t="n">
        <f aca="false">'Low pensions'!L117</f>
        <v>1279024.17461538</v>
      </c>
      <c r="O117" s="9"/>
      <c r="P117" s="81" t="n">
        <f aca="false">'Low pensions'!X117</f>
        <v>26943641.6763707</v>
      </c>
      <c r="Q117" s="67"/>
      <c r="R117" s="81" t="n">
        <f aca="false">'Low SIPA income'!G112</f>
        <v>30710397.609174</v>
      </c>
      <c r="S117" s="67"/>
      <c r="T117" s="81" t="n">
        <f aca="false">'Low SIPA income'!J112</f>
        <v>117423866.981045</v>
      </c>
      <c r="U117" s="9"/>
      <c r="V117" s="81" t="n">
        <f aca="false">'Low SIPA income'!F112</f>
        <v>137393.672708292</v>
      </c>
      <c r="W117" s="67"/>
      <c r="X117" s="81" t="n">
        <f aca="false">'Low SIPA income'!M112</f>
        <v>345093.294148239</v>
      </c>
      <c r="Y117" s="9"/>
      <c r="Z117" s="9" t="n">
        <f aca="false">R117+V117-N117-L117-F117</f>
        <v>-2278877.17858231</v>
      </c>
      <c r="AA117" s="9"/>
      <c r="AB117" s="9" t="n">
        <f aca="false">T117-P117-D117</f>
        <v>-63629662.1580769</v>
      </c>
      <c r="AC117" s="50"/>
      <c r="AD117" s="9"/>
      <c r="AE117" s="9"/>
      <c r="AF117" s="9"/>
      <c r="AG117" s="9" t="n">
        <f aca="false">BF117/100*$AG$53</f>
        <v>6661714359.34286</v>
      </c>
      <c r="AH117" s="40" t="n">
        <f aca="false">(AG117-AG116)/AG116</f>
        <v>0.0013364858937685</v>
      </c>
      <c r="AI117" s="40" t="n">
        <f aca="false">(AG117-AG113)/AG113</f>
        <v>-0.00226635175614608</v>
      </c>
      <c r="AJ117" s="40" t="n">
        <f aca="false">AB117/AG117</f>
        <v>-0.00955154465139115</v>
      </c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V117" s="7"/>
      <c r="AW117" s="71" t="n">
        <f aca="false">workers_and_wage_low!C105</f>
        <v>13324877</v>
      </c>
      <c r="AX117" s="7"/>
      <c r="AY117" s="40" t="n">
        <f aca="false">(AW117-AW116)/AW116</f>
        <v>0.00219891617109698</v>
      </c>
      <c r="AZ117" s="39" t="n">
        <f aca="false">workers_and_wage_low!B105</f>
        <v>7293.18243757958</v>
      </c>
      <c r="BA117" s="40" t="n">
        <f aca="false">(AZ117-AZ116)/AZ116</f>
        <v>-0.000860538026346678</v>
      </c>
      <c r="BB117" s="40"/>
      <c r="BC117" s="40"/>
      <c r="BD117" s="40"/>
      <c r="BE117" s="40"/>
      <c r="BF117" s="7" t="n">
        <f aca="false">BF116*(1+AY117)*(1+BA117)*(1-BE117)</f>
        <v>127.774071986039</v>
      </c>
      <c r="BG117" s="7"/>
      <c r="BH117" s="7"/>
      <c r="BI117" s="40" t="e">
        <f aca="false">T124/AG124</f>
        <v>#DIV/0!</v>
      </c>
      <c r="BJ117" s="7"/>
      <c r="BK117" s="7"/>
      <c r="BL117" s="7"/>
      <c r="BM117" s="7"/>
      <c r="BN117" s="7"/>
      <c r="BO117" s="7"/>
      <c r="BP117" s="7"/>
    </row>
    <row r="118" customFormat="false" ht="12.8" hidden="false" customHeight="false" outlineLevel="0" collapsed="false">
      <c r="X118" s="0" t="n">
        <v>302885.087467281</v>
      </c>
    </row>
    <row r="119" customFormat="false" ht="12.8" hidden="false" customHeight="false" outlineLevel="0" collapsed="false">
      <c r="X119" s="0" t="n">
        <v>298544.5587723</v>
      </c>
      <c r="AI119" s="32" t="n">
        <f aca="false">AVERAGE(AI33:AI117)</f>
        <v>0.0130388582885333</v>
      </c>
    </row>
    <row r="120" customFormat="false" ht="12.8" hidden="false" customHeight="false" outlineLevel="0" collapsed="false">
      <c r="X120" s="0" t="n">
        <v>302784.693481786</v>
      </c>
    </row>
    <row r="121" customFormat="false" ht="12.8" hidden="false" customHeight="false" outlineLevel="0" collapsed="false">
      <c r="X121" s="0" t="n">
        <v>301474.320317004</v>
      </c>
    </row>
    <row r="122" customFormat="false" ht="12.8" hidden="false" customHeight="false" outlineLevel="0" collapsed="false">
      <c r="X122" s="0" t="n">
        <v>307602.17491932</v>
      </c>
    </row>
    <row r="123" customFormat="false" ht="12.8" hidden="false" customHeight="false" outlineLevel="0" collapsed="false">
      <c r="X123" s="0" t="n">
        <v>304496.995191563</v>
      </c>
    </row>
  </sheetData>
  <mergeCells count="3">
    <mergeCell ref="AM1:AN1"/>
    <mergeCell ref="AQ1:AR1"/>
    <mergeCell ref="AS1:AT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N47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F20" activeCellId="1" sqref="B120:G146 F20"/>
    </sheetView>
  </sheetViews>
  <sheetFormatPr defaultColWidth="11.89453125" defaultRowHeight="12.8" zeroHeight="false" outlineLevelRow="0" outlineLevelCol="0"/>
  <cols>
    <col collapsed="false" customWidth="true" hidden="false" outlineLevel="0" max="2" min="2" style="0" width="11.45"/>
    <col collapsed="false" customWidth="true" hidden="false" outlineLevel="0" max="3" min="3" style="0" width="13.74"/>
    <col collapsed="false" customWidth="true" hidden="false" outlineLevel="0" max="5" min="5" style="0" width="14.94"/>
    <col collapsed="false" customWidth="true" hidden="false" outlineLevel="0" max="7" min="7" style="0" width="17.13"/>
  </cols>
  <sheetData>
    <row r="2" customFormat="false" ht="13.8" hidden="false" customHeight="false" outlineLevel="0" collapsed="false">
      <c r="A2" s="14"/>
      <c r="B2" s="15" t="s">
        <v>8</v>
      </c>
      <c r="C2" s="15"/>
      <c r="D2" s="15"/>
      <c r="E2" s="15"/>
      <c r="F2" s="15"/>
      <c r="G2" s="16"/>
    </row>
    <row r="3" customFormat="false" ht="39.45" hidden="false" customHeight="true" outlineLevel="0" collapsed="false">
      <c r="A3" s="17"/>
      <c r="B3" s="18" t="s">
        <v>11</v>
      </c>
      <c r="C3" s="19" t="s">
        <v>12</v>
      </c>
      <c r="D3" s="18" t="s">
        <v>13</v>
      </c>
      <c r="E3" s="19" t="s">
        <v>14</v>
      </c>
      <c r="F3" s="18" t="s">
        <v>15</v>
      </c>
      <c r="G3" s="19" t="s">
        <v>16</v>
      </c>
    </row>
    <row r="4" customFormat="false" ht="15.75" hidden="false" customHeight="true" outlineLevel="0" collapsed="false">
      <c r="A4" s="20" t="s">
        <v>17</v>
      </c>
      <c r="B4" s="21" t="n">
        <v>147.022810426494</v>
      </c>
      <c r="C4" s="21"/>
      <c r="D4" s="83" t="n">
        <v>34.2274371921194</v>
      </c>
      <c r="E4" s="22"/>
      <c r="F4" s="84" t="n">
        <v>22285.48</v>
      </c>
      <c r="G4" s="21"/>
      <c r="I4" s="20" t="s">
        <v>17</v>
      </c>
    </row>
    <row r="5" customFormat="false" ht="15.75" hidden="false" customHeight="true" outlineLevel="0" collapsed="false">
      <c r="A5" s="23" t="s">
        <v>18</v>
      </c>
      <c r="B5" s="24" t="n">
        <v>148.334254467829</v>
      </c>
      <c r="C5" s="25" t="n">
        <f aca="false">(B5/B4)^(1/3)-1</f>
        <v>0.00296453746396375</v>
      </c>
      <c r="D5" s="85" t="n">
        <v>36.0654421469069</v>
      </c>
      <c r="E5" s="25" t="n">
        <f aca="false">(D7/D6)^(1/3)-1</f>
        <v>0.0200745496556636</v>
      </c>
      <c r="F5" s="86" t="n">
        <v>23469.98</v>
      </c>
      <c r="G5" s="25" t="n">
        <f aca="false">(F7/F6)^(1/3)-1</f>
        <v>0.0152172626749443</v>
      </c>
      <c r="I5" s="23" t="s">
        <v>19</v>
      </c>
    </row>
    <row r="6" customFormat="false" ht="15.75" hidden="false" customHeight="true" outlineLevel="0" collapsed="false">
      <c r="A6" s="20" t="s">
        <v>20</v>
      </c>
      <c r="B6" s="21" t="n">
        <v>150.605730777182</v>
      </c>
      <c r="C6" s="22" t="n">
        <f aca="false">(B6/B5)^(1/3)-1</f>
        <v>0.00507857387214505</v>
      </c>
      <c r="D6" s="83" t="n">
        <v>37.9112181792913</v>
      </c>
      <c r="E6" s="22" t="n">
        <f aca="false">(D8/D7)^(1/3)-1</f>
        <v>0.0217205625419932</v>
      </c>
      <c r="F6" s="84" t="n">
        <v>25136.35</v>
      </c>
      <c r="G6" s="22" t="n">
        <f aca="false">(F6/F7)^(1/3)-1</f>
        <v>-0.0149891685596923</v>
      </c>
      <c r="I6" s="20" t="s">
        <v>21</v>
      </c>
      <c r="J6" s="18" t="s">
        <v>11</v>
      </c>
      <c r="K6" s="18" t="s">
        <v>22</v>
      </c>
      <c r="L6" s="18" t="s">
        <v>23</v>
      </c>
    </row>
    <row r="7" customFormat="false" ht="15.75" hidden="false" customHeight="true" outlineLevel="0" collapsed="false">
      <c r="A7" s="26" t="s">
        <v>24</v>
      </c>
      <c r="B7" s="24" t="n">
        <v>152.106162628585</v>
      </c>
      <c r="C7" s="25" t="n">
        <f aca="false">(B7/B6)^(1/3)-1</f>
        <v>0.00330991497337529</v>
      </c>
      <c r="D7" s="85" t="n">
        <v>40.2405100148553</v>
      </c>
      <c r="E7" s="25" t="n">
        <f aca="false">(D9/D8)^(1/3)-1</f>
        <v>0.0284809714113086</v>
      </c>
      <c r="F7" s="86" t="n">
        <v>26301.42</v>
      </c>
      <c r="G7" s="25" t="n">
        <f aca="false">(F7/F6)^(1/3)-1</f>
        <v>0.0152172626749443</v>
      </c>
      <c r="I7" s="26" t="s">
        <v>25</v>
      </c>
      <c r="J7" s="13" t="n">
        <f aca="false">B7*100/$B$16</f>
        <v>112.411648685373</v>
      </c>
      <c r="K7" s="13" t="n">
        <f aca="false">D7*100/$D$16</f>
        <v>40.842738458165</v>
      </c>
      <c r="L7" s="13" t="n">
        <f aca="false">100*F7*100/D7/($F$16*100/$D$16)</f>
        <v>113.229417908673</v>
      </c>
    </row>
    <row r="8" customFormat="false" ht="12.8" hidden="false" customHeight="false" outlineLevel="0" collapsed="false">
      <c r="A8" s="20" t="s">
        <v>26</v>
      </c>
      <c r="B8" s="21" t="n">
        <v>152.07569718742</v>
      </c>
      <c r="C8" s="22" t="n">
        <f aca="false">(B8/B7)^(1/3)-1</f>
        <v>-6.67680056389841E-005</v>
      </c>
      <c r="D8" s="83" t="n">
        <v>42.9200162644462</v>
      </c>
      <c r="E8" s="22" t="n">
        <f aca="false">(D10/D9)^(1/3)-1</f>
        <v>0.0449818647633</v>
      </c>
      <c r="F8" s="84" t="n">
        <v>28072.31</v>
      </c>
      <c r="G8" s="22" t="n">
        <f aca="false">(F8/F9)^(1/3)-1</f>
        <v>-0.017487672439857</v>
      </c>
      <c r="I8" s="20" t="s">
        <v>26</v>
      </c>
      <c r="J8" s="13" t="n">
        <f aca="false">B8*100/$B$16</f>
        <v>112.389133683942</v>
      </c>
      <c r="K8" s="13" t="n">
        <f aca="false">D8*100/$D$16</f>
        <v>43.562345463858</v>
      </c>
      <c r="L8" s="13" t="n">
        <f aca="false">100*F8*100/D8/($F$16*100/$D$16)</f>
        <v>113.308327170346</v>
      </c>
    </row>
    <row r="9" customFormat="false" ht="12.8" hidden="false" customHeight="false" outlineLevel="0" collapsed="false">
      <c r="A9" s="23" t="s">
        <v>18</v>
      </c>
      <c r="B9" s="24" t="n">
        <v>144.359085652409</v>
      </c>
      <c r="C9" s="25" t="n">
        <f aca="false">(B9/B8)^(1/3)-1</f>
        <v>-0.0172084008517438</v>
      </c>
      <c r="D9" s="85" t="n">
        <v>46.6926648443866</v>
      </c>
      <c r="E9" s="25" t="n">
        <f aca="false">(D9/D8)^(1/3)-1</f>
        <v>0.0284809714113086</v>
      </c>
      <c r="F9" s="86" t="n">
        <v>29598.12</v>
      </c>
      <c r="G9" s="25" t="n">
        <f aca="false">(F9/F8)^(1/3)-1</f>
        <v>0.0177989343739675</v>
      </c>
      <c r="I9" s="23" t="s">
        <v>27</v>
      </c>
      <c r="J9" s="13" t="n">
        <f aca="false">B9*100/$B$16</f>
        <v>106.686294233359</v>
      </c>
      <c r="K9" s="13" t="n">
        <f aca="false">D9*100/$D$16</f>
        <v>47.3914544683957</v>
      </c>
      <c r="L9" s="13" t="n">
        <f aca="false">100*F9*100/D9/($F$16*100/$D$16)</f>
        <v>109.814331102239</v>
      </c>
    </row>
    <row r="10" customFormat="false" ht="12.8" hidden="false" customHeight="false" outlineLevel="0" collapsed="false">
      <c r="A10" s="20" t="s">
        <v>20</v>
      </c>
      <c r="B10" s="21" t="n">
        <v>144.023249800827</v>
      </c>
      <c r="C10" s="22" t="n">
        <f aca="false">(B10/B9)^(1/3)-1</f>
        <v>-0.000776066191262248</v>
      </c>
      <c r="D10" s="83" t="n">
        <v>53.281313331461</v>
      </c>
      <c r="E10" s="22" t="n">
        <f aca="false">(D10/D9)^(1/3)-1</f>
        <v>0.0449818647633</v>
      </c>
      <c r="F10" s="84" t="n">
        <v>31523.56</v>
      </c>
      <c r="G10" s="22" t="n">
        <f aca="false">(F10/F9)^(1/3)-1</f>
        <v>0.0212303429645042</v>
      </c>
      <c r="I10" s="20" t="s">
        <v>28</v>
      </c>
      <c r="J10" s="13" t="n">
        <f aca="false">B10*100/$B$16</f>
        <v>106.438100070074</v>
      </c>
      <c r="K10" s="13" t="n">
        <f aca="false">D10*100/$D$16</f>
        <v>54.0787068628366</v>
      </c>
      <c r="L10" s="13" t="n">
        <f aca="false">100*F10*100/D10/($F$16*100/$D$16)</f>
        <v>102.495285733016</v>
      </c>
    </row>
    <row r="11" customFormat="false" ht="12.8" hidden="false" customHeight="false" outlineLevel="0" collapsed="false">
      <c r="A11" s="26" t="s">
        <v>24</v>
      </c>
      <c r="B11" s="24" t="n">
        <v>142.768095439087</v>
      </c>
      <c r="C11" s="25" t="n">
        <f aca="false">(B11/B10)^(1/3)-1</f>
        <v>-0.00291346089305788</v>
      </c>
      <c r="D11" s="85" t="n">
        <v>59.4133384581602</v>
      </c>
      <c r="E11" s="25" t="n">
        <f aca="false">(D11/D10)^(1/3)-1</f>
        <v>0.036978323830404</v>
      </c>
      <c r="F11" s="86" t="n">
        <v>34339.61</v>
      </c>
      <c r="G11" s="25" t="n">
        <f aca="false">(F11/F10)^(1/3)-1</f>
        <v>0.0289320625372378</v>
      </c>
      <c r="I11" s="26" t="s">
        <v>29</v>
      </c>
      <c r="J11" s="13" t="n">
        <f aca="false">B11*100/$B$16</f>
        <v>105.510498132588</v>
      </c>
      <c r="K11" s="13" t="n">
        <f aca="false">D11*100/$D$16</f>
        <v>60.3025021968474</v>
      </c>
      <c r="L11" s="13" t="n">
        <f aca="false">100*F11*100/D11/($F$16*100/$D$16)</f>
        <v>100.127865229095</v>
      </c>
    </row>
    <row r="12" customFormat="false" ht="12.8" hidden="false" customHeight="false" outlineLevel="0" collapsed="false">
      <c r="A12" s="20" t="s">
        <v>30</v>
      </c>
      <c r="B12" s="21" t="n">
        <v>142.951967548945</v>
      </c>
      <c r="C12" s="22" t="n">
        <f aca="false">(B12/B11)^(1/3)-1</f>
        <v>0.000429118352069713</v>
      </c>
      <c r="D12" s="83" t="n">
        <v>66.4111454665113</v>
      </c>
      <c r="E12" s="22" t="n">
        <f aca="false">(D12/D11)^(1/3)-1</f>
        <v>0.0378127572782889</v>
      </c>
      <c r="F12" s="84" t="n">
        <v>38884.43</v>
      </c>
      <c r="G12" s="22" t="n">
        <f aca="false">(F12/F11)^(1/3)-1</f>
        <v>0.0423017322187613</v>
      </c>
      <c r="I12" s="20" t="s">
        <v>30</v>
      </c>
      <c r="J12" s="13" t="n">
        <f aca="false">B12*100/$B$16</f>
        <v>105.6463859011</v>
      </c>
      <c r="K12" s="13" t="n">
        <f aca="false">D12*100/$D$16</f>
        <v>67.4050364668476</v>
      </c>
      <c r="L12" s="13" t="n">
        <f aca="false">100*F12*100/D12/($F$16*100/$D$16)</f>
        <v>101.432778172836</v>
      </c>
    </row>
    <row r="13" customFormat="false" ht="12.8" hidden="false" customHeight="false" outlineLevel="0" collapsed="false">
      <c r="A13" s="26" t="s">
        <v>18</v>
      </c>
      <c r="B13" s="24" t="n">
        <v>142.105307081573</v>
      </c>
      <c r="C13" s="25" t="n">
        <f aca="false">(B13/B12)^(1/3)-1</f>
        <v>-0.00197814111191963</v>
      </c>
      <c r="D13" s="85" t="n">
        <v>72.7247107047078</v>
      </c>
      <c r="E13" s="25" t="n">
        <f aca="false">(D13/D12)^(1/3)-1</f>
        <v>0.0307349693063796</v>
      </c>
      <c r="F13" s="86" t="n">
        <v>41584.2</v>
      </c>
      <c r="G13" s="25" t="n">
        <f aca="false">(F13/F12)^(1/3)-1</f>
        <v>0.0226276661381219</v>
      </c>
      <c r="I13" s="26" t="s">
        <v>31</v>
      </c>
      <c r="J13" s="13" t="n">
        <f aca="false">B13*100/$B$16</f>
        <v>105.020674901826</v>
      </c>
      <c r="K13" s="13" t="n">
        <f aca="false">D13*100/$D$16</f>
        <v>73.8130887919058</v>
      </c>
      <c r="L13" s="13" t="n">
        <f aca="false">100*F13*100/D13/($F$16*100/$D$16)</f>
        <v>99.0580793711657</v>
      </c>
    </row>
    <row r="14" customFormat="false" ht="12.8" hidden="false" customHeight="false" outlineLevel="0" collapsed="false">
      <c r="A14" s="20" t="s">
        <v>20</v>
      </c>
      <c r="B14" s="21" t="n">
        <v>143.433470022332</v>
      </c>
      <c r="C14" s="22" t="n">
        <f aca="false">(B14/B13)^(1/3)-1</f>
        <v>0.0031057870727611</v>
      </c>
      <c r="D14" s="83" t="n">
        <v>81.8091971509488</v>
      </c>
      <c r="E14" s="22" t="n">
        <f aca="false">(D14/D13)^(1/3)-1</f>
        <v>0.0400160528698503</v>
      </c>
      <c r="F14" s="84" t="n">
        <v>45485.23</v>
      </c>
      <c r="G14" s="22" t="n">
        <f aca="false">(F14/F13)^(1/3)-1</f>
        <v>0.0303402870757792</v>
      </c>
      <c r="I14" s="20" t="s">
        <v>32</v>
      </c>
      <c r="J14" s="13" t="n">
        <f aca="false">B14*100/$B$16</f>
        <v>106.002232672487</v>
      </c>
      <c r="K14" s="13" t="n">
        <f aca="false">D14*100/$D$16</f>
        <v>83.0335311723228</v>
      </c>
      <c r="L14" s="13" t="n">
        <f aca="false">100*F14*100/D14/($F$16*100/$D$16)</f>
        <v>96.3189676339795</v>
      </c>
    </row>
    <row r="15" customFormat="false" ht="12.8" hidden="false" customHeight="false" outlineLevel="0" collapsed="false">
      <c r="A15" s="26" t="s">
        <v>24</v>
      </c>
      <c r="B15" s="24" t="n">
        <v>142.120482241433</v>
      </c>
      <c r="C15" s="25" t="n">
        <f aca="false">(B15/B14)^(1/3)-1</f>
        <v>-0.00306068645634427</v>
      </c>
      <c r="D15" s="85" t="n">
        <v>91.396965668282</v>
      </c>
      <c r="E15" s="25" t="n">
        <f aca="false">(D15/D14)^(1/3)-1</f>
        <v>0.0376316630457982</v>
      </c>
      <c r="F15" s="86" t="n">
        <v>49574.33</v>
      </c>
      <c r="G15" s="25" t="n">
        <f aca="false">(F15/F14)^(1/3)-1</f>
        <v>0.0291108399052935</v>
      </c>
      <c r="I15" s="26" t="s">
        <v>33</v>
      </c>
      <c r="J15" s="13" t="n">
        <f aca="false">B15*100/$B$16</f>
        <v>105.031889863202</v>
      </c>
      <c r="K15" s="13" t="n">
        <f aca="false">D15*100/$D$16</f>
        <v>92.7647876053627</v>
      </c>
      <c r="L15" s="13" t="n">
        <f aca="false">100*F15*100/D15/($F$16*100/$D$16)</f>
        <v>93.9655435739438</v>
      </c>
    </row>
    <row r="16" customFormat="false" ht="12.8" hidden="false" customHeight="false" outlineLevel="0" collapsed="false">
      <c r="A16" s="20" t="s">
        <v>34</v>
      </c>
      <c r="B16" s="21" t="n">
        <v>135.311744296458</v>
      </c>
      <c r="C16" s="22" t="n">
        <f aca="false">(B16/B15)^(1/3)-1</f>
        <v>-0.0162314375409844</v>
      </c>
      <c r="D16" s="83" t="n">
        <v>98.5254944549653</v>
      </c>
      <c r="E16" s="22" t="n">
        <f aca="false">(D16/D15)^(1/3)-1</f>
        <v>0.0253503448429659</v>
      </c>
      <c r="F16" s="84" t="n">
        <v>56872.86</v>
      </c>
      <c r="G16" s="22" t="n">
        <f aca="false">(F16/F15)^(1/3)-1</f>
        <v>0.0468458563330718</v>
      </c>
      <c r="I16" s="20" t="s">
        <v>34</v>
      </c>
      <c r="J16" s="13" t="n">
        <f aca="false">B16*100/$B$16</f>
        <v>100</v>
      </c>
      <c r="K16" s="13" t="n">
        <f aca="false">D16*100/$D$16</f>
        <v>100</v>
      </c>
      <c r="L16" s="13" t="n">
        <f aca="false">100*F16*100/D16/($F$16*100/$D$16)</f>
        <v>100</v>
      </c>
    </row>
    <row r="17" customFormat="false" ht="12.8" hidden="false" customHeight="false" outlineLevel="0" collapsed="false">
      <c r="A17" s="27" t="s">
        <v>18</v>
      </c>
      <c r="B17" s="27" t="n">
        <v>113.471316086198</v>
      </c>
      <c r="C17" s="28" t="n">
        <f aca="false">(B17/B16)^(1/3)-1</f>
        <v>-0.0569887659692675</v>
      </c>
      <c r="D17" s="87" t="n">
        <v>103.820887302285</v>
      </c>
      <c r="E17" s="28" t="n">
        <f aca="false">(D17/D16)^(1/3)-1</f>
        <v>0.0176037632458057</v>
      </c>
      <c r="F17" s="88" t="n">
        <v>58361.93</v>
      </c>
      <c r="G17" s="28" t="n">
        <f aca="false">(F17/F16)^(1/3)-1</f>
        <v>0.00865239864645151</v>
      </c>
      <c r="I17" s="27" t="s">
        <v>35</v>
      </c>
      <c r="J17" s="13" t="n">
        <f aca="false">B17*100/$B$16</f>
        <v>83.8591776908816</v>
      </c>
      <c r="K17" s="13" t="n">
        <f aca="false">D17*100/$D$16</f>
        <v>105.374642245252</v>
      </c>
      <c r="L17" s="13" t="n">
        <f aca="false">100*F17*100/D17/($F$16*100/$D$16)</f>
        <v>97.3841916645558</v>
      </c>
    </row>
    <row r="18" customFormat="false" ht="12.8" hidden="false" customHeight="false" outlineLevel="0" collapsed="false">
      <c r="A18" s="29" t="s">
        <v>20</v>
      </c>
      <c r="B18" s="29" t="n">
        <v>125</v>
      </c>
      <c r="C18" s="30" t="n">
        <f aca="false">(B18/B17)^(1/3)-1</f>
        <v>0.0327803674769134</v>
      </c>
      <c r="D18" s="89" t="n">
        <v>111.512333345049</v>
      </c>
      <c r="E18" s="30" t="n">
        <f aca="false">(D18/D17)^(1/3)-1</f>
        <v>0.0241087002914542</v>
      </c>
      <c r="F18" s="31" t="n">
        <v>63686.3757779062</v>
      </c>
      <c r="G18" s="30" t="n">
        <f aca="false">(F18/F17)^(1/3)-1</f>
        <v>0.0295298979732612</v>
      </c>
      <c r="I18" s="29" t="s">
        <v>36</v>
      </c>
      <c r="J18" s="13" t="n">
        <f aca="false">B18*100/$B$16</f>
        <v>92.379268813603</v>
      </c>
      <c r="K18" s="13" t="n">
        <f aca="false">D18*100/$D$16</f>
        <v>113.181196361333</v>
      </c>
      <c r="L18" s="13" t="n">
        <f aca="false">100*F18*100/D18/($F$16*100/$D$16)</f>
        <v>98.9389247815915</v>
      </c>
    </row>
    <row r="19" customFormat="false" ht="12.8" hidden="false" customHeight="false" outlineLevel="0" collapsed="false">
      <c r="A19" s="27" t="s">
        <v>24</v>
      </c>
      <c r="B19" s="27" t="n">
        <v>127.784208057419</v>
      </c>
      <c r="C19" s="28" t="n">
        <f aca="false">(B19/B18)^(1/3)-1</f>
        <v>0.00737010295806151</v>
      </c>
      <c r="D19" s="87" t="n">
        <v>118.816055368767</v>
      </c>
      <c r="E19" s="28" t="n">
        <f aca="false">(D19/D18)^(1/3)-1</f>
        <v>0.0213723001987975</v>
      </c>
      <c r="F19" s="88" t="n">
        <v>68880.6040343838</v>
      </c>
      <c r="G19" s="28" t="n">
        <f aca="false">(F19/F18)^(1/3)-1</f>
        <v>0.0264791616997906</v>
      </c>
      <c r="I19" s="27" t="s">
        <v>37</v>
      </c>
      <c r="J19" s="13" t="n">
        <f aca="false">B19*100/$B$16</f>
        <v>94.4368936501574</v>
      </c>
      <c r="K19" s="13" t="n">
        <f aca="false">D19*100/$D$16</f>
        <v>120.594223886972</v>
      </c>
      <c r="L19" s="13" t="n">
        <f aca="false">100*F19*100/D19/($F$16*100/$D$16)</f>
        <v>100.430441440039</v>
      </c>
    </row>
    <row r="20" customFormat="false" ht="12.8" hidden="false" customHeight="false" outlineLevel="0" collapsed="false">
      <c r="A20" s="29" t="s">
        <v>38</v>
      </c>
      <c r="B20" s="29" t="n">
        <v>131.252391967564</v>
      </c>
      <c r="C20" s="30" t="n">
        <f aca="false">(B20/B19)^(1/3)-1</f>
        <v>0.00896634537419172</v>
      </c>
      <c r="D20" s="89" t="n">
        <v>126.539098967737</v>
      </c>
      <c r="E20" s="30" t="n">
        <f aca="false">(D20/D19)^(1/3)-1</f>
        <v>0.0212134731228568</v>
      </c>
      <c r="F20" s="31" t="n">
        <v>75020.8048546891</v>
      </c>
      <c r="G20" s="30" t="n">
        <f aca="false">(F20/F19)^(1/3)-1</f>
        <v>0.0288725741712776</v>
      </c>
      <c r="I20" s="29" t="s">
        <v>38</v>
      </c>
      <c r="J20" s="13" t="n">
        <f aca="false">B20*100/$B$16</f>
        <v>96.9999999999998</v>
      </c>
      <c r="K20" s="13" t="n">
        <f aca="false">D20*100/$D$16</f>
        <v>128.432848439625</v>
      </c>
      <c r="L20" s="13" t="n">
        <f aca="false">100*F20*100/D20/($F$16*100/$D$16)</f>
        <v>102.707116378525</v>
      </c>
    </row>
    <row r="21" customFormat="false" ht="12.8" hidden="false" customHeight="false" outlineLevel="0" collapsed="false">
      <c r="A21" s="27" t="s">
        <v>18</v>
      </c>
      <c r="B21" s="27" t="n">
        <v>132.761439820852</v>
      </c>
      <c r="C21" s="28" t="n">
        <f aca="false">(B21/B20)^(1/3)-1</f>
        <v>0.00381783820231529</v>
      </c>
      <c r="D21" s="87" t="n">
        <v>134.262142566706</v>
      </c>
      <c r="E21" s="28" t="n">
        <f aca="false">(D21/D20)^(1/3)-1</f>
        <v>0.0199438851128926</v>
      </c>
      <c r="F21" s="88" t="n">
        <v>81403.9950636424</v>
      </c>
      <c r="G21" s="28" t="n">
        <f aca="false">(F21/F20)^(1/3)-1</f>
        <v>0.0275934642512414</v>
      </c>
      <c r="I21" s="27" t="s">
        <v>39</v>
      </c>
      <c r="J21" s="13" t="n">
        <f aca="false">B21*100/$B$16</f>
        <v>98.1152378983317</v>
      </c>
      <c r="K21" s="13" t="n">
        <f aca="false">D21*100/$D$16</f>
        <v>136.271472992278</v>
      </c>
      <c r="L21" s="13" t="n">
        <f aca="false">100*F21*100/D21/($F$16*100/$D$16)</f>
        <v>105.035401652497</v>
      </c>
    </row>
    <row r="22" customFormat="false" ht="12.8" hidden="false" customHeight="false" outlineLevel="0" collapsed="false">
      <c r="A22" s="29" t="s">
        <v>20</v>
      </c>
      <c r="B22" s="29" t="n">
        <v>135.625</v>
      </c>
      <c r="C22" s="30" t="n">
        <f aca="false">(B22/B21)^(1/3)-1</f>
        <v>0.00713865699796679</v>
      </c>
      <c r="D22" s="89" t="n">
        <v>141.985186165676</v>
      </c>
      <c r="E22" s="30" t="n">
        <f aca="false">(D22/D21)^(1/3)-1</f>
        <v>0.0188177137883852</v>
      </c>
      <c r="F22" s="31" t="n">
        <v>88038.0360015636</v>
      </c>
      <c r="G22" s="30" t="n">
        <f aca="false">(F22/F21)^(1/3)-1</f>
        <v>0.0264588466417974</v>
      </c>
      <c r="I22" s="29" t="s">
        <v>40</v>
      </c>
      <c r="J22" s="13" t="n">
        <f aca="false">B22*100/$B$16</f>
        <v>100.231506662759</v>
      </c>
      <c r="K22" s="13" t="n">
        <f aca="false">D22*100/$D$16</f>
        <v>144.110097544931</v>
      </c>
      <c r="L22" s="13" t="n">
        <f aca="false">100*F22*100/D22/($F$16*100/$D$16)</f>
        <v>107.416467225517</v>
      </c>
    </row>
    <row r="23" customFormat="false" ht="12.8" hidden="false" customHeight="false" outlineLevel="0" collapsed="false">
      <c r="A23" s="27" t="s">
        <v>24</v>
      </c>
      <c r="B23" s="27" t="n">
        <v>132.022472758063</v>
      </c>
      <c r="C23" s="28" t="n">
        <f aca="false">(B23/B22)^(1/3)-1</f>
        <v>-0.00893371113925834</v>
      </c>
      <c r="D23" s="87" t="n">
        <v>149.708229764646</v>
      </c>
      <c r="E23" s="28" t="n">
        <f aca="false">(D23/D22)^(1/3)-1</f>
        <v>0.0178119524559255</v>
      </c>
      <c r="F23" s="88" t="n">
        <v>94931.0205587765</v>
      </c>
      <c r="G23" s="28" t="n">
        <f aca="false">(F23/F22)^(1/3)-1</f>
        <v>0.0254455420993449</v>
      </c>
      <c r="I23" s="27" t="s">
        <v>41</v>
      </c>
      <c r="J23" s="13" t="n">
        <f aca="false">B23*100/$B$16</f>
        <v>97.5691160028294</v>
      </c>
      <c r="K23" s="13" t="n">
        <f aca="false">D23*100/$D$16</f>
        <v>151.948722097584</v>
      </c>
      <c r="L23" s="13" t="n">
        <f aca="false">100*F23*100/D23/($F$16*100/$D$16)</f>
        <v>109.851509583257</v>
      </c>
    </row>
    <row r="24" customFormat="false" ht="12.8" hidden="false" customHeight="false" outlineLevel="0" collapsed="false">
      <c r="A24" s="29" t="s">
        <v>42</v>
      </c>
      <c r="B24" s="29" t="n">
        <v>135.189963726591</v>
      </c>
      <c r="C24" s="30" t="n">
        <f aca="false">(B24/B23)^(1/3)-1</f>
        <v>0.00793423446359265</v>
      </c>
      <c r="D24" s="89" t="n">
        <v>157.56791182729</v>
      </c>
      <c r="E24" s="30" t="n">
        <f aca="false">(D24/D23)^(1/3)-1</f>
        <v>0.0172023812262541</v>
      </c>
      <c r="F24" s="31" t="n">
        <v>101421.128731982</v>
      </c>
      <c r="G24" s="30" t="n">
        <f aca="false">(F24/F23)^(1/3)-1</f>
        <v>0.0222883931323861</v>
      </c>
      <c r="I24" s="29" t="s">
        <v>42</v>
      </c>
      <c r="J24" s="13" t="n">
        <f aca="false">B24*100/$B$16</f>
        <v>99.9099999999999</v>
      </c>
      <c r="K24" s="13" t="n">
        <f aca="false">D24*100/$D$16</f>
        <v>159.926030007708</v>
      </c>
      <c r="L24" s="13" t="n">
        <f aca="false">100*F24*100/D24/($F$16*100/$D$16)</f>
        <v>111.507534821664</v>
      </c>
    </row>
    <row r="25" customFormat="false" ht="12.8" hidden="false" customHeight="false" outlineLevel="0" collapsed="false">
      <c r="A25" s="27" t="s">
        <v>18</v>
      </c>
      <c r="B25" s="27" t="n">
        <v>138.071897413686</v>
      </c>
      <c r="C25" s="28" t="n">
        <f aca="false">(B25/B24)^(1/3)-1</f>
        <v>0.00705598268870911</v>
      </c>
      <c r="D25" s="87" t="n">
        <v>165.427593889934</v>
      </c>
      <c r="E25" s="28" t="n">
        <f aca="false">(D25/D24)^(1/3)-1</f>
        <v>0.0163580340504399</v>
      </c>
      <c r="F25" s="88" t="n">
        <v>108085.341322954</v>
      </c>
      <c r="G25" s="28" t="n">
        <f aca="false">(F25/F24)^(1/3)-1</f>
        <v>0.0214398242206899</v>
      </c>
      <c r="I25" s="27" t="s">
        <v>43</v>
      </c>
      <c r="J25" s="13" t="n">
        <f aca="false">B25*100/$B$16</f>
        <v>102.039847414265</v>
      </c>
      <c r="K25" s="13" t="n">
        <f aca="false">D25*100/$D$16</f>
        <v>167.903337917831</v>
      </c>
      <c r="L25" s="13" t="n">
        <f aca="false">100*F25*100/D25/($F$16*100/$D$16)</f>
        <v>113.188524847541</v>
      </c>
    </row>
    <row r="26" customFormat="false" ht="12.8" hidden="false" customHeight="false" outlineLevel="0" collapsed="false">
      <c r="A26" s="29" t="s">
        <v>20</v>
      </c>
      <c r="B26" s="29" t="n">
        <v>142.40625</v>
      </c>
      <c r="C26" s="30" t="n">
        <f aca="false">(B26/B25)^(1/3)-1</f>
        <v>0.010356374249104</v>
      </c>
      <c r="D26" s="89" t="n">
        <v>173.287275952578</v>
      </c>
      <c r="E26" s="30" t="n">
        <f aca="false">(D26/D25)^(1/3)-1</f>
        <v>0.015592707836515</v>
      </c>
      <c r="F26" s="31" t="n">
        <v>114071.89700921</v>
      </c>
      <c r="G26" s="30" t="n">
        <f aca="false">(F26/F25)^(1/3)-1</f>
        <v>0.0181316896061055</v>
      </c>
      <c r="I26" s="29" t="s">
        <v>44</v>
      </c>
      <c r="J26" s="13" t="n">
        <f aca="false">B26*100/$B$16</f>
        <v>105.243081995897</v>
      </c>
      <c r="K26" s="13" t="n">
        <f aca="false">D26*100/$D$16</f>
        <v>175.880645827954</v>
      </c>
      <c r="L26" s="13" t="n">
        <f aca="false">100*F26*100/D26/($F$16*100/$D$16)</f>
        <v>114.039562837309</v>
      </c>
    </row>
    <row r="27" customFormat="false" ht="12.8" hidden="false" customHeight="false" outlineLevel="0" collapsed="false">
      <c r="A27" s="27" t="s">
        <v>24</v>
      </c>
      <c r="B27" s="27" t="n">
        <v>142.576258633526</v>
      </c>
      <c r="C27" s="28" t="n">
        <f aca="false">(B27/B26)^(1/3)-1</f>
        <v>0.000397784565040915</v>
      </c>
      <c r="D27" s="87" t="n">
        <v>181.146958015222</v>
      </c>
      <c r="E27" s="28" t="n">
        <f aca="false">(D27/D26)^(1/3)-1</f>
        <v>0.0148958038073608</v>
      </c>
      <c r="F27" s="88" t="n">
        <v>120142.365450832</v>
      </c>
      <c r="G27" s="28" t="n">
        <f aca="false">(F27/F26)^(1/3)-1</f>
        <v>0.0174330433168795</v>
      </c>
      <c r="I27" s="27" t="s">
        <v>45</v>
      </c>
      <c r="J27" s="13" t="n">
        <f aca="false">B27*100/$B$16</f>
        <v>105.368724181954</v>
      </c>
      <c r="K27" s="13" t="n">
        <f aca="false">D27*100/$D$16</f>
        <v>183.857953738077</v>
      </c>
      <c r="L27" s="13" t="n">
        <f aca="false">100*F27*100/D27/($F$16*100/$D$16)</f>
        <v>114.89699958226</v>
      </c>
    </row>
    <row r="28" customFormat="false" ht="12.8" hidden="false" customHeight="false" outlineLevel="0" collapsed="false">
      <c r="A28" s="29" t="s">
        <v>46</v>
      </c>
      <c r="B28" s="29" t="n">
        <v>141.949461912921</v>
      </c>
      <c r="C28" s="30" t="n">
        <f aca="false">(B28/B27)^(1/3)-1</f>
        <v>-0.00146755962694656</v>
      </c>
      <c r="D28" s="89" t="n">
        <v>188.845703730869</v>
      </c>
      <c r="E28" s="30" t="n">
        <f aca="false">(D28/D27)^(1/3)-1</f>
        <v>0.0139705806309229</v>
      </c>
      <c r="F28" s="31" t="n">
        <v>125684.31072828</v>
      </c>
      <c r="G28" s="30" t="n">
        <f aca="false">(F28/F27)^(1/3)-1</f>
        <v>0.0151455062019219</v>
      </c>
      <c r="I28" s="29" t="s">
        <v>46</v>
      </c>
      <c r="J28" s="13" t="n">
        <f aca="false">B28*100/$B$16</f>
        <v>104.9055</v>
      </c>
      <c r="K28" s="13" t="n">
        <f aca="false">D28*100/$D$16</f>
        <v>191.671916771946</v>
      </c>
      <c r="L28" s="13" t="n">
        <f aca="false">100*F28*100/D28/($F$16*100/$D$16)</f>
        <v>115.296868898226</v>
      </c>
      <c r="N28" s="32"/>
    </row>
    <row r="29" customFormat="false" ht="12.8" hidden="false" customHeight="false" outlineLevel="0" collapsed="false">
      <c r="A29" s="27" t="s">
        <v>18</v>
      </c>
      <c r="B29" s="27" t="n">
        <v>143.594773310233</v>
      </c>
      <c r="C29" s="28" t="n">
        <f aca="false">(B29/B28)^(1/3)-1</f>
        <v>0.00384877630990199</v>
      </c>
      <c r="D29" s="87" t="n">
        <v>196.544449446516</v>
      </c>
      <c r="E29" s="28" t="n">
        <f aca="false">(D29/D28)^(1/3)-1</f>
        <v>0.013408536283362</v>
      </c>
      <c r="F29" s="88" t="n">
        <v>131261.796584522</v>
      </c>
      <c r="G29" s="28" t="n">
        <f aca="false">(F29/F28)^(1/3)-1</f>
        <v>0.0145787427033528</v>
      </c>
      <c r="I29" s="27" t="s">
        <v>47</v>
      </c>
      <c r="J29" s="13" t="n">
        <f aca="false">B29*100/$B$16</f>
        <v>106.121441310835</v>
      </c>
      <c r="K29" s="13" t="n">
        <f aca="false">D29*100/$D$16</f>
        <v>199.485879805814</v>
      </c>
      <c r="L29" s="13" t="n">
        <f aca="false">100*F29*100/D29/($F$16*100/$D$16)</f>
        <v>115.696738214192</v>
      </c>
      <c r="M29" s="32" t="n">
        <f aca="false">L27/L16-1</f>
        <v>0.148969995822605</v>
      </c>
    </row>
    <row r="30" customFormat="false" ht="12.8" hidden="false" customHeight="false" outlineLevel="0" collapsed="false">
      <c r="A30" s="29" t="s">
        <v>20</v>
      </c>
      <c r="B30" s="29" t="n">
        <v>146.322421875</v>
      </c>
      <c r="C30" s="30" t="n">
        <f aca="false">(B30/B29)^(1/3)-1</f>
        <v>0.00629214538629164</v>
      </c>
      <c r="D30" s="89" t="n">
        <v>204.243195162162</v>
      </c>
      <c r="E30" s="30" t="n">
        <f aca="false">(D30/D29)^(1/3)-1</f>
        <v>0.0128899704051608</v>
      </c>
      <c r="F30" s="31" t="n">
        <v>136874.823019557</v>
      </c>
      <c r="G30" s="30" t="n">
        <f aca="false">(F30/F29)^(1/3)-1</f>
        <v>0.0140555402894842</v>
      </c>
      <c r="I30" s="29" t="s">
        <v>48</v>
      </c>
      <c r="J30" s="13" t="n">
        <f aca="false">B30*100/$B$16</f>
        <v>108.137266750784</v>
      </c>
      <c r="K30" s="13" t="n">
        <f aca="false">D30*100/$D$16</f>
        <v>207.299842839681</v>
      </c>
      <c r="L30" s="13" t="n">
        <f aca="false">100*F30*100/D30/($F$16*100/$D$16)</f>
        <v>116.096607530158</v>
      </c>
    </row>
    <row r="31" customFormat="false" ht="12.8" hidden="false" customHeight="false" outlineLevel="0" collapsed="false">
      <c r="A31" s="27" t="s">
        <v>24</v>
      </c>
      <c r="B31" s="27" t="n">
        <v>148.707487466602</v>
      </c>
      <c r="C31" s="28" t="n">
        <f aca="false">(B31/B30)^(1/3)-1</f>
        <v>0.00540409947735121</v>
      </c>
      <c r="D31" s="87" t="n">
        <v>211.941940877809</v>
      </c>
      <c r="E31" s="28" t="n">
        <f aca="false">(D31/D30)^(1/3)-1</f>
        <v>0.0124100252895021</v>
      </c>
      <c r="F31" s="88" t="n">
        <v>142523.390033384</v>
      </c>
      <c r="G31" s="28" t="n">
        <f aca="false">(F31/F30)^(1/3)-1</f>
        <v>0.0135710348301081</v>
      </c>
      <c r="I31" s="27" t="s">
        <v>49</v>
      </c>
      <c r="J31" s="13" t="n">
        <f aca="false">B31*100/$B$16</f>
        <v>109.899911674182</v>
      </c>
      <c r="K31" s="13" t="n">
        <f aca="false">D31*100/$D$16</f>
        <v>215.11380587355</v>
      </c>
      <c r="L31" s="13" t="n">
        <f aca="false">100*F31*100/D31/($F$16*100/$D$16)</f>
        <v>116.496476846123</v>
      </c>
    </row>
    <row r="32" customFormat="false" ht="12.8" hidden="false" customHeight="false" outlineLevel="0" collapsed="false">
      <c r="A32" s="29" t="s">
        <v>50</v>
      </c>
      <c r="B32" s="29" t="n">
        <v>146.917693079873</v>
      </c>
      <c r="C32" s="30" t="n">
        <f aca="false">(B32/B31)^(1/3)-1</f>
        <v>-0.00402809407202298</v>
      </c>
      <c r="D32" s="89" t="n">
        <v>218.300199104144</v>
      </c>
      <c r="E32" s="30" t="n">
        <f aca="false">(D32/D31)^(1/3)-1</f>
        <v>0.00990163404996225</v>
      </c>
      <c r="F32" s="31" t="n">
        <v>147302.973516783</v>
      </c>
      <c r="G32" s="30" t="n">
        <f aca="false">(F32/F31)^(1/3)-1</f>
        <v>0.0110557963155522</v>
      </c>
      <c r="I32" s="29" t="s">
        <v>50</v>
      </c>
      <c r="J32" s="13" t="n">
        <f aca="false">B32*100/$B$16</f>
        <v>108.5771925</v>
      </c>
      <c r="K32" s="13" t="n">
        <f aca="false">D32*100/$D$16</f>
        <v>221.567220049757</v>
      </c>
      <c r="L32" s="13" t="n">
        <f aca="false">100*F32*100/D32/($F$16*100/$D$16)</f>
        <v>116.896346162089</v>
      </c>
    </row>
    <row r="33" customFormat="false" ht="12.8" hidden="false" customHeight="false" outlineLevel="0" collapsed="false">
      <c r="A33" s="27" t="s">
        <v>18</v>
      </c>
      <c r="B33" s="27" t="n">
        <v>148.620590376091</v>
      </c>
      <c r="C33" s="28" t="n">
        <f aca="false">(B33/B32)^(1/3)-1</f>
        <v>0.00384877630990221</v>
      </c>
      <c r="D33" s="87" t="n">
        <v>224.658457330478</v>
      </c>
      <c r="E33" s="28" t="n">
        <f aca="false">(D33/D32)^(1/3)-1</f>
        <v>0.00961597451160712</v>
      </c>
      <c r="F33" s="88" t="n">
        <v>152111.90933702</v>
      </c>
      <c r="G33" s="28" t="n">
        <f aca="false">(F33/F32)^(1/3)-1</f>
        <v>0.0107658678550717</v>
      </c>
      <c r="I33" s="27" t="s">
        <v>51</v>
      </c>
      <c r="J33" s="13" t="n">
        <f aca="false">B33*100/$B$16</f>
        <v>109.835691756714</v>
      </c>
      <c r="K33" s="13" t="n">
        <f aca="false">D33*100/$D$16</f>
        <v>228.020634225963</v>
      </c>
      <c r="L33" s="13" t="n">
        <f aca="false">100*F33*100/D33/($F$16*100/$D$16)</f>
        <v>117.296215478054</v>
      </c>
    </row>
    <row r="34" customFormat="false" ht="12.8" hidden="false" customHeight="false" outlineLevel="0" collapsed="false">
      <c r="A34" s="29" t="s">
        <v>20</v>
      </c>
      <c r="B34" s="29" t="n">
        <v>151.443706640625</v>
      </c>
      <c r="C34" s="30" t="n">
        <f aca="false">(B34/B33)^(1/3)-1</f>
        <v>0.00629214538629186</v>
      </c>
      <c r="D34" s="89" t="n">
        <v>231.016715556812</v>
      </c>
      <c r="E34" s="30" t="n">
        <f aca="false">(D34/D33)^(1/3)-1</f>
        <v>0.0093463361186954</v>
      </c>
      <c r="F34" s="31" t="n">
        <v>156950.197494096</v>
      </c>
      <c r="G34" s="30" t="n">
        <f aca="false">(F34/F33)^(1/3)-1</f>
        <v>0.0104920077980657</v>
      </c>
      <c r="I34" s="29" t="s">
        <v>52</v>
      </c>
      <c r="J34" s="13" t="n">
        <f aca="false">B34*100/$B$16</f>
        <v>111.922071087062</v>
      </c>
      <c r="K34" s="13" t="n">
        <f aca="false">D34*100/$D$16</f>
        <v>234.474048402169</v>
      </c>
      <c r="L34" s="13" t="n">
        <f aca="false">100*F34*100/D34/($F$16*100/$D$16)</f>
        <v>117.69608479402</v>
      </c>
    </row>
    <row r="35" customFormat="false" ht="12.8" hidden="false" customHeight="false" outlineLevel="0" collapsed="false">
      <c r="A35" s="27" t="s">
        <v>24</v>
      </c>
      <c r="B35" s="27" t="n">
        <v>156.815120250756</v>
      </c>
      <c r="C35" s="28" t="n">
        <f aca="false">(B35/B34)^(1/3)-1</f>
        <v>0.0116855996250491</v>
      </c>
      <c r="D35" s="87" t="n">
        <v>237.374973783146</v>
      </c>
      <c r="E35" s="28" t="n">
        <f aca="false">(D35/D34)^(1/3)-1</f>
        <v>0.00909140775220729</v>
      </c>
      <c r="F35" s="88" t="n">
        <v>161817.83798801</v>
      </c>
      <c r="G35" s="28" t="n">
        <f aca="false">(F35/F34)^(1/3)-1</f>
        <v>0.0102329030612298</v>
      </c>
      <c r="I35" s="27" t="s">
        <v>53</v>
      </c>
      <c r="J35" s="13" t="n">
        <f aca="false">B35*100/$B$16</f>
        <v>115.891729181457</v>
      </c>
      <c r="K35" s="13" t="n">
        <f aca="false">D35*100/$D$16</f>
        <v>240.927462578376</v>
      </c>
      <c r="L35" s="13" t="n">
        <f aca="false">100*F35*100/D35/($F$16*100/$D$16)</f>
        <v>118.095954109985</v>
      </c>
    </row>
    <row r="36" customFormat="false" ht="12.8" hidden="false" customHeight="false" outlineLevel="0" collapsed="false">
      <c r="B36" s="32"/>
    </row>
    <row r="41" customFormat="false" ht="13.8" hidden="false" customHeight="false" outlineLevel="0" collapsed="false">
      <c r="A41" s="33"/>
      <c r="B41" s="79" t="s">
        <v>56</v>
      </c>
      <c r="C41" s="79"/>
      <c r="D41" s="79"/>
    </row>
    <row r="42" customFormat="false" ht="51.75" hidden="false" customHeight="true" outlineLevel="0" collapsed="false">
      <c r="A42" s="33" t="s">
        <v>54</v>
      </c>
      <c r="B42" s="35" t="s">
        <v>110</v>
      </c>
      <c r="C42" s="35" t="s">
        <v>111</v>
      </c>
      <c r="D42" s="35" t="s">
        <v>8</v>
      </c>
    </row>
    <row r="43" customFormat="false" ht="12.8" hidden="false" customHeight="false" outlineLevel="0" collapsed="false">
      <c r="A43" s="36" t="n">
        <v>2020</v>
      </c>
      <c r="B43" s="38" t="n">
        <f aca="false">AVERAGE(B16:B19)/AVERAGE(B12:B15)-1</f>
        <v>-0.121</v>
      </c>
      <c r="C43" s="38" t="n">
        <f aca="false">D43*0.9</f>
        <v>-0.109223509714663</v>
      </c>
      <c r="D43" s="38" t="n">
        <f aca="false">'[1]Central macro hypothesis'!C39</f>
        <v>-0.121359455238514</v>
      </c>
    </row>
    <row r="44" customFormat="false" ht="12.8" hidden="false" customHeight="false" outlineLevel="0" collapsed="false">
      <c r="A44" s="7" t="n">
        <v>2021</v>
      </c>
      <c r="B44" s="40" t="n">
        <f aca="false">AVERAGE(B20:B23)/AVERAGE(B16:B19)-1</f>
        <v>0.0599999999999989</v>
      </c>
      <c r="C44" s="40" t="n">
        <f aca="false">D44*1.2</f>
        <v>0.130138391310772</v>
      </c>
      <c r="D44" s="40" t="n">
        <f aca="false">'[1]Central macro hypothesis'!C40</f>
        <v>0.108448659425643</v>
      </c>
    </row>
    <row r="45" customFormat="false" ht="12.8" hidden="false" customHeight="false" outlineLevel="0" collapsed="false">
      <c r="A45" s="36" t="n">
        <v>2022</v>
      </c>
      <c r="B45" s="38" t="n">
        <f aca="false">AVERAGE(B24:B27)/AVERAGE(B20:B23)-1</f>
        <v>0.05</v>
      </c>
      <c r="C45" s="38" t="n">
        <f aca="false">D45*1.2</f>
        <v>0.0614611514385275</v>
      </c>
      <c r="D45" s="38" t="n">
        <f aca="false">'[1]Central macro hypothesis'!C41</f>
        <v>0.0512176261987729</v>
      </c>
    </row>
    <row r="46" customFormat="false" ht="12.8" hidden="false" customHeight="false" outlineLevel="0" collapsed="false">
      <c r="A46" s="7" t="n">
        <v>2023</v>
      </c>
      <c r="B46" s="40" t="n">
        <f aca="false">AVERAGE(B28:B31)/AVERAGE(B24:B27)-1</f>
        <v>0.0400000000000016</v>
      </c>
      <c r="C46" s="40" t="n">
        <f aca="false">D46*1.2</f>
        <v>0.0477716538010624</v>
      </c>
      <c r="D46" s="40" t="n">
        <f aca="false">'[1]Central macro hypothesis'!C42</f>
        <v>0.0398097115008853</v>
      </c>
    </row>
    <row r="47" customFormat="false" ht="12.8" hidden="false" customHeight="false" outlineLevel="0" collapsed="false">
      <c r="A47" s="36" t="n">
        <v>2024</v>
      </c>
      <c r="B47" s="38" t="n">
        <f aca="false">AVERAGE(B32:B35)/AVERAGE(B28:B31)-1</f>
        <v>0.039999999999998</v>
      </c>
      <c r="C47" s="38" t="n">
        <f aca="false">D47*1.2</f>
        <v>0.0381918733431102</v>
      </c>
      <c r="D47" s="38" t="n">
        <f aca="false">'[1]Central macro hypothesis'!C43</f>
        <v>0.0318265611192585</v>
      </c>
    </row>
  </sheetData>
  <mergeCells count="2">
    <mergeCell ref="B2:F2"/>
    <mergeCell ref="B41:D4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P121"/>
  <sheetViews>
    <sheetView showFormulas="false" showGridLines="true" showRowColHeaders="true" showZeros="true" rightToLeft="false" tabSelected="false" showOutlineSymbols="true" defaultGridColor="true" view="normal" topLeftCell="A95" colorId="64" zoomScale="85" zoomScaleNormal="85" zoomScalePageLayoutView="100" workbookViewId="0">
      <pane xSplit="2" ySplit="0" topLeftCell="AC95" activePane="topRight" state="frozen"/>
      <selection pane="topLeft" activeCell="A95" activeCellId="0" sqref="A95"/>
      <selection pane="topRight" activeCell="AG117" activeCellId="1" sqref="B120:G146 AG117"/>
    </sheetView>
  </sheetViews>
  <sheetFormatPr defaultColWidth="9.1640625" defaultRowHeight="12.8" zeroHeight="false" outlineLevelRow="0" outlineLevelCol="0"/>
  <cols>
    <col collapsed="false" customWidth="true" hidden="false" outlineLevel="0" max="6" min="3" style="0" width="15"/>
    <col collapsed="false" customWidth="true" hidden="false" outlineLevel="0" max="20" min="15" style="0" width="14.01"/>
    <col collapsed="false" customWidth="true" hidden="false" outlineLevel="0" max="28" min="27" style="0" width="11.11"/>
    <col collapsed="false" customWidth="true" hidden="false" outlineLevel="0" max="30" min="30" style="0" width="13.66"/>
    <col collapsed="false" customWidth="true" hidden="false" outlineLevel="0" max="33" min="33" style="0" width="13.17"/>
    <col collapsed="false" customWidth="true" hidden="false" outlineLevel="0" max="39" min="39" style="0" width="11.5"/>
    <col collapsed="false" customWidth="true" hidden="false" outlineLevel="0" max="41" min="41" style="0" width="19.33"/>
    <col collapsed="false" customWidth="true" hidden="false" outlineLevel="0" max="42" min="42" style="0" width="14.35"/>
    <col collapsed="false" customWidth="true" hidden="false" outlineLevel="0" max="43" min="43" style="0" width="14.01"/>
    <col collapsed="false" customWidth="true" hidden="false" outlineLevel="0" max="44" min="44" style="0" width="15.49"/>
  </cols>
  <sheetData>
    <row r="1" customFormat="false" ht="50.25" hidden="false" customHeight="true" outlineLevel="0" collapsed="false">
      <c r="A1" s="41" t="s">
        <v>54</v>
      </c>
      <c r="B1" s="41" t="s">
        <v>58</v>
      </c>
      <c r="C1" s="41" t="s">
        <v>108</v>
      </c>
      <c r="D1" s="41"/>
      <c r="E1" s="41" t="s">
        <v>109</v>
      </c>
      <c r="F1" s="41"/>
      <c r="G1" s="41" t="s">
        <v>61</v>
      </c>
      <c r="H1" s="41"/>
      <c r="I1" s="41" t="s">
        <v>62</v>
      </c>
      <c r="J1" s="41"/>
      <c r="K1" s="41" t="s">
        <v>63</v>
      </c>
      <c r="L1" s="41"/>
      <c r="M1" s="42" t="s">
        <v>64</v>
      </c>
      <c r="N1" s="41"/>
      <c r="O1" s="41" t="s">
        <v>65</v>
      </c>
      <c r="P1" s="43"/>
      <c r="Q1" s="41" t="s">
        <v>66</v>
      </c>
      <c r="R1" s="41"/>
      <c r="S1" s="41" t="s">
        <v>67</v>
      </c>
      <c r="T1" s="41"/>
      <c r="U1" s="43" t="s">
        <v>68</v>
      </c>
      <c r="V1" s="41"/>
      <c r="W1" s="41" t="s">
        <v>69</v>
      </c>
      <c r="X1" s="41"/>
      <c r="Y1" s="3" t="s">
        <v>70</v>
      </c>
      <c r="Z1" s="3"/>
      <c r="AA1" s="3" t="s">
        <v>71</v>
      </c>
      <c r="AB1" s="3"/>
      <c r="AC1" s="3"/>
      <c r="AD1" s="3" t="s">
        <v>72</v>
      </c>
      <c r="AE1" s="3" t="str">
        <f aca="false">'Central scenario'!AE1</f>
        <v>PIB en millones de pesos constantes de 2004</v>
      </c>
      <c r="AF1" s="3" t="s">
        <v>74</v>
      </c>
      <c r="AG1" s="3" t="str">
        <f aca="false">'Central scenario'!AG1</f>
        <v>PIB en pesos constantes noviembre 2014</v>
      </c>
      <c r="AH1" s="3" t="s">
        <v>7</v>
      </c>
      <c r="AI1" s="3"/>
      <c r="AJ1" s="3" t="s">
        <v>75</v>
      </c>
      <c r="AK1" s="44" t="s">
        <v>76</v>
      </c>
      <c r="AL1" s="44"/>
      <c r="AM1" s="45" t="s">
        <v>77</v>
      </c>
      <c r="AN1" s="45"/>
      <c r="AO1" s="46" t="s">
        <v>78</v>
      </c>
      <c r="AP1" s="47" t="s">
        <v>79</v>
      </c>
      <c r="AQ1" s="45" t="s">
        <v>80</v>
      </c>
      <c r="AR1" s="45"/>
      <c r="AS1" s="45" t="s">
        <v>81</v>
      </c>
      <c r="AT1" s="45"/>
      <c r="AU1" s="3"/>
      <c r="AV1" s="3" t="s">
        <v>83</v>
      </c>
      <c r="AW1" s="3"/>
      <c r="AX1" s="3" t="s">
        <v>84</v>
      </c>
      <c r="AY1" s="3"/>
      <c r="AZ1" s="3" t="s">
        <v>85</v>
      </c>
      <c r="BA1" s="3"/>
      <c r="BB1" s="3" t="str">
        <f aca="false">'Central scenario'!BB1</f>
        <v>Remuneración del Trabajo Asalariado en porcentjae del Valor Agregado Bruto (VAB)</v>
      </c>
      <c r="BC1" s="3" t="str">
        <f aca="false">'Central scenario'!BC1</f>
        <v>Ingresos Brutos Mixtos en porcentaje VAB</v>
      </c>
      <c r="BD1" s="3" t="str">
        <f aca="false">'Central scenario'!BD1</f>
        <v>Remuneración del trabajo en % VAB</v>
      </c>
      <c r="BE1" s="3"/>
      <c r="BF1" s="3"/>
      <c r="BG1" s="3"/>
      <c r="BH1" s="3"/>
      <c r="BI1" s="3" t="s">
        <v>90</v>
      </c>
      <c r="BJ1" s="3"/>
      <c r="BK1" s="3" t="s">
        <v>91</v>
      </c>
      <c r="BL1" s="3" t="s">
        <v>92</v>
      </c>
      <c r="BM1" s="3" t="s">
        <v>93</v>
      </c>
      <c r="BN1" s="3" t="s">
        <v>94</v>
      </c>
      <c r="BO1" s="44" t="s">
        <v>112</v>
      </c>
      <c r="BP1" s="3"/>
    </row>
    <row r="2" customFormat="false" ht="12.8" hidden="false" customHeight="false" outlineLevel="0" collapsed="false">
      <c r="A2" s="1"/>
      <c r="B2" s="1"/>
      <c r="C2" s="1" t="s">
        <v>96</v>
      </c>
      <c r="D2" s="1" t="s">
        <v>97</v>
      </c>
      <c r="E2" s="1" t="s">
        <v>96</v>
      </c>
      <c r="F2" s="4" t="s">
        <v>97</v>
      </c>
      <c r="G2" s="4" t="s">
        <v>98</v>
      </c>
      <c r="H2" s="4" t="s">
        <v>99</v>
      </c>
      <c r="I2" s="4" t="s">
        <v>98</v>
      </c>
      <c r="J2" s="1" t="s">
        <v>99</v>
      </c>
      <c r="K2" s="1" t="s">
        <v>96</v>
      </c>
      <c r="L2" s="4" t="s">
        <v>97</v>
      </c>
      <c r="M2" s="4" t="s">
        <v>96</v>
      </c>
      <c r="N2" s="4" t="s">
        <v>97</v>
      </c>
      <c r="O2" s="1" t="s">
        <v>96</v>
      </c>
      <c r="P2" s="1" t="s">
        <v>97</v>
      </c>
      <c r="Q2" s="4" t="s">
        <v>96</v>
      </c>
      <c r="R2" s="4" t="s">
        <v>97</v>
      </c>
      <c r="S2" s="4" t="s">
        <v>96</v>
      </c>
      <c r="T2" s="1" t="s">
        <v>97</v>
      </c>
      <c r="U2" s="1" t="s">
        <v>96</v>
      </c>
      <c r="V2" s="1" t="s">
        <v>97</v>
      </c>
      <c r="W2" s="1" t="s">
        <v>96</v>
      </c>
      <c r="X2" s="4" t="s">
        <v>97</v>
      </c>
      <c r="Y2" s="1"/>
      <c r="Z2" s="1"/>
      <c r="AA2" s="1"/>
      <c r="AB2" s="1"/>
      <c r="AC2" s="3"/>
      <c r="AD2" s="1"/>
      <c r="AE2" s="1"/>
      <c r="AF2" s="1"/>
      <c r="AG2" s="1"/>
      <c r="AH2" s="1"/>
      <c r="AI2" s="1"/>
      <c r="AJ2" s="1"/>
      <c r="AK2" s="48"/>
      <c r="AL2" s="48"/>
      <c r="AM2" s="48"/>
      <c r="AN2" s="48"/>
      <c r="AO2" s="48"/>
      <c r="AP2" s="48"/>
      <c r="AQ2" s="48"/>
      <c r="AR2" s="48"/>
      <c r="AS2" s="48"/>
      <c r="AT2" s="48"/>
      <c r="AU2" s="1"/>
      <c r="AV2" s="1" t="s">
        <v>100</v>
      </c>
      <c r="AW2" s="1" t="s">
        <v>98</v>
      </c>
      <c r="AX2" s="1" t="s">
        <v>100</v>
      </c>
      <c r="AY2" s="1" t="s">
        <v>98</v>
      </c>
      <c r="AZ2" s="1" t="s">
        <v>23</v>
      </c>
      <c r="BA2" s="1" t="s">
        <v>101</v>
      </c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48"/>
      <c r="BP2" s="1"/>
    </row>
    <row r="3" customFormat="false" ht="12.8" hidden="false" customHeight="false" outlineLevel="0" collapsed="false">
      <c r="A3" s="1" t="n">
        <v>2014</v>
      </c>
      <c r="B3" s="1" t="n">
        <v>1</v>
      </c>
      <c r="C3" s="4" t="n">
        <v>73541829.2644794</v>
      </c>
      <c r="D3" s="4"/>
      <c r="E3" s="4" t="n">
        <v>13367097.642</v>
      </c>
      <c r="F3" s="4"/>
      <c r="G3" s="4"/>
      <c r="H3" s="4"/>
      <c r="I3" s="4"/>
      <c r="J3" s="49"/>
      <c r="K3" s="49" t="n">
        <v>2431521.2591</v>
      </c>
      <c r="L3" s="4"/>
      <c r="M3" s="4" t="n">
        <v>552644.922999999</v>
      </c>
      <c r="N3" s="4"/>
      <c r="O3" s="4" t="n">
        <v>15657663.7612308</v>
      </c>
      <c r="P3" s="4"/>
      <c r="Q3" s="4" t="n">
        <v>16188956.83674</v>
      </c>
      <c r="R3" s="4"/>
      <c r="S3" s="4" t="n">
        <v>61899879.6512037</v>
      </c>
      <c r="T3" s="4"/>
      <c r="U3" s="4" t="n">
        <v>147745.90426</v>
      </c>
      <c r="V3" s="49"/>
      <c r="W3" s="49" t="n">
        <v>371095.073584483</v>
      </c>
      <c r="X3" s="4"/>
      <c r="Y3" s="4" t="n">
        <f aca="false">Q3+U3-M3-K3-E3</f>
        <v>-14561.0830999985</v>
      </c>
      <c r="Z3" s="4"/>
      <c r="AA3" s="4" t="n">
        <f aca="false">S3-O3-C3</f>
        <v>-27299613.3745065</v>
      </c>
      <c r="AB3" s="4"/>
      <c r="AC3" s="50"/>
      <c r="AD3" s="4" t="n">
        <f aca="false">'Central scenario'!AD3</f>
        <v>3917648861.17108</v>
      </c>
      <c r="AE3" s="4" t="n">
        <f aca="false">'Central scenario'!AE3</f>
        <v>671066.046635063</v>
      </c>
      <c r="AF3" s="4" t="n">
        <f aca="false">'Central scenario'!AF3</f>
        <v>87.364011982</v>
      </c>
      <c r="AG3" s="4" t="n">
        <f aca="false">'Central scenario'!AG3</f>
        <v>4896479257.53781</v>
      </c>
      <c r="AH3" s="4"/>
      <c r="AI3" s="4"/>
      <c r="AJ3" s="51" t="n">
        <f aca="false">AA3/AG3</f>
        <v>-0.00557535566651906</v>
      </c>
      <c r="AK3" s="48" t="n">
        <v>2014</v>
      </c>
      <c r="AL3" s="52" t="n">
        <f aca="false">(SUM(AA3:AA6)/AVERAGE(AG3:AG6))</f>
        <v>-0.0196925047215125</v>
      </c>
      <c r="AM3" s="52"/>
      <c r="AN3" s="52"/>
      <c r="AO3" s="52"/>
      <c r="AP3" s="52"/>
      <c r="AQ3" s="49" t="s">
        <v>102</v>
      </c>
      <c r="AR3" s="52" t="s">
        <v>103</v>
      </c>
      <c r="AS3" s="52" t="s">
        <v>102</v>
      </c>
      <c r="AT3" s="52" t="s">
        <v>103</v>
      </c>
      <c r="AV3" s="1" t="n">
        <v>10923418</v>
      </c>
      <c r="BI3" s="51" t="n">
        <f aca="false">S3/AG3</f>
        <v>0.0126417118087272</v>
      </c>
      <c r="BJ3" s="1" t="n">
        <v>2014</v>
      </c>
      <c r="BK3" s="51" t="n">
        <f aca="false">(SUM(S3:S6)/AVERAGE(AG3:AG6))</f>
        <v>0.0539797598100557</v>
      </c>
      <c r="BL3" s="51" t="n">
        <f aca="false">(SUM(O3:O6)/AVERAGE(AG3:AG6))</f>
        <v>0.0125202302384808</v>
      </c>
      <c r="BM3" s="51" t="n">
        <f aca="false">(SUM(C3:C6)/AVERAGE(AG3:AG6))</f>
        <v>0.0611520342930874</v>
      </c>
      <c r="BN3" s="51" t="n">
        <f aca="false">(SUM(H3:H6)+SUM(J3:J6))/AVERAGE(AG3:AG6)</f>
        <v>0</v>
      </c>
      <c r="BO3" s="52" t="n">
        <f aca="false">AL3-BN3</f>
        <v>-0.0196925047215125</v>
      </c>
      <c r="BP3" s="32" t="n">
        <f aca="false">BN3+BM3</f>
        <v>0.0611520342930874</v>
      </c>
    </row>
    <row r="4" customFormat="false" ht="12.8" hidden="false" customHeight="false" outlineLevel="0" collapsed="false">
      <c r="A4" s="1" t="n">
        <v>2014</v>
      </c>
      <c r="B4" s="1" t="n">
        <v>2</v>
      </c>
      <c r="C4" s="4" t="n">
        <v>76536005.6455548</v>
      </c>
      <c r="D4" s="4"/>
      <c r="E4" s="4" t="n">
        <v>13911324.754</v>
      </c>
      <c r="F4" s="4"/>
      <c r="G4" s="4"/>
      <c r="H4" s="4"/>
      <c r="I4" s="4"/>
      <c r="J4" s="49"/>
      <c r="K4" s="49" t="n">
        <v>2156056.4543</v>
      </c>
      <c r="L4" s="4"/>
      <c r="M4" s="4" t="n">
        <v>571465.443</v>
      </c>
      <c r="N4" s="4"/>
      <c r="O4" s="4" t="n">
        <v>14331816.6540251</v>
      </c>
      <c r="P4" s="4"/>
      <c r="Q4" s="4" t="n">
        <v>18889074.98367</v>
      </c>
      <c r="R4" s="4"/>
      <c r="S4" s="4" t="n">
        <v>72224015.420081</v>
      </c>
      <c r="T4" s="4"/>
      <c r="U4" s="4" t="n">
        <v>150093.53833</v>
      </c>
      <c r="V4" s="49"/>
      <c r="W4" s="49" t="n">
        <v>376991.65286578</v>
      </c>
      <c r="X4" s="4"/>
      <c r="Y4" s="4" t="n">
        <f aca="false">Q4+U4-M4-K4-E4</f>
        <v>2400321.8707</v>
      </c>
      <c r="Z4" s="4"/>
      <c r="AA4" s="4" t="n">
        <f aca="false">S4-O4-C4</f>
        <v>-18643806.8794989</v>
      </c>
      <c r="AB4" s="4"/>
      <c r="AC4" s="50"/>
      <c r="AD4" s="4" t="n">
        <f aca="false">'Central scenario'!AD4</f>
        <v>4702629524.92031</v>
      </c>
      <c r="AE4" s="4" t="n">
        <f aca="false">'Central scenario'!AE4</f>
        <v>760576.868348004</v>
      </c>
      <c r="AF4" s="4" t="n">
        <f aca="false">'Central scenario'!AF4</f>
        <v>92.542254682</v>
      </c>
      <c r="AG4" s="4" t="n">
        <f aca="false">'Central scenario'!AG4</f>
        <v>5549601083.68338</v>
      </c>
      <c r="AH4" s="4"/>
      <c r="AI4" s="4"/>
      <c r="AJ4" s="51" t="n">
        <f aca="false">AA4/AG4</f>
        <v>-0.00335948595193884</v>
      </c>
      <c r="AK4" s="48" t="n">
        <v>2015</v>
      </c>
      <c r="AL4" s="52" t="n">
        <f aca="false">SUM(AB14:AB17)/AVERAGE(AG14:AG17)</f>
        <v>-0.0328930718673194</v>
      </c>
      <c r="AM4" s="52"/>
      <c r="AN4" s="52"/>
      <c r="AO4" s="52"/>
      <c r="AP4" s="52"/>
      <c r="AQ4" s="4" t="n">
        <f aca="false">'Central scenario'!AQ4</f>
        <v>545118865</v>
      </c>
      <c r="AR4" s="4" t="n">
        <f aca="false">'Central scenario'!AR4</f>
        <v>545118865</v>
      </c>
      <c r="AS4" s="53" t="n">
        <f aca="false">AQ4/AG17</f>
        <v>0.10385608441092</v>
      </c>
      <c r="AT4" s="53" t="n">
        <f aca="false">AR4/AG17</f>
        <v>0.10385608441092</v>
      </c>
      <c r="AV4" s="1" t="n">
        <v>10933469</v>
      </c>
      <c r="AX4" s="1" t="n">
        <f aca="false">(AV4-AV3)/AV3</f>
        <v>0.000920133240346565</v>
      </c>
      <c r="BI4" s="51" t="n">
        <f aca="false">S4/AG4</f>
        <v>0.0130142715360983</v>
      </c>
      <c r="BJ4" s="1" t="n">
        <v>2015</v>
      </c>
      <c r="BK4" s="51" t="n">
        <f aca="false">SUM(T14:T17)/AVERAGE(AG14:AG17)</f>
        <v>0.0607890100036002</v>
      </c>
      <c r="BL4" s="51" t="n">
        <f aca="false">SUM(P14:P17)/AVERAGE(AG14:AG17)</f>
        <v>0.0139861505051352</v>
      </c>
      <c r="BM4" s="51" t="n">
        <f aca="false">SUM(D14:D17)/AVERAGE(AG14:AG17)</f>
        <v>0.0796959313657845</v>
      </c>
      <c r="BN4" s="51" t="n">
        <f aca="false">(SUM(H14:H17)+SUM(J14:J17))/AVERAGE(AG14:AG17)</f>
        <v>0</v>
      </c>
      <c r="BO4" s="52" t="n">
        <f aca="false">AL4-BN4</f>
        <v>-0.0328930718673194</v>
      </c>
      <c r="BP4" s="32" t="n">
        <f aca="false">BN4+BM4</f>
        <v>0.0796959313657845</v>
      </c>
    </row>
    <row r="5" customFormat="false" ht="12.8" hidden="false" customHeight="false" outlineLevel="0" collapsed="false">
      <c r="A5" s="1" t="n">
        <v>2014</v>
      </c>
      <c r="B5" s="1" t="n">
        <v>3</v>
      </c>
      <c r="C5" s="4" t="n">
        <v>79948619.6984823</v>
      </c>
      <c r="D5" s="4"/>
      <c r="E5" s="4" t="n">
        <v>14531608.438</v>
      </c>
      <c r="F5" s="4"/>
      <c r="G5" s="4"/>
      <c r="H5" s="4"/>
      <c r="I5" s="4"/>
      <c r="J5" s="49"/>
      <c r="K5" s="49" t="n">
        <v>2697105.9034</v>
      </c>
      <c r="L5" s="4"/>
      <c r="M5" s="4" t="n">
        <v>618357.67</v>
      </c>
      <c r="N5" s="4"/>
      <c r="O5" s="4" t="n">
        <v>17397319.1263968</v>
      </c>
      <c r="P5" s="4"/>
      <c r="Q5" s="4" t="n">
        <v>16666086.76898</v>
      </c>
      <c r="R5" s="4"/>
      <c r="S5" s="4" t="n">
        <v>63724227.3025988</v>
      </c>
      <c r="T5" s="4"/>
      <c r="U5" s="4" t="n">
        <v>145660.84302</v>
      </c>
      <c r="V5" s="49"/>
      <c r="W5" s="49" t="n">
        <v>365858.001476383</v>
      </c>
      <c r="X5" s="4"/>
      <c r="Y5" s="4" t="n">
        <f aca="false">Q5+U5-M5-K5-E5</f>
        <v>-1035324.3994</v>
      </c>
      <c r="Z5" s="4"/>
      <c r="AA5" s="4" t="n">
        <f aca="false">S5-O5-C5</f>
        <v>-33621711.5222803</v>
      </c>
      <c r="AB5" s="4"/>
      <c r="AC5" s="50"/>
      <c r="AD5" s="4" t="n">
        <f aca="false">'Central scenario'!AD5</f>
        <v>4685503118.67827</v>
      </c>
      <c r="AE5" s="4" t="n">
        <f aca="false">'Central scenario'!AE5</f>
        <v>690879.798251683</v>
      </c>
      <c r="AF5" s="4" t="n">
        <f aca="false">'Central scenario'!AF5</f>
        <v>96.348619913</v>
      </c>
      <c r="AG5" s="4" t="n">
        <f aca="false">'Central scenario'!AG5</f>
        <v>5041051649.91449</v>
      </c>
      <c r="AH5" s="4"/>
      <c r="AI5" s="4"/>
      <c r="AJ5" s="51" t="n">
        <f aca="false">AA5/AG5</f>
        <v>-0.00666958282858511</v>
      </c>
      <c r="AK5" s="48" t="n">
        <v>2016</v>
      </c>
      <c r="AL5" s="52" t="n">
        <f aca="false">SUM(AB18:AB21)/AVERAGE(AG18:AG21)</f>
        <v>-0.0327968849329026</v>
      </c>
      <c r="AM5" s="52"/>
      <c r="AN5" s="52"/>
      <c r="AO5" s="52"/>
      <c r="AP5" s="52"/>
      <c r="AQ5" s="4" t="n">
        <f aca="false">'Central scenario'!AQ5</f>
        <v>527406836</v>
      </c>
      <c r="AR5" s="4" t="n">
        <f aca="false">'Central scenario'!AR5</f>
        <v>527406836</v>
      </c>
      <c r="AS5" s="53" t="n">
        <f aca="false">AQ5/AG21</f>
        <v>0.102061737810677</v>
      </c>
      <c r="AT5" s="53" t="n">
        <f aca="false">AR5/AG21</f>
        <v>0.102061737810677</v>
      </c>
      <c r="AV5" s="1" t="n">
        <v>10927942</v>
      </c>
      <c r="AX5" s="1" t="n">
        <f aca="false">(AV5-AV4)/AV4</f>
        <v>-0.000505512020018532</v>
      </c>
      <c r="BI5" s="51" t="n">
        <f aca="false">S5/AG5</f>
        <v>0.0126410582013536</v>
      </c>
      <c r="BJ5" s="1" t="n">
        <v>2016</v>
      </c>
      <c r="BK5" s="51" t="n">
        <f aca="false">SUM(T18:T21)/AVERAGE(AG18:AG21)</f>
        <v>0.0613721775203611</v>
      </c>
      <c r="BL5" s="51" t="n">
        <f aca="false">SUM(P18:P21)/AVERAGE(AG18:AG21)</f>
        <v>0.0153261534329077</v>
      </c>
      <c r="BM5" s="51" t="n">
        <f aca="false">SUM(D18:D21)/AVERAGE(AG18:AG21)</f>
        <v>0.078842909020356</v>
      </c>
      <c r="BN5" s="51" t="n">
        <f aca="false">(SUM(H18:H21)+SUM(J18:J21))/AVERAGE(AG18:AG21)</f>
        <v>3.99679724492795E-005</v>
      </c>
      <c r="BO5" s="52" t="n">
        <f aca="false">AL5-BN5</f>
        <v>-0.0328368529053519</v>
      </c>
      <c r="BP5" s="32" t="n">
        <f aca="false">BN5+BM5</f>
        <v>0.0788828769928053</v>
      </c>
    </row>
    <row r="6" customFormat="false" ht="12.8" hidden="false" customHeight="false" outlineLevel="0" collapsed="false">
      <c r="A6" s="1" t="n">
        <v>2014</v>
      </c>
      <c r="B6" s="1" t="n">
        <v>4</v>
      </c>
      <c r="C6" s="4" t="n">
        <v>83342500.4460472</v>
      </c>
      <c r="D6" s="4"/>
      <c r="E6" s="4" t="n">
        <v>15148485.804</v>
      </c>
      <c r="F6" s="4"/>
      <c r="G6" s="4"/>
      <c r="H6" s="4"/>
      <c r="I6" s="4"/>
      <c r="J6" s="49"/>
      <c r="K6" s="49" t="n">
        <v>2598760.7445</v>
      </c>
      <c r="L6" s="4"/>
      <c r="M6" s="4" t="n">
        <v>597485.603</v>
      </c>
      <c r="N6" s="4"/>
      <c r="O6" s="4" t="n">
        <v>16772169.366415</v>
      </c>
      <c r="P6" s="4"/>
      <c r="Q6" s="4" t="n">
        <v>20600306.344</v>
      </c>
      <c r="R6" s="4"/>
      <c r="S6" s="4" t="n">
        <v>78767056.8481365</v>
      </c>
      <c r="T6" s="4"/>
      <c r="U6" s="4" t="n">
        <v>143630.444</v>
      </c>
      <c r="V6" s="49"/>
      <c r="W6" s="49" t="n">
        <v>360758.225089981</v>
      </c>
      <c r="X6" s="4"/>
      <c r="Y6" s="4" t="n">
        <f aca="false">Q6+U6-M6-K6-E6</f>
        <v>2399204.6365</v>
      </c>
      <c r="Z6" s="4"/>
      <c r="AA6" s="4" t="n">
        <f aca="false">S6-O6-C6</f>
        <v>-21347612.9643257</v>
      </c>
      <c r="AB6" s="4"/>
      <c r="AC6" s="50"/>
      <c r="AD6" s="4" t="n">
        <f aca="false">'Central scenario'!AD6</f>
        <v>5010564196.87073</v>
      </c>
      <c r="AE6" s="4" t="n">
        <f aca="false">'Central scenario'!AE6</f>
        <v>686701.470618711</v>
      </c>
      <c r="AF6" s="4" t="n">
        <f aca="false">'Central scenario'!AF6</f>
        <v>100</v>
      </c>
      <c r="AG6" s="4" t="n">
        <f aca="false">'Central scenario'!AG6</f>
        <v>5010564196.87073</v>
      </c>
      <c r="AH6" s="4"/>
      <c r="AI6" s="4"/>
      <c r="AJ6" s="51" t="n">
        <f aca="false">AA6/AG6</f>
        <v>-0.00426052079677135</v>
      </c>
      <c r="AK6" s="48" t="n">
        <v>2017</v>
      </c>
      <c r="AL6" s="52" t="n">
        <f aca="false">SUM(AB22:AB25)/AVERAGE(AG22:AG25)</f>
        <v>-0.0365372181621095</v>
      </c>
      <c r="AM6" s="4" t="n">
        <f aca="false">'Central scenario'!AM6</f>
        <v>22247411.6609202</v>
      </c>
      <c r="AN6" s="52"/>
      <c r="AO6" s="52"/>
      <c r="AP6" s="4" t="n">
        <v>46349018</v>
      </c>
      <c r="AQ6" s="4" t="n">
        <f aca="false">'Central scenario'!AQ6</f>
        <v>580675520</v>
      </c>
      <c r="AR6" s="4" t="n">
        <f aca="false">'Central scenario'!AR6</f>
        <v>580675520</v>
      </c>
      <c r="AS6" s="53" t="n">
        <f aca="false">AQ6/AG25</f>
        <v>0.107717542672507</v>
      </c>
      <c r="AT6" s="53" t="n">
        <f aca="false">AR6/AG25</f>
        <v>0.107717542672507</v>
      </c>
      <c r="AV6" s="1" t="n">
        <v>11163575</v>
      </c>
      <c r="AX6" s="1" t="n">
        <f aca="false">(AV6-AV5)/AV5</f>
        <v>0.021562431425789</v>
      </c>
      <c r="BI6" s="51" t="n">
        <f aca="false">S6/AG6</f>
        <v>0.0157201971181867</v>
      </c>
      <c r="BJ6" s="1" t="n">
        <v>2017</v>
      </c>
      <c r="BK6" s="51" t="n">
        <f aca="false">SUM(T22:T25)/AVERAGE(AG22:AG25)</f>
        <v>0.0631912464013855</v>
      </c>
      <c r="BL6" s="51" t="n">
        <f aca="false">SUM(P22:P25)/AVERAGE(AG22:AG25)</f>
        <v>0.0188670911485167</v>
      </c>
      <c r="BM6" s="51" t="n">
        <f aca="false">SUM(D22:D25)/AVERAGE(AG22:AG25)</f>
        <v>0.0808613734149783</v>
      </c>
      <c r="BN6" s="51" t="n">
        <f aca="false">(SUM(H22:H25)+SUM(J22:J25))/AVERAGE(AG22:AG25)</f>
        <v>0.000542822051953923</v>
      </c>
      <c r="BO6" s="52" t="n">
        <f aca="false">AL6-BN6</f>
        <v>-0.0370800402140634</v>
      </c>
      <c r="BP6" s="32" t="n">
        <f aca="false">BN6+BM6</f>
        <v>0.0814041954669322</v>
      </c>
    </row>
    <row r="7" customFormat="false" ht="12.8" hidden="false" customHeight="false" outlineLevel="0" collapsed="false">
      <c r="A7" s="1" t="n">
        <v>2015</v>
      </c>
      <c r="B7" s="1" t="n">
        <v>1</v>
      </c>
      <c r="C7" s="4" t="n">
        <v>87220448.7038403</v>
      </c>
      <c r="D7" s="4"/>
      <c r="E7" s="4" t="n">
        <v>15853348.734</v>
      </c>
      <c r="F7" s="4"/>
      <c r="G7" s="4"/>
      <c r="H7" s="4"/>
      <c r="I7" s="4"/>
      <c r="J7" s="49"/>
      <c r="K7" s="49" t="n">
        <v>3002195.4359</v>
      </c>
      <c r="L7" s="4"/>
      <c r="M7" s="4" t="n">
        <v>654530.513</v>
      </c>
      <c r="N7" s="4"/>
      <c r="O7" s="4" t="n">
        <v>19179435.0692635</v>
      </c>
      <c r="P7" s="4"/>
      <c r="Q7" s="4" t="n">
        <v>18139908.10636</v>
      </c>
      <c r="R7" s="4"/>
      <c r="S7" s="4" t="n">
        <v>69359510.9302725</v>
      </c>
      <c r="T7" s="4"/>
      <c r="U7" s="4" t="n">
        <v>167252.22264</v>
      </c>
      <c r="V7" s="49"/>
      <c r="W7" s="49" t="n">
        <v>420089.316036375</v>
      </c>
      <c r="X7" s="4"/>
      <c r="Y7" s="4" t="n">
        <f aca="false">Q7+U7-M7-K7-E7</f>
        <v>-1202914.3539</v>
      </c>
      <c r="Z7" s="4"/>
      <c r="AA7" s="4" t="n">
        <f aca="false">S7-O7-C7</f>
        <v>-37040372.8428313</v>
      </c>
      <c r="AB7" s="4"/>
      <c r="AC7" s="50"/>
      <c r="AD7" s="4"/>
      <c r="AE7" s="4"/>
      <c r="AF7" s="4"/>
      <c r="AG7" s="4"/>
      <c r="AH7" s="4"/>
      <c r="AI7" s="4"/>
      <c r="AJ7" s="51"/>
      <c r="AK7" s="48" t="n">
        <f aca="false">AK6+1</f>
        <v>2018</v>
      </c>
      <c r="AL7" s="52" t="n">
        <f aca="false">SUM(AB26:AB29)/AVERAGE(AG26:AG29)</f>
        <v>-0.0368373483724276</v>
      </c>
      <c r="AM7" s="4" t="n">
        <f aca="false">'Central scenario'!AM7</f>
        <v>20644316.2443057</v>
      </c>
      <c r="AN7" s="52" t="n">
        <f aca="false">AM6/AVERAGE(AG26:AG29)</f>
        <v>0.00430801881145177</v>
      </c>
      <c r="AO7" s="52" t="n">
        <f aca="false">AVERAGE(AG26:AG29)/AVERAGE(AG22:AG25)-1</f>
        <v>-0.0256535187698732</v>
      </c>
      <c r="AP7" s="4" t="n">
        <f aca="false">+ (((((((((((AP6*((1+AO7)^(1/12))-AM6/12)*((1+AO7)^(1/12))-AM6/12)*((1+AO7)^(1/12))-AM6/12)*((1+AO7)^(1/12))-AM6/12)*((1+AO7)^(1/12))-AM6/12)*((1+AO7)^(1/12))-AM6/12)*((1+AO7)^(1/12))-AM6/12)*((1+AO7)^(1/12))-AM6/12)*((1+AO7)^(1/12))-AM6/12)*((1+AO7)^(1/12))-AM6/12)*((1+AO7)^(1/12))-AM6/12)*((1+AO7)^(1/12))-AM6/12</f>
        <v>23175400.3652584</v>
      </c>
      <c r="AQ7" s="4" t="n">
        <f aca="false">'Central scenario'!AQ7</f>
        <v>552887150.952771</v>
      </c>
      <c r="AR7" s="4" t="n">
        <f aca="false">'Central scenario'!AR7</f>
        <v>552887150.952771</v>
      </c>
      <c r="AS7" s="53" t="n">
        <f aca="false">AQ7/AG29</f>
        <v>0.109383081908829</v>
      </c>
      <c r="AT7" s="53" t="n">
        <f aca="false">AR7/AG29</f>
        <v>0.109383081908829</v>
      </c>
      <c r="AV7" s="1" t="n">
        <v>11012334</v>
      </c>
      <c r="AX7" s="1" t="n">
        <f aca="false">(AV7-AV6)/AV6</f>
        <v>-0.0135477210481409</v>
      </c>
      <c r="BI7" s="51" t="n">
        <f aca="false">T14/AG14</f>
        <v>0.0131861626162314</v>
      </c>
      <c r="BJ7" s="1" t="n">
        <f aca="false">BJ6+1</f>
        <v>2018</v>
      </c>
      <c r="BK7" s="51" t="n">
        <f aca="false">SUM(T26:T29)/AVERAGE(AG26:AG29)</f>
        <v>0.0586401093091644</v>
      </c>
      <c r="BL7" s="51" t="n">
        <f aca="false">SUM(P26:P29)/AVERAGE(AG26:AG29)</f>
        <v>0.017588220181618</v>
      </c>
      <c r="BM7" s="51" t="n">
        <f aca="false">SUM(D26:D29)/AVERAGE(AG26:AG29)</f>
        <v>0.0778892374999741</v>
      </c>
      <c r="BN7" s="51" t="n">
        <f aca="false">(SUM(H26:H29)+SUM(J26:J29))/AVERAGE(AG26:AG29)</f>
        <v>0.000951174085141824</v>
      </c>
      <c r="BO7" s="52" t="n">
        <f aca="false">AL7-BN7</f>
        <v>-0.0377885224575695</v>
      </c>
      <c r="BP7" s="32" t="n">
        <f aca="false">BN7+BM7</f>
        <v>0.0788404115851159</v>
      </c>
    </row>
    <row r="8" customFormat="false" ht="12.8" hidden="false" customHeight="false" outlineLevel="0" collapsed="false">
      <c r="A8" s="1" t="n">
        <v>2015</v>
      </c>
      <c r="B8" s="1" t="n">
        <v>2</v>
      </c>
      <c r="C8" s="4" t="n">
        <v>94524704.7581871</v>
      </c>
      <c r="D8" s="4"/>
      <c r="E8" s="4" t="n">
        <v>17180984.029</v>
      </c>
      <c r="F8" s="4"/>
      <c r="G8" s="4"/>
      <c r="H8" s="4"/>
      <c r="I8" s="4"/>
      <c r="J8" s="49"/>
      <c r="K8" s="49" t="n">
        <v>2371185.1833</v>
      </c>
      <c r="L8" s="4"/>
      <c r="M8" s="4" t="n">
        <v>696491.069000002</v>
      </c>
      <c r="N8" s="49"/>
      <c r="O8" s="49" t="n">
        <v>16135978.2210716</v>
      </c>
      <c r="P8" s="49"/>
      <c r="Q8" s="4" t="n">
        <v>21552530.20096</v>
      </c>
      <c r="R8" s="4"/>
      <c r="S8" s="4" t="n">
        <v>82407967.299702</v>
      </c>
      <c r="T8" s="49"/>
      <c r="U8" s="49" t="n">
        <v>188439.08604</v>
      </c>
      <c r="V8" s="49"/>
      <c r="W8" s="49" t="n">
        <v>473304.602590859</v>
      </c>
      <c r="X8" s="4"/>
      <c r="Y8" s="4" t="n">
        <f aca="false">Q8+U8-M8-K8-E8</f>
        <v>1492309.0057</v>
      </c>
      <c r="Z8" s="4"/>
      <c r="AA8" s="4" t="n">
        <f aca="false">S8-O8-C8</f>
        <v>-28252715.6795567</v>
      </c>
      <c r="AB8" s="4"/>
      <c r="AC8" s="50"/>
      <c r="AD8" s="4"/>
      <c r="AE8" s="4"/>
      <c r="AF8" s="4"/>
      <c r="AG8" s="4"/>
      <c r="AH8" s="4"/>
      <c r="AI8" s="4"/>
      <c r="AJ8" s="51"/>
      <c r="AK8" s="48" t="n">
        <f aca="false">AK7+1</f>
        <v>2019</v>
      </c>
      <c r="AL8" s="52" t="n">
        <f aca="false">SUM(AB30:AB33)/AVERAGE(AG30:AG33)</f>
        <v>-0.0378593662635754</v>
      </c>
      <c r="AM8" s="4" t="n">
        <f aca="false">'Central scenario'!AM8</f>
        <v>19740259.6575456</v>
      </c>
      <c r="AN8" s="52" t="n">
        <f aca="false">AM8/AVERAGE(AG30:AG33)</f>
        <v>0.00390404760399824</v>
      </c>
      <c r="AO8" s="52" t="n">
        <f aca="false">AVERAGE(AG30:AG33)/AVERAGE(AG26:AG29)-1</f>
        <v>-0.0208801473588046</v>
      </c>
      <c r="AP8" s="4" t="n">
        <f aca="false">((((AP7*((1+AO8)^(1/12))-AM8/12)*((1+AO8)^(1/12))-AM8/12)*((1+AO8)^(1/12))-AM8/12)*((1+AO8)^(1/12))-AM8/12)*((1+AO8)^(1/12))-AM8/12</f>
        <v>14776273.6191157</v>
      </c>
      <c r="AQ8" s="4" t="n">
        <f aca="false">'Central scenario'!AQ8</f>
        <v>417239344.620462</v>
      </c>
      <c r="AR8" s="4" t="n">
        <f aca="false">'Central scenario'!AR8</f>
        <v>417239344.620462</v>
      </c>
      <c r="AS8" s="53" t="n">
        <f aca="false">AQ8/AG33</f>
        <v>0.0828228688870593</v>
      </c>
      <c r="AT8" s="53" t="n">
        <f aca="false">AR8/AG33</f>
        <v>0.0828228688870593</v>
      </c>
      <c r="AV8" s="1" t="n">
        <v>11082939</v>
      </c>
      <c r="AX8" s="1" t="n">
        <f aca="false">(AV8-AV7)/AV7</f>
        <v>0.00641144738254397</v>
      </c>
      <c r="BI8" s="51" t="n">
        <f aca="false">T15/AG15</f>
        <v>0.0158783848267721</v>
      </c>
      <c r="BJ8" s="1" t="n">
        <f aca="false">BJ7+1</f>
        <v>2019</v>
      </c>
      <c r="BK8" s="51" t="n">
        <f aca="false">SUM(T30:T33)/AVERAGE(AG30:AG33)</f>
        <v>0.0515757994060164</v>
      </c>
      <c r="BL8" s="51" t="n">
        <f aca="false">SUM(P30:P33)/AVERAGE(AG30:AG33)</f>
        <v>0.0166595619844606</v>
      </c>
      <c r="BM8" s="51" t="n">
        <f aca="false">SUM(D30:D33)/AVERAGE(AG30:AG33)</f>
        <v>0.0727756036851312</v>
      </c>
      <c r="BN8" s="51" t="n">
        <f aca="false">(SUM(H30:H33)+SUM(J30:J33))/AVERAGE(AG30:AG33)</f>
        <v>0.000865165033393563</v>
      </c>
      <c r="BO8" s="52" t="n">
        <f aca="false">AL8-BN8</f>
        <v>-0.038724531296969</v>
      </c>
      <c r="BP8" s="32" t="n">
        <f aca="false">BN8+BM8</f>
        <v>0.0736407687185248</v>
      </c>
    </row>
    <row r="9" customFormat="false" ht="12.8" hidden="false" customHeight="false" outlineLevel="0" collapsed="false">
      <c r="A9" s="1" t="n">
        <v>2016</v>
      </c>
      <c r="B9" s="1" t="n">
        <v>2</v>
      </c>
      <c r="C9" s="4" t="n">
        <v>97915025.9026478</v>
      </c>
      <c r="D9" s="4"/>
      <c r="E9" s="4" t="n">
        <v>17797214.875</v>
      </c>
      <c r="F9" s="4"/>
      <c r="G9" s="4"/>
      <c r="H9" s="4"/>
      <c r="I9" s="4"/>
      <c r="J9" s="49"/>
      <c r="K9" s="49"/>
      <c r="L9" s="4"/>
      <c r="M9" s="4" t="n">
        <v>732730.522999998</v>
      </c>
      <c r="N9" s="49"/>
      <c r="O9" s="49"/>
      <c r="P9" s="49"/>
      <c r="Q9" s="4"/>
      <c r="R9" s="4"/>
      <c r="S9" s="4"/>
      <c r="T9" s="49"/>
      <c r="U9" s="49"/>
      <c r="V9" s="49"/>
      <c r="W9" s="49"/>
      <c r="X9" s="4"/>
      <c r="Y9" s="4"/>
      <c r="Z9" s="4"/>
      <c r="AA9" s="4"/>
      <c r="AB9" s="4"/>
      <c r="AC9" s="50"/>
      <c r="AD9" s="4"/>
      <c r="AE9" s="4"/>
      <c r="AF9" s="4"/>
      <c r="AG9" s="4"/>
      <c r="AH9" s="4"/>
      <c r="AI9" s="4"/>
      <c r="AJ9" s="51"/>
      <c r="AK9" s="48" t="n">
        <f aca="false">AK8+1</f>
        <v>2020</v>
      </c>
      <c r="AL9" s="52" t="n">
        <f aca="false">SUM(AB34:AB37)/AVERAGE(AG34:AG37)</f>
        <v>-0.0472709302147546</v>
      </c>
      <c r="AM9" s="4" t="n">
        <f aca="false">'Central scenario'!AM9</f>
        <v>18862810.403066</v>
      </c>
      <c r="AN9" s="52" t="n">
        <f aca="false">AM9/AVERAGE(AG34:AG37)</f>
        <v>0.00424622201755568</v>
      </c>
      <c r="AO9" s="52" t="n">
        <f aca="false">AVERAGE(AG34:AG37)/AVERAGE(AG30:AG33)-1</f>
        <v>-0.121451087990598</v>
      </c>
      <c r="AP9" s="52"/>
      <c r="AQ9" s="4" t="n">
        <f aca="false">AQ8*(1+AO9)</f>
        <v>366565172.263823</v>
      </c>
      <c r="AR9" s="4" t="n">
        <f aca="false">(((((((((((AR8*((1+AO9)^(1/12))-AM9/12)*((1+AO9)^(1/12))-AM9/12)*((1+AO9)^(1/12))-AM9/12)*((1+AO9)^(1/12))-AM9/12)*((1+AO9)^(1/12))-AM9/12)*((1+AO9)^(1/12))-AM9/12)*((1+AO9)^(1/12))-AM9/12)*((1+AO9)^(1/12))-AM9/12)*((1+AO9)^(1/12))-AM9/12)*((1+AO9)^(1/12))-AM9/12)*((1+AO9)^(1/12))-AM9/12)*((1+AO9)^(1/12))-AM9/12</f>
        <v>348776902.792216</v>
      </c>
      <c r="AS9" s="53" t="n">
        <f aca="false">AQ9/AG37</f>
        <v>0.0809728654791789</v>
      </c>
      <c r="AT9" s="53" t="n">
        <f aca="false">AR9/AG37</f>
        <v>0.0770435037721284</v>
      </c>
      <c r="AV9" s="1" t="n">
        <v>11339977</v>
      </c>
      <c r="AX9" s="1" t="n">
        <f aca="false">(AV9-AV8)/AV8</f>
        <v>0.0231922236511452</v>
      </c>
      <c r="BI9" s="51" t="n">
        <f aca="false">T16/AG16</f>
        <v>0.0145043073440743</v>
      </c>
      <c r="BJ9" s="1" t="n">
        <f aca="false">BJ8+1</f>
        <v>2020</v>
      </c>
      <c r="BK9" s="51" t="n">
        <f aca="false">SUM(T34:T37)/AVERAGE(AG34:AG37)</f>
        <v>0.0609450222831339</v>
      </c>
      <c r="BL9" s="51" t="n">
        <f aca="false">SUM(P34:P37)/AVERAGE(AG34:AG37)</f>
        <v>0.0186163611240651</v>
      </c>
      <c r="BM9" s="51" t="n">
        <f aca="false">SUM(D34:D37)/AVERAGE(AG34:AG37)</f>
        <v>0.0895995913738234</v>
      </c>
      <c r="BN9" s="51" t="n">
        <f aca="false">(SUM(H34:H37)+SUM(J34:J37))/AVERAGE(AG34:AG37)</f>
        <v>0.0013818349414084</v>
      </c>
      <c r="BO9" s="52" t="n">
        <f aca="false">AL9-BN9</f>
        <v>-0.048652765156163</v>
      </c>
      <c r="BP9" s="32" t="n">
        <f aca="false">BN9+BM9</f>
        <v>0.0909814263152318</v>
      </c>
    </row>
    <row r="10" customFormat="false" ht="12.8" hidden="false" customHeight="false" outlineLevel="0" collapsed="false">
      <c r="A10" s="1" t="n">
        <v>2016</v>
      </c>
      <c r="B10" s="1" t="n">
        <v>3</v>
      </c>
      <c r="C10" s="4" t="n">
        <v>100917465.844562</v>
      </c>
      <c r="D10" s="4"/>
      <c r="E10" s="4" t="n">
        <v>18342943.715</v>
      </c>
      <c r="F10" s="4"/>
      <c r="G10" s="4"/>
      <c r="H10" s="4"/>
      <c r="I10" s="4"/>
      <c r="J10" s="49"/>
      <c r="K10" s="49"/>
      <c r="L10" s="4"/>
      <c r="M10" s="4" t="n">
        <v>775294.91</v>
      </c>
      <c r="N10" s="49"/>
      <c r="O10" s="49"/>
      <c r="P10" s="49"/>
      <c r="Q10" s="4"/>
      <c r="R10" s="4"/>
      <c r="S10" s="4"/>
      <c r="T10" s="49"/>
      <c r="U10" s="4"/>
      <c r="V10" s="49"/>
      <c r="W10" s="49"/>
      <c r="X10" s="4"/>
      <c r="Y10" s="4"/>
      <c r="Z10" s="4"/>
      <c r="AA10" s="4"/>
      <c r="AB10" s="4"/>
      <c r="AC10" s="50"/>
      <c r="AD10" s="4"/>
      <c r="AE10" s="4"/>
      <c r="AF10" s="4"/>
      <c r="AG10" s="4"/>
      <c r="AH10" s="4"/>
      <c r="AI10" s="4"/>
      <c r="AJ10" s="51"/>
      <c r="AK10" s="48" t="n">
        <f aca="false">AK9+1</f>
        <v>2021</v>
      </c>
      <c r="AL10" s="52" t="n">
        <f aca="false">SUM(AB38:AB41)/AVERAGE(AG38:AG41)</f>
        <v>-0.0409040039792974</v>
      </c>
      <c r="AM10" s="4" t="n">
        <f aca="false">'Central scenario'!AM10</f>
        <v>17835539.214349</v>
      </c>
      <c r="AN10" s="52" t="n">
        <f aca="false">AM10/AVERAGE(AG38:AG41)</f>
        <v>0.00378770961887878</v>
      </c>
      <c r="AO10" s="52" t="n">
        <f aca="false">AVERAGE(AG38:AG41)/AVERAGE(AG34:AG37)-1</f>
        <v>0.0599999999999992</v>
      </c>
      <c r="AP10" s="52"/>
      <c r="AQ10" s="4" t="n">
        <f aca="false">AQ9*(1+AO10)</f>
        <v>388559082.599652</v>
      </c>
      <c r="AR10" s="4" t="n">
        <f aca="false">(((((((((((AR9*((1+AO10)^(1/12))-AM10/12)*((1+AO10)^(1/12))-AM10/12)*((1+AO10)^(1/12))-AM10/12)*((1+AO10)^(1/12))-AM10/12)*((1+AO10)^(1/12))-AM10/12)*((1+AO10)^(1/12))-AM10/12)*((1+AO10)^(1/12))-AM10/12)*((1+AO10)^(1/12))-AM10/12)*((1+AO10)^(1/12))-AM10/12)*((1+AO10)^(1/12))-AM10/12)*((1+AO10)^(1/12))-AM10/12)*((1+AO10)^(1/12))-AM10/12</f>
        <v>351382660.32465</v>
      </c>
      <c r="AS10" s="53" t="n">
        <f aca="false">AQ10/AG41</f>
        <v>0.0830758314825667</v>
      </c>
      <c r="AT10" s="53" t="n">
        <f aca="false">AR10/AG41</f>
        <v>0.075127330648718</v>
      </c>
      <c r="AV10" s="1" t="n">
        <v>11479064</v>
      </c>
      <c r="AX10" s="1" t="n">
        <f aca="false">(AV10-AV9)/AV9</f>
        <v>0.0122651924249935</v>
      </c>
      <c r="BI10" s="51" t="n">
        <f aca="false">T17/AG17</f>
        <v>0.0171980873504621</v>
      </c>
      <c r="BJ10" s="1" t="n">
        <f aca="false">BJ9+1</f>
        <v>2021</v>
      </c>
      <c r="BK10" s="51" t="n">
        <f aca="false">SUM(T38:T41)/AVERAGE(AG38:AG41)</f>
        <v>0.0631875494912285</v>
      </c>
      <c r="BL10" s="51" t="n">
        <f aca="false">SUM(P38:P41)/AVERAGE(AG38:AG41)</f>
        <v>0.0179599339293132</v>
      </c>
      <c r="BM10" s="51" t="n">
        <f aca="false">SUM(D38:D41)/AVERAGE(AG38:AG41)</f>
        <v>0.0861316195412126</v>
      </c>
      <c r="BN10" s="51" t="n">
        <f aca="false">(SUM(H38:H41)+SUM(J38:J41))/AVERAGE(AG38:AG41)</f>
        <v>0.00180507343414946</v>
      </c>
      <c r="BO10" s="52" t="n">
        <f aca="false">AL10-BN10</f>
        <v>-0.0427090774134468</v>
      </c>
      <c r="BP10" s="32" t="n">
        <f aca="false">BN10+BM10</f>
        <v>0.0879366929753621</v>
      </c>
    </row>
    <row r="11" customFormat="false" ht="12.8" hidden="false" customHeight="false" outlineLevel="0" collapsed="false">
      <c r="A11" s="1" t="n">
        <v>2016</v>
      </c>
      <c r="B11" s="1" t="n">
        <v>4</v>
      </c>
      <c r="C11" s="4" t="n">
        <v>108710229.285033</v>
      </c>
      <c r="D11" s="4"/>
      <c r="E11" s="4" t="n">
        <v>19759371.113</v>
      </c>
      <c r="F11" s="4"/>
      <c r="G11" s="4"/>
      <c r="H11" s="4"/>
      <c r="I11" s="4"/>
      <c r="J11" s="49"/>
      <c r="K11" s="49"/>
      <c r="L11" s="4"/>
      <c r="M11" s="4" t="n">
        <v>832906.252999999</v>
      </c>
      <c r="N11" s="49"/>
      <c r="O11" s="49"/>
      <c r="P11" s="4"/>
      <c r="Q11" s="4"/>
      <c r="R11" s="4"/>
      <c r="S11" s="4"/>
      <c r="T11" s="49"/>
      <c r="U11" s="49"/>
      <c r="V11" s="49"/>
      <c r="W11" s="49"/>
      <c r="X11" s="4"/>
      <c r="Y11" s="4"/>
      <c r="Z11" s="4"/>
      <c r="AA11" s="4"/>
      <c r="AB11" s="4"/>
      <c r="AC11" s="50"/>
      <c r="AD11" s="4"/>
      <c r="AE11" s="4"/>
      <c r="AF11" s="4"/>
      <c r="AG11" s="4"/>
      <c r="AH11" s="4"/>
      <c r="AI11" s="4"/>
      <c r="AJ11" s="51"/>
      <c r="AK11" s="48" t="n">
        <f aca="false">AK10+1</f>
        <v>2022</v>
      </c>
      <c r="AL11" s="52" t="n">
        <f aca="false">SUM(AB42:AB45)/AVERAGE(AG42:AG45)</f>
        <v>-0.0426046834420754</v>
      </c>
      <c r="AM11" s="4" t="n">
        <f aca="false">'Central scenario'!AM11</f>
        <v>16827143.6015023</v>
      </c>
      <c r="AN11" s="52" t="n">
        <f aca="false">AM11/AVERAGE(AG42:AG45)</f>
        <v>0.00340338856255993</v>
      </c>
      <c r="AO11" s="52" t="n">
        <f aca="false">AVERAGE(AG42:AG45)/AVERAGE(AG38:AG41)-1</f>
        <v>0.05</v>
      </c>
      <c r="AP11" s="52"/>
      <c r="AQ11" s="4" t="n">
        <f aca="false">AQ10*(1+AO11)</f>
        <v>407987036.729634</v>
      </c>
      <c r="AR11" s="4" t="n">
        <f aca="false">(((((((((((AR10*((1+AO11)^(1/12))-AM11/12)*((1+AO11)^(1/12))-AM11/12)*((1+AO11)^(1/12))-AM11/12)*((1+AO11)^(1/12))-AM11/12)*((1+AO11)^(1/12))-AM11/12)*((1+AO11)^(1/12))-AM11/12)*((1+AO11)^(1/12))-AM11/12)*((1+AO11)^(1/12))-AM11/12)*((1+AO11)^(1/12))-AM11/12)*((1+AO11)^(1/12))-AM11/12)*((1+AO11)^(1/12))-AM11/12)*((1+AO11)^(1/12))-AM11/12</f>
        <v>351742424.636623</v>
      </c>
      <c r="AS11" s="53" t="n">
        <f aca="false">AQ11/AG45</f>
        <v>0.0807727081918997</v>
      </c>
      <c r="AT11" s="53" t="n">
        <f aca="false">AR11/AG45</f>
        <v>0.0696374778268086</v>
      </c>
      <c r="AV11" s="1" t="n">
        <v>11462881</v>
      </c>
      <c r="AX11" s="1" t="n">
        <f aca="false">(AV11-AV10)/AV10</f>
        <v>-0.00140978393360295</v>
      </c>
      <c r="BI11" s="51" t="n">
        <f aca="false">T18/AG18</f>
        <v>0.014118868260198</v>
      </c>
      <c r="BJ11" s="1" t="n">
        <f aca="false">BJ10+1</f>
        <v>2022</v>
      </c>
      <c r="BK11" s="51" t="n">
        <f aca="false">SUM(T42:T45)/AVERAGE(AG42:AG45)</f>
        <v>0.0673062710461939</v>
      </c>
      <c r="BL11" s="51" t="n">
        <f aca="false">SUM(P42:P45)/AVERAGE(AG42:AG45)</f>
        <v>0.0189437616486343</v>
      </c>
      <c r="BM11" s="51" t="n">
        <f aca="false">SUM(D42:D45)/AVERAGE(AG42:AG45)</f>
        <v>0.090967192839635</v>
      </c>
      <c r="BN11" s="51" t="n">
        <f aca="false">(SUM(H42:H45)+SUM(J42:J45))/AVERAGE(AG42:AG45)</f>
        <v>0.00226169765261865</v>
      </c>
      <c r="BO11" s="52" t="n">
        <f aca="false">AL11-BN11</f>
        <v>-0.0448663810946941</v>
      </c>
      <c r="BP11" s="32" t="n">
        <f aca="false">BN11+BM11</f>
        <v>0.0932288904922537</v>
      </c>
    </row>
    <row r="12" customFormat="false" ht="11.5" hidden="false" customHeight="true" outlineLevel="0" collapsed="false">
      <c r="A12" s="1" t="n">
        <v>2017</v>
      </c>
      <c r="B12" s="1" t="n">
        <v>1</v>
      </c>
      <c r="C12" s="4" t="n">
        <v>106787377.902499</v>
      </c>
      <c r="D12" s="4"/>
      <c r="E12" s="4" t="n">
        <v>19409869.568</v>
      </c>
      <c r="F12" s="4"/>
      <c r="G12" s="4"/>
      <c r="H12" s="4"/>
      <c r="I12" s="4"/>
      <c r="J12" s="49"/>
      <c r="K12" s="49"/>
      <c r="L12" s="4"/>
      <c r="M12" s="4" t="n">
        <v>832988.16</v>
      </c>
      <c r="N12" s="49"/>
      <c r="O12" s="49"/>
      <c r="P12" s="49"/>
      <c r="Q12" s="4"/>
      <c r="R12" s="4"/>
      <c r="S12" s="4"/>
      <c r="T12" s="49"/>
      <c r="U12" s="49"/>
      <c r="V12" s="49"/>
      <c r="W12" s="49"/>
      <c r="X12" s="4"/>
      <c r="Y12" s="4"/>
      <c r="Z12" s="4"/>
      <c r="AA12" s="4"/>
      <c r="AB12" s="4"/>
      <c r="AC12" s="50"/>
      <c r="AD12" s="4"/>
      <c r="AE12" s="4"/>
      <c r="AF12" s="4"/>
      <c r="AG12" s="4"/>
      <c r="AH12" s="4"/>
      <c r="AI12" s="4"/>
      <c r="AJ12" s="51"/>
      <c r="AK12" s="48" t="n">
        <f aca="false">AK11+1</f>
        <v>2023</v>
      </c>
      <c r="AL12" s="52" t="n">
        <f aca="false">SUM(AB46:AB49)/AVERAGE(AG46:AG49)</f>
        <v>-0.043141023894952</v>
      </c>
      <c r="AM12" s="4" t="n">
        <f aca="false">'Central scenario'!AM12</f>
        <v>15842663.6881786</v>
      </c>
      <c r="AN12" s="52" t="n">
        <f aca="false">AM12/AVERAGE(AG46:AG49)</f>
        <v>0.0030810305014947</v>
      </c>
      <c r="AO12" s="52" t="n">
        <f aca="false">AVERAGE(AG46:AG49)/AVERAGE(AG42:AG45)-1</f>
        <v>0.0400000000000016</v>
      </c>
      <c r="AP12" s="52"/>
      <c r="AQ12" s="4" t="n">
        <f aca="false">AQ11*(1+AO12)</f>
        <v>424306518.19882</v>
      </c>
      <c r="AR12" s="4" t="n">
        <f aca="false">(((((((((((AR11*((1+AO12)^(1/12))-AM12/12)*((1+AO12)^(1/12))-AM12/12)*((1+AO12)^(1/12))-AM12/12)*((1+AO12)^(1/12))-AM12/12)*((1+AO12)^(1/12))-AM12/12)*((1+AO12)^(1/12))-AM12/12)*((1+AO12)^(1/12))-AM12/12)*((1+AO12)^(1/12))-AM12/12)*((1+AO12)^(1/12))-AM12/12)*((1+AO12)^(1/12))-AM12/12)*((1+AO12)^(1/12))-AM12/12)*((1+AO12)^(1/12))-AM12/12</f>
        <v>349681065.865078</v>
      </c>
      <c r="AS12" s="53" t="n">
        <f aca="false">AQ12/AG49</f>
        <v>0.0805401366070183</v>
      </c>
      <c r="AT12" s="53" t="n">
        <f aca="false">AR12/AG49</f>
        <v>0.0663750369266408</v>
      </c>
      <c r="AV12" s="1" t="n">
        <v>11332510</v>
      </c>
      <c r="AX12" s="1" t="n">
        <f aca="false">(AV12-AV11)/AV11</f>
        <v>-0.0113733188017916</v>
      </c>
      <c r="BI12" s="51" t="n">
        <f aca="false">T19/AG19</f>
        <v>0.0164008053707287</v>
      </c>
      <c r="BJ12" s="1" t="n">
        <f aca="false">BJ11+1</f>
        <v>2023</v>
      </c>
      <c r="BK12" s="51" t="n">
        <f aca="false">SUM(T46:T49)/AVERAGE(AG46:AG49)</f>
        <v>0.0694818331908542</v>
      </c>
      <c r="BL12" s="51" t="n">
        <f aca="false">SUM(P46:P49)/AVERAGE(AG46:AG49)</f>
        <v>0.0193872436035505</v>
      </c>
      <c r="BM12" s="51" t="n">
        <f aca="false">SUM(D46:D49)/AVERAGE(AG46:AG49)</f>
        <v>0.0932356134822558</v>
      </c>
      <c r="BN12" s="51" t="n">
        <f aca="false">(SUM(H46:H49)+SUM(J46:J49))/AVERAGE(AG46:AG49)</f>
        <v>0.0026664296134124</v>
      </c>
      <c r="BO12" s="52" t="n">
        <f aca="false">AL12-BN12</f>
        <v>-0.0458074535083644</v>
      </c>
      <c r="BP12" s="32" t="n">
        <f aca="false">BN12+BM12</f>
        <v>0.0959020430956682</v>
      </c>
    </row>
    <row r="13" customFormat="false" ht="12.8" hidden="false" customHeight="false" outlineLevel="0" collapsed="false">
      <c r="C13" s="56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56"/>
      <c r="P13" s="13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7"/>
      <c r="AD13" s="13"/>
      <c r="AE13" s="13"/>
      <c r="AF13" s="13"/>
      <c r="AG13" s="13"/>
      <c r="AH13" s="13"/>
      <c r="AI13" s="13"/>
      <c r="AJ13" s="32"/>
      <c r="AK13" s="58" t="n">
        <f aca="false">AK12+1</f>
        <v>2024</v>
      </c>
      <c r="AL13" s="59" t="n">
        <f aca="false">SUM(AB50:AB53)/AVERAGE(AG50:AG53)</f>
        <v>-0.0469852009876514</v>
      </c>
      <c r="AM13" s="13" t="n">
        <f aca="false">'Central scenario'!AM13</f>
        <v>14900507.1403892</v>
      </c>
      <c r="AN13" s="59" t="n">
        <f aca="false">AM13/AVERAGE(AG50:AG53)</f>
        <v>0.00278634895492881</v>
      </c>
      <c r="AO13" s="59" t="n">
        <f aca="false">'GDP evolution by scenario'!M49</f>
        <v>0.0399999999999978</v>
      </c>
      <c r="AP13" s="59"/>
      <c r="AQ13" s="13" t="n">
        <f aca="false">AQ12*(1+AO13)</f>
        <v>441278778.926772</v>
      </c>
      <c r="AR13" s="13" t="n">
        <f aca="false">(((((((((((AR12*((1+AO13)^(1/12))-AM13/12)*((1+AO13)^(1/12))-AM13/12)*((1+AO13)^(1/12))-AM13/12)*((1+AO13)^(1/12))-AM13/12)*((1+AO13)^(1/12))-AM13/12)*((1+AO13)^(1/12))-AM13/12)*((1+AO13)^(1/12))-AM13/12)*((1+AO13)^(1/12))-AM13/12)*((1+AO13)^(1/12))-AM13/12)*((1+AO13)^(1/12))-AM13/12)*((1+AO13)^(1/12))-AM13/12)*((1+AO13)^(1/12))-AM13/12</f>
        <v>348496559.845524</v>
      </c>
      <c r="AS13" s="60" t="n">
        <f aca="false">AQ13/AG53</f>
        <v>0.0794311045346303</v>
      </c>
      <c r="AT13" s="60" t="n">
        <f aca="false">AR13/AG53</f>
        <v>0.0627301107530541</v>
      </c>
      <c r="BI13" s="32" t="n">
        <f aca="false">T20/AG20</f>
        <v>0.0142469630145963</v>
      </c>
      <c r="BJ13" s="0" t="n">
        <f aca="false">BJ12+1</f>
        <v>2024</v>
      </c>
      <c r="BK13" s="32" t="n">
        <f aca="false">SUM(T50:T53)/AVERAGE(AG50:AG53)</f>
        <v>0.0705629179987389</v>
      </c>
      <c r="BL13" s="32" t="n">
        <f aca="false">SUM(P50:P53)/AVERAGE(AG50:AG53)</f>
        <v>0.0200703599782118</v>
      </c>
      <c r="BM13" s="32" t="n">
        <f aca="false">SUM(D50:D53)/AVERAGE(AG50:AG53)</f>
        <v>0.0974777590081785</v>
      </c>
      <c r="BN13" s="32" t="n">
        <f aca="false">(SUM(H50:H53)+SUM(J50:J53))/AVERAGE(AG50:AG53)</f>
        <v>0.00311569942026938</v>
      </c>
      <c r="BO13" s="59" t="n">
        <f aca="false">AL13-BN13</f>
        <v>-0.0501009004079208</v>
      </c>
      <c r="BP13" s="32" t="n">
        <f aca="false">BN13+BM13</f>
        <v>0.100593458428448</v>
      </c>
    </row>
    <row r="14" customFormat="false" ht="12.8" hidden="false" customHeight="false" outlineLevel="0" collapsed="false">
      <c r="A14" s="5" t="n">
        <v>2015</v>
      </c>
      <c r="B14" s="5" t="n">
        <v>1</v>
      </c>
      <c r="C14" s="6"/>
      <c r="D14" s="80" t="n">
        <f aca="false">'High pensions'!Q14</f>
        <v>93656358.855066</v>
      </c>
      <c r="E14" s="64"/>
      <c r="F14" s="80" t="n">
        <f aca="false">'High pensions'!I14</f>
        <v>17023151.8533019</v>
      </c>
      <c r="G14" s="8" t="n">
        <f aca="false">'High pensions'!K14</f>
        <v>0</v>
      </c>
      <c r="H14" s="8" t="n">
        <f aca="false">'High pensions'!V14</f>
        <v>0</v>
      </c>
      <c r="I14" s="8" t="n">
        <f aca="false">'High pensions'!M14</f>
        <v>0</v>
      </c>
      <c r="J14" s="6" t="n">
        <f aca="false">'High pensions'!W14</f>
        <v>0</v>
      </c>
      <c r="K14" s="6"/>
      <c r="L14" s="80" t="n">
        <f aca="false">'High pensions'!N14</f>
        <v>2735454.99361358</v>
      </c>
      <c r="M14" s="8"/>
      <c r="N14" s="80" t="n">
        <f aca="false">'High pensions'!L14</f>
        <v>691939.443819586</v>
      </c>
      <c r="O14" s="6"/>
      <c r="P14" s="80" t="n">
        <f aca="false">'High pensions'!X14</f>
        <v>18001135.6304208</v>
      </c>
      <c r="Q14" s="8"/>
      <c r="R14" s="80" t="n">
        <f aca="false">'High SIPA income'!G9</f>
        <v>17905696.1687748</v>
      </c>
      <c r="S14" s="8"/>
      <c r="T14" s="80" t="n">
        <f aca="false">'High SIPA income'!J9</f>
        <v>68463981.218437</v>
      </c>
      <c r="U14" s="6"/>
      <c r="V14" s="80" t="n">
        <f aca="false">'High SIPA income'!F9</f>
        <v>135449.214417351</v>
      </c>
      <c r="W14" s="8"/>
      <c r="X14" s="80" t="n">
        <f aca="false">'High SIPA income'!M9</f>
        <v>340209.375524274</v>
      </c>
      <c r="Y14" s="6"/>
      <c r="Z14" s="6" t="n">
        <f aca="false">R14+V14-N14-L14-F14</f>
        <v>-2409400.90754295</v>
      </c>
      <c r="AA14" s="6"/>
      <c r="AB14" s="6" t="n">
        <f aca="false">T14-P14-D14</f>
        <v>-43193513.2670498</v>
      </c>
      <c r="AC14" s="50"/>
      <c r="AD14" s="6" t="n">
        <v>5092693740.32864</v>
      </c>
      <c r="AE14" s="6" t="n">
        <f aca="false">'Central scenario'!AE14</f>
        <v>711582.189404825</v>
      </c>
      <c r="AF14" s="6" t="n">
        <f aca="false">'Central scenario'!AF14</f>
        <v>103.09103866</v>
      </c>
      <c r="AG14" s="6" t="n">
        <f aca="false">'Central scenario'!AG14</f>
        <v>5192108061.38261</v>
      </c>
      <c r="AH14" s="6"/>
      <c r="AI14" s="6"/>
      <c r="AJ14" s="61" t="n">
        <f aca="false">AB14/AG14</f>
        <v>-0.00831907055022806</v>
      </c>
      <c r="AK14" s="62" t="n">
        <f aca="false">AK13+1</f>
        <v>2025</v>
      </c>
      <c r="AL14" s="63" t="n">
        <f aca="false">SUM(AB54:AB57)/AVERAGE(AG54:AG57)</f>
        <v>-0.0487277584700473</v>
      </c>
      <c r="AM14" s="6" t="n">
        <f aca="false">'Central scenario'!AM14</f>
        <v>13946867.9480024</v>
      </c>
      <c r="AN14" s="63" t="n">
        <f aca="false">AM14/AVERAGE(AG54:AG57)</f>
        <v>0.00244287871684194</v>
      </c>
      <c r="AO14" s="63" t="n">
        <f aca="false">'GDP evolution by scenario'!M53</f>
        <v>0.0676016555113721</v>
      </c>
      <c r="AP14" s="63"/>
      <c r="AQ14" s="6" t="n">
        <f aca="false">AQ13*(1+AO14)</f>
        <v>471109954.924259</v>
      </c>
      <c r="AR14" s="6" t="n">
        <f aca="false">(((((((((((AR13*((1+AO14)^(1/12))-AM14/12)*((1+AO14)^(1/12))-AM14/12)*((1+AO14)^(1/12))-AM14/12)*((1+AO14)^(1/12))-AM14/12)*((1+AO14)^(1/12))-AM14/12)*((1+AO14)^(1/12))-AM14/12)*((1+AO14)^(1/12))-AM14/12)*((1+AO14)^(1/12))-AM14/12)*((1+AO14)^(1/12))-AM14/12)*((1+AO14)^(1/12))-AM14/12)*((1+AO14)^(1/12))-AM14/12)*((1+AO14)^(1/12))-AM14/12</f>
        <v>357681608.768954</v>
      </c>
      <c r="AS14" s="64" t="n">
        <f aca="false">AQ14/AG57</f>
        <v>0.0810287750077444</v>
      </c>
      <c r="AT14" s="64" t="n">
        <f aca="false">AR14/AG57</f>
        <v>0.0615196140485022</v>
      </c>
      <c r="AU14" s="5"/>
      <c r="AV14" s="5"/>
      <c r="AW14" s="5" t="n">
        <f aca="false">workers_and_wage_high!C2</f>
        <v>10914398</v>
      </c>
      <c r="AX14" s="5"/>
      <c r="AY14" s="61" t="n">
        <f aca="false">(AW14-AV6)/AV6</f>
        <v>-0.0223205379996999</v>
      </c>
      <c r="AZ14" s="11" t="n">
        <f aca="false">workers_and_wage_high!B2</f>
        <v>6414.78904699531</v>
      </c>
      <c r="BA14" s="5"/>
      <c r="BB14" s="5"/>
      <c r="BC14" s="5"/>
      <c r="BD14" s="5"/>
      <c r="BE14" s="5"/>
      <c r="BF14" s="5"/>
      <c r="BG14" s="5"/>
      <c r="BH14" s="5"/>
      <c r="BI14" s="61" t="n">
        <f aca="false">T21/AG21</f>
        <v>0.0166179548923806</v>
      </c>
      <c r="BJ14" s="5" t="n">
        <f aca="false">BJ13+1</f>
        <v>2025</v>
      </c>
      <c r="BK14" s="61" t="n">
        <f aca="false">SUM(T54:T57)/AVERAGE(AG54:AG57)</f>
        <v>0.0693305452443046</v>
      </c>
      <c r="BL14" s="61" t="n">
        <f aca="false">SUM(P54:P57)/AVERAGE(AG54:AG57)</f>
        <v>0.0202473750529771</v>
      </c>
      <c r="BM14" s="61" t="n">
        <f aca="false">SUM(D54:D57)/AVERAGE(AG54:AG57)</f>
        <v>0.0978109286613748</v>
      </c>
      <c r="BN14" s="61" t="n">
        <f aca="false">(SUM(H54:H57)+SUM(J54:J57))/AVERAGE(AG54:AG57)</f>
        <v>0.00418419927469887</v>
      </c>
      <c r="BO14" s="63" t="n">
        <f aca="false">AL14-BN14</f>
        <v>-0.0529119577447462</v>
      </c>
      <c r="BP14" s="32" t="n">
        <f aca="false">BN14+BM14</f>
        <v>0.101995127936074</v>
      </c>
    </row>
    <row r="15" customFormat="false" ht="12.8" hidden="false" customHeight="false" outlineLevel="0" collapsed="false">
      <c r="A15" s="7" t="n">
        <v>2015</v>
      </c>
      <c r="B15" s="7" t="n">
        <v>2</v>
      </c>
      <c r="C15" s="9"/>
      <c r="D15" s="81" t="n">
        <f aca="false">'High pensions'!Q15</f>
        <v>107958694.759278</v>
      </c>
      <c r="E15" s="9"/>
      <c r="F15" s="81" t="n">
        <f aca="false">'High pensions'!I15</f>
        <v>19622770.7038608</v>
      </c>
      <c r="G15" s="67" t="n">
        <f aca="false">'High pensions'!K15</f>
        <v>0</v>
      </c>
      <c r="H15" s="67" t="n">
        <f aca="false">'High pensions'!V15</f>
        <v>0</v>
      </c>
      <c r="I15" s="67" t="n">
        <f aca="false">'High pensions'!M15</f>
        <v>0</v>
      </c>
      <c r="J15" s="9" t="n">
        <f aca="false">'High pensions'!W15</f>
        <v>0</v>
      </c>
      <c r="K15" s="9"/>
      <c r="L15" s="81" t="n">
        <f aca="false">'High pensions'!N15</f>
        <v>2478245.90902603</v>
      </c>
      <c r="M15" s="67"/>
      <c r="N15" s="81" t="n">
        <f aca="false">'High pensions'!L15</f>
        <v>799976.431236576</v>
      </c>
      <c r="O15" s="9"/>
      <c r="P15" s="81" t="n">
        <f aca="false">'High pensions'!X15</f>
        <v>17260864.096479</v>
      </c>
      <c r="Q15" s="67"/>
      <c r="R15" s="81" t="n">
        <f aca="false">'High SIPA income'!G10</f>
        <v>22051740.3344971</v>
      </c>
      <c r="S15" s="67"/>
      <c r="T15" s="81" t="n">
        <f aca="false">'High SIPA income'!J10</f>
        <v>84316740.4307724</v>
      </c>
      <c r="U15" s="9"/>
      <c r="V15" s="81" t="n">
        <f aca="false">'High SIPA income'!F10</f>
        <v>151084.142402353</v>
      </c>
      <c r="W15" s="67"/>
      <c r="X15" s="81" t="n">
        <f aca="false">'High SIPA income'!M10</f>
        <v>379479.806947782</v>
      </c>
      <c r="Y15" s="9"/>
      <c r="Z15" s="9" t="n">
        <f aca="false">R15+V15-N15-L15-F15</f>
        <v>-698168.567223948</v>
      </c>
      <c r="AA15" s="9"/>
      <c r="AB15" s="9" t="n">
        <f aca="false">T15-P15-D15</f>
        <v>-40902818.4249849</v>
      </c>
      <c r="AC15" s="50"/>
      <c r="AD15" s="9" t="n">
        <v>5951478855.3666</v>
      </c>
      <c r="AE15" s="9" t="n">
        <f aca="false">'Central scenario'!AE15</f>
        <v>727761.090339656</v>
      </c>
      <c r="AF15" s="9" t="n">
        <f aca="false">'Central scenario'!AF15</f>
        <v>106.73436665</v>
      </c>
      <c r="AG15" s="9" t="n">
        <f aca="false">'Central scenario'!AG15</f>
        <v>5310158517.42102</v>
      </c>
      <c r="AH15" s="9"/>
      <c r="AI15" s="9"/>
      <c r="AJ15" s="40" t="n">
        <f aca="false">AB15/AG15</f>
        <v>-0.00770274904050325</v>
      </c>
      <c r="AK15" s="68" t="n">
        <f aca="false">AK14+1</f>
        <v>2026</v>
      </c>
      <c r="AL15" s="69" t="n">
        <f aca="false">SUM(AB58:AB61)/AVERAGE(AG58:AG61)</f>
        <v>-0.0511928678924905</v>
      </c>
      <c r="AM15" s="9" t="n">
        <f aca="false">'Central scenario'!AM15</f>
        <v>13032040.9288315</v>
      </c>
      <c r="AN15" s="69" t="n">
        <f aca="false">AM15/AVERAGE(AG58:AG61)</f>
        <v>0.00217927076046529</v>
      </c>
      <c r="AO15" s="69" t="n">
        <f aca="false">'GDP evolution by scenario'!M57</f>
        <v>0.0474335010477285</v>
      </c>
      <c r="AP15" s="69"/>
      <c r="AQ15" s="9" t="n">
        <f aca="false">AQ14*(1+AO15)</f>
        <v>493456349.464754</v>
      </c>
      <c r="AR15" s="9" t="n">
        <f aca="false">(((((((((((AR14*((1+AO15)^(1/12))-AM15/12)*((1+AO15)^(1/12))-AM15/12)*((1+AO15)^(1/12))-AM15/12)*((1+AO15)^(1/12))-AM15/12)*((1+AO15)^(1/12))-AM15/12)*((1+AO15)^(1/12))-AM15/12)*((1+AO15)^(1/12))-AM15/12)*((1+AO15)^(1/12))-AM15/12)*((1+AO15)^(1/12))-AM15/12)*((1+AO15)^(1/12))-AM15/12)*((1+AO15)^(1/12))-AM15/12)*((1+AO15)^(1/12))-AM15/12</f>
        <v>361334708.207782</v>
      </c>
      <c r="AS15" s="70" t="n">
        <f aca="false">AQ15/AG61</f>
        <v>0.08121061303477</v>
      </c>
      <c r="AT15" s="70" t="n">
        <f aca="false">AR15/AG61</f>
        <v>0.0594666847353834</v>
      </c>
      <c r="AU15" s="7"/>
      <c r="AV15" s="7"/>
      <c r="AW15" s="7" t="n">
        <f aca="false">workers_and_wage_high!C3</f>
        <v>11021763</v>
      </c>
      <c r="AX15" s="7"/>
      <c r="AY15" s="40" t="n">
        <f aca="false">(AW15-AW14)/AW14</f>
        <v>0.00983700612713592</v>
      </c>
      <c r="AZ15" s="12" t="n">
        <f aca="false">workers_and_wage_high!B3</f>
        <v>6778.90225184158</v>
      </c>
      <c r="BA15" s="40" t="n">
        <f aca="false">(AZ15-AZ14)/AZ14</f>
        <v>0.0567615243741825</v>
      </c>
      <c r="BB15" s="40"/>
      <c r="BC15" s="40"/>
      <c r="BD15" s="40"/>
      <c r="BE15" s="40"/>
      <c r="BF15" s="7"/>
      <c r="BG15" s="7"/>
      <c r="BH15" s="7"/>
      <c r="BI15" s="40" t="n">
        <f aca="false">T22/AG22</f>
        <v>0.0142242775651766</v>
      </c>
      <c r="BJ15" s="7" t="n">
        <f aca="false">BJ14+1</f>
        <v>2026</v>
      </c>
      <c r="BK15" s="40" t="n">
        <f aca="false">SUM(T58:T61)/AVERAGE(AG58:AG61)</f>
        <v>0.0702058143689443</v>
      </c>
      <c r="BL15" s="40" t="n">
        <f aca="false">SUM(P58:P61)/AVERAGE(AG58:AG61)</f>
        <v>0.0208579611129123</v>
      </c>
      <c r="BM15" s="40" t="n">
        <f aca="false">SUM(D58:D61)/AVERAGE(AG58:AG61)</f>
        <v>0.100540721148523</v>
      </c>
      <c r="BN15" s="40" t="n">
        <f aca="false">(SUM(H58:H61)+SUM(J58:J61))/AVERAGE(AG58:AG61)</f>
        <v>0.00572340641604093</v>
      </c>
      <c r="BO15" s="69" t="n">
        <f aca="false">AL15-BN15</f>
        <v>-0.0569162743085314</v>
      </c>
      <c r="BP15" s="32" t="n">
        <f aca="false">BN15+BM15</f>
        <v>0.106264127564563</v>
      </c>
    </row>
    <row r="16" customFormat="false" ht="12.8" hidden="false" customHeight="false" outlineLevel="0" collapsed="false">
      <c r="A16" s="7" t="n">
        <v>2015</v>
      </c>
      <c r="B16" s="7" t="n">
        <v>3</v>
      </c>
      <c r="C16" s="9"/>
      <c r="D16" s="81" t="n">
        <f aca="false">'High pensions'!Q16</f>
        <v>104676876.044302</v>
      </c>
      <c r="E16" s="9"/>
      <c r="F16" s="81" t="n">
        <f aca="false">'High pensions'!I16</f>
        <v>19026261.3047872</v>
      </c>
      <c r="G16" s="67" t="n">
        <f aca="false">'High pensions'!K16</f>
        <v>0</v>
      </c>
      <c r="H16" s="67" t="n">
        <f aca="false">'High pensions'!V16</f>
        <v>0</v>
      </c>
      <c r="I16" s="67" t="n">
        <f aca="false">'High pensions'!M16</f>
        <v>0</v>
      </c>
      <c r="J16" s="9" t="n">
        <f aca="false">'High pensions'!W16</f>
        <v>0</v>
      </c>
      <c r="K16" s="9"/>
      <c r="L16" s="81" t="n">
        <f aca="false">'High pensions'!N16</f>
        <v>2919136.76234831</v>
      </c>
      <c r="M16" s="67"/>
      <c r="N16" s="81" t="n">
        <f aca="false">'High pensions'!L16</f>
        <v>777485.531692125</v>
      </c>
      <c r="O16" s="9"/>
      <c r="P16" s="81" t="n">
        <f aca="false">'High pensions'!X16</f>
        <v>19424910.5368699</v>
      </c>
      <c r="Q16" s="67"/>
      <c r="R16" s="81" t="n">
        <f aca="false">'High SIPA income'!G11</f>
        <v>20129419.2421135</v>
      </c>
      <c r="S16" s="67"/>
      <c r="T16" s="81" t="n">
        <f aca="false">'High SIPA income'!J11</f>
        <v>76966579.1232066</v>
      </c>
      <c r="U16" s="9"/>
      <c r="V16" s="81" t="n">
        <f aca="false">'High SIPA income'!F11</f>
        <v>149343.027816335</v>
      </c>
      <c r="W16" s="67"/>
      <c r="X16" s="81" t="n">
        <f aca="false">'High SIPA income'!M11</f>
        <v>375106.629084969</v>
      </c>
      <c r="Y16" s="9"/>
      <c r="Z16" s="9" t="n">
        <f aca="false">R16+V16-N16-L16-F16</f>
        <v>-2444121.32889781</v>
      </c>
      <c r="AA16" s="9"/>
      <c r="AB16" s="9" t="n">
        <f aca="false">T16-P16-D16</f>
        <v>-47135207.4579648</v>
      </c>
      <c r="AC16" s="50"/>
      <c r="AD16" s="9" t="n">
        <v>6221730755.7716</v>
      </c>
      <c r="AE16" s="9" t="n">
        <f aca="false">'Central scenario'!AE16</f>
        <v>727254.700716601</v>
      </c>
      <c r="AF16" s="9" t="n">
        <f aca="false">'Central scenario'!AF16</f>
        <v>110.48458935</v>
      </c>
      <c r="AG16" s="9" t="n">
        <f aca="false">'Central scenario'!AG16</f>
        <v>5306463610.93908</v>
      </c>
      <c r="AH16" s="9"/>
      <c r="AI16" s="9"/>
      <c r="AJ16" s="40" t="n">
        <f aca="false">AB16/AG16</f>
        <v>-0.00888260259823459</v>
      </c>
      <c r="AK16" s="68" t="n">
        <f aca="false">AK15+1</f>
        <v>2027</v>
      </c>
      <c r="AL16" s="69" t="n">
        <f aca="false">SUM(AB62:AB65)/AVERAGE(AG62:AG65)</f>
        <v>-0.0499541106395853</v>
      </c>
      <c r="AM16" s="9" t="n">
        <f aca="false">'Central scenario'!AM16</f>
        <v>12139889.4651339</v>
      </c>
      <c r="AN16" s="69" t="n">
        <f aca="false">AM16/AVERAGE(AG62:AG65)</f>
        <v>0.00195103152017568</v>
      </c>
      <c r="AO16" s="69" t="n">
        <f aca="false">'GDP evolution by scenario'!M61</f>
        <v>0.0405170556638821</v>
      </c>
      <c r="AP16" s="69"/>
      <c r="AQ16" s="9" t="n">
        <f aca="false">AQ15*(1+AO16)</f>
        <v>513449747.843713</v>
      </c>
      <c r="AR16" s="9" t="n">
        <f aca="false">(((((((((((AR15*((1+AO16)^(1/12))-AM16/12)*((1+AO16)^(1/12))-AM16/12)*((1+AO16)^(1/12))-AM16/12)*((1+AO16)^(1/12))-AM16/12)*((1+AO16)^(1/12))-AM16/12)*((1+AO16)^(1/12))-AM16/12)*((1+AO16)^(1/12))-AM16/12)*((1+AO16)^(1/12))-AM16/12)*((1+AO16)^(1/12))-AM16/12)*((1+AO16)^(1/12))-AM16/12)*((1+AO16)^(1/12))-AM16/12)*((1+AO16)^(1/12))-AM16/12</f>
        <v>363611212.288461</v>
      </c>
      <c r="AS16" s="70" t="n">
        <f aca="false">AQ16/AG65</f>
        <v>0.081509032342871</v>
      </c>
      <c r="AT16" s="70" t="n">
        <f aca="false">AR16/AG65</f>
        <v>0.0577224902478129</v>
      </c>
      <c r="AU16" s="7"/>
      <c r="AV16" s="7"/>
      <c r="AW16" s="7" t="n">
        <f aca="false">workers_and_wage_high!C4</f>
        <v>11059493</v>
      </c>
      <c r="AX16" s="7"/>
      <c r="AY16" s="40" t="n">
        <f aca="false">(AW16-AW15)/AW15</f>
        <v>0.00342322730038742</v>
      </c>
      <c r="AZ16" s="12" t="n">
        <f aca="false">workers_and_wage_high!B4</f>
        <v>7092.02100217064</v>
      </c>
      <c r="BA16" s="40" t="n">
        <f aca="false">(AZ16-AZ15)/AZ15</f>
        <v>0.0461901851799086</v>
      </c>
      <c r="BB16" s="40"/>
      <c r="BC16" s="40"/>
      <c r="BD16" s="40"/>
      <c r="BE16" s="40"/>
      <c r="BF16" s="7"/>
      <c r="BG16" s="7"/>
      <c r="BH16" s="7"/>
      <c r="BI16" s="40" t="n">
        <f aca="false">T23/AG23</f>
        <v>0.0169010255699691</v>
      </c>
      <c r="BJ16" s="7" t="n">
        <f aca="false">BJ15+1</f>
        <v>2027</v>
      </c>
      <c r="BK16" s="40" t="n">
        <f aca="false">SUM(T62:T65)/AVERAGE(AG62:AG65)</f>
        <v>0.0710698350023047</v>
      </c>
      <c r="BL16" s="40" t="n">
        <f aca="false">SUM(P62:P65)/AVERAGE(AG62:AG65)</f>
        <v>0.0204787625997502</v>
      </c>
      <c r="BM16" s="40" t="n">
        <f aca="false">SUM(D62:D65)/AVERAGE(AG62:AG65)</f>
        <v>0.10054518304214</v>
      </c>
      <c r="BN16" s="40" t="n">
        <f aca="false">(SUM(H62:H65)+SUM(J62:J65))/AVERAGE(AG62:AG65)</f>
        <v>0.00676908531782409</v>
      </c>
      <c r="BO16" s="69" t="n">
        <f aca="false">AL16-BN16</f>
        <v>-0.0567231959574093</v>
      </c>
      <c r="BP16" s="32" t="n">
        <f aca="false">BN16+BM16</f>
        <v>0.107314268359964</v>
      </c>
    </row>
    <row r="17" customFormat="false" ht="12.8" hidden="false" customHeight="false" outlineLevel="0" collapsed="false">
      <c r="A17" s="7" t="n">
        <v>2015</v>
      </c>
      <c r="B17" s="7" t="n">
        <v>4</v>
      </c>
      <c r="C17" s="9"/>
      <c r="D17" s="81" t="n">
        <f aca="false">'High pensions'!Q17</f>
        <v>113257758.110679</v>
      </c>
      <c r="E17" s="9"/>
      <c r="F17" s="81" t="n">
        <f aca="false">'High pensions'!I17</f>
        <v>20585938.1941831</v>
      </c>
      <c r="G17" s="67" t="n">
        <f aca="false">'High pensions'!K17</f>
        <v>0</v>
      </c>
      <c r="H17" s="67" t="n">
        <f aca="false">'High pensions'!V17</f>
        <v>0</v>
      </c>
      <c r="I17" s="67" t="n">
        <f aca="false">'High pensions'!M17</f>
        <v>0</v>
      </c>
      <c r="J17" s="9" t="n">
        <f aca="false">'High pensions'!W17</f>
        <v>0</v>
      </c>
      <c r="K17" s="9"/>
      <c r="L17" s="81" t="n">
        <f aca="false">'High pensions'!N17</f>
        <v>2757062.56989139</v>
      </c>
      <c r="M17" s="67"/>
      <c r="N17" s="81" t="n">
        <f aca="false">'High pensions'!L17</f>
        <v>842483.122443445</v>
      </c>
      <c r="O17" s="9"/>
      <c r="P17" s="81" t="n">
        <f aca="false">'High pensions'!X17</f>
        <v>18941504.3486667</v>
      </c>
      <c r="Q17" s="67"/>
      <c r="R17" s="81" t="n">
        <f aca="false">'High SIPA income'!G12</f>
        <v>23608504.5739548</v>
      </c>
      <c r="S17" s="67"/>
      <c r="T17" s="81" t="n">
        <f aca="false">'High SIPA income'!J12</f>
        <v>90269163.4277422</v>
      </c>
      <c r="U17" s="9"/>
      <c r="V17" s="81" t="n">
        <f aca="false">'High SIPA income'!F12</f>
        <v>146563.952510206</v>
      </c>
      <c r="W17" s="67"/>
      <c r="X17" s="81" t="n">
        <f aca="false">'High SIPA income'!M12</f>
        <v>368126.393145617</v>
      </c>
      <c r="Y17" s="9"/>
      <c r="Z17" s="9" t="n">
        <f aca="false">R17+V17-N17-L17-F17</f>
        <v>-430415.360052869</v>
      </c>
      <c r="AA17" s="9"/>
      <c r="AB17" s="9" t="n">
        <f aca="false">T17-P17-D17</f>
        <v>-41930099.0316033</v>
      </c>
      <c r="AC17" s="50"/>
      <c r="AD17" s="9" t="n">
        <v>6552140231.30253</v>
      </c>
      <c r="AE17" s="9" t="n">
        <f aca="false">'Central scenario'!AE17</f>
        <v>719350.606091079</v>
      </c>
      <c r="AF17" s="9" t="n">
        <f aca="false">'Central scenario'!AF17</f>
        <v>115.79241048</v>
      </c>
      <c r="AG17" s="9" t="n">
        <f aca="false">'Central scenario'!AG17</f>
        <v>5248790844.48405</v>
      </c>
      <c r="AH17" s="9"/>
      <c r="AI17" s="9"/>
      <c r="AJ17" s="40" t="n">
        <f aca="false">AB17/AG17</f>
        <v>-0.00798852540974606</v>
      </c>
      <c r="AK17" s="68" t="n">
        <f aca="false">AK16+1</f>
        <v>2028</v>
      </c>
      <c r="AL17" s="69" t="n">
        <f aca="false">SUM(AB66:AB69)/AVERAGE(AG66:AG69)</f>
        <v>-0.0484625551786024</v>
      </c>
      <c r="AM17" s="9" t="n">
        <f aca="false">'Central scenario'!AM17</f>
        <v>11273018.6820578</v>
      </c>
      <c r="AN17" s="69" t="n">
        <f aca="false">AM17/AVERAGE(AG66:AG69)</f>
        <v>0.00175235450636899</v>
      </c>
      <c r="AO17" s="69" t="n">
        <f aca="false">'GDP evolution by scenario'!M65</f>
        <v>0.0338744678117091</v>
      </c>
      <c r="AP17" s="69"/>
      <c r="AQ17" s="9" t="n">
        <f aca="false">AQ16*(1+AO17)</f>
        <v>530842584.799975</v>
      </c>
      <c r="AR17" s="9" t="n">
        <f aca="false">(((((((((((AR16*((1+AO17)^(1/12))-AM17/12)*((1+AO17)^(1/12))-AM17/12)*((1+AO17)^(1/12))-AM17/12)*((1+AO17)^(1/12))-AM17/12)*((1+AO17)^(1/12))-AM17/12)*((1+AO17)^(1/12))-AM17/12)*((1+AO17)^(1/12))-AM17/12)*((1+AO17)^(1/12))-AM17/12)*((1+AO17)^(1/12))-AM17/12)*((1+AO17)^(1/12))-AM17/12)*((1+AO17)^(1/12))-AM17/12)*((1+AO17)^(1/12))-AM17/12</f>
        <v>364481360.031142</v>
      </c>
      <c r="AS17" s="70" t="n">
        <f aca="false">AQ17/AG69</f>
        <v>0.0817706873358071</v>
      </c>
      <c r="AT17" s="70" t="n">
        <f aca="false">AR17/AG69</f>
        <v>0.0561444996769929</v>
      </c>
      <c r="AU17" s="7"/>
      <c r="AV17" s="7"/>
      <c r="AW17" s="7" t="n">
        <f aca="false">workers_and_wage_high!C5</f>
        <v>11048388</v>
      </c>
      <c r="AX17" s="7"/>
      <c r="AY17" s="40" t="n">
        <f aca="false">(AW17-AW16)/AW16</f>
        <v>-0.00100411474558553</v>
      </c>
      <c r="AZ17" s="12" t="n">
        <f aca="false">workers_and_wage_high!B5</f>
        <v>7113.98164433727</v>
      </c>
      <c r="BA17" s="40" t="n">
        <f aca="false">(AZ17-AZ16)/AZ16</f>
        <v>0.00309652807851384</v>
      </c>
      <c r="BB17" s="40"/>
      <c r="BC17" s="40"/>
      <c r="BD17" s="40"/>
      <c r="BE17" s="40"/>
      <c r="BF17" s="7"/>
      <c r="BG17" s="7"/>
      <c r="BH17" s="7"/>
      <c r="BI17" s="40" t="n">
        <f aca="false">T24/AG24</f>
        <v>0.0147659439435348</v>
      </c>
      <c r="BJ17" s="7" t="n">
        <f aca="false">BJ16+1</f>
        <v>2028</v>
      </c>
      <c r="BK17" s="40" t="n">
        <f aca="false">SUM(T66:T69)/AVERAGE(AG66:AG69)</f>
        <v>0.0713453471174638</v>
      </c>
      <c r="BL17" s="40" t="n">
        <f aca="false">SUM(P66:P69)/AVERAGE(AG66:AG69)</f>
        <v>0.0199515748785387</v>
      </c>
      <c r="BM17" s="40" t="n">
        <f aca="false">SUM(D66:D69)/AVERAGE(AG66:AG69)</f>
        <v>0.0998563274175275</v>
      </c>
      <c r="BN17" s="40" t="n">
        <f aca="false">(SUM(H66:H69)+SUM(J66:J69))/AVERAGE(AG66:AG69)</f>
        <v>0.00801158407563073</v>
      </c>
      <c r="BO17" s="69" t="n">
        <f aca="false">AL17-BN17</f>
        <v>-0.0564741392542331</v>
      </c>
      <c r="BP17" s="32" t="n">
        <f aca="false">BN17+BM17</f>
        <v>0.107867911493158</v>
      </c>
    </row>
    <row r="18" customFormat="false" ht="12.8" hidden="false" customHeight="false" outlineLevel="0" collapsed="false">
      <c r="A18" s="5" t="n">
        <f aca="false">A14+1</f>
        <v>2016</v>
      </c>
      <c r="B18" s="5" t="n">
        <f aca="false">B14</f>
        <v>1</v>
      </c>
      <c r="C18" s="6"/>
      <c r="D18" s="80" t="n">
        <f aca="false">'High pensions'!Q18</f>
        <v>99362547.3651602</v>
      </c>
      <c r="E18" s="6"/>
      <c r="F18" s="80" t="n">
        <f aca="false">'High pensions'!I18</f>
        <v>18060319.1604489</v>
      </c>
      <c r="G18" s="8" t="n">
        <f aca="false">'High pensions'!K18</f>
        <v>0</v>
      </c>
      <c r="H18" s="8" t="n">
        <f aca="false">'High pensions'!V18</f>
        <v>0</v>
      </c>
      <c r="I18" s="8" t="n">
        <f aca="false">'High pensions'!M18</f>
        <v>0</v>
      </c>
      <c r="J18" s="6" t="n">
        <f aca="false">'High pensions'!W18</f>
        <v>0</v>
      </c>
      <c r="K18" s="6"/>
      <c r="L18" s="80" t="n">
        <f aca="false">'High pensions'!N18</f>
        <v>2795658.97722293</v>
      </c>
      <c r="M18" s="8"/>
      <c r="N18" s="80" t="n">
        <f aca="false">'High pensions'!L18</f>
        <v>737462.751726605</v>
      </c>
      <c r="O18" s="6"/>
      <c r="P18" s="80" t="n">
        <f aca="false">'High pensions'!X18</f>
        <v>18563990.1961245</v>
      </c>
      <c r="Q18" s="8"/>
      <c r="R18" s="80" t="n">
        <f aca="false">'High SIPA income'!G13</f>
        <v>19220294.5418369</v>
      </c>
      <c r="S18" s="8"/>
      <c r="T18" s="80" t="n">
        <f aca="false">'High SIPA income'!J13</f>
        <v>73490462.036316</v>
      </c>
      <c r="U18" s="6"/>
      <c r="V18" s="80" t="n">
        <f aca="false">'High SIPA income'!F13</f>
        <v>140377.525227439</v>
      </c>
      <c r="W18" s="8"/>
      <c r="X18" s="80" t="n">
        <f aca="false">'High SIPA income'!M13</f>
        <v>352587.871407783</v>
      </c>
      <c r="Y18" s="6"/>
      <c r="Z18" s="6" t="n">
        <f aca="false">R18+V18-N18-L18-F18</f>
        <v>-2232768.82233403</v>
      </c>
      <c r="AA18" s="6"/>
      <c r="AB18" s="6" t="n">
        <f aca="false">T18-P18-D18</f>
        <v>-44436075.5249687</v>
      </c>
      <c r="AC18" s="50"/>
      <c r="AD18" s="6" t="n">
        <v>7006645045.10604</v>
      </c>
      <c r="AE18" s="6" t="n">
        <f aca="false">'Central scenario'!AE18</f>
        <v>713366.052703658</v>
      </c>
      <c r="AF18" s="6" t="n">
        <f aca="false">'Central scenario'!AF18</f>
        <v>131.11898839</v>
      </c>
      <c r="AG18" s="6" t="n">
        <f aca="false">'Central scenario'!AG18</f>
        <v>5205124141.81883</v>
      </c>
      <c r="AH18" s="6"/>
      <c r="AI18" s="6"/>
      <c r="AJ18" s="61" t="n">
        <f aca="false">AB18/AG18</f>
        <v>-0.00853698669124178</v>
      </c>
      <c r="AK18" s="62" t="n">
        <f aca="false">AK17+1</f>
        <v>2029</v>
      </c>
      <c r="AL18" s="63" t="n">
        <f aca="false">SUM(AB70:AB73)/AVERAGE(AG70:AG73)</f>
        <v>-0.0458654722937764</v>
      </c>
      <c r="AM18" s="6" t="n">
        <f aca="false">'Central scenario'!AM18</f>
        <v>10452476.7322336</v>
      </c>
      <c r="AN18" s="63" t="n">
        <f aca="false">AM18/AVERAGE(AG70:AG73)</f>
        <v>0.00156975911348938</v>
      </c>
      <c r="AO18" s="63" t="n">
        <f aca="false">'GDP evolution by scenario'!M69</f>
        <v>0.0350657528998353</v>
      </c>
      <c r="AP18" s="63"/>
      <c r="AQ18" s="6" t="n">
        <f aca="false">AQ17*(1+AO18)</f>
        <v>549456979.707281</v>
      </c>
      <c r="AR18" s="6" t="n">
        <f aca="false">(((((((((((AR17*((1+AO18)^(1/12))-AM18/12)*((1+AO18)^(1/12))-AM18/12)*((1+AO18)^(1/12))-AM18/12)*((1+AO18)^(1/12))-AM18/12)*((1+AO18)^(1/12))-AM18/12)*((1+AO18)^(1/12))-AM18/12)*((1+AO18)^(1/12))-AM18/12)*((1+AO18)^(1/12))-AM18/12)*((1+AO18)^(1/12))-AM18/12)*((1+AO18)^(1/12))-AM18/12)*((1+AO18)^(1/12))-AM18/12)*((1+AO18)^(1/12))-AM18/12</f>
        <v>366642751.809957</v>
      </c>
      <c r="AS18" s="64" t="n">
        <f aca="false">AQ18/AG73</f>
        <v>0.0815735580516085</v>
      </c>
      <c r="AT18" s="64" t="n">
        <f aca="false">AR18/AG73</f>
        <v>0.0544325668861363</v>
      </c>
      <c r="AU18" s="5"/>
      <c r="AV18" s="5"/>
      <c r="AW18" s="5" t="n">
        <f aca="false">workers_and_wage_high!C6</f>
        <v>11064497</v>
      </c>
      <c r="AX18" s="5"/>
      <c r="AY18" s="61" t="n">
        <f aca="false">(AW18-AW17)/AW17</f>
        <v>0.00145804075671492</v>
      </c>
      <c r="AZ18" s="11" t="n">
        <f aca="false">workers_and_wage_high!B6</f>
        <v>6705.54599729676</v>
      </c>
      <c r="BA18" s="61" t="n">
        <f aca="false">(AZ18-AZ17)/AZ17</f>
        <v>-0.0574130869968755</v>
      </c>
      <c r="BB18" s="11" t="n">
        <v>54.2365152508808</v>
      </c>
      <c r="BC18" s="66" t="n">
        <f aca="false">'Central scenario'!BC18</f>
        <v>12.4538228816634</v>
      </c>
      <c r="BD18" s="11" t="n">
        <f aca="false">BB18+BC18/2</f>
        <v>60.4634266917125</v>
      </c>
      <c r="BE18" s="66"/>
      <c r="BF18" s="5"/>
      <c r="BG18" s="5"/>
      <c r="BH18" s="5"/>
      <c r="BI18" s="61" t="n">
        <f aca="false">T25/AG25</f>
        <v>0.0172656761717295</v>
      </c>
      <c r="BJ18" s="5" t="n">
        <f aca="false">BJ17+1</f>
        <v>2029</v>
      </c>
      <c r="BK18" s="61" t="n">
        <f aca="false">SUM(T70:T73)/AVERAGE(AG70:AG73)</f>
        <v>0.071660372095673</v>
      </c>
      <c r="BL18" s="61" t="n">
        <f aca="false">SUM(P70:P73)/AVERAGE(AG70:AG73)</f>
        <v>0.0196273147808907</v>
      </c>
      <c r="BM18" s="61" t="n">
        <f aca="false">SUM(D70:D73)/AVERAGE(AG70:AG73)</f>
        <v>0.0978985296085587</v>
      </c>
      <c r="BN18" s="61" t="n">
        <f aca="false">(SUM(H70:H73)+SUM(J70:J73))/AVERAGE(AG70:AG73)</f>
        <v>0.00929300941254132</v>
      </c>
      <c r="BO18" s="63" t="n">
        <f aca="false">AL18-BN18</f>
        <v>-0.0551584817063178</v>
      </c>
      <c r="BP18" s="32" t="n">
        <f aca="false">BN18+BM18</f>
        <v>0.1071915390211</v>
      </c>
    </row>
    <row r="19" customFormat="false" ht="12.8" hidden="false" customHeight="false" outlineLevel="0" collapsed="false">
      <c r="A19" s="7" t="n">
        <f aca="false">A15+1</f>
        <v>2016</v>
      </c>
      <c r="B19" s="7" t="n">
        <f aca="false">B15</f>
        <v>2</v>
      </c>
      <c r="C19" s="9"/>
      <c r="D19" s="81" t="n">
        <f aca="false">'High pensions'!Q19</f>
        <v>102443922.414065</v>
      </c>
      <c r="E19" s="9"/>
      <c r="F19" s="81" t="n">
        <f aca="false">'High pensions'!I19</f>
        <v>18620395.5505171</v>
      </c>
      <c r="G19" s="67" t="n">
        <f aca="false">'High pensions'!K19</f>
        <v>0</v>
      </c>
      <c r="H19" s="67" t="n">
        <f aca="false">'High pensions'!V19</f>
        <v>0</v>
      </c>
      <c r="I19" s="67" t="n">
        <f aca="false">'High pensions'!M19</f>
        <v>0</v>
      </c>
      <c r="J19" s="9" t="n">
        <f aca="false">'High pensions'!W19</f>
        <v>0</v>
      </c>
      <c r="K19" s="9"/>
      <c r="L19" s="81" t="n">
        <f aca="false">'High pensions'!N19</f>
        <v>2828183.68633319</v>
      </c>
      <c r="M19" s="67"/>
      <c r="N19" s="81" t="n">
        <f aca="false">'High pensions'!L19</f>
        <v>762331.112871721</v>
      </c>
      <c r="O19" s="9"/>
      <c r="P19" s="81" t="n">
        <f aca="false">'High pensions'!X19</f>
        <v>18869579.4519813</v>
      </c>
      <c r="Q19" s="67"/>
      <c r="R19" s="81" t="n">
        <f aca="false">'High SIPA income'!G14</f>
        <v>21936740.3122532</v>
      </c>
      <c r="S19" s="67"/>
      <c r="T19" s="81" t="n">
        <f aca="false">'High SIPA income'!J14</f>
        <v>83877027.8784753</v>
      </c>
      <c r="U19" s="9"/>
      <c r="V19" s="81" t="n">
        <f aca="false">'High SIPA income'!F14</f>
        <v>141764.810127232</v>
      </c>
      <c r="W19" s="67"/>
      <c r="X19" s="81" t="n">
        <f aca="false">'High SIPA income'!M14</f>
        <v>356072.331110729</v>
      </c>
      <c r="Y19" s="9"/>
      <c r="Z19" s="9" t="n">
        <f aca="false">R19+V19-N19-L19-F19</f>
        <v>-132405.227341589</v>
      </c>
      <c r="AA19" s="9"/>
      <c r="AB19" s="9" t="n">
        <f aca="false">T19-P19-D19</f>
        <v>-37436473.9875706</v>
      </c>
      <c r="AC19" s="50"/>
      <c r="AD19" s="9" t="n">
        <v>8414556482.17921</v>
      </c>
      <c r="AE19" s="9" t="n">
        <f aca="false">'Central scenario'!AE19</f>
        <v>700905.075643413</v>
      </c>
      <c r="AF19" s="9" t="n">
        <f aca="false">'Central scenario'!AF19</f>
        <v>147.89635652</v>
      </c>
      <c r="AG19" s="9" t="n">
        <f aca="false">'Central scenario'!AG19</f>
        <v>5114201771.34562</v>
      </c>
      <c r="AH19" s="9"/>
      <c r="AI19" s="9"/>
      <c r="AJ19" s="40" t="n">
        <f aca="false">AB19/AG19</f>
        <v>-0.00732010109521364</v>
      </c>
      <c r="AK19" s="68" t="n">
        <f aca="false">AK18+1</f>
        <v>2030</v>
      </c>
      <c r="AL19" s="69" t="n">
        <f aca="false">SUM(AB74:AB77)/AVERAGE(AG74:AG77)</f>
        <v>-0.043467743232549</v>
      </c>
      <c r="AM19" s="9" t="n">
        <f aca="false">'Central scenario'!AM19</f>
        <v>9649081.86791266</v>
      </c>
      <c r="AN19" s="69" t="n">
        <f aca="false">AM19/AVERAGE(AG74:AG77)</f>
        <v>0.00140622694550212</v>
      </c>
      <c r="AO19" s="69" t="n">
        <f aca="false">'GDP evolution by scenario'!M73</f>
        <v>0.0304914182583396</v>
      </c>
      <c r="AP19" s="69"/>
      <c r="AQ19" s="9" t="n">
        <f aca="false">AQ18*(1+AO19)</f>
        <v>566210702.2905</v>
      </c>
      <c r="AR19" s="9" t="n">
        <f aca="false">(((((((((((AR18*((1+AO19)^(1/12))-AM19/12)*((1+AO19)^(1/12))-AM19/12)*((1+AO19)^(1/12))-AM19/12)*((1+AO19)^(1/12))-AM19/12)*((1+AO19)^(1/12))-AM19/12)*((1+AO19)^(1/12))-AM19/12)*((1+AO19)^(1/12))-AM19/12)*((1+AO19)^(1/12))-AM19/12)*((1+AO19)^(1/12))-AM19/12)*((1+AO19)^(1/12))-AM19/12)*((1+AO19)^(1/12))-AM19/12)*((1+AO19)^(1/12))-AM19/12</f>
        <v>368039010.555983</v>
      </c>
      <c r="AS19" s="70" t="n">
        <f aca="false">AQ19/AG77</f>
        <v>0.0815323732222777</v>
      </c>
      <c r="AT19" s="70" t="n">
        <f aca="false">AR19/AG77</f>
        <v>0.0529963383730122</v>
      </c>
      <c r="AU19" s="7"/>
      <c r="AV19" s="7"/>
      <c r="AW19" s="7" t="n">
        <f aca="false">workers_and_wage_high!C7</f>
        <v>11128156</v>
      </c>
      <c r="AX19" s="7"/>
      <c r="AY19" s="40" t="n">
        <f aca="false">(AW19-AW18)/AW18</f>
        <v>0.0057534472647062</v>
      </c>
      <c r="AZ19" s="12" t="n">
        <f aca="false">workers_and_wage_high!B7</f>
        <v>6521.17321865806</v>
      </c>
      <c r="BA19" s="40" t="n">
        <f aca="false">(AZ19-AZ18)/AZ18</f>
        <v>-0.0274955654189868</v>
      </c>
      <c r="BB19" s="12" t="n">
        <v>48.3571970243014</v>
      </c>
      <c r="BC19" s="39" t="n">
        <f aca="false">'Central scenario'!BC19</f>
        <v>10.7565894926318</v>
      </c>
      <c r="BD19" s="12" t="n">
        <f aca="false">BB19+BC19/2</f>
        <v>53.7354917706173</v>
      </c>
      <c r="BE19" s="40" t="n">
        <f aca="false">BD19/BD18-1</f>
        <v>-0.111272802241249</v>
      </c>
      <c r="BF19" s="7"/>
      <c r="BG19" s="7"/>
      <c r="BH19" s="7"/>
      <c r="BI19" s="40" t="n">
        <f aca="false">T26/AG26</f>
        <v>0.0137299169045108</v>
      </c>
      <c r="BJ19" s="7" t="n">
        <f aca="false">BJ18+1</f>
        <v>2030</v>
      </c>
      <c r="BK19" s="40" t="n">
        <f aca="false">SUM(T74:T77)/AVERAGE(AG74:AG77)</f>
        <v>0.0721380965048484</v>
      </c>
      <c r="BL19" s="40" t="n">
        <f aca="false">SUM(P74:P77)/AVERAGE(AG74:AG77)</f>
        <v>0.0190691869073871</v>
      </c>
      <c r="BM19" s="40" t="n">
        <f aca="false">SUM(D74:D77)/AVERAGE(AG74:AG77)</f>
        <v>0.0965366528300103</v>
      </c>
      <c r="BN19" s="40" t="n">
        <f aca="false">(SUM(H74:H77)+SUM(J74:J77))/AVERAGE(AG74:AG77)</f>
        <v>0.010381058671982</v>
      </c>
      <c r="BO19" s="69" t="n">
        <f aca="false">AL19-BN19</f>
        <v>-0.053848801904531</v>
      </c>
      <c r="BP19" s="32" t="n">
        <f aca="false">BN19+BM19</f>
        <v>0.106917711501992</v>
      </c>
    </row>
    <row r="20" customFormat="false" ht="12.8" hidden="false" customHeight="false" outlineLevel="0" collapsed="false">
      <c r="A20" s="7" t="n">
        <f aca="false">A16+1</f>
        <v>2016</v>
      </c>
      <c r="B20" s="7" t="n">
        <f aca="false">B16</f>
        <v>3</v>
      </c>
      <c r="C20" s="9"/>
      <c r="D20" s="81" t="n">
        <f aca="false">'High pensions'!Q20</f>
        <v>97787429.5558068</v>
      </c>
      <c r="E20" s="9"/>
      <c r="F20" s="81" t="n">
        <f aca="false">'High pensions'!I20</f>
        <v>17774022.853575</v>
      </c>
      <c r="G20" s="67" t="n">
        <f aca="false">'High pensions'!K20</f>
        <v>0</v>
      </c>
      <c r="H20" s="67" t="n">
        <f aca="false">'High pensions'!V20</f>
        <v>0</v>
      </c>
      <c r="I20" s="67" t="n">
        <f aca="false">'High pensions'!M20</f>
        <v>0</v>
      </c>
      <c r="J20" s="9" t="n">
        <f aca="false">'High pensions'!W20</f>
        <v>0</v>
      </c>
      <c r="K20" s="9"/>
      <c r="L20" s="81" t="n">
        <f aca="false">'High pensions'!N20</f>
        <v>2477813.00409058</v>
      </c>
      <c r="M20" s="67"/>
      <c r="N20" s="81" t="n">
        <f aca="false">'High pensions'!L20</f>
        <v>730280.338931318</v>
      </c>
      <c r="O20" s="9"/>
      <c r="P20" s="81" t="n">
        <f aca="false">'High pensions'!X20</f>
        <v>16875170.4145192</v>
      </c>
      <c r="Q20" s="67"/>
      <c r="R20" s="81" t="n">
        <f aca="false">'High SIPA income'!G15</f>
        <v>19124450.2470086</v>
      </c>
      <c r="S20" s="67"/>
      <c r="T20" s="81" t="n">
        <f aca="false">'High SIPA income'!J15</f>
        <v>73123993.0680518</v>
      </c>
      <c r="U20" s="9"/>
      <c r="V20" s="81" t="n">
        <f aca="false">'High SIPA income'!F15</f>
        <v>144189.0349691</v>
      </c>
      <c r="W20" s="67"/>
      <c r="X20" s="81" t="n">
        <f aca="false">'High SIPA income'!M15</f>
        <v>362161.284990086</v>
      </c>
      <c r="Y20" s="9"/>
      <c r="Z20" s="9" t="n">
        <f aca="false">R20+V20-N20-L20-F20</f>
        <v>-1713476.91461919</v>
      </c>
      <c r="AA20" s="9"/>
      <c r="AB20" s="9" t="n">
        <f aca="false">T20-P20-D20</f>
        <v>-41538606.9022742</v>
      </c>
      <c r="AC20" s="50"/>
      <c r="AD20" s="9" t="n">
        <v>8527628825.27803</v>
      </c>
      <c r="AE20" s="9" t="n">
        <f aca="false">'Central scenario'!AE20</f>
        <v>703426.861590182</v>
      </c>
      <c r="AF20" s="9" t="n">
        <f aca="false">'Central scenario'!AF20</f>
        <v>155.88165151</v>
      </c>
      <c r="AG20" s="9" t="n">
        <f aca="false">'Central scenario'!AG20</f>
        <v>5132602154.79852</v>
      </c>
      <c r="AH20" s="9"/>
      <c r="AI20" s="9"/>
      <c r="AJ20" s="40" t="n">
        <f aca="false">AB20/AG20</f>
        <v>-0.00809308916792613</v>
      </c>
      <c r="AK20" s="68" t="n">
        <f aca="false">AK19+1</f>
        <v>2031</v>
      </c>
      <c r="AL20" s="69" t="n">
        <f aca="false">SUM(AB78:AB81)/AVERAGE(AG78:AG81)</f>
        <v>-0.0415673296989754</v>
      </c>
      <c r="AM20" s="9" t="n">
        <f aca="false">'Central scenario'!AM20</f>
        <v>8873587.4679367</v>
      </c>
      <c r="AN20" s="69" t="n">
        <f aca="false">AM20/AVERAGE(AG78:AG81)</f>
        <v>0.00125188562285424</v>
      </c>
      <c r="AO20" s="69" t="n">
        <f aca="false">'GDP evolution by scenario'!M77</f>
        <v>0.0330087660557381</v>
      </c>
      <c r="AP20" s="69"/>
      <c r="AQ20" s="9" t="n">
        <f aca="false">AQ19*(1+AO20)</f>
        <v>584900618.900662</v>
      </c>
      <c r="AR20" s="9" t="n">
        <f aca="false">(((((((((((AR19*((1+AO20)^(1/12))-AM20/12)*((1+AO20)^(1/12))-AM20/12)*((1+AO20)^(1/12))-AM20/12)*((1+AO20)^(1/12))-AM20/12)*((1+AO20)^(1/12))-AM20/12)*((1+AO20)^(1/12))-AM20/12)*((1+AO20)^(1/12))-AM20/12)*((1+AO20)^(1/12))-AM20/12)*((1+AO20)^(1/12))-AM20/12)*((1+AO20)^(1/12))-AM20/12)*((1+AO20)^(1/12))-AM20/12)*((1+AO20)^(1/12))-AM20/12</f>
        <v>371180475.199421</v>
      </c>
      <c r="AS20" s="70" t="n">
        <f aca="false">AQ20/AG81</f>
        <v>0.0814905150295298</v>
      </c>
      <c r="AT20" s="70" t="n">
        <f aca="false">AR20/AG81</f>
        <v>0.0517142350605781</v>
      </c>
      <c r="AU20" s="7"/>
      <c r="AV20" s="7"/>
      <c r="AW20" s="7" t="n">
        <f aca="false">workers_and_wage_high!C8</f>
        <v>11235296</v>
      </c>
      <c r="AX20" s="7"/>
      <c r="AY20" s="40" t="n">
        <f aca="false">(AW20-AW19)/AW19</f>
        <v>0.00962783052286471</v>
      </c>
      <c r="AZ20" s="12" t="n">
        <f aca="false">workers_and_wage_high!B8</f>
        <v>6554.01964535573</v>
      </c>
      <c r="BA20" s="40" t="n">
        <f aca="false">(AZ20-AZ19)/AZ19</f>
        <v>0.00503688916032643</v>
      </c>
      <c r="BB20" s="12" t="n">
        <v>51.1559235498969</v>
      </c>
      <c r="BC20" s="39" t="n">
        <f aca="false">'Central scenario'!BC20</f>
        <v>11.0036892295276</v>
      </c>
      <c r="BD20" s="12" t="n">
        <f aca="false">BB20+BC20/2</f>
        <v>56.6577681646607</v>
      </c>
      <c r="BE20" s="40" t="n">
        <f aca="false">BD20/BD19-1</f>
        <v>0.054382611896767</v>
      </c>
      <c r="BF20" s="7"/>
      <c r="BG20" s="7"/>
      <c r="BH20" s="7"/>
      <c r="BI20" s="40" t="n">
        <f aca="false">T27/AG27</f>
        <v>0.016490507335426</v>
      </c>
      <c r="BJ20" s="7" t="n">
        <f aca="false">BJ19+1</f>
        <v>2031</v>
      </c>
      <c r="BK20" s="40" t="n">
        <f aca="false">SUM(T78:T81)/AVERAGE(AG78:AG81)</f>
        <v>0.0723438917034832</v>
      </c>
      <c r="BL20" s="40" t="n">
        <f aca="false">SUM(P78:P81)/AVERAGE(AG78:AG81)</f>
        <v>0.0188840976093887</v>
      </c>
      <c r="BM20" s="40" t="n">
        <f aca="false">SUM(D78:D81)/AVERAGE(AG78:AG81)</f>
        <v>0.0950271237930699</v>
      </c>
      <c r="BN20" s="40" t="n">
        <f aca="false">(SUM(H78:H81)+SUM(J78:J81))/AVERAGE(AG78:AG81)</f>
        <v>0.0115051254591691</v>
      </c>
      <c r="BO20" s="69" t="n">
        <f aca="false">AL20-BN20</f>
        <v>-0.0530724551581446</v>
      </c>
      <c r="BP20" s="32" t="n">
        <f aca="false">BN20+BM20</f>
        <v>0.106532249252239</v>
      </c>
    </row>
    <row r="21" customFormat="false" ht="12.8" hidden="false" customHeight="false" outlineLevel="0" collapsed="false">
      <c r="A21" s="7" t="n">
        <f aca="false">A17+1</f>
        <v>2016</v>
      </c>
      <c r="B21" s="7" t="n">
        <f aca="false">B17</f>
        <v>4</v>
      </c>
      <c r="C21" s="9"/>
      <c r="D21" s="81" t="n">
        <f aca="false">'High pensions'!Q21</f>
        <v>106830565.352356</v>
      </c>
      <c r="E21" s="9"/>
      <c r="F21" s="81" t="n">
        <f aca="false">'High pensions'!I21</f>
        <v>19417719.8302311</v>
      </c>
      <c r="G21" s="81" t="n">
        <f aca="false">'High pensions'!K21</f>
        <v>36324.8440125154</v>
      </c>
      <c r="H21" s="81" t="n">
        <f aca="false">'High pensions'!V21</f>
        <v>199848.574195181</v>
      </c>
      <c r="I21" s="82" t="n">
        <f aca="false">'High pensions'!M21</f>
        <v>1123.44878389224</v>
      </c>
      <c r="J21" s="81" t="n">
        <f aca="false">'High pensions'!W21</f>
        <v>6180.88373799533</v>
      </c>
      <c r="K21" s="9"/>
      <c r="L21" s="81" t="n">
        <f aca="false">'High pensions'!N21</f>
        <v>3910348.4398605</v>
      </c>
      <c r="M21" s="67"/>
      <c r="N21" s="81" t="n">
        <f aca="false">'High pensions'!L21</f>
        <v>800602.401472312</v>
      </c>
      <c r="O21" s="9"/>
      <c r="P21" s="81" t="n">
        <f aca="false">'High pensions'!X21</f>
        <v>24695494.840454</v>
      </c>
      <c r="Q21" s="67"/>
      <c r="R21" s="81" t="n">
        <f aca="false">'High SIPA income'!G16</f>
        <v>22458949.1850295</v>
      </c>
      <c r="S21" s="67"/>
      <c r="T21" s="81" t="n">
        <f aca="false">'High SIPA income'!J16</f>
        <v>85873738.7642665</v>
      </c>
      <c r="U21" s="9"/>
      <c r="V21" s="81" t="n">
        <f aca="false">'High SIPA income'!F16</f>
        <v>151268.17202623</v>
      </c>
      <c r="W21" s="67"/>
      <c r="X21" s="81" t="n">
        <f aca="false">'High SIPA income'!M16</f>
        <v>379942.036305749</v>
      </c>
      <c r="Y21" s="9"/>
      <c r="Z21" s="9" t="n">
        <f aca="false">R21+V21-N21-L21-F21</f>
        <v>-1518453.31450812</v>
      </c>
      <c r="AA21" s="9"/>
      <c r="AB21" s="9" t="n">
        <f aca="false">T21-P21-D21</f>
        <v>-45652321.4285437</v>
      </c>
      <c r="AC21" s="50"/>
      <c r="AD21" s="9" t="n">
        <v>8963807873.58243</v>
      </c>
      <c r="AE21" s="9" t="n">
        <f aca="false">'Central scenario'!AE21</f>
        <v>708213.404453394</v>
      </c>
      <c r="AF21" s="9" t="n">
        <f aca="false">'Central scenario'!AF21</f>
        <v>164.01000929</v>
      </c>
      <c r="AG21" s="9" t="n">
        <f aca="false">'Central scenario'!AG21</f>
        <v>5167527491.82392</v>
      </c>
      <c r="AH21" s="9"/>
      <c r="AI21" s="9"/>
      <c r="AJ21" s="40" t="n">
        <f aca="false">AB21/AG21</f>
        <v>-0.00883446125845968</v>
      </c>
      <c r="AK21" s="68" t="n">
        <f aca="false">AK20+1</f>
        <v>2032</v>
      </c>
      <c r="AL21" s="69" t="n">
        <f aca="false">SUM(AB82:AB85)/AVERAGE(AG82:AG85)</f>
        <v>-0.0401847192391394</v>
      </c>
      <c r="AM21" s="9" t="n">
        <f aca="false">'Central scenario'!AM21</f>
        <v>8126011.66426731</v>
      </c>
      <c r="AN21" s="69" t="n">
        <f aca="false">AM21/AVERAGE(AG82:AG85)</f>
        <v>0.001116882711361</v>
      </c>
      <c r="AO21" s="69" t="n">
        <f aca="false">'GDP evolution by scenario'!M81</f>
        <v>0.0264440706203246</v>
      </c>
      <c r="AP21" s="69"/>
      <c r="AQ21" s="9" t="n">
        <f aca="false">AQ20*(1+AO21)</f>
        <v>600367772.172743</v>
      </c>
      <c r="AR21" s="9" t="n">
        <f aca="false">(((((((((((AR20*((1+AO21)^(1/12))-AM21/12)*((1+AO21)^(1/12))-AM21/12)*((1+AO21)^(1/12))-AM21/12)*((1+AO21)^(1/12))-AM21/12)*((1+AO21)^(1/12))-AM21/12)*((1+AO21)^(1/12))-AM21/12)*((1+AO21)^(1/12))-AM21/12)*((1+AO21)^(1/12))-AM21/12)*((1+AO21)^(1/12))-AM21/12)*((1+AO21)^(1/12))-AM21/12)*((1+AO21)^(1/12))-AM21/12)*((1+AO21)^(1/12))-AM21/12</f>
        <v>372771961.487388</v>
      </c>
      <c r="AS21" s="70" t="n">
        <f aca="false">AQ21/AG85</f>
        <v>0.0813081313217483</v>
      </c>
      <c r="AT21" s="70" t="n">
        <f aca="false">AR21/AG85</f>
        <v>0.0504847078782927</v>
      </c>
      <c r="AW21" s="7" t="n">
        <f aca="false">workers_and_wage_high!C9</f>
        <v>11156745</v>
      </c>
      <c r="AY21" s="40" t="n">
        <f aca="false">(AW21-AW20)/AW20</f>
        <v>-0.00699144909043785</v>
      </c>
      <c r="AZ21" s="12" t="n">
        <f aca="false">workers_and_wage_high!B9</f>
        <v>6660.1842529205</v>
      </c>
      <c r="BA21" s="40" t="n">
        <f aca="false">(AZ21-AZ20)/AZ20</f>
        <v>0.0161983962986734</v>
      </c>
      <c r="BB21" s="12" t="n">
        <v>53.9018151544903</v>
      </c>
      <c r="BC21" s="39" t="n">
        <f aca="false">'Central scenario'!BC21</f>
        <v>11.5144882480255</v>
      </c>
      <c r="BD21" s="12" t="n">
        <f aca="false">BB21+BC21/2</f>
        <v>59.6590592785031</v>
      </c>
      <c r="BE21" s="40" t="n">
        <f aca="false">BD21/BD20-1</f>
        <v>0.0529722791960301</v>
      </c>
      <c r="BI21" s="40" t="n">
        <f aca="false">T28/AG28</f>
        <v>0.0135256873711945</v>
      </c>
      <c r="BJ21" s="7" t="n">
        <f aca="false">BJ20+1</f>
        <v>2032</v>
      </c>
      <c r="BK21" s="40" t="n">
        <f aca="false">SUM(T82:T85)/AVERAGE(AG82:AG85)</f>
        <v>0.0727563021811561</v>
      </c>
      <c r="BL21" s="40" t="n">
        <f aca="false">SUM(P82:P85)/AVERAGE(AG82:AG85)</f>
        <v>0.0182868965431134</v>
      </c>
      <c r="BM21" s="40" t="n">
        <f aca="false">SUM(D82:D85)/AVERAGE(AG82:AG85)</f>
        <v>0.0946541248771821</v>
      </c>
      <c r="BN21" s="40" t="n">
        <f aca="false">(SUM(H82:H85)+SUM(J82:J85))/AVERAGE(AG82:AG85)</f>
        <v>0.0126621121658023</v>
      </c>
      <c r="BO21" s="69" t="n">
        <f aca="false">AL21-BN21</f>
        <v>-0.0528468314049417</v>
      </c>
      <c r="BP21" s="32" t="n">
        <f aca="false">BN21+BM21</f>
        <v>0.107316237042984</v>
      </c>
    </row>
    <row r="22" customFormat="false" ht="12.8" hidden="false" customHeight="false" outlineLevel="0" collapsed="false">
      <c r="A22" s="5" t="n">
        <f aca="false">A18+1</f>
        <v>2017</v>
      </c>
      <c r="B22" s="5" t="n">
        <f aca="false">B18</f>
        <v>1</v>
      </c>
      <c r="C22" s="6"/>
      <c r="D22" s="80" t="n">
        <f aca="false">'High pensions'!Q22</f>
        <v>102028419.063455</v>
      </c>
      <c r="E22" s="6"/>
      <c r="F22" s="80" t="n">
        <f aca="false">'High pensions'!I22</f>
        <v>18544872.8981371</v>
      </c>
      <c r="G22" s="80" t="n">
        <f aca="false">'High pensions'!K22</f>
        <v>66682.1496075563</v>
      </c>
      <c r="H22" s="80" t="n">
        <f aca="false">'High pensions'!V22</f>
        <v>366865.512725902</v>
      </c>
      <c r="I22" s="80" t="n">
        <f aca="false">'High pensions'!M22</f>
        <v>2062.33452394504</v>
      </c>
      <c r="J22" s="80" t="n">
        <f aca="false">'High pensions'!W22</f>
        <v>11346.3560636877</v>
      </c>
      <c r="K22" s="6"/>
      <c r="L22" s="80" t="n">
        <f aca="false">'High pensions'!N22</f>
        <v>4299591.36744104</v>
      </c>
      <c r="M22" s="8"/>
      <c r="N22" s="80" t="n">
        <f aca="false">'High pensions'!L22</f>
        <v>765085.873759933</v>
      </c>
      <c r="O22" s="6"/>
      <c r="P22" s="80" t="n">
        <f aca="false">'High pensions'!X22</f>
        <v>26519876.7856488</v>
      </c>
      <c r="Q22" s="8"/>
      <c r="R22" s="80" t="n">
        <f aca="false">'High SIPA income'!G17</f>
        <v>19424356.1338637</v>
      </c>
      <c r="S22" s="8"/>
      <c r="T22" s="80" t="n">
        <f aca="false">'High SIPA income'!J17</f>
        <v>74270709.2197953</v>
      </c>
      <c r="U22" s="6"/>
      <c r="V22" s="80" t="n">
        <f aca="false">'High SIPA income'!F17</f>
        <v>123378.287154311</v>
      </c>
      <c r="W22" s="8"/>
      <c r="X22" s="80" t="n">
        <f aca="false">'High SIPA income'!M17</f>
        <v>309890.686384417</v>
      </c>
      <c r="Y22" s="6"/>
      <c r="Z22" s="6" t="n">
        <f aca="false">R22+V22-N22-L22-F22</f>
        <v>-4061815.71832003</v>
      </c>
      <c r="AA22" s="6"/>
      <c r="AB22" s="6" t="n">
        <f aca="false">T22-P22-D22</f>
        <v>-54277586.6293081</v>
      </c>
      <c r="AC22" s="50"/>
      <c r="AD22" s="6" t="n">
        <v>9240877730.99836</v>
      </c>
      <c r="AE22" s="6" t="n">
        <f aca="false">'Central scenario'!AE22</f>
        <v>715597.310109884</v>
      </c>
      <c r="AF22" s="6" t="n">
        <f aca="false">'Central scenario'!AF22</f>
        <v>172.09591728</v>
      </c>
      <c r="AG22" s="6" t="n">
        <f aca="false">'Central scenario'!AG22</f>
        <v>5221404663.9263</v>
      </c>
      <c r="AH22" s="6"/>
      <c r="AI22" s="6"/>
      <c r="AJ22" s="61" t="n">
        <f aca="false">AB22/AG22</f>
        <v>-0.0103952078267945</v>
      </c>
      <c r="AK22" s="62" t="n">
        <f aca="false">AK21+1</f>
        <v>2033</v>
      </c>
      <c r="AL22" s="63" t="n">
        <f aca="false">SUM(AB86:AB89)/AVERAGE(AG86:AG89)</f>
        <v>-0.0373612514309279</v>
      </c>
      <c r="AM22" s="6" t="n">
        <f aca="false">'Central scenario'!AM22</f>
        <v>7406781.38079157</v>
      </c>
      <c r="AN22" s="63" t="n">
        <f aca="false">AM22/AVERAGE(AG86:AG89)</f>
        <v>0.000986187064548599</v>
      </c>
      <c r="AO22" s="63" t="n">
        <f aca="false">'GDP evolution by scenario'!M85</f>
        <v>0.0322867463362266</v>
      </c>
      <c r="AP22" s="63"/>
      <c r="AQ22" s="6" t="n">
        <f aca="false">AQ21*(1+AO22)</f>
        <v>619751694.141329</v>
      </c>
      <c r="AR22" s="6" t="n">
        <f aca="false">(((((((((((AR21*((1+AO22)^(1/12))-AM22/12)*((1+AO22)^(1/12))-AM22/12)*((1+AO22)^(1/12))-AM22/12)*((1+AO22)^(1/12))-AM22/12)*((1+AO22)^(1/12))-AM22/12)*((1+AO22)^(1/12))-AM22/12)*((1+AO22)^(1/12))-AM22/12)*((1+AO22)^(1/12))-AM22/12)*((1+AO22)^(1/12))-AM22/12)*((1+AO22)^(1/12))-AM22/12)*((1+AO22)^(1/12))-AM22/12)*((1+AO22)^(1/12))-AM22/12</f>
        <v>377291796.48198</v>
      </c>
      <c r="AS22" s="64" t="n">
        <f aca="false">AQ22/AG89</f>
        <v>0.0817186982540896</v>
      </c>
      <c r="AT22" s="64" t="n">
        <f aca="false">AR22/AG89</f>
        <v>0.0497486247507109</v>
      </c>
      <c r="AU22" s="5"/>
      <c r="AV22" s="5"/>
      <c r="AW22" s="5" t="n">
        <f aca="false">workers_and_wage_high!C10</f>
        <v>11057148</v>
      </c>
      <c r="AX22" s="5"/>
      <c r="AY22" s="61" t="n">
        <f aca="false">(AW22-AW21)/AW21</f>
        <v>-0.00892706609320192</v>
      </c>
      <c r="AZ22" s="11" t="n">
        <f aca="false">workers_and_wage_high!B10</f>
        <v>6744.03429129675</v>
      </c>
      <c r="BA22" s="61" t="n">
        <f aca="false">(AZ22-AZ21)/AZ21</f>
        <v>0.0125897475493247</v>
      </c>
      <c r="BB22" s="11" t="n">
        <v>54.5536421818645</v>
      </c>
      <c r="BC22" s="66" t="n">
        <f aca="false">'Central scenario'!BC22</f>
        <v>12.4947600115723</v>
      </c>
      <c r="BD22" s="11" t="n">
        <f aca="false">BB22+BC22/2</f>
        <v>60.8010221876507</v>
      </c>
      <c r="BE22" s="61" t="n">
        <f aca="false">BD22/BD21-1</f>
        <v>0.0191414836733619</v>
      </c>
      <c r="BF22" s="5"/>
      <c r="BG22" s="5"/>
      <c r="BH22" s="5"/>
      <c r="BI22" s="61" t="n">
        <f aca="false">T29/AG29</f>
        <v>0.0149462175914983</v>
      </c>
      <c r="BJ22" s="5" t="n">
        <f aca="false">BJ21+1</f>
        <v>2033</v>
      </c>
      <c r="BK22" s="61" t="n">
        <f aca="false">SUM(T86:T89)/AVERAGE(AG86:AG89)</f>
        <v>0.0733700235815528</v>
      </c>
      <c r="BL22" s="61" t="n">
        <f aca="false">SUM(P86:P89)/AVERAGE(AG86:AG89)</f>
        <v>0.0176637053010653</v>
      </c>
      <c r="BM22" s="61" t="n">
        <f aca="false">SUM(D86:D89)/AVERAGE(AG86:AG89)</f>
        <v>0.0930675697114154</v>
      </c>
      <c r="BN22" s="61" t="n">
        <f aca="false">(SUM(H86:H89)+SUM(J86:J89))/AVERAGE(AG86:AG89)</f>
        <v>0.0132656302142115</v>
      </c>
      <c r="BO22" s="63" t="n">
        <f aca="false">AL22-BN22</f>
        <v>-0.0506268816451394</v>
      </c>
      <c r="BP22" s="32" t="n">
        <f aca="false">BN22+BM22</f>
        <v>0.106333199925627</v>
      </c>
    </row>
    <row r="23" customFormat="false" ht="12.8" hidden="false" customHeight="false" outlineLevel="0" collapsed="false">
      <c r="A23" s="7" t="n">
        <f aca="false">A19+1</f>
        <v>2017</v>
      </c>
      <c r="B23" s="7" t="n">
        <f aca="false">B19</f>
        <v>2</v>
      </c>
      <c r="C23" s="9"/>
      <c r="D23" s="81" t="n">
        <f aca="false">'High pensions'!Q23</f>
        <v>108864344.754538</v>
      </c>
      <c r="E23" s="9"/>
      <c r="F23" s="81" t="n">
        <f aca="false">'High pensions'!I23</f>
        <v>19787383.310882</v>
      </c>
      <c r="G23" s="81" t="n">
        <f aca="false">'High pensions'!K23</f>
        <v>102244.218065323</v>
      </c>
      <c r="H23" s="81" t="n">
        <f aca="false">'High pensions'!V23</f>
        <v>562517.520874031</v>
      </c>
      <c r="I23" s="81" t="n">
        <f aca="false">'High pensions'!M23</f>
        <v>3162.19231129867</v>
      </c>
      <c r="J23" s="81" t="n">
        <f aca="false">'High pensions'!W23</f>
        <v>17397.4490991969</v>
      </c>
      <c r="K23" s="9"/>
      <c r="L23" s="81" t="n">
        <f aca="false">'High pensions'!N23</f>
        <v>3939404.98436416</v>
      </c>
      <c r="M23" s="67"/>
      <c r="N23" s="81" t="n">
        <f aca="false">'High pensions'!L23</f>
        <v>818579.510877658</v>
      </c>
      <c r="O23" s="9"/>
      <c r="P23" s="81" t="n">
        <f aca="false">'High pensions'!X23</f>
        <v>24945174.139856</v>
      </c>
      <c r="Q23" s="67"/>
      <c r="R23" s="81" t="n">
        <f aca="false">'High SIPA income'!G18</f>
        <v>23247350.7851997</v>
      </c>
      <c r="S23" s="67"/>
      <c r="T23" s="81" t="n">
        <f aca="false">'High SIPA income'!J18</f>
        <v>88888260.6146242</v>
      </c>
      <c r="U23" s="9"/>
      <c r="V23" s="81" t="n">
        <f aca="false">'High SIPA income'!F18</f>
        <v>131002.673091904</v>
      </c>
      <c r="W23" s="67"/>
      <c r="X23" s="81" t="n">
        <f aca="false">'High SIPA income'!M18</f>
        <v>329040.94568819</v>
      </c>
      <c r="Y23" s="9"/>
      <c r="Z23" s="9" t="n">
        <f aca="false">R23+V23-N23-L23-F23</f>
        <v>-1167014.34783224</v>
      </c>
      <c r="AA23" s="9"/>
      <c r="AB23" s="9" t="n">
        <f aca="false">T23-P23-D23</f>
        <v>-44921258.2797699</v>
      </c>
      <c r="AC23" s="50"/>
      <c r="AD23" s="9" t="n">
        <v>10558208304.6431</v>
      </c>
      <c r="AE23" s="9" t="n">
        <f aca="false">'Central scenario'!AE23</f>
        <v>720796.544148365</v>
      </c>
      <c r="AF23" s="9" t="n">
        <f aca="false">'Central scenario'!AF23</f>
        <v>183.45579241</v>
      </c>
      <c r="AG23" s="9" t="n">
        <f aca="false">'Central scenario'!AG23</f>
        <v>5259341230.30775</v>
      </c>
      <c r="AH23" s="9"/>
      <c r="AI23" s="9"/>
      <c r="AJ23" s="40" t="n">
        <f aca="false">AB23/AG23</f>
        <v>-0.00854123288690689</v>
      </c>
      <c r="AK23" s="68" t="n">
        <f aca="false">AK22+1</f>
        <v>2034</v>
      </c>
      <c r="AL23" s="69" t="n">
        <f aca="false">SUM(AB90:AB93)/AVERAGE(AG90:AG93)</f>
        <v>-0.0365122304356062</v>
      </c>
      <c r="AM23" s="9" t="n">
        <f aca="false">'Central scenario'!AM23</f>
        <v>6738583.40306814</v>
      </c>
      <c r="AN23" s="69" t="n">
        <f aca="false">AM23/AVERAGE(AG90:AG93)</f>
        <v>0.000878154699231873</v>
      </c>
      <c r="AO23" s="69" t="n">
        <f aca="false">'GDP evolution by scenario'!M89</f>
        <v>0.0217093172916891</v>
      </c>
      <c r="AP23" s="69"/>
      <c r="AQ23" s="9" t="n">
        <f aca="false">AQ22*(1+AO23)</f>
        <v>633206080.311506</v>
      </c>
      <c r="AR23" s="9" t="n">
        <f aca="false">(((((((((((AR22*((1+AO23)^(1/12))-AM23/12)*((1+AO23)^(1/12))-AM23/12)*((1+AO23)^(1/12))-AM23/12)*((1+AO23)^(1/12))-AM23/12)*((1+AO23)^(1/12))-AM23/12)*((1+AO23)^(1/12))-AM23/12)*((1+AO23)^(1/12))-AM23/12)*((1+AO23)^(1/12))-AM23/12)*((1+AO23)^(1/12))-AM23/12)*((1+AO23)^(1/12))-AM23/12)*((1+AO23)^(1/12))-AM23/12)*((1+AO23)^(1/12))-AM23/12</f>
        <v>378677170.798941</v>
      </c>
      <c r="AS23" s="70" t="n">
        <f aca="false">AQ23/AG93</f>
        <v>0.0816609076669941</v>
      </c>
      <c r="AT23" s="70" t="n">
        <f aca="false">AR23/AG93</f>
        <v>0.0488357936566217</v>
      </c>
      <c r="AU23" s="7"/>
      <c r="AV23" s="7"/>
      <c r="AW23" s="7" t="n">
        <f aca="false">workers_and_wage_high!C11</f>
        <v>11247506</v>
      </c>
      <c r="AX23" s="7"/>
      <c r="AY23" s="40" t="n">
        <f aca="false">(AW23-AW22)/AW22</f>
        <v>0.017215831785918</v>
      </c>
      <c r="AZ23" s="12" t="n">
        <f aca="false">workers_and_wage_high!B11</f>
        <v>6741.66175252587</v>
      </c>
      <c r="BA23" s="40" t="n">
        <f aca="false">(AZ23-AZ22)/AZ22</f>
        <v>-0.000351798147578038</v>
      </c>
      <c r="BB23" s="12" t="n">
        <v>49.9198466641054</v>
      </c>
      <c r="BC23" s="39" t="n">
        <f aca="false">'Central scenario'!BC23</f>
        <v>10.7610894199697</v>
      </c>
      <c r="BD23" s="12" t="n">
        <f aca="false">BB23+BC23/2</f>
        <v>55.3003913740903</v>
      </c>
      <c r="BE23" s="40" t="n">
        <f aca="false">BD23/BD22-1</f>
        <v>-0.0904693805407375</v>
      </c>
      <c r="BF23" s="7"/>
      <c r="BG23" s="7"/>
      <c r="BH23" s="7"/>
      <c r="BI23" s="40" t="n">
        <f aca="false">T30/AG30</f>
        <v>0.0119057709942776</v>
      </c>
      <c r="BJ23" s="7" t="n">
        <f aca="false">BJ22+1</f>
        <v>2034</v>
      </c>
      <c r="BK23" s="40" t="n">
        <f aca="false">SUM(T90:T93)/AVERAGE(AG90:AG93)</f>
        <v>0.0737998104519067</v>
      </c>
      <c r="BL23" s="40" t="n">
        <f aca="false">SUM(P90:P93)/AVERAGE(AG90:AG93)</f>
        <v>0.0175492114195089</v>
      </c>
      <c r="BM23" s="40" t="n">
        <f aca="false">SUM(D90:D93)/AVERAGE(AG90:AG93)</f>
        <v>0.092762829468004</v>
      </c>
      <c r="BN23" s="40" t="n">
        <f aca="false">(SUM(H90:H93)+SUM(J90:J93))/AVERAGE(AG90:AG93)</f>
        <v>0.0140346266480396</v>
      </c>
      <c r="BO23" s="69" t="n">
        <f aca="false">AL23-BN23</f>
        <v>-0.0505468570836458</v>
      </c>
      <c r="BP23" s="32" t="n">
        <f aca="false">BN23+BM23</f>
        <v>0.106797456116044</v>
      </c>
    </row>
    <row r="24" customFormat="false" ht="12.8" hidden="false" customHeight="false" outlineLevel="0" collapsed="false">
      <c r="A24" s="7" t="n">
        <f aca="false">A20+1</f>
        <v>2017</v>
      </c>
      <c r="B24" s="7" t="n">
        <f aca="false">B20</f>
        <v>3</v>
      </c>
      <c r="C24" s="9"/>
      <c r="D24" s="81" t="n">
        <f aca="false">'High pensions'!Q24</f>
        <v>104310962.345675</v>
      </c>
      <c r="E24" s="9"/>
      <c r="F24" s="81" t="n">
        <f aca="false">'High pensions'!I24</f>
        <v>18959752.158659</v>
      </c>
      <c r="G24" s="81" t="n">
        <f aca="false">'High pensions'!K24</f>
        <v>148476.22300635</v>
      </c>
      <c r="H24" s="81" t="n">
        <f aca="false">'High pensions'!V24</f>
        <v>816872.371412834</v>
      </c>
      <c r="I24" s="81" t="n">
        <f aca="false">'High pensions'!M24</f>
        <v>4592.04813421701</v>
      </c>
      <c r="J24" s="81" t="n">
        <f aca="false">'High pensions'!W24</f>
        <v>25264.0939612217</v>
      </c>
      <c r="K24" s="9"/>
      <c r="L24" s="81" t="n">
        <f aca="false">'High pensions'!N24</f>
        <v>3599614.55233288</v>
      </c>
      <c r="M24" s="67"/>
      <c r="N24" s="81" t="n">
        <f aca="false">'High pensions'!L24</f>
        <v>785544.065131642</v>
      </c>
      <c r="O24" s="9"/>
      <c r="P24" s="81" t="n">
        <f aca="false">'High pensions'!X24</f>
        <v>23000248.6972876</v>
      </c>
      <c r="Q24" s="67"/>
      <c r="R24" s="81" t="n">
        <f aca="false">'High SIPA income'!G19</f>
        <v>20580119.0171851</v>
      </c>
      <c r="S24" s="67"/>
      <c r="T24" s="81" t="n">
        <f aca="false">'High SIPA income'!J19</f>
        <v>78689868.7761087</v>
      </c>
      <c r="U24" s="9"/>
      <c r="V24" s="81" t="n">
        <f aca="false">'High SIPA income'!F19</f>
        <v>137459.026655012</v>
      </c>
      <c r="W24" s="67"/>
      <c r="X24" s="81" t="n">
        <f aca="false">'High SIPA income'!M19</f>
        <v>345257.444420333</v>
      </c>
      <c r="Y24" s="9"/>
      <c r="Z24" s="9" t="n">
        <f aca="false">R24+V24-N24-L24-F24</f>
        <v>-2627332.73228338</v>
      </c>
      <c r="AA24" s="9"/>
      <c r="AB24" s="9" t="n">
        <f aca="false">T24-P24-D24</f>
        <v>-48621342.2668536</v>
      </c>
      <c r="AC24" s="50"/>
      <c r="AD24" s="9" t="n">
        <v>11116422317.8693</v>
      </c>
      <c r="AE24" s="9" t="n">
        <f aca="false">'Central scenario'!AE24</f>
        <v>730363.317052706</v>
      </c>
      <c r="AF24" s="9" t="n">
        <f aca="false">'Central scenario'!AF24</f>
        <v>191.50871929</v>
      </c>
      <c r="AG24" s="9" t="n">
        <f aca="false">'Central scenario'!AG24</f>
        <v>5329145842.42092</v>
      </c>
      <c r="AH24" s="9"/>
      <c r="AI24" s="9"/>
      <c r="AJ24" s="40" t="n">
        <f aca="false">AB24/AG24</f>
        <v>-0.00912366516221405</v>
      </c>
      <c r="AK24" s="68" t="n">
        <f aca="false">AK23+1</f>
        <v>2035</v>
      </c>
      <c r="AL24" s="69" t="n">
        <f aca="false">SUM(AB94:AB97)/AVERAGE(AG94:AG97)</f>
        <v>-0.0340455777308497</v>
      </c>
      <c r="AM24" s="9" t="n">
        <f aca="false">'Central scenario'!AM24</f>
        <v>6098422.29766839</v>
      </c>
      <c r="AN24" s="69" t="n">
        <f aca="false">AM24/AVERAGE(AG94:AG97)</f>
        <v>0.000769317327494039</v>
      </c>
      <c r="AO24" s="69" t="n">
        <f aca="false">'GDP evolution by scenario'!M93</f>
        <v>0.0330334922911841</v>
      </c>
      <c r="AP24" s="69"/>
      <c r="AQ24" s="9" t="n">
        <f aca="false">AQ23*(1+AO24)</f>
        <v>654123088.484206</v>
      </c>
      <c r="AR24" s="9" t="n">
        <f aca="false">(((((((((((AR23*((1+AO24)^(1/12))-AM24/12)*((1+AO24)^(1/12))-AM24/12)*((1+AO24)^(1/12))-AM24/12)*((1+AO24)^(1/12))-AM24/12)*((1+AO24)^(1/12))-AM24/12)*((1+AO24)^(1/12))-AM24/12)*((1+AO24)^(1/12))-AM24/12)*((1+AO24)^(1/12))-AM24/12)*((1+AO24)^(1/12))-AM24/12)*((1+AO24)^(1/12))-AM24/12)*((1+AO24)^(1/12))-AM24/12)*((1+AO24)^(1/12))-AM24/12</f>
        <v>384995987.446521</v>
      </c>
      <c r="AS24" s="70" t="n">
        <f aca="false">AQ24/AG97</f>
        <v>0.0815955177791371</v>
      </c>
      <c r="AT24" s="70" t="n">
        <f aca="false">AR24/AG97</f>
        <v>0.0480245193781255</v>
      </c>
      <c r="AU24" s="7"/>
      <c r="AV24" s="7"/>
      <c r="AW24" s="7" t="n">
        <f aca="false">workers_and_wage_high!C12</f>
        <v>11410134</v>
      </c>
      <c r="AX24" s="7"/>
      <c r="AY24" s="40" t="n">
        <f aca="false">(AW24-AW23)/AW23</f>
        <v>0.0144590276279915</v>
      </c>
      <c r="AZ24" s="12" t="n">
        <f aca="false">workers_and_wage_high!B12</f>
        <v>6886.42921069284</v>
      </c>
      <c r="BA24" s="40" t="n">
        <f aca="false">(AZ24-AZ23)/AZ23</f>
        <v>0.0214735570369921</v>
      </c>
      <c r="BB24" s="12" t="n">
        <v>50.6467141402216</v>
      </c>
      <c r="BC24" s="39" t="n">
        <f aca="false">'Central scenario'!BC24</f>
        <v>11.1261459164056</v>
      </c>
      <c r="BD24" s="12" t="n">
        <f aca="false">BB24+BC24/2</f>
        <v>56.2097870984244</v>
      </c>
      <c r="BE24" s="40" t="n">
        <f aca="false">BD24/BD23-1</f>
        <v>0.0164446525917397</v>
      </c>
      <c r="BF24" s="7"/>
      <c r="BG24" s="7"/>
      <c r="BH24" s="7"/>
      <c r="BI24" s="40" t="n">
        <f aca="false">T31/AG31</f>
        <v>0.014182079286202</v>
      </c>
      <c r="BJ24" s="7" t="n">
        <f aca="false">BJ23+1</f>
        <v>2035</v>
      </c>
      <c r="BK24" s="40" t="n">
        <f aca="false">SUM(T94:T97)/AVERAGE(AG94:AG97)</f>
        <v>0.0741290249768441</v>
      </c>
      <c r="BL24" s="40" t="n">
        <f aca="false">SUM(P94:P97)/AVERAGE(AG94:AG97)</f>
        <v>0.0170389994516306</v>
      </c>
      <c r="BM24" s="40" t="n">
        <f aca="false">SUM(D94:D97)/AVERAGE(AG94:AG97)</f>
        <v>0.0911356032560632</v>
      </c>
      <c r="BN24" s="40" t="n">
        <f aca="false">(SUM(H94:H97)+SUM(J94:J97))/AVERAGE(AG94:AG97)</f>
        <v>0.0147605725913639</v>
      </c>
      <c r="BO24" s="69" t="n">
        <f aca="false">AL24-BN24</f>
        <v>-0.0488061503222135</v>
      </c>
      <c r="BP24" s="32" t="n">
        <f aca="false">BN24+BM24</f>
        <v>0.105896175847427</v>
      </c>
    </row>
    <row r="25" customFormat="false" ht="12.8" hidden="false" customHeight="false" outlineLevel="0" collapsed="false">
      <c r="A25" s="7" t="n">
        <f aca="false">A21+1</f>
        <v>2017</v>
      </c>
      <c r="B25" s="7" t="n">
        <f aca="false">B21</f>
        <v>4</v>
      </c>
      <c r="C25" s="9"/>
      <c r="D25" s="81" t="n">
        <f aca="false">'High pensions'!Q25</f>
        <v>113373996.039969</v>
      </c>
      <c r="E25" s="9"/>
      <c r="F25" s="81" t="n">
        <f aca="false">'High pensions'!I25</f>
        <v>20607065.8137661</v>
      </c>
      <c r="G25" s="81" t="n">
        <f aca="false">'High pensions'!K25</f>
        <v>189845.474762486</v>
      </c>
      <c r="H25" s="81" t="n">
        <f aca="false">'High pensions'!V25</f>
        <v>1044473.78867251</v>
      </c>
      <c r="I25" s="81" t="n">
        <f aca="false">'High pensions'!M25</f>
        <v>5871.50952873667</v>
      </c>
      <c r="J25" s="81" t="n">
        <f aca="false">'High pensions'!W25</f>
        <v>32303.3130517272</v>
      </c>
      <c r="K25" s="9"/>
      <c r="L25" s="81" t="n">
        <f aca="false">'High pensions'!N25</f>
        <v>4012507.36812272</v>
      </c>
      <c r="M25" s="67"/>
      <c r="N25" s="81" t="n">
        <f aca="false">'High pensions'!L25</f>
        <v>856510.300309789</v>
      </c>
      <c r="O25" s="9"/>
      <c r="P25" s="81" t="n">
        <f aca="false">'High pensions'!X25</f>
        <v>25533186.7687566</v>
      </c>
      <c r="Q25" s="67"/>
      <c r="R25" s="81" t="n">
        <f aca="false">'High SIPA income'!G20</f>
        <v>24342194.7243126</v>
      </c>
      <c r="S25" s="67"/>
      <c r="T25" s="81" t="n">
        <f aca="false">'High SIPA income'!J20</f>
        <v>93074491.3078076</v>
      </c>
      <c r="U25" s="9"/>
      <c r="V25" s="81" t="n">
        <f aca="false">'High SIPA income'!F20</f>
        <v>143698.094559182</v>
      </c>
      <c r="W25" s="67"/>
      <c r="X25" s="81" t="n">
        <f aca="false">'High SIPA income'!M20</f>
        <v>360928.184222419</v>
      </c>
      <c r="Y25" s="9"/>
      <c r="Z25" s="9" t="n">
        <f aca="false">R25+V25-N25-L25-F25</f>
        <v>-990190.663326822</v>
      </c>
      <c r="AA25" s="9"/>
      <c r="AB25" s="9" t="n">
        <f aca="false">T25-P25-D25</f>
        <v>-45832691.5009178</v>
      </c>
      <c r="AC25" s="50"/>
      <c r="AD25" s="9" t="n">
        <v>11725405625.723</v>
      </c>
      <c r="AE25" s="9" t="n">
        <f aca="false">'Central scenario'!AE25</f>
        <v>738802.619740341</v>
      </c>
      <c r="AF25" s="9" t="n">
        <f aca="false">'Central scenario'!AF25</f>
        <v>200.87293846</v>
      </c>
      <c r="AG25" s="9" t="n">
        <f aca="false">'Central scenario'!AG25</f>
        <v>5390723791.0674</v>
      </c>
      <c r="AH25" s="9"/>
      <c r="AI25" s="9"/>
      <c r="AJ25" s="40" t="n">
        <f aca="false">AB25/AG25</f>
        <v>-0.00850214058024343</v>
      </c>
      <c r="AK25" s="68" t="n">
        <f aca="false">AK24+1</f>
        <v>2036</v>
      </c>
      <c r="AL25" s="69" t="n">
        <f aca="false">SUM(AB98:AB101)/AVERAGE(AG98:AG101)</f>
        <v>-0.0324707227859429</v>
      </c>
      <c r="AM25" s="9" t="n">
        <f aca="false">'Central scenario'!AM25</f>
        <v>5493111.4769607</v>
      </c>
      <c r="AN25" s="69" t="n">
        <f aca="false">AM25/AVERAGE(AG98:AG101)</f>
        <v>0.000677558111940197</v>
      </c>
      <c r="AO25" s="69" t="n">
        <f aca="false">'GDP evolution by scenario'!M97</f>
        <v>0.0227273805632946</v>
      </c>
      <c r="AP25" s="69"/>
      <c r="AQ25" s="9" t="n">
        <f aca="false">AQ24*(1+AO25)</f>
        <v>668989592.851425</v>
      </c>
      <c r="AR25" s="9" t="n">
        <f aca="false">(((((((((((AR24*((1+AO25)^(1/12))-AM25/12)*((1+AO25)^(1/12))-AM25/12)*((1+AO25)^(1/12))-AM25/12)*((1+AO25)^(1/12))-AM25/12)*((1+AO25)^(1/12))-AM25/12)*((1+AO25)^(1/12))-AM25/12)*((1+AO25)^(1/12))-AM25/12)*((1+AO25)^(1/12))-AM25/12)*((1+AO25)^(1/12))-AM25/12)*((1+AO25)^(1/12))-AM25/12)*((1+AO25)^(1/12))-AM25/12)*((1+AO25)^(1/12))-AM25/12</f>
        <v>388195838.284561</v>
      </c>
      <c r="AS25" s="70" t="n">
        <f aca="false">AQ25/AG101</f>
        <v>0.0817531313246938</v>
      </c>
      <c r="AT25" s="70" t="n">
        <f aca="false">AR25/AG101</f>
        <v>0.0474390419314424</v>
      </c>
      <c r="AU25" s="7"/>
      <c r="AV25" s="7"/>
      <c r="AW25" s="7" t="n">
        <f aca="false">workers_and_wage_high!C13</f>
        <v>11521898</v>
      </c>
      <c r="AX25" s="7"/>
      <c r="AY25" s="40" t="n">
        <f aca="false">(AW25-AW24)/AW24</f>
        <v>0.0097951522742853</v>
      </c>
      <c r="AZ25" s="12" t="n">
        <f aca="false">workers_and_wage_high!B13</f>
        <v>6890.54533395775</v>
      </c>
      <c r="BA25" s="40" t="n">
        <f aca="false">(AZ25-AZ24)/AZ24</f>
        <v>0.000597715178501923</v>
      </c>
      <c r="BB25" s="12" t="n">
        <v>52.5759107757715</v>
      </c>
      <c r="BC25" s="39" t="n">
        <f aca="false">'Central scenario'!BC25</f>
        <v>11.7344517173055</v>
      </c>
      <c r="BD25" s="12" t="n">
        <f aca="false">BB25+BC25/2</f>
        <v>58.4431366344243</v>
      </c>
      <c r="BE25" s="40" t="n">
        <f aca="false">BD25/BD24-1</f>
        <v>0.0397323962833949</v>
      </c>
      <c r="BI25" s="40" t="n">
        <f aca="false">T32/AG32</f>
        <v>0.0118714612913757</v>
      </c>
      <c r="BJ25" s="7" t="n">
        <f aca="false">BJ24+1</f>
        <v>2036</v>
      </c>
      <c r="BK25" s="40" t="n">
        <f aca="false">SUM(T98:T101)/AVERAGE(AG98:AG101)</f>
        <v>0.0742624774073382</v>
      </c>
      <c r="BL25" s="40" t="n">
        <f aca="false">SUM(P98:P101)/AVERAGE(AG98:AG101)</f>
        <v>0.0167804368758346</v>
      </c>
      <c r="BM25" s="40" t="n">
        <f aca="false">SUM(D98:D101)/AVERAGE(AG98:AG101)</f>
        <v>0.0899527633174465</v>
      </c>
      <c r="BN25" s="40" t="n">
        <f aca="false">(SUM(H98:H101)+SUM(J98:J101))/AVERAGE(AG98:AG101)</f>
        <v>0.0157686801262345</v>
      </c>
      <c r="BO25" s="69" t="n">
        <f aca="false">AL25-BN25</f>
        <v>-0.0482394029121773</v>
      </c>
      <c r="BP25" s="32" t="n">
        <f aca="false">BN25+BM25</f>
        <v>0.105721443443681</v>
      </c>
    </row>
    <row r="26" customFormat="false" ht="12.8" hidden="false" customHeight="false" outlineLevel="0" collapsed="false">
      <c r="A26" s="5" t="n">
        <f aca="false">A22+1</f>
        <v>2018</v>
      </c>
      <c r="B26" s="5" t="n">
        <f aca="false">B22</f>
        <v>1</v>
      </c>
      <c r="C26" s="6" t="n">
        <f aca="false">D26*0.081</f>
        <v>8546215.9057763</v>
      </c>
      <c r="D26" s="80" t="n">
        <f aca="false">'High pensions'!Q26</f>
        <v>105508838.342917</v>
      </c>
      <c r="E26" s="6"/>
      <c r="F26" s="80" t="n">
        <f aca="false">'High pensions'!I26</f>
        <v>19177480.3006855</v>
      </c>
      <c r="G26" s="80" t="n">
        <f aca="false">'High pensions'!K26</f>
        <v>193632.468036018</v>
      </c>
      <c r="H26" s="80" t="n">
        <f aca="false">'High pensions'!V26</f>
        <v>1065308.70831983</v>
      </c>
      <c r="I26" s="80" t="n">
        <f aca="false">'High pensions'!M26</f>
        <v>5988.63303204181</v>
      </c>
      <c r="J26" s="80" t="n">
        <f aca="false">'High pensions'!W26</f>
        <v>32947.6920098918</v>
      </c>
      <c r="K26" s="6"/>
      <c r="L26" s="80" t="n">
        <f aca="false">'High pensions'!N26</f>
        <v>4266228.99960084</v>
      </c>
      <c r="M26" s="8"/>
      <c r="N26" s="80" t="n">
        <f aca="false">'High pensions'!L26</f>
        <v>797289.861036606</v>
      </c>
      <c r="O26" s="6"/>
      <c r="P26" s="80" t="n">
        <f aca="false">'High pensions'!X26</f>
        <v>26523936.1366118</v>
      </c>
      <c r="Q26" s="8"/>
      <c r="R26" s="80" t="n">
        <f aca="false">'High SIPA income'!G21</f>
        <v>19334664.0730578</v>
      </c>
      <c r="S26" s="8"/>
      <c r="T26" s="80" t="n">
        <f aca="false">'High SIPA income'!J21</f>
        <v>73927763.8515407</v>
      </c>
      <c r="U26" s="6"/>
      <c r="V26" s="80" t="n">
        <f aca="false">'High SIPA income'!F21</f>
        <v>129450.461885458</v>
      </c>
      <c r="W26" s="8"/>
      <c r="X26" s="80" t="n">
        <f aca="false">'High SIPA income'!M21</f>
        <v>325142.238652504</v>
      </c>
      <c r="Y26" s="6"/>
      <c r="Z26" s="6" t="n">
        <f aca="false">R26+V26-N26-L26-F26</f>
        <v>-4776884.62637971</v>
      </c>
      <c r="AA26" s="6"/>
      <c r="AB26" s="6" t="n">
        <f aca="false">T26-P26-D26</f>
        <v>-58105010.6279885</v>
      </c>
      <c r="AC26" s="50"/>
      <c r="AD26" s="6" t="n">
        <v>12239176485.8186</v>
      </c>
      <c r="AE26" s="6" t="n">
        <f aca="false">'Central scenario'!AE26</f>
        <v>737939.925055325</v>
      </c>
      <c r="AF26" s="6" t="n">
        <f aca="false">'Central scenario'!AF26</f>
        <v>215.827559350606</v>
      </c>
      <c r="AG26" s="6" t="n">
        <f aca="false">'Central scenario'!AG26</f>
        <v>5384429080.35755</v>
      </c>
      <c r="AH26" s="61" t="n">
        <f aca="false">(AG26-AG25)/AG25</f>
        <v>-0.00116769305084392</v>
      </c>
      <c r="AI26" s="61"/>
      <c r="AJ26" s="61" t="n">
        <f aca="false">AB26/AG26</f>
        <v>-0.0107913039174304</v>
      </c>
      <c r="AK26" s="62" t="n">
        <f aca="false">AK25+1</f>
        <v>2037</v>
      </c>
      <c r="AL26" s="63" t="n">
        <f aca="false">SUM(AB102:AB105)/AVERAGE(AG102:AG105)</f>
        <v>-0.029372852346267</v>
      </c>
      <c r="AM26" s="6" t="n">
        <f aca="false">'Central scenario'!AM26</f>
        <v>4920541.96276278</v>
      </c>
      <c r="AN26" s="63" t="n">
        <f aca="false">AM26/AVERAGE(AG102:AG105)</f>
        <v>0.000589564247198625</v>
      </c>
      <c r="AO26" s="63" t="n">
        <f aca="false">'GDP evolution by scenario'!M101</f>
        <v>0.0294610924948124</v>
      </c>
      <c r="AP26" s="63"/>
      <c r="AQ26" s="6" t="n">
        <f aca="false">AQ25*(1+AO26)</f>
        <v>688698757.124487</v>
      </c>
      <c r="AR26" s="6" t="n">
        <f aca="false">(((((((((((AR25*((1+AO26)^(1/12))-AM26/12)*((1+AO26)^(1/12))-AM26/12)*((1+AO26)^(1/12))-AM26/12)*((1+AO26)^(1/12))-AM26/12)*((1+AO26)^(1/12))-AM26/12)*((1+AO26)^(1/12))-AM26/12)*((1+AO26)^(1/12))-AM26/12)*((1+AO26)^(1/12))-AM26/12)*((1+AO26)^(1/12))-AM26/12)*((1+AO26)^(1/12))-AM26/12)*((1+AO26)^(1/12))-AM26/12)*((1+AO26)^(1/12))-AM26/12</f>
        <v>394645876.056421</v>
      </c>
      <c r="AS26" s="64" t="n">
        <f aca="false">AQ26/AG105</f>
        <v>0.08180491342265</v>
      </c>
      <c r="AT26" s="64" t="n">
        <f aca="false">AR26/AG105</f>
        <v>0.046876767802219</v>
      </c>
      <c r="AU26" s="61" t="n">
        <f aca="false">AVERAGE(AH26:AH29)</f>
        <v>-0.0157471676160662</v>
      </c>
      <c r="AV26" s="5"/>
      <c r="AW26" s="5" t="n">
        <f aca="false">workers_and_wage_high!C14</f>
        <v>11482379</v>
      </c>
      <c r="AX26" s="5"/>
      <c r="AY26" s="61" t="n">
        <f aca="false">(AW26-AW25)/AW25</f>
        <v>-0.00342990364955496</v>
      </c>
      <c r="AZ26" s="11" t="n">
        <f aca="false">workers_and_wage_high!B14</f>
        <v>6808.84926639221</v>
      </c>
      <c r="BA26" s="61" t="n">
        <f aca="false">(AZ26-AZ25)/AZ25</f>
        <v>-0.0118562557252089</v>
      </c>
      <c r="BB26" s="11" t="n">
        <v>51.3153715443761</v>
      </c>
      <c r="BC26" s="66" t="n">
        <f aca="false">'Central scenario'!BC26</f>
        <v>12.3076277148944</v>
      </c>
      <c r="BD26" s="11" t="n">
        <f aca="false">BB26+BC26/2</f>
        <v>57.4691854018233</v>
      </c>
      <c r="BE26" s="61" t="n">
        <f aca="false">BD26/BD25-1</f>
        <v>-0.0166649377273033</v>
      </c>
      <c r="BF26" s="5"/>
      <c r="BG26" s="5"/>
      <c r="BH26" s="5"/>
      <c r="BI26" s="61" t="n">
        <f aca="false">T33/AG33</f>
        <v>0.0136292644465184</v>
      </c>
      <c r="BJ26" s="5" t="n">
        <f aca="false">BJ25+1</f>
        <v>2037</v>
      </c>
      <c r="BK26" s="61" t="n">
        <f aca="false">SUM(T102:T105)/AVERAGE(AG102:AG105)</f>
        <v>0.07478617155572</v>
      </c>
      <c r="BL26" s="61" t="n">
        <f aca="false">SUM(P102:P105)/AVERAGE(AG102:AG105)</f>
        <v>0.0161954911137235</v>
      </c>
      <c r="BM26" s="61" t="n">
        <f aca="false">SUM(D102:D105)/AVERAGE(AG102:AG105)</f>
        <v>0.0879635327882634</v>
      </c>
      <c r="BN26" s="61" t="n">
        <f aca="false">(SUM(H102:H105)+SUM(J102:J105))/AVERAGE(AG102:AG105)</f>
        <v>0.0167389188030287</v>
      </c>
      <c r="BO26" s="63" t="n">
        <f aca="false">AL26-BN26</f>
        <v>-0.0461117711492957</v>
      </c>
      <c r="BP26" s="32" t="n">
        <f aca="false">BN26+BM26</f>
        <v>0.104702451591292</v>
      </c>
    </row>
    <row r="27" customFormat="false" ht="12.8" hidden="false" customHeight="false" outlineLevel="0" collapsed="false">
      <c r="A27" s="7" t="n">
        <f aca="false">A23+1</f>
        <v>2018</v>
      </c>
      <c r="B27" s="7" t="n">
        <f aca="false">B23</f>
        <v>2</v>
      </c>
      <c r="C27" s="9" t="n">
        <f aca="false">D27*0.081</f>
        <v>8603146.91322362</v>
      </c>
      <c r="D27" s="81" t="n">
        <f aca="false">'High pensions'!Q27</f>
        <v>106211690.286711</v>
      </c>
      <c r="E27" s="9"/>
      <c r="F27" s="81" t="n">
        <f aca="false">'High pensions'!I27</f>
        <v>19305231.9612867</v>
      </c>
      <c r="G27" s="81" t="n">
        <f aca="false">'High pensions'!K27</f>
        <v>211229.041623464</v>
      </c>
      <c r="H27" s="81" t="n">
        <f aca="false">'High pensions'!V27</f>
        <v>1162119.8643694</v>
      </c>
      <c r="I27" s="81" t="n">
        <f aca="false">'High pensions'!M27</f>
        <v>6532.85695742682</v>
      </c>
      <c r="J27" s="81" t="n">
        <f aca="false">'High pensions'!W27</f>
        <v>35941.8514753426</v>
      </c>
      <c r="K27" s="9"/>
      <c r="L27" s="81" t="n">
        <f aca="false">'High pensions'!N27</f>
        <v>3669736.53404985</v>
      </c>
      <c r="M27" s="67"/>
      <c r="N27" s="81" t="n">
        <f aca="false">'High pensions'!L27</f>
        <v>790986.917545874</v>
      </c>
      <c r="O27" s="9"/>
      <c r="P27" s="81" t="n">
        <f aca="false">'High pensions'!X27</f>
        <v>23394056.9618448</v>
      </c>
      <c r="Q27" s="67"/>
      <c r="R27" s="81" t="n">
        <f aca="false">'High SIPA income'!G22</f>
        <v>22041038.7281914</v>
      </c>
      <c r="S27" s="67"/>
      <c r="T27" s="81" t="n">
        <f aca="false">'High SIPA income'!J22</f>
        <v>84275821.9115361</v>
      </c>
      <c r="U27" s="9"/>
      <c r="V27" s="81" t="n">
        <f aca="false">'High SIPA income'!F22</f>
        <v>124241.716375217</v>
      </c>
      <c r="W27" s="67"/>
      <c r="X27" s="81" t="n">
        <f aca="false">'High SIPA income'!M22</f>
        <v>312059.371653781</v>
      </c>
      <c r="Y27" s="9"/>
      <c r="Z27" s="9" t="n">
        <f aca="false">R27+V27-N27-L27-F27</f>
        <v>-1600674.96831584</v>
      </c>
      <c r="AA27" s="9"/>
      <c r="AB27" s="9" t="n">
        <f aca="false">T27-P27-D27</f>
        <v>-45329925.3370201</v>
      </c>
      <c r="AC27" s="50"/>
      <c r="AD27" s="9" t="n">
        <v>14034054600.9996</v>
      </c>
      <c r="AE27" s="9" t="n">
        <f aca="false">'Central scenario'!AE27</f>
        <v>700406.755631087</v>
      </c>
      <c r="AF27" s="9" t="n">
        <f aca="false">'Central scenario'!AF27</f>
        <v>231.639850427105</v>
      </c>
      <c r="AG27" s="9" t="n">
        <f aca="false">'Central scenario'!AG27</f>
        <v>5110565745.3297</v>
      </c>
      <c r="AH27" s="40" t="n">
        <f aca="false">(AG27-AG26)/AG26</f>
        <v>-0.0508620934440214</v>
      </c>
      <c r="AI27" s="40"/>
      <c r="AJ27" s="40" t="n">
        <f aca="false">AB27/AG27</f>
        <v>-0.0088698448656971</v>
      </c>
      <c r="AK27" s="68" t="n">
        <f aca="false">AK26+1</f>
        <v>2038</v>
      </c>
      <c r="AL27" s="69" t="n">
        <f aca="false">SUM(AB106:AB109)/AVERAGE(AG106:AG109)</f>
        <v>-0.0270176550605245</v>
      </c>
      <c r="AM27" s="9" t="n">
        <f aca="false">'Central scenario'!AM27</f>
        <v>4379286.21321994</v>
      </c>
      <c r="AN27" s="69" t="n">
        <f aca="false">AM27/AVERAGE(AG106:AG109)</f>
        <v>0.00051125125431211</v>
      </c>
      <c r="AO27" s="69" t="n">
        <f aca="false">'GDP evolution by scenario'!M105</f>
        <v>0.026330280535553</v>
      </c>
      <c r="AP27" s="69"/>
      <c r="AQ27" s="9" t="n">
        <f aca="false">AQ26*(1+AO27)</f>
        <v>706832388.604062</v>
      </c>
      <c r="AR27" s="9" t="n">
        <f aca="false">(((((((((((AR26*((1+AO27)^(1/12))-AM27/12)*((1+AO27)^(1/12))-AM27/12)*((1+AO27)^(1/12))-AM27/12)*((1+AO27)^(1/12))-AM27/12)*((1+AO27)^(1/12))-AM27/12)*((1+AO27)^(1/12))-AM27/12)*((1+AO27)^(1/12))-AM27/12)*((1+AO27)^(1/12))-AM27/12)*((1+AO27)^(1/12))-AM27/12)*((1+AO27)^(1/12))-AM27/12)*((1+AO27)^(1/12))-AM27/12)*((1+AO27)^(1/12))-AM27/12</f>
        <v>400605125.044492</v>
      </c>
      <c r="AS27" s="70" t="n">
        <f aca="false">AQ27/AG109</f>
        <v>0.0816952437518679</v>
      </c>
      <c r="AT27" s="70" t="n">
        <f aca="false">AR27/AG109</f>
        <v>0.0463016888676983</v>
      </c>
      <c r="AU27" s="7"/>
      <c r="AV27" s="7"/>
      <c r="AW27" s="7" t="n">
        <f aca="false">workers_and_wage_high!C15</f>
        <v>11421402</v>
      </c>
      <c r="AX27" s="7"/>
      <c r="AY27" s="40" t="n">
        <f aca="false">(AW27-AW26)/AW26</f>
        <v>-0.0053104848742582</v>
      </c>
      <c r="AZ27" s="12" t="n">
        <f aca="false">workers_and_wage_high!B15</f>
        <v>6723.17180647536</v>
      </c>
      <c r="BA27" s="40" t="n">
        <f aca="false">(AZ27-AZ26)/AZ26</f>
        <v>-0.0125832510846933</v>
      </c>
      <c r="BB27" s="12" t="n">
        <v>46.4292581733586</v>
      </c>
      <c r="BC27" s="39" t="n">
        <f aca="false">'Central scenario'!BC27</f>
        <v>10.7584829174465</v>
      </c>
      <c r="BD27" s="12" t="n">
        <f aca="false">BB27+BC27/2</f>
        <v>51.8084996320818</v>
      </c>
      <c r="BE27" s="40" t="n">
        <f aca="false">BD27/BD26-1</f>
        <v>-0.098499495515067</v>
      </c>
      <c r="BF27" s="7"/>
      <c r="BG27" s="7"/>
      <c r="BH27" s="7"/>
      <c r="BI27" s="40" t="n">
        <f aca="false">T34/AG34</f>
        <v>0.01311411991336</v>
      </c>
      <c r="BJ27" s="7" t="n">
        <f aca="false">BJ26+1</f>
        <v>2038</v>
      </c>
      <c r="BK27" s="40" t="n">
        <f aca="false">SUM(T106:T109)/AVERAGE(AG106:AG109)</f>
        <v>0.0751945643234079</v>
      </c>
      <c r="BL27" s="40" t="n">
        <f aca="false">SUM(P106:P109)/AVERAGE(AG106:AG109)</f>
        <v>0.0158412616479415</v>
      </c>
      <c r="BM27" s="40" t="n">
        <f aca="false">SUM(D106:D109)/AVERAGE(AG106:AG109)</f>
        <v>0.0863709577359908</v>
      </c>
      <c r="BN27" s="40" t="n">
        <f aca="false">(SUM(H106:H109)+SUM(J106:J109))/AVERAGE(AG106:AG109)</f>
        <v>0.0174195519085056</v>
      </c>
      <c r="BO27" s="69" t="n">
        <f aca="false">AL27-BN27</f>
        <v>-0.0444372069690301</v>
      </c>
      <c r="BP27" s="32" t="n">
        <f aca="false">BN27+BM27</f>
        <v>0.103790509644496</v>
      </c>
    </row>
    <row r="28" customFormat="false" ht="12.8" hidden="false" customHeight="false" outlineLevel="0" collapsed="false">
      <c r="A28" s="7" t="n">
        <f aca="false">A24+1</f>
        <v>2018</v>
      </c>
      <c r="B28" s="7" t="n">
        <f aca="false">B24</f>
        <v>3</v>
      </c>
      <c r="C28" s="9" t="n">
        <f aca="false">D28*0.081</f>
        <v>8050442.29722038</v>
      </c>
      <c r="D28" s="81" t="n">
        <f aca="false">'High pensions'!Q28</f>
        <v>99388176.5088936</v>
      </c>
      <c r="E28" s="9"/>
      <c r="F28" s="81" t="n">
        <f aca="false">'High pensions'!I28</f>
        <v>18064977.5607004</v>
      </c>
      <c r="G28" s="81" t="n">
        <f aca="false">'High pensions'!K28</f>
        <v>227995.709527446</v>
      </c>
      <c r="H28" s="81" t="n">
        <f aca="false">'High pensions'!V28</f>
        <v>1254365.1242103</v>
      </c>
      <c r="I28" s="81" t="n">
        <f aca="false">'High pensions'!M28</f>
        <v>7051.41369672515</v>
      </c>
      <c r="J28" s="81" t="n">
        <f aca="false">'High pensions'!W28</f>
        <v>38794.7976559888</v>
      </c>
      <c r="K28" s="9"/>
      <c r="L28" s="81" t="n">
        <f aca="false">'High pensions'!N28</f>
        <v>3308279.04526512</v>
      </c>
      <c r="M28" s="67"/>
      <c r="N28" s="81" t="n">
        <f aca="false">'High pensions'!L28</f>
        <v>750970.232147779</v>
      </c>
      <c r="O28" s="9"/>
      <c r="P28" s="81" t="n">
        <f aca="false">'High pensions'!X28</f>
        <v>21298292.3380149</v>
      </c>
      <c r="Q28" s="67"/>
      <c r="R28" s="81" t="n">
        <f aca="false">'High SIPA income'!G23</f>
        <v>18066228.260474</v>
      </c>
      <c r="S28" s="67"/>
      <c r="T28" s="81" t="n">
        <f aca="false">'High SIPA income'!J23</f>
        <v>69077789.5846383</v>
      </c>
      <c r="U28" s="9"/>
      <c r="V28" s="81" t="n">
        <f aca="false">'High SIPA income'!F23</f>
        <v>112485.920454584</v>
      </c>
      <c r="W28" s="67"/>
      <c r="X28" s="81" t="n">
        <f aca="false">'High SIPA income'!M23</f>
        <v>282532.20159116</v>
      </c>
      <c r="Y28" s="9"/>
      <c r="Z28" s="9" t="n">
        <f aca="false">R28+V28-N28-L28-F28</f>
        <v>-3945512.65718468</v>
      </c>
      <c r="AA28" s="9"/>
      <c r="AB28" s="9" t="n">
        <f aca="false">T28-P28-D28</f>
        <v>-51608679.2622702</v>
      </c>
      <c r="AC28" s="50"/>
      <c r="AD28" s="9" t="n">
        <v>15118123646.8716</v>
      </c>
      <c r="AE28" s="9" t="n">
        <f aca="false">'Central scenario'!AE28</f>
        <v>699939.388505861</v>
      </c>
      <c r="AF28" s="9" t="n">
        <f aca="false">'Central scenario'!AF28</f>
        <v>257.384544350716</v>
      </c>
      <c r="AG28" s="9" t="n">
        <f aca="false">'Central scenario'!AG28</f>
        <v>5107155569.16924</v>
      </c>
      <c r="AH28" s="40" t="n">
        <f aca="false">(AG28-AG27)/AG27</f>
        <v>-0.000667279579284992</v>
      </c>
      <c r="AI28" s="40"/>
      <c r="AJ28" s="40" t="n">
        <f aca="false">AB28/AG28</f>
        <v>-0.0101051707870072</v>
      </c>
      <c r="AK28" s="68" t="n">
        <f aca="false">AK27+1</f>
        <v>2039</v>
      </c>
      <c r="AL28" s="69" t="n">
        <f aca="false">SUM(AB110:AB113)/AVERAGE(AG110:AG113)</f>
        <v>-0.0261254510728081</v>
      </c>
      <c r="AM28" s="9" t="n">
        <f aca="false">'Central scenario'!AM28</f>
        <v>3887732.69163583</v>
      </c>
      <c r="AN28" s="69" t="n">
        <f aca="false">AM28/AVERAGE(AG110:AG113)</f>
        <v>0.000441294467489073</v>
      </c>
      <c r="AO28" s="69" t="n">
        <f aca="false">'GDP evolution by scenario'!M109</f>
        <v>0.0284873879004162</v>
      </c>
      <c r="AP28" s="69"/>
      <c r="AQ28" s="9" t="n">
        <f aca="false">AQ27*(1+AO28)</f>
        <v>726968197.038803</v>
      </c>
      <c r="AR28" s="9" t="n">
        <f aca="false">(((((((((((AR27*((1+AO28)^(1/12))-AM28/12)*((1+AO28)^(1/12))-AM28/12)*((1+AO28)^(1/12))-AM28/12)*((1+AO28)^(1/12))-AM28/12)*((1+AO28)^(1/12))-AM28/12)*((1+AO28)^(1/12))-AM28/12)*((1+AO28)^(1/12))-AM28/12)*((1+AO28)^(1/12))-AM28/12)*((1+AO28)^(1/12))-AM28/12)*((1+AO28)^(1/12))-AM28/12)*((1+AO28)^(1/12))-AM28/12)*((1+AO28)^(1/12))-AM28/12</f>
        <v>408079082.348885</v>
      </c>
      <c r="AS28" s="70" t="n">
        <f aca="false">AQ28/AG113</f>
        <v>0.0816359891095555</v>
      </c>
      <c r="AT28" s="70" t="n">
        <f aca="false">AR28/AG113</f>
        <v>0.0458258554613122</v>
      </c>
      <c r="AU28" s="9"/>
      <c r="AV28" s="7"/>
      <c r="AW28" s="7" t="n">
        <f aca="false">workers_and_wage_high!C16</f>
        <v>11521980</v>
      </c>
      <c r="AX28" s="7"/>
      <c r="AY28" s="40" t="n">
        <f aca="false">(AW28-AW27)/AW27</f>
        <v>0.00880609928623474</v>
      </c>
      <c r="AZ28" s="12" t="n">
        <f aca="false">workers_and_wage_high!B16</f>
        <v>6342.54075613813</v>
      </c>
      <c r="BA28" s="40" t="n">
        <f aca="false">(AZ28-AZ27)/AZ27</f>
        <v>-0.0566148034430167</v>
      </c>
      <c r="BB28" s="12" t="n">
        <v>45.5379530641625</v>
      </c>
      <c r="BC28" s="39" t="n">
        <f aca="false">'Central scenario'!BC28</f>
        <v>11.4316580981135</v>
      </c>
      <c r="BD28" s="12" t="n">
        <f aca="false">BB28+BC28/2</f>
        <v>51.2537821132193</v>
      </c>
      <c r="BE28" s="40" t="n">
        <f aca="false">BD28/BD27-1</f>
        <v>-0.0107070755339747</v>
      </c>
      <c r="BF28" s="7"/>
      <c r="BG28" s="7"/>
      <c r="BH28" s="7"/>
      <c r="BI28" s="40" t="n">
        <f aca="false">T35/AG35</f>
        <v>0.0180582785472296</v>
      </c>
      <c r="BJ28" s="7" t="n">
        <f aca="false">BJ27+1</f>
        <v>2039</v>
      </c>
      <c r="BK28" s="40" t="n">
        <f aca="false">SUM(T110:T113)/AVERAGE(AG110:AG113)</f>
        <v>0.0756669589038209</v>
      </c>
      <c r="BL28" s="40" t="n">
        <f aca="false">SUM(P110:P113)/AVERAGE(AG110:AG113)</f>
        <v>0.0157447503624714</v>
      </c>
      <c r="BM28" s="40" t="n">
        <f aca="false">SUM(D110:D113)/AVERAGE(AG110:AG113)</f>
        <v>0.0860476596141576</v>
      </c>
      <c r="BN28" s="40" t="n">
        <f aca="false">(SUM(H110:H113)+SUM(J110:J113))/AVERAGE(AG110:AG113)</f>
        <v>0.018022544332033</v>
      </c>
      <c r="BO28" s="69" t="n">
        <f aca="false">AL28-BN28</f>
        <v>-0.044147995404841</v>
      </c>
      <c r="BP28" s="32" t="n">
        <f aca="false">BN28+BM28</f>
        <v>0.104070203946191</v>
      </c>
    </row>
    <row r="29" customFormat="false" ht="12.8" hidden="false" customHeight="false" outlineLevel="0" collapsed="false">
      <c r="A29" s="7" t="n">
        <f aca="false">A25+1</f>
        <v>2018</v>
      </c>
      <c r="B29" s="7" t="n">
        <f aca="false">B25</f>
        <v>4</v>
      </c>
      <c r="C29" s="9" t="n">
        <f aca="false">D29*0.081</f>
        <v>7381191.97851738</v>
      </c>
      <c r="D29" s="81" t="n">
        <f aca="false">'High pensions'!Q29</f>
        <v>91125826.8952763</v>
      </c>
      <c r="E29" s="9"/>
      <c r="F29" s="81" t="n">
        <f aca="false">'High pensions'!I29</f>
        <v>16563197.7151339</v>
      </c>
      <c r="G29" s="81" t="n">
        <f aca="false">'High pensions'!K29</f>
        <v>233179.582375956</v>
      </c>
      <c r="H29" s="81" t="n">
        <f aca="false">'High pensions'!V29</f>
        <v>1282885.26313305</v>
      </c>
      <c r="I29" s="81" t="n">
        <f aca="false">'High pensions'!M29</f>
        <v>7211.73966111208</v>
      </c>
      <c r="J29" s="81" t="n">
        <f aca="false">'High pensions'!W29</f>
        <v>39676.8638082386</v>
      </c>
      <c r="K29" s="9"/>
      <c r="L29" s="81" t="n">
        <f aca="false">'High pensions'!N29</f>
        <v>3051396.7057971</v>
      </c>
      <c r="M29" s="67"/>
      <c r="N29" s="81" t="n">
        <f aca="false">'High pensions'!L29</f>
        <v>686850.352897843</v>
      </c>
      <c r="O29" s="9"/>
      <c r="P29" s="81" t="n">
        <f aca="false">'High pensions'!X29</f>
        <v>19612560.0001379</v>
      </c>
      <c r="Q29" s="67"/>
      <c r="R29" s="81" t="n">
        <f aca="false">'High SIPA income'!G24</f>
        <v>19758169.3249393</v>
      </c>
      <c r="S29" s="67"/>
      <c r="T29" s="81" t="n">
        <f aca="false">'High SIPA income'!J24</f>
        <v>75547072.8880299</v>
      </c>
      <c r="U29" s="9"/>
      <c r="V29" s="81" t="n">
        <f aca="false">'High SIPA income'!F24</f>
        <v>112102.826524005</v>
      </c>
      <c r="W29" s="67"/>
      <c r="X29" s="81" t="n">
        <f aca="false">'High SIPA income'!M24</f>
        <v>281569.980086592</v>
      </c>
      <c r="Y29" s="9"/>
      <c r="Z29" s="9" t="n">
        <f aca="false">R29+V29-N29-L29-F29</f>
        <v>-431172.622365523</v>
      </c>
      <c r="AA29" s="9"/>
      <c r="AB29" s="9" t="n">
        <f aca="false">T29-P29-D29</f>
        <v>-35191314.0073844</v>
      </c>
      <c r="AC29" s="50"/>
      <c r="AD29" s="9" t="n">
        <v>16779533858.6913</v>
      </c>
      <c r="AE29" s="9" t="n">
        <f aca="false">'Central scenario'!AE29</f>
        <v>692735.8892223</v>
      </c>
      <c r="AF29" s="9" t="n">
        <f aca="false">'Central scenario'!AF29</f>
        <v>298.099530285664</v>
      </c>
      <c r="AG29" s="9" t="n">
        <f aca="false">'Central scenario'!AG29</f>
        <v>5054594744.49258</v>
      </c>
      <c r="AH29" s="40" t="n">
        <f aca="false">(AG29-AG28)/AG28</f>
        <v>-0.0102916043901144</v>
      </c>
      <c r="AI29" s="40"/>
      <c r="AJ29" s="40" t="n">
        <f aca="false">AB29/AG29</f>
        <v>-0.00696224243214124</v>
      </c>
      <c r="AK29" s="68" t="n">
        <f aca="false">AK28+1</f>
        <v>2040</v>
      </c>
      <c r="AL29" s="69" t="n">
        <f aca="false">SUM(AB114:AB117)/AVERAGE(AG114:AG117)</f>
        <v>-0.0255010858093571</v>
      </c>
      <c r="AM29" s="9" t="n">
        <f aca="false">'Central scenario'!AM29</f>
        <v>3427469.19706586</v>
      </c>
      <c r="AN29" s="69" t="n">
        <f aca="false">AM29/AVERAGE(AG114:AG117)</f>
        <v>0.000380637289996971</v>
      </c>
      <c r="AO29" s="69" t="n">
        <f aca="false">'GDP evolution by scenario'!M113</f>
        <v>0.022102178502138</v>
      </c>
      <c r="AP29" s="69"/>
      <c r="AQ29" s="9" t="n">
        <f aca="false">AQ28*(1+AO29)</f>
        <v>743035777.895132</v>
      </c>
      <c r="AR29" s="9" t="n">
        <f aca="false">(((((((((((AR28*((1+AO29)^(1/12))-AM29/12)*((1+AO29)^(1/12))-AM29/12)*((1+AO29)^(1/12))-AM29/12)*((1+AO29)^(1/12))-AM29/12)*((1+AO29)^(1/12))-AM29/12)*((1+AO29)^(1/12))-AM29/12)*((1+AO29)^(1/12))-AM29/12)*((1+AO29)^(1/12))-AM29/12)*((1+AO29)^(1/12))-AM29/12)*((1+AO29)^(1/12))-AM29/12)*((1+AO29)^(1/12))-AM29/12)*((1+AO29)^(1/12))-AM29/12</f>
        <v>413636466.093153</v>
      </c>
      <c r="AS29" s="70" t="n">
        <f aca="false">AQ29/AG117</f>
        <v>0.0819780610896046</v>
      </c>
      <c r="AT29" s="70" t="n">
        <f aca="false">AR29/AG117</f>
        <v>0.0456359121526156</v>
      </c>
      <c r="AV29" s="7"/>
      <c r="AW29" s="7" t="n">
        <f aca="false">workers_and_wage_high!C17</f>
        <v>11538154</v>
      </c>
      <c r="AX29" s="7"/>
      <c r="AY29" s="40" t="n">
        <f aca="false">(AW29-AW28)/AW28</f>
        <v>0.00140375178571739</v>
      </c>
      <c r="AZ29" s="12" t="n">
        <f aca="false">workers_and_wage_high!B17</f>
        <v>6004.7550431554</v>
      </c>
      <c r="BA29" s="40" t="n">
        <f aca="false">(AZ29-AZ28)/AZ28</f>
        <v>-0.0532571608082817</v>
      </c>
      <c r="BB29" s="12" t="n">
        <v>47.1428829501671</v>
      </c>
      <c r="BC29" s="39" t="n">
        <f aca="false">'Central scenario'!BC29</f>
        <v>12.2792900390599</v>
      </c>
      <c r="BD29" s="12" t="n">
        <f aca="false">BB29+BC29/2</f>
        <v>53.2825279696971</v>
      </c>
      <c r="BE29" s="40" t="n">
        <f aca="false">BD29/BD28-1</f>
        <v>0.0395823639316277</v>
      </c>
      <c r="BF29" s="7"/>
      <c r="BG29" s="73" t="n">
        <f aca="false">(BB29-BB25)/BB25</f>
        <v>-0.103336827559212</v>
      </c>
      <c r="BH29" s="7"/>
      <c r="BI29" s="40" t="n">
        <f aca="false">T36/AG36</f>
        <v>0.0139641922533746</v>
      </c>
      <c r="BJ29" s="7" t="n">
        <f aca="false">BJ28+1</f>
        <v>2040</v>
      </c>
      <c r="BK29" s="40" t="n">
        <f aca="false">SUM(T114:T117)/AVERAGE(AG114:AG117)</f>
        <v>0.0757950030917971</v>
      </c>
      <c r="BL29" s="40" t="n">
        <f aca="false">SUM(P114:P117)/AVERAGE(AG114:AG117)</f>
        <v>0.015706519827554</v>
      </c>
      <c r="BM29" s="40" t="n">
        <f aca="false">SUM(D114:D117)/AVERAGE(AG114:AG117)</f>
        <v>0.0855895690736002</v>
      </c>
      <c r="BN29" s="40" t="n">
        <f aca="false">(SUM(H114:H117)+SUM(J114:J117))/AVERAGE(AG114:AG117)</f>
        <v>0.0189682126235787</v>
      </c>
      <c r="BO29" s="69" t="n">
        <f aca="false">AL29-BN29</f>
        <v>-0.0444692984329358</v>
      </c>
      <c r="BP29" s="32" t="n">
        <f aca="false">BN29+BM29</f>
        <v>0.104557781697179</v>
      </c>
    </row>
    <row r="30" customFormat="false" ht="12.8" hidden="false" customHeight="false" outlineLevel="0" collapsed="false">
      <c r="A30" s="5" t="n">
        <f aca="false">A26+1</f>
        <v>2019</v>
      </c>
      <c r="B30" s="5" t="n">
        <f aca="false">B26</f>
        <v>1</v>
      </c>
      <c r="C30" s="6"/>
      <c r="D30" s="80" t="n">
        <f aca="false">'High pensions'!Q30</f>
        <v>90613526.7491123</v>
      </c>
      <c r="E30" s="6"/>
      <c r="F30" s="80" t="n">
        <f aca="false">'High pensions'!I30</f>
        <v>16470081.0993565</v>
      </c>
      <c r="G30" s="80" t="n">
        <f aca="false">'High pensions'!K30</f>
        <v>189879.95484708</v>
      </c>
      <c r="H30" s="80" t="n">
        <f aca="false">'High pensions'!V30</f>
        <v>1044663.48792468</v>
      </c>
      <c r="I30" s="80" t="n">
        <f aca="false">'High pensions'!M30</f>
        <v>5872.57592310553</v>
      </c>
      <c r="J30" s="80" t="n">
        <f aca="false">'High pensions'!W30</f>
        <v>32309.1800389074</v>
      </c>
      <c r="K30" s="6"/>
      <c r="L30" s="80" t="n">
        <f aca="false">'High pensions'!N30</f>
        <v>3574517.52676076</v>
      </c>
      <c r="M30" s="8"/>
      <c r="N30" s="80" t="n">
        <f aca="false">'High pensions'!L30</f>
        <v>683471.593930826</v>
      </c>
      <c r="O30" s="6"/>
      <c r="P30" s="80" t="n">
        <f aca="false">'High pensions'!X30</f>
        <v>22308447.4919886</v>
      </c>
      <c r="Q30" s="8"/>
      <c r="R30" s="80" t="n">
        <f aca="false">'High SIPA income'!G25</f>
        <v>15760588.8300529</v>
      </c>
      <c r="S30" s="8"/>
      <c r="T30" s="80" t="n">
        <f aca="false">'High SIPA income'!J25</f>
        <v>60261977.3887342</v>
      </c>
      <c r="U30" s="6"/>
      <c r="V30" s="80" t="n">
        <f aca="false">'High SIPA income'!F25</f>
        <v>110988.074669527</v>
      </c>
      <c r="W30" s="8"/>
      <c r="X30" s="80" t="n">
        <f aca="false">'High SIPA income'!M25</f>
        <v>278770.044820021</v>
      </c>
      <c r="Y30" s="6"/>
      <c r="Z30" s="6" t="n">
        <f aca="false">R30+V30-N30-L30-F30</f>
        <v>-4856493.31532565</v>
      </c>
      <c r="AA30" s="6"/>
      <c r="AB30" s="6" t="n">
        <f aca="false">T30-P30-D30</f>
        <v>-52659996.8523667</v>
      </c>
      <c r="AC30" s="50"/>
      <c r="AD30" s="6" t="n">
        <v>17412113021.4212</v>
      </c>
      <c r="AE30" s="6" t="n">
        <f aca="false">'Central scenario'!AE30</f>
        <v>693692.821134425</v>
      </c>
      <c r="AF30" s="6" t="n">
        <f aca="false">'Central scenario'!AF30</f>
        <v>326.494679287868</v>
      </c>
      <c r="AG30" s="6" t="n">
        <f aca="false">'Central scenario'!AG30</f>
        <v>5061577063.56846</v>
      </c>
      <c r="AH30" s="61" t="n">
        <f aca="false">(AG30-AG29)/AG29</f>
        <v>0.00138138059109247</v>
      </c>
      <c r="AI30" s="61"/>
      <c r="AJ30" s="61" t="n">
        <f aca="false">AB30/AG30</f>
        <v>-0.0104038714003578</v>
      </c>
      <c r="AK30" s="5"/>
      <c r="AL30" s="5"/>
      <c r="AM30" s="6"/>
      <c r="AN30" s="5"/>
      <c r="AO30" s="5"/>
      <c r="AP30" s="5"/>
      <c r="AQ30" s="5"/>
      <c r="AR30" s="74" t="n">
        <f aca="false">(AR29-AR6)/AR6</f>
        <v>-0.287663330299935</v>
      </c>
      <c r="AS30" s="5"/>
      <c r="AT30" s="5"/>
      <c r="AU30" s="61" t="n">
        <f aca="false">AVERAGE(AH30:AH33)</f>
        <v>-0.000814920483286916</v>
      </c>
      <c r="AV30" s="5"/>
      <c r="AW30" s="5" t="n">
        <f aca="false">workers_and_wage_high!C18</f>
        <v>11452346</v>
      </c>
      <c r="AX30" s="5"/>
      <c r="AY30" s="61" t="n">
        <f aca="false">(AW30-AW29)/AW29</f>
        <v>-0.00743689155128281</v>
      </c>
      <c r="AZ30" s="11" t="n">
        <f aca="false">workers_and_wage_high!B18</f>
        <v>5984.66038142344</v>
      </c>
      <c r="BA30" s="61" t="n">
        <f aca="false">(AZ30-AZ29)/AZ29</f>
        <v>-0.00334645819646946</v>
      </c>
      <c r="BB30" s="11" t="n">
        <v>48.2222149172159</v>
      </c>
      <c r="BC30" s="66" t="n">
        <f aca="false">'Central scenario'!BC30</f>
        <v>13.7158643683573</v>
      </c>
      <c r="BD30" s="11" t="n">
        <f aca="false">BB30+BC30/2</f>
        <v>55.0801471013946</v>
      </c>
      <c r="BE30" s="61" t="n">
        <f aca="false">BD30/BD29-1</f>
        <v>0.0337374970782138</v>
      </c>
      <c r="BF30" s="5"/>
      <c r="BG30" s="5"/>
      <c r="BH30" s="5"/>
      <c r="BI30" s="61" t="n">
        <f aca="false">T37/AG37</f>
        <v>0.0162218165635501</v>
      </c>
      <c r="BJ30" s="5"/>
      <c r="BK30" s="5"/>
      <c r="BL30" s="5"/>
      <c r="BM30" s="5"/>
      <c r="BN30" s="5"/>
      <c r="BO30" s="5"/>
      <c r="BP30" s="5"/>
    </row>
    <row r="31" customFormat="false" ht="12.8" hidden="false" customHeight="false" outlineLevel="0" collapsed="false">
      <c r="A31" s="7" t="n">
        <f aca="false">A27+1</f>
        <v>2019</v>
      </c>
      <c r="B31" s="7" t="n">
        <f aca="false">B27</f>
        <v>2</v>
      </c>
      <c r="C31" s="9"/>
      <c r="D31" s="81" t="n">
        <f aca="false">'High pensions'!Q31</f>
        <v>91487854.0194997</v>
      </c>
      <c r="E31" s="9"/>
      <c r="F31" s="81" t="n">
        <f aca="false">'High pensions'!I31</f>
        <v>16629000.430358</v>
      </c>
      <c r="G31" s="81" t="n">
        <f aca="false">'High pensions'!K31</f>
        <v>194832.254670393</v>
      </c>
      <c r="H31" s="81" t="n">
        <f aca="false">'High pensions'!V31</f>
        <v>1071909.58038787</v>
      </c>
      <c r="I31" s="81" t="n">
        <f aca="false">'High pensions'!M31</f>
        <v>6025.73983516681</v>
      </c>
      <c r="J31" s="81" t="n">
        <f aca="false">'High pensions'!W31</f>
        <v>33151.8426924086</v>
      </c>
      <c r="K31" s="9"/>
      <c r="L31" s="81" t="n">
        <f aca="false">'High pensions'!N31</f>
        <v>3250287.77850783</v>
      </c>
      <c r="M31" s="67"/>
      <c r="N31" s="81" t="n">
        <f aca="false">'High pensions'!L31</f>
        <v>691128.159056459</v>
      </c>
      <c r="O31" s="9"/>
      <c r="P31" s="81" t="n">
        <f aca="false">'High pensions'!X31</f>
        <v>20668141.9492501</v>
      </c>
      <c r="Q31" s="67"/>
      <c r="R31" s="81" t="n">
        <f aca="false">'High SIPA income'!G26</f>
        <v>18703119.7272112</v>
      </c>
      <c r="S31" s="67"/>
      <c r="T31" s="81" t="n">
        <f aca="false">'High SIPA income'!J26</f>
        <v>71512999.3081739</v>
      </c>
      <c r="U31" s="9"/>
      <c r="V31" s="81" t="n">
        <f aca="false">'High SIPA income'!F26</f>
        <v>107486.273713936</v>
      </c>
      <c r="W31" s="67"/>
      <c r="X31" s="81" t="n">
        <f aca="false">'High SIPA income'!M26</f>
        <v>269974.530416806</v>
      </c>
      <c r="Y31" s="9"/>
      <c r="Z31" s="9" t="n">
        <f aca="false">R31+V31-N31-L31-F31</f>
        <v>-1759810.36699725</v>
      </c>
      <c r="AA31" s="9"/>
      <c r="AB31" s="9" t="n">
        <f aca="false">T31-P31-D31</f>
        <v>-40642996.6605759</v>
      </c>
      <c r="AC31" s="50"/>
      <c r="AD31" s="9" t="n">
        <v>20909685152.7339</v>
      </c>
      <c r="AE31" s="9" t="n">
        <f aca="false">'Central scenario'!AE31</f>
        <v>691076.986332392</v>
      </c>
      <c r="AF31" s="9" t="n">
        <f aca="false">'Central scenario'!AF31</f>
        <v>364.361405082009</v>
      </c>
      <c r="AG31" s="9" t="n">
        <f aca="false">'Central scenario'!AG31</f>
        <v>5042490446.21757</v>
      </c>
      <c r="AH31" s="40" t="n">
        <f aca="false">(AG31-AG30)/AG30</f>
        <v>-0.0037708834837806</v>
      </c>
      <c r="AI31" s="40"/>
      <c r="AJ31" s="40" t="n">
        <f aca="false">AB31/AG31</f>
        <v>-0.00806010385028348</v>
      </c>
      <c r="AK31" s="7"/>
      <c r="AL31" s="7"/>
      <c r="AM31" s="9"/>
      <c r="AN31" s="7"/>
      <c r="AO31" s="7"/>
      <c r="AP31" s="7"/>
      <c r="AQ31" s="7"/>
      <c r="AR31" s="7"/>
      <c r="AS31" s="7"/>
      <c r="AT31" s="7"/>
      <c r="AU31" s="7"/>
      <c r="AV31" s="7"/>
      <c r="AW31" s="7" t="n">
        <f aca="false">workers_and_wage_high!C19</f>
        <v>11487356</v>
      </c>
      <c r="AX31" s="7"/>
      <c r="AY31" s="40" t="n">
        <f aca="false">(AW31-AW30)/AW30</f>
        <v>0.00305701556694148</v>
      </c>
      <c r="AZ31" s="12" t="n">
        <f aca="false">workers_and_wage_high!B19</f>
        <v>5961.57826280046</v>
      </c>
      <c r="BA31" s="40" t="n">
        <f aca="false">(AZ31-AZ30)/AZ30</f>
        <v>-0.00385688028256918</v>
      </c>
      <c r="BB31" s="12" t="n">
        <v>42.4620464501394</v>
      </c>
      <c r="BC31" s="39" t="n">
        <f aca="false">'Central scenario'!BC31</f>
        <v>11.5395869453758</v>
      </c>
      <c r="BD31" s="12" t="n">
        <f aca="false">BB31+BC31/2</f>
        <v>48.2318399228273</v>
      </c>
      <c r="BE31" s="40" t="n">
        <f aca="false">BD31/BD30-1</f>
        <v>-0.124333494715628</v>
      </c>
      <c r="BF31" s="7"/>
      <c r="BG31" s="7"/>
      <c r="BH31" s="7"/>
      <c r="BI31" s="40" t="n">
        <f aca="false">T38/AG38</f>
        <v>0.0140944979975565</v>
      </c>
      <c r="BJ31" s="7"/>
      <c r="BK31" s="7"/>
      <c r="BL31" s="7"/>
      <c r="BM31" s="7"/>
      <c r="BN31" s="7"/>
      <c r="BO31" s="7"/>
      <c r="BP31" s="7"/>
    </row>
    <row r="32" customFormat="false" ht="12.8" hidden="false" customHeight="false" outlineLevel="0" collapsed="false">
      <c r="A32" s="7" t="n">
        <f aca="false">A28+1</f>
        <v>2019</v>
      </c>
      <c r="B32" s="7" t="n">
        <f aca="false">B28</f>
        <v>3</v>
      </c>
      <c r="C32" s="9" t="n">
        <f aca="false">SUM(C26:C29)</f>
        <v>32580997.0947377</v>
      </c>
      <c r="D32" s="81" t="n">
        <f aca="false">'High pensions'!Q32</f>
        <v>93551779.3424859</v>
      </c>
      <c r="E32" s="9"/>
      <c r="F32" s="81" t="n">
        <f aca="false">'High pensions'!I32</f>
        <v>17004143.2889593</v>
      </c>
      <c r="G32" s="81" t="n">
        <f aca="false">'High pensions'!K32</f>
        <v>186101.284892964</v>
      </c>
      <c r="H32" s="81" t="n">
        <f aca="false">'High pensions'!V32</f>
        <v>1023874.36072501</v>
      </c>
      <c r="I32" s="81" t="n">
        <f aca="false">'High pensions'!M32</f>
        <v>5755.70984205039</v>
      </c>
      <c r="J32" s="81" t="n">
        <f aca="false">'High pensions'!W32</f>
        <v>31666.2173420105</v>
      </c>
      <c r="K32" s="9"/>
      <c r="L32" s="81" t="n">
        <f aca="false">'High pensions'!N32</f>
        <v>3177620.63583764</v>
      </c>
      <c r="M32" s="67"/>
      <c r="N32" s="81" t="n">
        <f aca="false">'High pensions'!L32</f>
        <v>708198.933659263</v>
      </c>
      <c r="O32" s="9"/>
      <c r="P32" s="81" t="n">
        <f aca="false">'High pensions'!X32</f>
        <v>20384990.1656612</v>
      </c>
      <c r="Q32" s="67"/>
      <c r="R32" s="81" t="n">
        <f aca="false">'High SIPA income'!G27</f>
        <v>15783642.2468858</v>
      </c>
      <c r="S32" s="67"/>
      <c r="T32" s="81" t="n">
        <f aca="false">'High SIPA income'!J27</f>
        <v>60350124.1260734</v>
      </c>
      <c r="U32" s="9"/>
      <c r="V32" s="81" t="n">
        <f aca="false">'High SIPA income'!F27</f>
        <v>109352.321436835</v>
      </c>
      <c r="W32" s="67"/>
      <c r="X32" s="81" t="n">
        <f aca="false">'High SIPA income'!M27</f>
        <v>274661.504300241</v>
      </c>
      <c r="Y32" s="9"/>
      <c r="Z32" s="9" t="n">
        <f aca="false">R32+V32-N32-L32-F32</f>
        <v>-4996968.29013356</v>
      </c>
      <c r="AA32" s="9"/>
      <c r="AB32" s="9" t="n">
        <f aca="false">T32-P32-D32</f>
        <v>-53586645.3820737</v>
      </c>
      <c r="AC32" s="50"/>
      <c r="AD32" s="9" t="n">
        <v>22287255273.2248</v>
      </c>
      <c r="AE32" s="9" t="n">
        <f aca="false">'Central scenario'!AE32</f>
        <v>696715.277109837</v>
      </c>
      <c r="AF32" s="9"/>
      <c r="AG32" s="9" t="n">
        <f aca="false">'Central scenario'!AG32</f>
        <v>5083630620.0919</v>
      </c>
      <c r="AH32" s="40" t="n">
        <f aca="false">(AG32-AG31)/AG31</f>
        <v>0.00815870140223869</v>
      </c>
      <c r="AI32" s="40"/>
      <c r="AJ32" s="40" t="n">
        <f aca="false">AB32/AG32</f>
        <v>-0.0105410186905171</v>
      </c>
      <c r="AK32" s="7"/>
      <c r="AL32" s="7"/>
      <c r="AM32" s="9"/>
      <c r="AN32" s="7"/>
      <c r="AO32" s="7"/>
      <c r="AP32" s="7"/>
      <c r="AQ32" s="7"/>
      <c r="AR32" s="7"/>
      <c r="AS32" s="7"/>
      <c r="AT32" s="7"/>
      <c r="AU32" s="9"/>
      <c r="AV32" s="7"/>
      <c r="AW32" s="7" t="n">
        <f aca="false">workers_and_wage_high!C20</f>
        <v>11551134</v>
      </c>
      <c r="AX32" s="7"/>
      <c r="AY32" s="40" t="n">
        <f aca="false">(AW32-AW31)/AW31</f>
        <v>0.00555201736587601</v>
      </c>
      <c r="AZ32" s="12" t="n">
        <f aca="false">workers_and_wage_high!B20</f>
        <v>5872.63427761974</v>
      </c>
      <c r="BA32" s="40" t="n">
        <f aca="false">(AZ32-AZ31)/AZ31</f>
        <v>-0.0149195366159515</v>
      </c>
      <c r="BB32" s="12" t="n">
        <f aca="false">(4*45-(BB30+BB31))/2</f>
        <v>44.6578693163224</v>
      </c>
      <c r="BC32" s="39" t="n">
        <f aca="false">'Central scenario'!BC32</f>
        <v>11.3722743431335</v>
      </c>
      <c r="BD32" s="12" t="n">
        <f aca="false">BB32+BC32/2</f>
        <v>50.3440064878891</v>
      </c>
      <c r="BE32" s="40" t="n">
        <f aca="false">BD32/BD31-1</f>
        <v>0.0437919550330512</v>
      </c>
      <c r="BF32" s="7"/>
      <c r="BG32" s="7"/>
      <c r="BH32" s="7"/>
      <c r="BI32" s="40" t="n">
        <f aca="false">T39/AG39</f>
        <v>0.0166552980949128</v>
      </c>
      <c r="BJ32" s="7"/>
      <c r="BK32" s="7"/>
      <c r="BL32" s="7"/>
      <c r="BM32" s="7"/>
      <c r="BN32" s="7"/>
      <c r="BO32" s="7"/>
      <c r="BP32" s="7"/>
    </row>
    <row r="33" customFormat="false" ht="12.8" hidden="false" customHeight="false" outlineLevel="0" collapsed="false">
      <c r="A33" s="7" t="n">
        <f aca="false">A29+1</f>
        <v>2019</v>
      </c>
      <c r="B33" s="7" t="n">
        <f aca="false">B29</f>
        <v>4</v>
      </c>
      <c r="C33" s="9"/>
      <c r="D33" s="81" t="n">
        <f aca="false">'High pensions'!Q33</f>
        <v>92326295.8791038</v>
      </c>
      <c r="E33" s="9"/>
      <c r="F33" s="81" t="n">
        <f aca="false">'High pensions'!I33</f>
        <v>16781397.163166</v>
      </c>
      <c r="G33" s="81" t="n">
        <f aca="false">'High pensions'!K33</f>
        <v>200464.877487003</v>
      </c>
      <c r="H33" s="81" t="n">
        <f aca="false">'High pensions'!V33</f>
        <v>1102898.60923246</v>
      </c>
      <c r="I33" s="81" t="n">
        <f aca="false">'High pensions'!M33</f>
        <v>6199.94466454655</v>
      </c>
      <c r="J33" s="81" t="n">
        <f aca="false">'High pensions'!W33</f>
        <v>34110.2662649217</v>
      </c>
      <c r="K33" s="9"/>
      <c r="L33" s="81" t="n">
        <f aca="false">'High pensions'!N33</f>
        <v>3280777.27976349</v>
      </c>
      <c r="M33" s="67"/>
      <c r="N33" s="81" t="n">
        <f aca="false">'High pensions'!L33</f>
        <v>699992.023834843</v>
      </c>
      <c r="O33" s="9"/>
      <c r="P33" s="81" t="n">
        <f aca="false">'High pensions'!X33</f>
        <v>20875118.4849545</v>
      </c>
      <c r="Q33" s="67"/>
      <c r="R33" s="81" t="n">
        <f aca="false">'High SIPA income'!G28</f>
        <v>17957110.8584092</v>
      </c>
      <c r="S33" s="67"/>
      <c r="T33" s="81" t="n">
        <f aca="false">'High SIPA income'!J28</f>
        <v>68660569.7404526</v>
      </c>
      <c r="U33" s="9"/>
      <c r="V33" s="81" t="n">
        <f aca="false">'High SIPA income'!F28</f>
        <v>109843.876246888</v>
      </c>
      <c r="W33" s="67"/>
      <c r="X33" s="81" t="n">
        <f aca="false">'High SIPA income'!M28</f>
        <v>275896.148263909</v>
      </c>
      <c r="Y33" s="9"/>
      <c r="Z33" s="9" t="n">
        <f aca="false">R33+V33-N33-L33-F33</f>
        <v>-2695211.73210834</v>
      </c>
      <c r="AA33" s="9"/>
      <c r="AB33" s="9" t="n">
        <f aca="false">T33-P33-D33</f>
        <v>-44540844.6236056</v>
      </c>
      <c r="AC33" s="50"/>
      <c r="AD33" s="9" t="n">
        <v>25179945991.8152</v>
      </c>
      <c r="AE33" s="9" t="n">
        <f aca="false">'Central scenario'!AE33</f>
        <v>690424.718170211</v>
      </c>
      <c r="AF33" s="9"/>
      <c r="AG33" s="9" t="n">
        <f aca="false">'Central scenario'!AG33</f>
        <v>5037731127.00825</v>
      </c>
      <c r="AH33" s="40" t="n">
        <f aca="false">(AG33-AG32)/AG32</f>
        <v>-0.00902888044269823</v>
      </c>
      <c r="AI33" s="40" t="n">
        <f aca="false">(AG33-AG29)/AG29</f>
        <v>-0.00333629466589907</v>
      </c>
      <c r="AJ33" s="40" t="n">
        <f aca="false">AB33/AG33</f>
        <v>-0.00884144935501094</v>
      </c>
      <c r="AK33" s="7"/>
      <c r="AL33" s="7"/>
      <c r="AM33" s="9"/>
      <c r="AN33" s="7"/>
      <c r="AO33" s="7"/>
      <c r="AP33" s="7"/>
      <c r="AQ33" s="7"/>
      <c r="AR33" s="7"/>
      <c r="AS33" s="7"/>
      <c r="AT33" s="7"/>
      <c r="AV33" s="7"/>
      <c r="AW33" s="7" t="n">
        <f aca="false">workers_and_wage_high!C21</f>
        <v>11655382</v>
      </c>
      <c r="AX33" s="7"/>
      <c r="AY33" s="40" t="n">
        <f aca="false">(AW33-AW32)/AW32</f>
        <v>0.00902491478325851</v>
      </c>
      <c r="AZ33" s="12" t="n">
        <f aca="false">workers_and_wage_high!B21</f>
        <v>5678.62785050715</v>
      </c>
      <c r="BA33" s="40" t="n">
        <f aca="false">(AZ33-AZ32)/AZ32</f>
        <v>-0.0330356732500672</v>
      </c>
      <c r="BB33" s="12" t="n">
        <f aca="false">BB32</f>
        <v>44.6578693163224</v>
      </c>
      <c r="BC33" s="39" t="n">
        <f aca="false">'Central scenario'!BC33</f>
        <v>11.3722743431335</v>
      </c>
      <c r="BD33" s="12" t="n">
        <f aca="false">BB33+BC33/2</f>
        <v>50.3440064878891</v>
      </c>
      <c r="BE33" s="40" t="n">
        <f aca="false">BD33/BD32-1</f>
        <v>0</v>
      </c>
      <c r="BF33" s="7"/>
      <c r="BG33" s="73" t="n">
        <f aca="false">(BB33-BB29)/BB29</f>
        <v>-0.0527123815586663</v>
      </c>
      <c r="BH33" s="7"/>
      <c r="BI33" s="40" t="n">
        <f aca="false">T40/AG40</f>
        <v>0.014517158201648</v>
      </c>
      <c r="BJ33" s="7"/>
      <c r="BK33" s="7"/>
      <c r="BL33" s="7"/>
      <c r="BM33" s="7"/>
      <c r="BN33" s="7"/>
      <c r="BO33" s="7"/>
      <c r="BP33" s="7"/>
    </row>
    <row r="34" customFormat="false" ht="12.8" hidden="false" customHeight="false" outlineLevel="0" collapsed="false">
      <c r="A34" s="5" t="n">
        <f aca="false">A30+1</f>
        <v>2020</v>
      </c>
      <c r="B34" s="5" t="n">
        <f aca="false">B30</f>
        <v>1</v>
      </c>
      <c r="C34" s="6"/>
      <c r="D34" s="80" t="n">
        <f aca="false">'High pensions'!Q34</f>
        <v>105836492.094276</v>
      </c>
      <c r="E34" s="6"/>
      <c r="F34" s="80" t="n">
        <f aca="false">'High pensions'!I34</f>
        <v>19237035.2485061</v>
      </c>
      <c r="G34" s="80" t="n">
        <f aca="false">'High pensions'!K34</f>
        <v>233133.974652747</v>
      </c>
      <c r="H34" s="80" t="n">
        <f aca="false">'High pensions'!V34</f>
        <v>1282634.3428964</v>
      </c>
      <c r="I34" s="80" t="n">
        <f aca="false">'High pensions'!M34</f>
        <v>7210.32911297155</v>
      </c>
      <c r="J34" s="80" t="n">
        <f aca="false">'High pensions'!W34</f>
        <v>39669.1033885484</v>
      </c>
      <c r="K34" s="6"/>
      <c r="L34" s="80" t="n">
        <f aca="false">'High pensions'!N34</f>
        <v>3813388.74692218</v>
      </c>
      <c r="M34" s="8"/>
      <c r="N34" s="80" t="n">
        <f aca="false">'High pensions'!L34</f>
        <v>716576.590225104</v>
      </c>
      <c r="O34" s="6"/>
      <c r="P34" s="80" t="n">
        <f aca="false">'High pensions'!X34</f>
        <v>23730085.3110103</v>
      </c>
      <c r="Q34" s="8"/>
      <c r="R34" s="80" t="n">
        <f aca="false">'High SIPA income'!G29</f>
        <v>16441377.8239414</v>
      </c>
      <c r="S34" s="8"/>
      <c r="T34" s="80" t="n">
        <f aca="false">'High SIPA income'!J29</f>
        <v>62865033.1120063</v>
      </c>
      <c r="U34" s="6"/>
      <c r="V34" s="80" t="n">
        <f aca="false">'High SIPA income'!F29</f>
        <v>111198.450878821</v>
      </c>
      <c r="W34" s="8"/>
      <c r="X34" s="80" t="n">
        <f aca="false">'High SIPA income'!M29</f>
        <v>279298.449204622</v>
      </c>
      <c r="Y34" s="6"/>
      <c r="Z34" s="6" t="n">
        <f aca="false">R34+V34-N34-L34-F34</f>
        <v>-7214424.31083318</v>
      </c>
      <c r="AA34" s="6"/>
      <c r="AB34" s="6" t="n">
        <f aca="false">T34-P34-D34</f>
        <v>-66701544.2932798</v>
      </c>
      <c r="AC34" s="50"/>
      <c r="AD34" s="6" t="n">
        <v>25352324788.3927</v>
      </c>
      <c r="AE34" s="6" t="n">
        <f aca="false">'Central scenario'!AE34</f>
        <v>656978.783745228</v>
      </c>
      <c r="AF34" s="6"/>
      <c r="AG34" s="6" t="n">
        <f aca="false">'Central scenario'!AG34</f>
        <v>4793690581.39865</v>
      </c>
      <c r="AH34" s="61" t="n">
        <f aca="false">(AG34-AG33)/AG33</f>
        <v>-0.0484425507151925</v>
      </c>
      <c r="AI34" s="61"/>
      <c r="AJ34" s="61" t="n">
        <f aca="false">AB34/AG34</f>
        <v>-0.0139144450733027</v>
      </c>
      <c r="AK34" s="5"/>
      <c r="AL34" s="5"/>
      <c r="AM34" s="6"/>
      <c r="AN34" s="5"/>
      <c r="AO34" s="5"/>
      <c r="AP34" s="5"/>
      <c r="AQ34" s="5"/>
      <c r="AR34" s="5"/>
      <c r="AS34" s="5"/>
      <c r="AT34" s="5"/>
      <c r="AU34" s="61" t="n">
        <f aca="false">AVERAGE(AH34:AH37)</f>
        <v>-0.0214942813037405</v>
      </c>
      <c r="AV34" s="5"/>
      <c r="AW34" s="5" t="n">
        <f aca="false">workers_and_wage_high!C22</f>
        <v>11431158</v>
      </c>
      <c r="AX34" s="5"/>
      <c r="AY34" s="61" t="n">
        <f aca="false">(AW34-AW33)/AW33</f>
        <v>-0.0192378079071111</v>
      </c>
      <c r="AZ34" s="11" t="n">
        <f aca="false">workers_and_wage_high!B22</f>
        <v>5989.32191199784</v>
      </c>
      <c r="BA34" s="61" t="n">
        <f aca="false">(AZ34-AZ33)/AZ33</f>
        <v>0.0547128760098161</v>
      </c>
      <c r="BB34" s="11" t="n">
        <f aca="false">BB33*3/4+BB37*1/4</f>
        <v>45.4934019872418</v>
      </c>
      <c r="BC34" s="66" t="n">
        <f aca="false">'Central scenario'!BC34</f>
        <v>11.3722743431335</v>
      </c>
      <c r="BD34" s="11" t="n">
        <f aca="false">BB34+BC34/2</f>
        <v>51.1795391588085</v>
      </c>
      <c r="BE34" s="61" t="n">
        <f aca="false">BD34/BD33-1</f>
        <v>0.0165964675679997</v>
      </c>
      <c r="BF34" s="5"/>
      <c r="BG34" s="5"/>
      <c r="BH34" s="5"/>
      <c r="BI34" s="61" t="n">
        <f aca="false">T41/AG41</f>
        <v>0.0179407807347694</v>
      </c>
      <c r="BJ34" s="5"/>
      <c r="BK34" s="5"/>
      <c r="BL34" s="5"/>
      <c r="BM34" s="5"/>
      <c r="BN34" s="5"/>
      <c r="BO34" s="5"/>
      <c r="BP34" s="5"/>
    </row>
    <row r="35" customFormat="false" ht="12.8" hidden="false" customHeight="false" outlineLevel="0" collapsed="false">
      <c r="A35" s="7" t="n">
        <f aca="false">A31+1</f>
        <v>2020</v>
      </c>
      <c r="B35" s="7" t="n">
        <f aca="false">B31</f>
        <v>2</v>
      </c>
      <c r="C35" s="9"/>
      <c r="D35" s="81" t="n">
        <f aca="false">'High pensions'!Q35</f>
        <v>97536783.4312623</v>
      </c>
      <c r="E35" s="9"/>
      <c r="F35" s="81" t="n">
        <f aca="false">'High pensions'!I35</f>
        <v>17728464.9534844</v>
      </c>
      <c r="G35" s="81" t="n">
        <f aca="false">'High pensions'!K35</f>
        <v>265124.468687724</v>
      </c>
      <c r="H35" s="81" t="n">
        <f aca="false">'High pensions'!V35</f>
        <v>1458636.60235516</v>
      </c>
      <c r="I35" s="81" t="n">
        <f aca="false">'High pensions'!M35</f>
        <v>8199.72583570279</v>
      </c>
      <c r="J35" s="81" t="n">
        <f aca="false">'High pensions'!W35</f>
        <v>45112.4722377883</v>
      </c>
      <c r="K35" s="9"/>
      <c r="L35" s="81" t="n">
        <f aca="false">'High pensions'!N35</f>
        <v>3033806.44798729</v>
      </c>
      <c r="M35" s="67"/>
      <c r="N35" s="81" t="n">
        <f aca="false">'High pensions'!L35</f>
        <v>731231.321868766</v>
      </c>
      <c r="O35" s="9"/>
      <c r="P35" s="81" t="n">
        <f aca="false">'High pensions'!X35</f>
        <v>19765455.0655174</v>
      </c>
      <c r="Q35" s="67"/>
      <c r="R35" s="81" t="n">
        <f aca="false">'High SIPA income'!G30</f>
        <v>18985673.4257271</v>
      </c>
      <c r="S35" s="67"/>
      <c r="T35" s="81" t="n">
        <f aca="false">'High SIPA income'!J30</f>
        <v>72593367.863859</v>
      </c>
      <c r="U35" s="9"/>
      <c r="V35" s="81" t="n">
        <f aca="false">'High SIPA income'!F30</f>
        <v>92598.769380318</v>
      </c>
      <c r="W35" s="67"/>
      <c r="X35" s="81" t="n">
        <f aca="false">'High SIPA income'!M30</f>
        <v>232581.411717356</v>
      </c>
      <c r="Y35" s="9"/>
      <c r="Z35" s="9" t="n">
        <f aca="false">R35+V35-N35-L35-F35</f>
        <v>-2415230.52823308</v>
      </c>
      <c r="AA35" s="9"/>
      <c r="AB35" s="9" t="n">
        <f aca="false">T35-P35-D35</f>
        <v>-44708870.6329207</v>
      </c>
      <c r="AC35" s="50"/>
      <c r="AD35" s="9"/>
      <c r="AE35" s="9"/>
      <c r="AF35" s="9"/>
      <c r="AG35" s="9" t="n">
        <f aca="false">AG34*'Optimist macro hypothesis'!B17/'Optimist macro hypothesis'!B16</f>
        <v>4019949502.60615</v>
      </c>
      <c r="AH35" s="40" t="n">
        <f aca="false">(AG35-AG34)/AG34</f>
        <v>-0.161408223091184</v>
      </c>
      <c r="AI35" s="40"/>
      <c r="AJ35" s="40" t="n">
        <f aca="false">AB35/AG35</f>
        <v>-0.0111217493164866</v>
      </c>
      <c r="AK35" s="7"/>
      <c r="AL35" s="7"/>
      <c r="AM35" s="90"/>
      <c r="AN35" s="7"/>
      <c r="AO35" s="7"/>
      <c r="AP35" s="7"/>
      <c r="AQ35" s="7"/>
      <c r="AR35" s="7"/>
      <c r="AS35" s="7"/>
      <c r="AT35" s="7"/>
      <c r="AU35" s="7"/>
      <c r="AV35" s="7"/>
      <c r="AW35" s="7" t="n">
        <f aca="false">workers_and_wage_high!C23</f>
        <v>9950328</v>
      </c>
      <c r="AX35" s="7"/>
      <c r="AY35" s="40" t="n">
        <f aca="false">(AW35-AW34)/AW34</f>
        <v>-0.129543306111244</v>
      </c>
      <c r="AZ35" s="12" t="n">
        <f aca="false">workers_and_wage_high!B23</f>
        <v>6367.86106940948</v>
      </c>
      <c r="BA35" s="40" t="n">
        <f aca="false">(AZ35-AZ34)/AZ34</f>
        <v>0.0632023395926261</v>
      </c>
      <c r="BB35" s="12" t="n">
        <f aca="false">BB33*2/4+BB37*2/4</f>
        <v>46.3289346581612</v>
      </c>
      <c r="BC35" s="39" t="n">
        <f aca="false">'Central scenario'!BC35</f>
        <v>11.3722743431335</v>
      </c>
      <c r="BD35" s="12" t="n">
        <f aca="false">BB35+BC35/2</f>
        <v>52.0150718297279</v>
      </c>
      <c r="BE35" s="40" t="n">
        <f aca="false">BD35/BD34-1</f>
        <v>0.0163255215785898</v>
      </c>
      <c r="BF35" s="7"/>
      <c r="BG35" s="7" t="e">
        <f aca="false">AVERAGE(BF34:BF37)</f>
        <v>#DIV/0!</v>
      </c>
      <c r="BH35" s="7"/>
      <c r="BI35" s="40" t="n">
        <f aca="false">T42/AG42</f>
        <v>0.0154569568111105</v>
      </c>
      <c r="BJ35" s="7"/>
      <c r="BK35" s="7"/>
      <c r="BL35" s="7"/>
      <c r="BM35" s="7"/>
      <c r="BN35" s="7"/>
      <c r="BO35" s="7"/>
      <c r="BP35" s="7"/>
    </row>
    <row r="36" customFormat="false" ht="12.8" hidden="false" customHeight="false" outlineLevel="0" collapsed="false">
      <c r="A36" s="7" t="n">
        <f aca="false">A32+1</f>
        <v>2020</v>
      </c>
      <c r="B36" s="7" t="n">
        <f aca="false">B32</f>
        <v>3</v>
      </c>
      <c r="C36" s="9"/>
      <c r="D36" s="81" t="n">
        <f aca="false">'High pensions'!Q36</f>
        <v>97069809.8803215</v>
      </c>
      <c r="E36" s="9"/>
      <c r="F36" s="81" t="n">
        <f aca="false">'High pensions'!I36</f>
        <v>17643586.9829299</v>
      </c>
      <c r="G36" s="81" t="n">
        <f aca="false">'High pensions'!K36</f>
        <v>282736.660424604</v>
      </c>
      <c r="H36" s="81" t="n">
        <f aca="false">'High pensions'!V36</f>
        <v>1555533.68485481</v>
      </c>
      <c r="I36" s="81" t="n">
        <f aca="false">'High pensions'!M36</f>
        <v>8744.43279663729</v>
      </c>
      <c r="J36" s="81" t="n">
        <f aca="false">'High pensions'!W36</f>
        <v>48109.2892223139</v>
      </c>
      <c r="K36" s="9"/>
      <c r="L36" s="81" t="n">
        <f aca="false">'High pensions'!N36</f>
        <v>2994679.94402809</v>
      </c>
      <c r="M36" s="67"/>
      <c r="N36" s="81" t="n">
        <f aca="false">'High pensions'!L36</f>
        <v>730278.100605764</v>
      </c>
      <c r="O36" s="9"/>
      <c r="P36" s="81" t="n">
        <f aca="false">'High pensions'!X36</f>
        <v>19557183.1083302</v>
      </c>
      <c r="Q36" s="67"/>
      <c r="R36" s="81" t="n">
        <f aca="false">'High SIPA income'!G31</f>
        <v>16172955.7739184</v>
      </c>
      <c r="S36" s="67"/>
      <c r="T36" s="81" t="n">
        <f aca="false">'High SIPA income'!J31</f>
        <v>61838698.1391478</v>
      </c>
      <c r="U36" s="9"/>
      <c r="V36" s="81" t="n">
        <f aca="false">'High SIPA income'!F31</f>
        <v>90774.8361162303</v>
      </c>
      <c r="W36" s="67"/>
      <c r="X36" s="81" t="n">
        <f aca="false">'High SIPA income'!M31</f>
        <v>228000.21721252</v>
      </c>
      <c r="Y36" s="9"/>
      <c r="Z36" s="9" t="n">
        <f aca="false">R36+V36-N36-L36-F36</f>
        <v>-5104814.41752922</v>
      </c>
      <c r="AA36" s="9"/>
      <c r="AB36" s="9" t="n">
        <f aca="false">T36-P36-D36</f>
        <v>-54788294.849504</v>
      </c>
      <c r="AC36" s="50"/>
      <c r="AD36" s="9"/>
      <c r="AE36" s="9"/>
      <c r="AF36" s="9"/>
      <c r="AG36" s="9" t="n">
        <f aca="false">AG35*'Optimist macro hypothesis'!B18/'Optimist macro hypothesis'!B17</f>
        <v>4428376308.28263</v>
      </c>
      <c r="AH36" s="40" t="n">
        <f aca="false">(AG36-AG35)/AG35</f>
        <v>0.101599984132063</v>
      </c>
      <c r="AI36" s="40"/>
      <c r="AJ36" s="40" t="n">
        <f aca="false">AB36/AG36</f>
        <v>-0.0123720955572431</v>
      </c>
      <c r="AK36" s="7"/>
      <c r="AL36" s="7"/>
      <c r="AU36" s="9"/>
      <c r="AW36" s="7" t="n">
        <f aca="false">workers_and_wage_high!C24</f>
        <v>10050179</v>
      </c>
      <c r="AY36" s="40" t="n">
        <f aca="false">(AW36-AW35)/AW35</f>
        <v>0.0100349455816934</v>
      </c>
      <c r="AZ36" s="12" t="n">
        <f aca="false">workers_and_wage_high!B24</f>
        <v>6212.80861261949</v>
      </c>
      <c r="BA36" s="40" t="n">
        <f aca="false">(AZ36-AZ35)/AZ35</f>
        <v>-0.0243492210492551</v>
      </c>
      <c r="BB36" s="12" t="n">
        <f aca="false">BB33*1/4+BB37*3/4</f>
        <v>47.1644673290806</v>
      </c>
      <c r="BC36" s="39" t="n">
        <f aca="false">'Central scenario'!BC36</f>
        <v>11.3722743431335</v>
      </c>
      <c r="BD36" s="12" t="n">
        <f aca="false">BB36+BC36/2</f>
        <v>52.8506045006473</v>
      </c>
      <c r="BE36" s="40" t="n">
        <f aca="false">BD36/BD35-1</f>
        <v>0.0160632801518479</v>
      </c>
      <c r="BF36" s="7"/>
      <c r="BG36" s="7"/>
      <c r="BI36" s="40" t="n">
        <f aca="false">T43/AG43</f>
        <v>0.0180512747757325</v>
      </c>
    </row>
    <row r="37" customFormat="false" ht="12.8" hidden="false" customHeight="false" outlineLevel="0" collapsed="false">
      <c r="A37" s="7" t="n">
        <f aca="false">A33+1</f>
        <v>2020</v>
      </c>
      <c r="B37" s="7" t="n">
        <f aca="false">B33</f>
        <v>4</v>
      </c>
      <c r="C37" s="9"/>
      <c r="D37" s="81" t="n">
        <f aca="false">'High pensions'!Q37</f>
        <v>97581346.0273134</v>
      </c>
      <c r="E37" s="9"/>
      <c r="F37" s="81" t="n">
        <f aca="false">'High pensions'!I37</f>
        <v>17736564.7328142</v>
      </c>
      <c r="G37" s="81" t="n">
        <f aca="false">'High pensions'!K37</f>
        <v>301271.630956421</v>
      </c>
      <c r="H37" s="81" t="n">
        <f aca="false">'High pensions'!V37</f>
        <v>1657507.62402044</v>
      </c>
      <c r="I37" s="81" t="n">
        <f aca="false">'High pensions'!M37</f>
        <v>9317.67930793052</v>
      </c>
      <c r="J37" s="81" t="n">
        <f aca="false">'High pensions'!W37</f>
        <v>51263.1223923846</v>
      </c>
      <c r="K37" s="9"/>
      <c r="L37" s="81" t="n">
        <f aca="false">'High pensions'!N37</f>
        <v>3005014.37579473</v>
      </c>
      <c r="M37" s="67"/>
      <c r="N37" s="81" t="n">
        <f aca="false">'High pensions'!L37</f>
        <v>736663.857714936</v>
      </c>
      <c r="O37" s="9"/>
      <c r="P37" s="81" t="n">
        <f aca="false">'High pensions'!X37</f>
        <v>19645941.0754069</v>
      </c>
      <c r="Q37" s="67"/>
      <c r="R37" s="81" t="n">
        <f aca="false">'High SIPA income'!G32</f>
        <v>19206146.5520157</v>
      </c>
      <c r="S37" s="67"/>
      <c r="T37" s="81" t="n">
        <f aca="false">'High SIPA income'!J32</f>
        <v>73436365.9710041</v>
      </c>
      <c r="U37" s="9"/>
      <c r="V37" s="81" t="n">
        <f aca="false">'High SIPA income'!F32</f>
        <v>94368.3140494577</v>
      </c>
      <c r="W37" s="67"/>
      <c r="X37" s="81" t="n">
        <f aca="false">'High SIPA income'!M32</f>
        <v>237025.997752351</v>
      </c>
      <c r="Y37" s="9"/>
      <c r="Z37" s="9" t="n">
        <f aca="false">R37+V37-N37-L37-F37</f>
        <v>-2177728.10025871</v>
      </c>
      <c r="AA37" s="9"/>
      <c r="AB37" s="9" t="n">
        <f aca="false">T37-P37-D37</f>
        <v>-43790921.1317161</v>
      </c>
      <c r="AC37" s="50"/>
      <c r="AD37" s="9"/>
      <c r="AE37" s="9"/>
      <c r="AF37" s="9"/>
      <c r="AG37" s="9" t="n">
        <f aca="false">AG36*'Optimist macro hypothesis'!B19/'Optimist macro hypothesis'!B18</f>
        <v>4527012476.27306</v>
      </c>
      <c r="AH37" s="40" t="n">
        <f aca="false">(AG37-AG36)/AG36</f>
        <v>0.0222736644593519</v>
      </c>
      <c r="AI37" s="40" t="n">
        <f aca="false">(AG37-AG33)/AG33</f>
        <v>-0.101378703598756</v>
      </c>
      <c r="AJ37" s="40" t="n">
        <f aca="false">AB37/AG37</f>
        <v>-0.00967324949096844</v>
      </c>
      <c r="AK37" s="7"/>
      <c r="AL37" s="7"/>
      <c r="AW37" s="7" t="n">
        <f aca="false">workers_and_wage_high!C25</f>
        <v>10343274</v>
      </c>
      <c r="AY37" s="40" t="n">
        <f aca="false">(AW37-AW36)/AW36</f>
        <v>0.0291631621685544</v>
      </c>
      <c r="AZ37" s="12" t="n">
        <f aca="false">workers_and_wage_high!B25</f>
        <v>6198.11922102332</v>
      </c>
      <c r="BA37" s="40" t="n">
        <f aca="false">(AZ37-AZ36)/AZ36</f>
        <v>-0.00236437214021576</v>
      </c>
      <c r="BB37" s="76" t="n">
        <v>48</v>
      </c>
      <c r="BC37" s="39" t="n">
        <f aca="false">'Central scenario'!BC37</f>
        <v>11.3722743431335</v>
      </c>
      <c r="BD37" s="12" t="n">
        <f aca="false">BB37+BC37/2</f>
        <v>53.6861371715667</v>
      </c>
      <c r="BE37" s="40" t="n">
        <f aca="false">BD37/BD36-1</f>
        <v>0.015809330447851</v>
      </c>
      <c r="BG37" s="73" t="n">
        <f aca="false">(BB37-BB33)/BB33</f>
        <v>0.0748385611504334</v>
      </c>
      <c r="BI37" s="40" t="n">
        <f aca="false">T44/AG44</f>
        <v>0.0154259113744019</v>
      </c>
    </row>
    <row r="38" customFormat="false" ht="12.8" hidden="false" customHeight="false" outlineLevel="0" collapsed="false">
      <c r="A38" s="5" t="n">
        <f aca="false">A34+1</f>
        <v>2021</v>
      </c>
      <c r="B38" s="5" t="n">
        <f aca="false">B34</f>
        <v>1</v>
      </c>
      <c r="C38" s="6"/>
      <c r="D38" s="80" t="n">
        <f aca="false">'High pensions'!Q38</f>
        <v>92274358.8407765</v>
      </c>
      <c r="E38" s="6"/>
      <c r="F38" s="80" t="n">
        <f aca="false">'High pensions'!I38</f>
        <v>16771956.9916596</v>
      </c>
      <c r="G38" s="80" t="n">
        <f aca="false">'High pensions'!K38</f>
        <v>310036.387798393</v>
      </c>
      <c r="H38" s="80" t="n">
        <f aca="false">'High pensions'!V38</f>
        <v>1705728.73014362</v>
      </c>
      <c r="I38" s="80" t="n">
        <f aca="false">'High pensions'!M38</f>
        <v>9588.75426180603</v>
      </c>
      <c r="J38" s="80" t="n">
        <f aca="false">'High pensions'!W38</f>
        <v>52754.4968085659</v>
      </c>
      <c r="K38" s="6"/>
      <c r="L38" s="80" t="n">
        <f aca="false">'High pensions'!N38</f>
        <v>3329340.14253186</v>
      </c>
      <c r="M38" s="8"/>
      <c r="N38" s="80" t="n">
        <f aca="false">'High pensions'!L38</f>
        <v>699554.90955211</v>
      </c>
      <c r="O38" s="6"/>
      <c r="P38" s="80" t="n">
        <f aca="false">'High pensions'!X38</f>
        <v>21124706.5369036</v>
      </c>
      <c r="Q38" s="8"/>
      <c r="R38" s="80" t="n">
        <f aca="false">'High SIPA income'!G33</f>
        <v>17140378.4087042</v>
      </c>
      <c r="S38" s="8"/>
      <c r="T38" s="80" t="n">
        <f aca="false">'High SIPA income'!J33</f>
        <v>65537722.4314158</v>
      </c>
      <c r="U38" s="6"/>
      <c r="V38" s="80" t="n">
        <f aca="false">'High SIPA income'!F33</f>
        <v>100873.936336696</v>
      </c>
      <c r="W38" s="8"/>
      <c r="X38" s="80" t="n">
        <f aca="false">'High SIPA income'!M33</f>
        <v>253366.245314943</v>
      </c>
      <c r="Y38" s="6"/>
      <c r="Z38" s="6" t="n">
        <f aca="false">R38+V38-N38-L38-F38</f>
        <v>-3559599.69870272</v>
      </c>
      <c r="AA38" s="6"/>
      <c r="AB38" s="6" t="n">
        <f aca="false">T38-P38-D38</f>
        <v>-47861342.9462643</v>
      </c>
      <c r="AC38" s="50"/>
      <c r="AD38" s="6"/>
      <c r="AE38" s="6"/>
      <c r="AF38" s="6"/>
      <c r="AG38" s="6" t="n">
        <f aca="false">AG37*'Optimist macro hypothesis'!B20/'Optimist macro hypothesis'!B19</f>
        <v>4649879863.95668</v>
      </c>
      <c r="AH38" s="61" t="n">
        <f aca="false">(AG38-AG37)/AG37</f>
        <v>0.027140943023152</v>
      </c>
      <c r="AI38" s="61"/>
      <c r="AJ38" s="61" t="n">
        <f aca="false">AB38/AG38</f>
        <v>-0.0102930278515923</v>
      </c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61" t="n">
        <f aca="false">AVERAGE(AH38:AH41)</f>
        <v>0.00841126103860348</v>
      </c>
      <c r="AV38" s="5"/>
      <c r="AW38" s="5" t="n">
        <f aca="false">workers_and_wage_high!C26</f>
        <v>10733131</v>
      </c>
      <c r="AX38" s="5"/>
      <c r="AY38" s="61" t="n">
        <f aca="false">(AW38-AW37)/AW37</f>
        <v>0.0376918372267814</v>
      </c>
      <c r="AZ38" s="11" t="n">
        <f aca="false">workers_and_wage_high!B26</f>
        <v>6221.95644669877</v>
      </c>
      <c r="BA38" s="61" t="n">
        <f aca="false">(AZ38-AZ37)/AZ37</f>
        <v>0.00384588047203176</v>
      </c>
      <c r="BB38" s="11" t="n">
        <f aca="false">BB37*3/4+BB41*1/4</f>
        <v>49.25</v>
      </c>
      <c r="BC38" s="66" t="n">
        <f aca="false">'Central scenario'!BC38</f>
        <v>11.3722743431335</v>
      </c>
      <c r="BD38" s="11" t="n">
        <f aca="false">BB38+BC38/2</f>
        <v>54.9361371715667</v>
      </c>
      <c r="BE38" s="61" t="n">
        <f aca="false">BD38/BD37-1</f>
        <v>0.0232834781166193</v>
      </c>
      <c r="BF38" s="5"/>
      <c r="BG38" s="5"/>
      <c r="BH38" s="5"/>
      <c r="BI38" s="61" t="n">
        <f aca="false">T45/AG45</f>
        <v>0.0183381957084641</v>
      </c>
      <c r="BJ38" s="5"/>
      <c r="BK38" s="5"/>
      <c r="BL38" s="5"/>
      <c r="BM38" s="5"/>
      <c r="BN38" s="5"/>
      <c r="BO38" s="5"/>
      <c r="BP38" s="5"/>
    </row>
    <row r="39" customFormat="false" ht="12.8" hidden="false" customHeight="false" outlineLevel="0" collapsed="false">
      <c r="A39" s="7" t="n">
        <f aca="false">A35+1</f>
        <v>2021</v>
      </c>
      <c r="B39" s="7" t="n">
        <f aca="false">B35</f>
        <v>2</v>
      </c>
      <c r="C39" s="9"/>
      <c r="D39" s="81" t="n">
        <f aca="false">'High pensions'!Q39</f>
        <v>104454517.283049</v>
      </c>
      <c r="E39" s="9"/>
      <c r="F39" s="81" t="n">
        <f aca="false">'High pensions'!I39</f>
        <v>18985844.9678188</v>
      </c>
      <c r="G39" s="81" t="n">
        <f aca="false">'High pensions'!K39</f>
        <v>368006.143224124</v>
      </c>
      <c r="H39" s="81" t="n">
        <f aca="false">'High pensions'!V39</f>
        <v>2024661.22065298</v>
      </c>
      <c r="I39" s="81" t="n">
        <f aca="false">'High pensions'!M39</f>
        <v>11381.6332955915</v>
      </c>
      <c r="J39" s="81" t="n">
        <f aca="false">'High pensions'!W39</f>
        <v>62618.3882676184</v>
      </c>
      <c r="K39" s="9"/>
      <c r="L39" s="81" t="n">
        <f aca="false">'High pensions'!N39</f>
        <v>3289729.93562444</v>
      </c>
      <c r="M39" s="67"/>
      <c r="N39" s="81" t="n">
        <f aca="false">'High pensions'!L39</f>
        <v>793789.592348725</v>
      </c>
      <c r="O39" s="9"/>
      <c r="P39" s="81" t="n">
        <f aca="false">'High pensions'!X39</f>
        <v>21437620.4059825</v>
      </c>
      <c r="Q39" s="67"/>
      <c r="R39" s="81" t="n">
        <f aca="false">'High SIPA income'!G34</f>
        <v>20487451.1180576</v>
      </c>
      <c r="S39" s="67"/>
      <c r="T39" s="81" t="n">
        <f aca="false">'High SIPA income'!J34</f>
        <v>78335545.0321105</v>
      </c>
      <c r="U39" s="9"/>
      <c r="V39" s="81" t="n">
        <f aca="false">'High SIPA income'!F34</f>
        <v>101875.576230652</v>
      </c>
      <c r="W39" s="67"/>
      <c r="X39" s="81" t="n">
        <f aca="false">'High SIPA income'!M34</f>
        <v>255882.075947767</v>
      </c>
      <c r="Y39" s="9"/>
      <c r="Z39" s="9" t="n">
        <f aca="false">R39+V39-N39-L39-F39</f>
        <v>-2480037.80150369</v>
      </c>
      <c r="AA39" s="9"/>
      <c r="AB39" s="9" t="n">
        <f aca="false">T39-P39-D39</f>
        <v>-47556592.6569209</v>
      </c>
      <c r="AC39" s="50"/>
      <c r="AD39" s="9"/>
      <c r="AE39" s="9"/>
      <c r="AF39" s="9"/>
      <c r="AG39" s="9" t="n">
        <f aca="false">AG38*'Optimist macro hypothesis'!B21/'Optimist macro hypothesis'!B20</f>
        <v>4703340918.04921</v>
      </c>
      <c r="AH39" s="40" t="n">
        <f aca="false">(AG39-AG38)/AG38</f>
        <v>0.011497297920947</v>
      </c>
      <c r="AI39" s="40"/>
      <c r="AJ39" s="40" t="n">
        <f aca="false">AB39/AG39</f>
        <v>-0.0101112365625934</v>
      </c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 t="n">
        <f aca="false">workers_and_wage_high!C27</f>
        <v>11023597</v>
      </c>
      <c r="AX39" s="7"/>
      <c r="AY39" s="40" t="n">
        <f aca="false">(AW39-AW38)/AW38</f>
        <v>0.0270625598439076</v>
      </c>
      <c r="AZ39" s="12" t="n">
        <f aca="false">workers_and_wage_high!B27</f>
        <v>6285.53473399598</v>
      </c>
      <c r="BA39" s="40" t="n">
        <f aca="false">(AZ39-AZ38)/AZ38</f>
        <v>0.0102183754968167</v>
      </c>
      <c r="BB39" s="12" t="n">
        <f aca="false">BB37*2/4+BB41*2/4</f>
        <v>50.5</v>
      </c>
      <c r="BC39" s="39" t="n">
        <f aca="false">'Central scenario'!BC39</f>
        <v>11.3722743431335</v>
      </c>
      <c r="BD39" s="12" t="n">
        <f aca="false">BB39+BC39/2</f>
        <v>56.1861371715667</v>
      </c>
      <c r="BE39" s="40" t="n">
        <f aca="false">BD39/BD38-1</f>
        <v>0.0227536930035002</v>
      </c>
      <c r="BF39" s="7"/>
      <c r="BG39" s="7"/>
      <c r="BH39" s="7"/>
      <c r="BI39" s="40" t="n">
        <f aca="false">T46/AG46</f>
        <v>0.0161278973835006</v>
      </c>
      <c r="BJ39" s="7"/>
      <c r="BK39" s="7"/>
      <c r="BL39" s="7"/>
      <c r="BM39" s="7"/>
      <c r="BN39" s="7"/>
      <c r="BO39" s="7"/>
      <c r="BP39" s="7"/>
    </row>
    <row r="40" customFormat="false" ht="12.8" hidden="false" customHeight="false" outlineLevel="0" collapsed="false">
      <c r="A40" s="7" t="n">
        <f aca="false">A36+1</f>
        <v>2021</v>
      </c>
      <c r="B40" s="7" t="n">
        <f aca="false">B36</f>
        <v>3</v>
      </c>
      <c r="C40" s="9"/>
      <c r="D40" s="81" t="n">
        <f aca="false">'High pensions'!Q40</f>
        <v>98722393.0722335</v>
      </c>
      <c r="E40" s="9"/>
      <c r="F40" s="81" t="n">
        <f aca="false">'High pensions'!I40</f>
        <v>17943963.5400591</v>
      </c>
      <c r="G40" s="81" t="n">
        <f aca="false">'High pensions'!K40</f>
        <v>373043.220448208</v>
      </c>
      <c r="H40" s="81" t="n">
        <f aca="false">'High pensions'!V40</f>
        <v>2052373.73336185</v>
      </c>
      <c r="I40" s="81" t="n">
        <f aca="false">'High pensions'!M40</f>
        <v>11537.4191891198</v>
      </c>
      <c r="J40" s="81" t="n">
        <f aca="false">'High pensions'!W40</f>
        <v>63475.4762895416</v>
      </c>
      <c r="K40" s="9"/>
      <c r="L40" s="81" t="n">
        <f aca="false">'High pensions'!N40</f>
        <v>2949668.71745782</v>
      </c>
      <c r="M40" s="67"/>
      <c r="N40" s="81" t="n">
        <f aca="false">'High pensions'!L40</f>
        <v>752676.658240717</v>
      </c>
      <c r="O40" s="9"/>
      <c r="P40" s="81" t="n">
        <f aca="false">'High pensions'!X40</f>
        <v>19446849.8951473</v>
      </c>
      <c r="Q40" s="67"/>
      <c r="R40" s="81" t="n">
        <f aca="false">'High SIPA income'!G35</f>
        <v>18242524.0449635</v>
      </c>
      <c r="S40" s="67"/>
      <c r="T40" s="81" t="n">
        <f aca="false">'High SIPA income'!J35</f>
        <v>69751871.7964893</v>
      </c>
      <c r="U40" s="9"/>
      <c r="V40" s="81" t="n">
        <f aca="false">'High SIPA income'!F35</f>
        <v>109907.476622467</v>
      </c>
      <c r="W40" s="67"/>
      <c r="X40" s="81" t="n">
        <f aca="false">'High SIPA income'!M35</f>
        <v>276055.894070867</v>
      </c>
      <c r="Y40" s="9"/>
      <c r="Z40" s="9" t="n">
        <f aca="false">R40+V40-N40-L40-F40</f>
        <v>-3293877.39417161</v>
      </c>
      <c r="AA40" s="9"/>
      <c r="AB40" s="9" t="n">
        <f aca="false">T40-P40-D40</f>
        <v>-48417371.1708916</v>
      </c>
      <c r="AC40" s="50"/>
      <c r="AD40" s="9"/>
      <c r="AE40" s="9"/>
      <c r="AF40" s="9"/>
      <c r="AG40" s="9" t="n">
        <f aca="false">AG39*'Optimist macro hypothesis'!B22/'Optimist macro hypothesis'!B21</f>
        <v>4804788294.48665</v>
      </c>
      <c r="AH40" s="40" t="n">
        <f aca="false">(AG40-AG39)/AG39</f>
        <v>0.0215692160540901</v>
      </c>
      <c r="AI40" s="40"/>
      <c r="AJ40" s="40" t="n">
        <f aca="false">AB40/AG40</f>
        <v>-0.010076900001286</v>
      </c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9"/>
      <c r="AV40" s="7"/>
      <c r="AW40" s="7" t="n">
        <f aca="false">workers_and_wage_high!C28</f>
        <v>11347968</v>
      </c>
      <c r="AX40" s="7"/>
      <c r="AY40" s="40" t="n">
        <f aca="false">(AW40-AW39)/AW39</f>
        <v>0.0294251504295739</v>
      </c>
      <c r="AZ40" s="12" t="n">
        <f aca="false">workers_and_wage_high!B28</f>
        <v>6352.33264930898</v>
      </c>
      <c r="BA40" s="40" t="n">
        <f aca="false">(AZ40-AZ39)/AZ39</f>
        <v>0.010627244640256</v>
      </c>
      <c r="BB40" s="12" t="n">
        <f aca="false">BB37*1/4+BB41*3/4</f>
        <v>51.75</v>
      </c>
      <c r="BC40" s="39" t="n">
        <f aca="false">'Central scenario'!BC40</f>
        <v>11.3722743431335</v>
      </c>
      <c r="BD40" s="12" t="n">
        <f aca="false">BB40+BC40/2</f>
        <v>57.4361371715667</v>
      </c>
      <c r="BE40" s="40" t="n">
        <f aca="false">BD40/BD39-1</f>
        <v>0.0222474806584954</v>
      </c>
      <c r="BF40" s="7"/>
      <c r="BG40" s="7"/>
      <c r="BH40" s="7"/>
      <c r="BI40" s="40" t="n">
        <f aca="false">T47/AG47</f>
        <v>0.0185859130450458</v>
      </c>
      <c r="BJ40" s="7"/>
      <c r="BK40" s="7"/>
      <c r="BL40" s="7"/>
      <c r="BM40" s="7"/>
      <c r="BN40" s="7"/>
      <c r="BO40" s="7"/>
      <c r="BP40" s="7"/>
    </row>
    <row r="41" customFormat="false" ht="12.8" hidden="false" customHeight="false" outlineLevel="0" collapsed="false">
      <c r="A41" s="7" t="n">
        <f aca="false">A37+1</f>
        <v>2021</v>
      </c>
      <c r="B41" s="7" t="n">
        <f aca="false">B37</f>
        <v>4</v>
      </c>
      <c r="C41" s="9"/>
      <c r="D41" s="81" t="n">
        <f aca="false">'High pensions'!Q41</f>
        <v>110124667.846715</v>
      </c>
      <c r="E41" s="9"/>
      <c r="F41" s="81" t="n">
        <f aca="false">'High pensions'!I41</f>
        <v>20016461.9516132</v>
      </c>
      <c r="G41" s="81" t="n">
        <f aca="false">'High pensions'!K41</f>
        <v>447490.616332965</v>
      </c>
      <c r="H41" s="81" t="n">
        <f aca="false">'High pensions'!V41</f>
        <v>2461961.33998685</v>
      </c>
      <c r="I41" s="81" t="n">
        <f aca="false">'High pensions'!M41</f>
        <v>13839.9159690607</v>
      </c>
      <c r="J41" s="81" t="n">
        <f aca="false">'High pensions'!W41</f>
        <v>76143.134226397</v>
      </c>
      <c r="K41" s="9"/>
      <c r="L41" s="81" t="n">
        <f aca="false">'High pensions'!N41</f>
        <v>3455901.40397361</v>
      </c>
      <c r="M41" s="67"/>
      <c r="N41" s="81" t="n">
        <f aca="false">'High pensions'!L41</f>
        <v>841146.384996723</v>
      </c>
      <c r="O41" s="9"/>
      <c r="P41" s="81" t="n">
        <f aca="false">'High pensions'!X41</f>
        <v>22560428.0458289</v>
      </c>
      <c r="Q41" s="67"/>
      <c r="R41" s="81" t="n">
        <f aca="false">'High SIPA income'!G36</f>
        <v>21945868.257024</v>
      </c>
      <c r="S41" s="67"/>
      <c r="T41" s="81" t="n">
        <f aca="false">'High SIPA income'!J36</f>
        <v>83911929.3664411</v>
      </c>
      <c r="U41" s="9"/>
      <c r="V41" s="81" t="n">
        <f aca="false">'High SIPA income'!F36</f>
        <v>109695.385788701</v>
      </c>
      <c r="W41" s="67"/>
      <c r="X41" s="81" t="n">
        <f aca="false">'High SIPA income'!M36</f>
        <v>275523.183043931</v>
      </c>
      <c r="Y41" s="9"/>
      <c r="Z41" s="9" t="n">
        <f aca="false">R41+V41-N41-L41-F41</f>
        <v>-2257946.09777084</v>
      </c>
      <c r="AA41" s="9"/>
      <c r="AB41" s="9" t="n">
        <f aca="false">T41-P41-D41</f>
        <v>-48773166.5261027</v>
      </c>
      <c r="AC41" s="50"/>
      <c r="AD41" s="9"/>
      <c r="AE41" s="9"/>
      <c r="AF41" s="9"/>
      <c r="AG41" s="9" t="n">
        <f aca="false">AG40*'Optimist macro hypothesis'!B23/'Optimist macro hypothesis'!B22</f>
        <v>4677161524.18156</v>
      </c>
      <c r="AH41" s="40" t="n">
        <f aca="false">(AG41-AG40)/AG40</f>
        <v>-0.0265624128437752</v>
      </c>
      <c r="AI41" s="40" t="n">
        <f aca="false">(AG41-AG37)/AG37</f>
        <v>0.0331673589802239</v>
      </c>
      <c r="AJ41" s="40" t="n">
        <f aca="false">AB41/AG41</f>
        <v>-0.0104279414499454</v>
      </c>
      <c r="AK41" s="7"/>
      <c r="AL41" s="7"/>
      <c r="AM41" s="7"/>
      <c r="AN41" s="7"/>
      <c r="AO41" s="7"/>
      <c r="AP41" s="7"/>
      <c r="AQ41" s="7"/>
      <c r="AR41" s="7"/>
      <c r="AS41" s="7"/>
      <c r="AT41" s="7"/>
      <c r="AV41" s="7"/>
      <c r="AW41" s="7" t="n">
        <f aca="false">workers_and_wage_high!C29</f>
        <v>11408972</v>
      </c>
      <c r="AX41" s="7"/>
      <c r="AY41" s="40" t="n">
        <f aca="false">(AW41-AW40)/AW40</f>
        <v>0.00537576418967695</v>
      </c>
      <c r="AZ41" s="12" t="n">
        <f aca="false">workers_and_wage_high!B29</f>
        <v>6516.81651227524</v>
      </c>
      <c r="BA41" s="40" t="n">
        <f aca="false">(AZ41-AZ40)/AZ40</f>
        <v>0.0258934586783873</v>
      </c>
      <c r="BB41" s="76" t="n">
        <v>53</v>
      </c>
      <c r="BC41" s="39" t="n">
        <f aca="false">'Central scenario'!BC41</f>
        <v>11.3722743431335</v>
      </c>
      <c r="BD41" s="12" t="n">
        <f aca="false">BB41+BC41/2</f>
        <v>58.6861371715667</v>
      </c>
      <c r="BE41" s="40" t="n">
        <f aca="false">BD41/BD40-1</f>
        <v>0.0217633020177896</v>
      </c>
      <c r="BF41" s="7"/>
      <c r="BG41" s="73" t="n">
        <f aca="false">(BB41-BB37)/BB37</f>
        <v>0.104166666666667</v>
      </c>
      <c r="BH41" s="7"/>
      <c r="BI41" s="40" t="n">
        <f aca="false">T48/AG48</f>
        <v>0.0160955124885419</v>
      </c>
      <c r="BJ41" s="7"/>
      <c r="BK41" s="7"/>
      <c r="BL41" s="7"/>
      <c r="BM41" s="7"/>
      <c r="BN41" s="7"/>
      <c r="BO41" s="7"/>
      <c r="BP41" s="7"/>
    </row>
    <row r="42" customFormat="false" ht="12.8" hidden="false" customHeight="false" outlineLevel="0" collapsed="false">
      <c r="A42" s="5" t="n">
        <f aca="false">A38+1</f>
        <v>2022</v>
      </c>
      <c r="B42" s="5" t="n">
        <f aca="false">B38</f>
        <v>1</v>
      </c>
      <c r="C42" s="6"/>
      <c r="D42" s="80" t="n">
        <f aca="false">'High pensions'!Q42</f>
        <v>104698343.110605</v>
      </c>
      <c r="E42" s="6"/>
      <c r="F42" s="80" t="n">
        <f aca="false">'High pensions'!I42</f>
        <v>19030163.1981983</v>
      </c>
      <c r="G42" s="80" t="n">
        <f aca="false">'High pensions'!K42</f>
        <v>423599.241862969</v>
      </c>
      <c r="H42" s="80" t="n">
        <f aca="false">'High pensions'!V42</f>
        <v>2330518.04674802</v>
      </c>
      <c r="I42" s="80" t="n">
        <f aca="false">'High pensions'!M42</f>
        <v>13101.0074802981</v>
      </c>
      <c r="J42" s="80" t="n">
        <f aca="false">'High pensions'!W42</f>
        <v>72077.8777344751</v>
      </c>
      <c r="K42" s="6"/>
      <c r="L42" s="80" t="n">
        <f aca="false">'High pensions'!N42</f>
        <v>3841902.39654609</v>
      </c>
      <c r="M42" s="8"/>
      <c r="N42" s="80" t="n">
        <f aca="false">'High pensions'!L42</f>
        <v>801541.646169085</v>
      </c>
      <c r="O42" s="6"/>
      <c r="P42" s="80" t="n">
        <f aca="false">'High pensions'!X42</f>
        <v>24345495.4435164</v>
      </c>
      <c r="Q42" s="8"/>
      <c r="R42" s="80" t="n">
        <f aca="false">'High SIPA income'!G37</f>
        <v>19361188.422633</v>
      </c>
      <c r="S42" s="8"/>
      <c r="T42" s="80" t="n">
        <f aca="false">'High SIPA income'!J37</f>
        <v>74029182.0010518</v>
      </c>
      <c r="U42" s="6"/>
      <c r="V42" s="80" t="n">
        <f aca="false">'High SIPA income'!F37</f>
        <v>117459.887513799</v>
      </c>
      <c r="W42" s="8"/>
      <c r="X42" s="80" t="n">
        <f aca="false">'High SIPA income'!M37</f>
        <v>295025.372809413</v>
      </c>
      <c r="Y42" s="6"/>
      <c r="Z42" s="6" t="n">
        <f aca="false">R42+V42-N42-L42-F42</f>
        <v>-4194958.93076671</v>
      </c>
      <c r="AA42" s="6"/>
      <c r="AB42" s="6" t="n">
        <f aca="false">T42-P42-D42</f>
        <v>-55014656.5530695</v>
      </c>
      <c r="AC42" s="50"/>
      <c r="AD42" s="6"/>
      <c r="AE42" s="6"/>
      <c r="AF42" s="6"/>
      <c r="AG42" s="6" t="n">
        <f aca="false">AG41*'Optimist macro hypothesis'!B24/'Optimist macro hypothesis'!B23</f>
        <v>4789376259.87539</v>
      </c>
      <c r="AH42" s="61" t="n">
        <f aca="false">(AG42-AG41)/AG41</f>
        <v>0.0239920590968824</v>
      </c>
      <c r="AI42" s="61"/>
      <c r="AJ42" s="61" t="n">
        <f aca="false">AB42/AG42</f>
        <v>-0.0114868103001164</v>
      </c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61" t="n">
        <f aca="false">AVERAGE(AH42:AH45)</f>
        <v>0.0194738861417496</v>
      </c>
      <c r="AV42" s="5"/>
      <c r="AW42" s="5" t="n">
        <f aca="false">workers_and_wage_high!C30</f>
        <v>11425170</v>
      </c>
      <c r="AX42" s="5"/>
      <c r="AY42" s="61" t="n">
        <f aca="false">(AW42-AW41)/AW41</f>
        <v>0.00141975981709833</v>
      </c>
      <c r="AZ42" s="11" t="n">
        <f aca="false">workers_and_wage_high!B30</f>
        <v>6633.91019050054</v>
      </c>
      <c r="BA42" s="61" t="n">
        <f aca="false">(AZ42-AZ41)/AZ41</f>
        <v>0.017967926211324</v>
      </c>
      <c r="BB42" s="11" t="n">
        <f aca="false">BB41*3/4+BB45*1/4</f>
        <v>53</v>
      </c>
      <c r="BC42" s="66" t="n">
        <f aca="false">'Central scenario'!BC42</f>
        <v>11.3722743431335</v>
      </c>
      <c r="BD42" s="11" t="n">
        <f aca="false">BB42+BC42/2</f>
        <v>58.6861371715667</v>
      </c>
      <c r="BE42" s="61" t="n">
        <f aca="false">BD42/BD41-1</f>
        <v>0</v>
      </c>
      <c r="BF42" s="5"/>
      <c r="BG42" s="5"/>
      <c r="BH42" s="5"/>
      <c r="BI42" s="61" t="n">
        <f aca="false">T49/AG49</f>
        <v>0.0186373821495084</v>
      </c>
      <c r="BJ42" s="5"/>
      <c r="BK42" s="5"/>
      <c r="BL42" s="5"/>
      <c r="BM42" s="5"/>
      <c r="BN42" s="5"/>
      <c r="BO42" s="5"/>
      <c r="BP42" s="5"/>
    </row>
    <row r="43" customFormat="false" ht="12.8" hidden="false" customHeight="false" outlineLevel="0" collapsed="false">
      <c r="A43" s="7" t="n">
        <f aca="false">A39+1</f>
        <v>2022</v>
      </c>
      <c r="B43" s="7" t="n">
        <f aca="false">B39</f>
        <v>2</v>
      </c>
      <c r="C43" s="9"/>
      <c r="D43" s="81" t="n">
        <f aca="false">'High pensions'!Q43</f>
        <v>116293104.7787</v>
      </c>
      <c r="E43" s="9"/>
      <c r="F43" s="81" t="n">
        <f aca="false">'High pensions'!I43</f>
        <v>21137648.3811774</v>
      </c>
      <c r="G43" s="81" t="n">
        <f aca="false">'High pensions'!K43</f>
        <v>499606.751588179</v>
      </c>
      <c r="H43" s="81" t="n">
        <f aca="false">'High pensions'!V43</f>
        <v>2748688.9394152</v>
      </c>
      <c r="I43" s="81" t="n">
        <f aca="false">'High pensions'!M43</f>
        <v>15451.7552037581</v>
      </c>
      <c r="J43" s="81" t="n">
        <f aca="false">'High pensions'!W43</f>
        <v>85010.9981262431</v>
      </c>
      <c r="K43" s="9"/>
      <c r="L43" s="81" t="n">
        <f aca="false">'High pensions'!N43</f>
        <v>3645221.73403643</v>
      </c>
      <c r="M43" s="67"/>
      <c r="N43" s="81" t="n">
        <f aca="false">'High pensions'!L43</f>
        <v>892301.828046888</v>
      </c>
      <c r="O43" s="9"/>
      <c r="P43" s="81" t="n">
        <f aca="false">'High pensions'!X43</f>
        <v>23824254.292882</v>
      </c>
      <c r="Q43" s="67"/>
      <c r="R43" s="81" t="n">
        <f aca="false">'High SIPA income'!G38</f>
        <v>23092807.5725874</v>
      </c>
      <c r="S43" s="67"/>
      <c r="T43" s="81" t="n">
        <f aca="false">'High SIPA income'!J38</f>
        <v>88297351.2466781</v>
      </c>
      <c r="U43" s="9"/>
      <c r="V43" s="81" t="n">
        <f aca="false">'High SIPA income'!F38</f>
        <v>111095.861744451</v>
      </c>
      <c r="W43" s="67"/>
      <c r="X43" s="81" t="n">
        <f aca="false">'High SIPA income'!M38</f>
        <v>279040.774876354</v>
      </c>
      <c r="Y43" s="9"/>
      <c r="Z43" s="9" t="n">
        <f aca="false">R43+V43-N43-L43-F43</f>
        <v>-2471268.50892887</v>
      </c>
      <c r="AA43" s="9"/>
      <c r="AB43" s="9" t="n">
        <f aca="false">T43-P43-D43</f>
        <v>-51820007.8249039</v>
      </c>
      <c r="AC43" s="50"/>
      <c r="AD43" s="9"/>
      <c r="AE43" s="9"/>
      <c r="AF43" s="9"/>
      <c r="AG43" s="9" t="n">
        <f aca="false">AG42*'Optimist macro hypothesis'!B25/'Optimist macro hypothesis'!B24</f>
        <v>4891474554.77117</v>
      </c>
      <c r="AH43" s="40" t="n">
        <f aca="false">(AG43-AG42)/AG42</f>
        <v>0.0213176600366831</v>
      </c>
      <c r="AI43" s="40"/>
      <c r="AJ43" s="40" t="n">
        <f aca="false">AB43/AG43</f>
        <v>-0.010593944064241</v>
      </c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 t="n">
        <f aca="false">workers_and_wage_high!C31</f>
        <v>11485370</v>
      </c>
      <c r="AX43" s="7"/>
      <c r="AY43" s="40" t="n">
        <f aca="false">(AW43-AW42)/AW42</f>
        <v>0.00526906820642494</v>
      </c>
      <c r="AZ43" s="12" t="n">
        <f aca="false">workers_and_wage_high!B31</f>
        <v>6749.70933462768</v>
      </c>
      <c r="BA43" s="40" t="n">
        <f aca="false">(AZ43-AZ42)/AZ42</f>
        <v>0.0174556394044894</v>
      </c>
      <c r="BB43" s="12" t="n">
        <f aca="false">BB41*2/4+BB45*2/4</f>
        <v>53</v>
      </c>
      <c r="BC43" s="39" t="n">
        <f aca="false">'Central scenario'!BC43</f>
        <v>11.3722743431335</v>
      </c>
      <c r="BD43" s="12" t="n">
        <f aca="false">BB43+BC43/2</f>
        <v>58.6861371715667</v>
      </c>
      <c r="BE43" s="40" t="n">
        <f aca="false">BD43/BD42-1</f>
        <v>0</v>
      </c>
      <c r="BF43" s="7"/>
      <c r="BG43" s="7"/>
      <c r="BH43" s="7"/>
      <c r="BI43" s="40" t="n">
        <f aca="false">T50/AG50</f>
        <v>0.0165459274566992</v>
      </c>
      <c r="BJ43" s="7"/>
      <c r="BK43" s="7"/>
      <c r="BL43" s="7"/>
      <c r="BM43" s="7"/>
      <c r="BN43" s="7"/>
      <c r="BO43" s="7"/>
      <c r="BP43" s="7"/>
    </row>
    <row r="44" customFormat="false" ht="12.8" hidden="false" customHeight="false" outlineLevel="0" collapsed="false">
      <c r="A44" s="7" t="n">
        <f aca="false">A40+1</f>
        <v>2022</v>
      </c>
      <c r="B44" s="7" t="n">
        <f aca="false">B40</f>
        <v>3</v>
      </c>
      <c r="C44" s="9"/>
      <c r="D44" s="81" t="n">
        <f aca="false">'High pensions'!Q44</f>
        <v>110848142.600754</v>
      </c>
      <c r="E44" s="9"/>
      <c r="F44" s="81" t="n">
        <f aca="false">'High pensions'!I44</f>
        <v>20147962.0520932</v>
      </c>
      <c r="G44" s="81" t="n">
        <f aca="false">'High pensions'!K44</f>
        <v>497905.144173392</v>
      </c>
      <c r="H44" s="81" t="n">
        <f aca="false">'High pensions'!V44</f>
        <v>2739327.1974744</v>
      </c>
      <c r="I44" s="81" t="n">
        <f aca="false">'High pensions'!M44</f>
        <v>15399.1281703111</v>
      </c>
      <c r="J44" s="81" t="n">
        <f aca="false">'High pensions'!W44</f>
        <v>84721.459715703</v>
      </c>
      <c r="K44" s="9"/>
      <c r="L44" s="81" t="n">
        <f aca="false">'High pensions'!N44</f>
        <v>3266544.03198506</v>
      </c>
      <c r="M44" s="67"/>
      <c r="N44" s="81" t="n">
        <f aca="false">'High pensions'!L44</f>
        <v>851721.778652839</v>
      </c>
      <c r="O44" s="9"/>
      <c r="P44" s="81" t="n">
        <f aca="false">'High pensions'!X44</f>
        <v>21636034.4380636</v>
      </c>
      <c r="Q44" s="67"/>
      <c r="R44" s="81" t="n">
        <f aca="false">'High SIPA income'!G39</f>
        <v>20353703.7357359</v>
      </c>
      <c r="S44" s="67"/>
      <c r="T44" s="81" t="n">
        <f aca="false">'High SIPA income'!J39</f>
        <v>77824150.3236904</v>
      </c>
      <c r="U44" s="9"/>
      <c r="V44" s="81" t="n">
        <f aca="false">'High SIPA income'!F39</f>
        <v>118710.578556566</v>
      </c>
      <c r="W44" s="67"/>
      <c r="X44" s="81" t="n">
        <f aca="false">'High SIPA income'!M39</f>
        <v>298166.748124612</v>
      </c>
      <c r="Y44" s="9"/>
      <c r="Z44" s="9" t="n">
        <f aca="false">R44+V44-N44-L44-F44</f>
        <v>-3793813.54843863</v>
      </c>
      <c r="AA44" s="9"/>
      <c r="AB44" s="9" t="n">
        <f aca="false">T44-P44-D44</f>
        <v>-54660026.7151269</v>
      </c>
      <c r="AC44" s="50"/>
      <c r="AD44" s="9"/>
      <c r="AE44" s="9"/>
      <c r="AF44" s="9"/>
      <c r="AG44" s="9" t="n">
        <f aca="false">AG43*'Optimist macro hypothesis'!B26/'Optimist macro hypothesis'!B25</f>
        <v>5045027709.21098</v>
      </c>
      <c r="AH44" s="40" t="n">
        <f aca="false">(AG44-AG43)/AG43</f>
        <v>0.0313919969776875</v>
      </c>
      <c r="AI44" s="40"/>
      <c r="AJ44" s="40" t="n">
        <f aca="false">AB44/AG44</f>
        <v>-0.0108344353818575</v>
      </c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9"/>
      <c r="AV44" s="7"/>
      <c r="AW44" s="7" t="n">
        <f aca="false">workers_and_wage_high!C32</f>
        <v>11566876</v>
      </c>
      <c r="AX44" s="7"/>
      <c r="AY44" s="40" t="n">
        <f aca="false">(AW44-AW43)/AW43</f>
        <v>0.00709650625099583</v>
      </c>
      <c r="AZ44" s="12" t="n">
        <f aca="false">workers_and_wage_high!B32</f>
        <v>6817.22771084031</v>
      </c>
      <c r="BA44" s="40" t="n">
        <f aca="false">(AZ44-AZ43)/AZ43</f>
        <v>0.0100031531530172</v>
      </c>
      <c r="BB44" s="12" t="n">
        <f aca="false">BB41*1/4+BB45*3/4</f>
        <v>53</v>
      </c>
      <c r="BC44" s="39" t="n">
        <f aca="false">'Central scenario'!BC44</f>
        <v>11.3722743431335</v>
      </c>
      <c r="BD44" s="12" t="n">
        <f aca="false">BB44+BC44/2</f>
        <v>58.6861371715667</v>
      </c>
      <c r="BE44" s="40" t="n">
        <f aca="false">BD44/BD43-1</f>
        <v>0</v>
      </c>
      <c r="BF44" s="7"/>
      <c r="BG44" s="7"/>
      <c r="BH44" s="7"/>
      <c r="BI44" s="40" t="n">
        <f aca="false">T51/AG51</f>
        <v>0.0192171251216224</v>
      </c>
      <c r="BJ44" s="7"/>
      <c r="BK44" s="7"/>
      <c r="BL44" s="7"/>
      <c r="BM44" s="7"/>
      <c r="BN44" s="7"/>
      <c r="BO44" s="7"/>
      <c r="BP44" s="7"/>
    </row>
    <row r="45" customFormat="false" ht="12.8" hidden="false" customHeight="false" outlineLevel="0" collapsed="false">
      <c r="A45" s="7" t="n">
        <f aca="false">A41+1</f>
        <v>2022</v>
      </c>
      <c r="B45" s="7" t="n">
        <f aca="false">B41</f>
        <v>4</v>
      </c>
      <c r="C45" s="9"/>
      <c r="D45" s="81" t="n">
        <f aca="false">'High pensions'!Q45</f>
        <v>117923341.012165</v>
      </c>
      <c r="E45" s="9"/>
      <c r="F45" s="81" t="n">
        <f aca="false">'High pensions'!I45</f>
        <v>21433963.1140828</v>
      </c>
      <c r="G45" s="81" t="n">
        <f aca="false">'High pensions'!K45</f>
        <v>550439.115495681</v>
      </c>
      <c r="H45" s="81" t="n">
        <f aca="false">'High pensions'!V45</f>
        <v>3028353.60766222</v>
      </c>
      <c r="I45" s="81" t="n">
        <f aca="false">'High pensions'!M45</f>
        <v>17023.8901699695</v>
      </c>
      <c r="J45" s="81" t="n">
        <f aca="false">'High pensions'!W45</f>
        <v>93660.4208555326</v>
      </c>
      <c r="K45" s="9"/>
      <c r="L45" s="81" t="n">
        <f aca="false">'High pensions'!N45</f>
        <v>3635286.36841345</v>
      </c>
      <c r="M45" s="67"/>
      <c r="N45" s="81" t="n">
        <f aca="false">'High pensions'!L45</f>
        <v>907546.93685345</v>
      </c>
      <c r="O45" s="9"/>
      <c r="P45" s="81" t="n">
        <f aca="false">'High pensions'!X45</f>
        <v>23856573.7240531</v>
      </c>
      <c r="Q45" s="67"/>
      <c r="R45" s="81" t="n">
        <f aca="false">'High SIPA income'!G40</f>
        <v>24225200.7120303</v>
      </c>
      <c r="S45" s="67" t="n">
        <f aca="false">SUM(T42:T45)/AVERAGE(AG42:AG45)</f>
        <v>0.0673062710461939</v>
      </c>
      <c r="T45" s="81" t="n">
        <f aca="false">'High SIPA income'!J40</f>
        <v>92627154.5617764</v>
      </c>
      <c r="U45" s="9"/>
      <c r="V45" s="81" t="n">
        <f aca="false">'High SIPA income'!F40</f>
        <v>111714.128311766</v>
      </c>
      <c r="W45" s="67"/>
      <c r="X45" s="81" t="n">
        <f aca="false">'High SIPA income'!M40</f>
        <v>280593.682242252</v>
      </c>
      <c r="Y45" s="9"/>
      <c r="Z45" s="9" t="n">
        <f aca="false">R45+V45-N45-L45-F45</f>
        <v>-1639881.57900759</v>
      </c>
      <c r="AA45" s="9"/>
      <c r="AB45" s="9" t="n">
        <f aca="false">T45-P45-D45</f>
        <v>-49152760.1744413</v>
      </c>
      <c r="AC45" s="50"/>
      <c r="AD45" s="9"/>
      <c r="AE45" s="9"/>
      <c r="AF45" s="9"/>
      <c r="AG45" s="9" t="n">
        <f aca="false">AG44*'Optimist macro hypothesis'!B27/'Optimist macro hypothesis'!B26</f>
        <v>5051050606.85026</v>
      </c>
      <c r="AH45" s="40" t="n">
        <f aca="false">(AG45-AG44)/AG44</f>
        <v>0.00119382845574544</v>
      </c>
      <c r="AI45" s="40" t="n">
        <f aca="false">(AG45-AG41)/AG41</f>
        <v>0.0799393137773087</v>
      </c>
      <c r="AJ45" s="40" t="n">
        <f aca="false">AB45/AG45</f>
        <v>-0.00973119534929625</v>
      </c>
      <c r="AK45" s="7"/>
      <c r="AL45" s="7"/>
      <c r="AM45" s="7"/>
      <c r="AN45" s="7"/>
      <c r="AO45" s="7"/>
      <c r="AP45" s="7"/>
      <c r="AQ45" s="7"/>
      <c r="AR45" s="7"/>
      <c r="AS45" s="7"/>
      <c r="AT45" s="7"/>
      <c r="AV45" s="7"/>
      <c r="AW45" s="7" t="n">
        <f aca="false">workers_and_wage_high!C33</f>
        <v>11609002</v>
      </c>
      <c r="AX45" s="7"/>
      <c r="AY45" s="40" t="n">
        <f aca="false">(AW45-AW44)/AW44</f>
        <v>0.0036419513790932</v>
      </c>
      <c r="AZ45" s="12" t="n">
        <f aca="false">workers_and_wage_high!B33</f>
        <v>6911.56105031988</v>
      </c>
      <c r="BA45" s="40" t="n">
        <f aca="false">(AZ45-AZ44)/AZ44</f>
        <v>0.013837492816848</v>
      </c>
      <c r="BB45" s="12" t="n">
        <v>53</v>
      </c>
      <c r="BC45" s="39" t="n">
        <f aca="false">'Central scenario'!BC45</f>
        <v>11.3722743431335</v>
      </c>
      <c r="BD45" s="12" t="n">
        <f aca="false">BB45+BC45/2</f>
        <v>58.6861371715667</v>
      </c>
      <c r="BE45" s="40" t="n">
        <f aca="false">BD45/BD44-1</f>
        <v>0</v>
      </c>
      <c r="BF45" s="7"/>
      <c r="BG45" s="73" t="n">
        <f aca="false">(BB45-BB41)/BB41</f>
        <v>0</v>
      </c>
      <c r="BH45" s="7"/>
      <c r="BI45" s="40" t="n">
        <f aca="false">T52/AG52</f>
        <v>0.0163726017570048</v>
      </c>
      <c r="BJ45" s="7"/>
      <c r="BK45" s="7"/>
      <c r="BL45" s="7"/>
      <c r="BM45" s="7"/>
      <c r="BN45" s="7"/>
      <c r="BO45" s="7"/>
      <c r="BP45" s="7"/>
    </row>
    <row r="46" customFormat="false" ht="12.8" hidden="false" customHeight="false" outlineLevel="0" collapsed="false">
      <c r="A46" s="5" t="n">
        <f aca="false">A42+1</f>
        <v>2023</v>
      </c>
      <c r="B46" s="5" t="n">
        <f aca="false">B42</f>
        <v>1</v>
      </c>
      <c r="C46" s="6"/>
      <c r="D46" s="80" t="n">
        <f aca="false">'High pensions'!Q46</f>
        <v>112846920.845724</v>
      </c>
      <c r="E46" s="6"/>
      <c r="F46" s="80" t="n">
        <f aca="false">'High pensions'!I46</f>
        <v>20511263.6581044</v>
      </c>
      <c r="G46" s="80" t="n">
        <f aca="false">'High pensions'!K46</f>
        <v>535541.68566287</v>
      </c>
      <c r="H46" s="80" t="n">
        <f aca="false">'High pensions'!V46</f>
        <v>2946392.3441745</v>
      </c>
      <c r="I46" s="80" t="n">
        <f aca="false">'High pensions'!M46</f>
        <v>16563.1449174084</v>
      </c>
      <c r="J46" s="80" t="n">
        <f aca="false">'High pensions'!W46</f>
        <v>91125.5364177681</v>
      </c>
      <c r="K46" s="6"/>
      <c r="L46" s="80" t="n">
        <f aca="false">'High pensions'!N46</f>
        <v>4108297.15997166</v>
      </c>
      <c r="M46" s="8"/>
      <c r="N46" s="80" t="n">
        <f aca="false">'High pensions'!L46</f>
        <v>870288.425876386</v>
      </c>
      <c r="O46" s="6"/>
      <c r="P46" s="80" t="n">
        <f aca="false">'High pensions'!X46</f>
        <v>26106043.6356895</v>
      </c>
      <c r="Q46" s="8"/>
      <c r="R46" s="80" t="n">
        <f aca="false">'High SIPA income'!G41</f>
        <v>21211680.0942547</v>
      </c>
      <c r="S46" s="8"/>
      <c r="T46" s="80" t="n">
        <f aca="false">'High SIPA income'!J41</f>
        <v>81104697.2927564</v>
      </c>
      <c r="U46" s="6"/>
      <c r="V46" s="80" t="n">
        <f aca="false">'High SIPA income'!F41</f>
        <v>117473.552933225</v>
      </c>
      <c r="W46" s="8"/>
      <c r="X46" s="80" t="n">
        <f aca="false">'High SIPA income'!M41</f>
        <v>295059.696403162</v>
      </c>
      <c r="Y46" s="6"/>
      <c r="Z46" s="6" t="n">
        <f aca="false">R46+V46-N46-L46-F46</f>
        <v>-4160695.59676452</v>
      </c>
      <c r="AA46" s="6"/>
      <c r="AB46" s="6" t="n">
        <f aca="false">T46-P46-D46</f>
        <v>-57848267.188657</v>
      </c>
      <c r="AC46" s="50"/>
      <c r="AD46" s="6"/>
      <c r="AE46" s="6"/>
      <c r="AF46" s="6"/>
      <c r="AG46" s="6" t="n">
        <f aca="false">AG45*'Optimist macro hypothesis'!B28/'Optimist macro hypothesis'!B27</f>
        <v>5028845072.86917</v>
      </c>
      <c r="AH46" s="61" t="n">
        <f aca="false">(AG46-AG45)/AG45</f>
        <v>-0.00439622084779278</v>
      </c>
      <c r="AI46" s="61"/>
      <c r="AJ46" s="61" t="n">
        <f aca="false">AB46/AG46</f>
        <v>-0.0115032907855425</v>
      </c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61" t="n">
        <f aca="false">AVERAGE(AH46:AH49)</f>
        <v>0.0106225330030753</v>
      </c>
      <c r="AV46" s="5"/>
      <c r="AW46" s="5" t="n">
        <f aca="false">workers_and_wage_high!C34</f>
        <v>11675694</v>
      </c>
      <c r="AX46" s="5"/>
      <c r="AY46" s="61" t="n">
        <f aca="false">(AW46-AW45)/AW45</f>
        <v>0.00574485214146746</v>
      </c>
      <c r="AZ46" s="11" t="n">
        <f aca="false">workers_and_wage_high!B34</f>
        <v>6946.2704699551</v>
      </c>
      <c r="BA46" s="61" t="n">
        <f aca="false">(AZ46-AZ45)/AZ45</f>
        <v>0.00502193634441106</v>
      </c>
      <c r="BB46" s="11" t="n">
        <f aca="false">BB45*3/4+BB49*1/4</f>
        <v>53</v>
      </c>
      <c r="BC46" s="66" t="n">
        <f aca="false">'Central scenario'!BC46</f>
        <v>11.3722743431335</v>
      </c>
      <c r="BD46" s="11" t="n">
        <f aca="false">BB46+BC46/2</f>
        <v>58.6861371715667</v>
      </c>
      <c r="BE46" s="61" t="n">
        <f aca="false">BD46/BD45-1</f>
        <v>0</v>
      </c>
      <c r="BF46" s="5"/>
      <c r="BG46" s="5"/>
      <c r="BH46" s="5"/>
      <c r="BI46" s="61" t="n">
        <f aca="false">T53/AG53</f>
        <v>0.0183971036821712</v>
      </c>
      <c r="BJ46" s="5"/>
      <c r="BK46" s="5"/>
      <c r="BL46" s="5"/>
      <c r="BM46" s="5"/>
      <c r="BN46" s="5"/>
      <c r="BO46" s="5"/>
      <c r="BP46" s="5"/>
    </row>
    <row r="47" customFormat="false" ht="12.8" hidden="false" customHeight="false" outlineLevel="0" collapsed="false">
      <c r="A47" s="7" t="n">
        <f aca="false">A43+1</f>
        <v>2023</v>
      </c>
      <c r="B47" s="7" t="n">
        <f aca="false">B43</f>
        <v>2</v>
      </c>
      <c r="C47" s="9"/>
      <c r="D47" s="81" t="n">
        <f aca="false">'High pensions'!Q47</f>
        <v>122371966.121061</v>
      </c>
      <c r="E47" s="9"/>
      <c r="F47" s="81" t="n">
        <f aca="false">'High pensions'!I47</f>
        <v>22242553.3870011</v>
      </c>
      <c r="G47" s="81" t="n">
        <f aca="false">'High pensions'!K47</f>
        <v>606172.216599256</v>
      </c>
      <c r="H47" s="81" t="n">
        <f aca="false">'High pensions'!V47</f>
        <v>3334980.68601079</v>
      </c>
      <c r="I47" s="81" t="n">
        <f aca="false">'High pensions'!M47</f>
        <v>18747.5943278121</v>
      </c>
      <c r="J47" s="81" t="n">
        <f aca="false">'High pensions'!W47</f>
        <v>103143.732557035</v>
      </c>
      <c r="K47" s="9"/>
      <c r="L47" s="81" t="n">
        <f aca="false">'High pensions'!N47</f>
        <v>3778008.66296671</v>
      </c>
      <c r="M47" s="67"/>
      <c r="N47" s="81" t="n">
        <f aca="false">'High pensions'!L47</f>
        <v>945375.476206858</v>
      </c>
      <c r="O47" s="9"/>
      <c r="P47" s="81" t="n">
        <f aca="false">'High pensions'!X47</f>
        <v>24805281.8512621</v>
      </c>
      <c r="Q47" s="67"/>
      <c r="R47" s="81" t="n">
        <f aca="false">'High SIPA income'!G42</f>
        <v>24727835.3244376</v>
      </c>
      <c r="S47" s="67"/>
      <c r="T47" s="81" t="n">
        <f aca="false">'High SIPA income'!J42</f>
        <v>94549021.5665122</v>
      </c>
      <c r="U47" s="9"/>
      <c r="V47" s="81" t="n">
        <f aca="false">'High SIPA income'!F42</f>
        <v>115060.376691169</v>
      </c>
      <c r="W47" s="67"/>
      <c r="X47" s="81" t="n">
        <f aca="false">'High SIPA income'!M42</f>
        <v>288998.493421133</v>
      </c>
      <c r="Y47" s="9"/>
      <c r="Z47" s="9" t="n">
        <f aca="false">R47+V47-N47-L47-F47</f>
        <v>-2123041.82504583</v>
      </c>
      <c r="AA47" s="9"/>
      <c r="AB47" s="9" t="n">
        <f aca="false">T47-P47-D47</f>
        <v>-52628226.4058108</v>
      </c>
      <c r="AC47" s="50"/>
      <c r="AD47" s="9"/>
      <c r="AE47" s="9"/>
      <c r="AF47" s="9"/>
      <c r="AG47" s="9" t="n">
        <f aca="false">AG46*'Optimist macro hypothesis'!B29/'Optimist macro hypothesis'!B28</f>
        <v>5087133536.962</v>
      </c>
      <c r="AH47" s="40" t="n">
        <f aca="false">(AG47-AG46)/AG46</f>
        <v>0.0115908251791847</v>
      </c>
      <c r="AI47" s="40"/>
      <c r="AJ47" s="40" t="n">
        <f aca="false">AB47/AG47</f>
        <v>-0.0103453597243763</v>
      </c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 t="n">
        <f aca="false">workers_and_wage_high!C35</f>
        <v>11777549</v>
      </c>
      <c r="AX47" s="7"/>
      <c r="AY47" s="40" t="n">
        <f aca="false">(AW47-AW46)/AW46</f>
        <v>0.00872367843830097</v>
      </c>
      <c r="AZ47" s="12" t="n">
        <f aca="false">workers_and_wage_high!B35</f>
        <v>6954.76242705447</v>
      </c>
      <c r="BA47" s="40" t="n">
        <f aca="false">(AZ47-AZ46)/AZ46</f>
        <v>0.0012225203634241</v>
      </c>
      <c r="BB47" s="12" t="n">
        <f aca="false">BB45*2/4+BB49*2/4</f>
        <v>53</v>
      </c>
      <c r="BC47" s="39" t="n">
        <f aca="false">'Central scenario'!BC47</f>
        <v>11.3722743431335</v>
      </c>
      <c r="BD47" s="12" t="n">
        <f aca="false">BB47+BC47/2</f>
        <v>58.6861371715667</v>
      </c>
      <c r="BE47" s="40" t="n">
        <f aca="false">BD47/BD46-1</f>
        <v>0</v>
      </c>
      <c r="BF47" s="7"/>
      <c r="BG47" s="7"/>
      <c r="BH47" s="7"/>
      <c r="BI47" s="40" t="n">
        <f aca="false">T54/AG54</f>
        <v>0.0159733450744549</v>
      </c>
      <c r="BJ47" s="7"/>
      <c r="BK47" s="7"/>
      <c r="BL47" s="7"/>
      <c r="BM47" s="7"/>
      <c r="BN47" s="7"/>
      <c r="BO47" s="7"/>
      <c r="BP47" s="7"/>
    </row>
    <row r="48" customFormat="false" ht="12.8" hidden="false" customHeight="false" outlineLevel="0" collapsed="false">
      <c r="A48" s="7" t="n">
        <f aca="false">A44+1</f>
        <v>2023</v>
      </c>
      <c r="B48" s="7" t="n">
        <f aca="false">B44</f>
        <v>3</v>
      </c>
      <c r="C48" s="9"/>
      <c r="D48" s="81" t="n">
        <f aca="false">'High pensions'!Q48</f>
        <v>117689878.062442</v>
      </c>
      <c r="E48" s="9"/>
      <c r="F48" s="81" t="n">
        <f aca="false">'High pensions'!I48</f>
        <v>21391528.4594172</v>
      </c>
      <c r="G48" s="81" t="n">
        <f aca="false">'High pensions'!K48</f>
        <v>599325.689946416</v>
      </c>
      <c r="H48" s="81" t="n">
        <f aca="false">'High pensions'!V48</f>
        <v>3297313.11641881</v>
      </c>
      <c r="I48" s="81" t="n">
        <f aca="false">'High pensions'!M48</f>
        <v>18535.8460808169</v>
      </c>
      <c r="J48" s="81" t="n">
        <f aca="false">'High pensions'!W48</f>
        <v>101978.756177901</v>
      </c>
      <c r="K48" s="9"/>
      <c r="L48" s="81" t="n">
        <f aca="false">'High pensions'!N48</f>
        <v>3535583.90016215</v>
      </c>
      <c r="M48" s="67"/>
      <c r="N48" s="81" t="n">
        <f aca="false">'High pensions'!L48</f>
        <v>910614.065742694</v>
      </c>
      <c r="O48" s="9"/>
      <c r="P48" s="81" t="n">
        <f aca="false">'High pensions'!X48</f>
        <v>23356091.5805308</v>
      </c>
      <c r="Q48" s="67"/>
      <c r="R48" s="81" t="n">
        <f aca="false">'High SIPA income'!G43</f>
        <v>21821231.5010142</v>
      </c>
      <c r="S48" s="67"/>
      <c r="T48" s="81" t="n">
        <f aca="false">'High SIPA income'!J43</f>
        <v>83435369.927358</v>
      </c>
      <c r="U48" s="9"/>
      <c r="V48" s="81" t="n">
        <f aca="false">'High SIPA income'!F43</f>
        <v>118399.772277673</v>
      </c>
      <c r="W48" s="67"/>
      <c r="X48" s="81" t="n">
        <f aca="false">'High SIPA income'!M43</f>
        <v>297386.09235997</v>
      </c>
      <c r="Y48" s="9"/>
      <c r="Z48" s="9" t="n">
        <f aca="false">R48+V48-N48-L48-F48</f>
        <v>-3898095.15203023</v>
      </c>
      <c r="AA48" s="9"/>
      <c r="AB48" s="9" t="n">
        <f aca="false">T48-P48-D48</f>
        <v>-57610599.715615</v>
      </c>
      <c r="AC48" s="50"/>
      <c r="AD48" s="9"/>
      <c r="AE48" s="9"/>
      <c r="AF48" s="9"/>
      <c r="AG48" s="9" t="n">
        <f aca="false">AG47*'Optimist macro hypothesis'!B30/'Optimist macro hypothesis'!B29</f>
        <v>5183765971.21429</v>
      </c>
      <c r="AH48" s="40" t="n">
        <f aca="false">(AG48-AG47)/AG47</f>
        <v>0.0189954585524779</v>
      </c>
      <c r="AI48" s="40"/>
      <c r="AJ48" s="40" t="n">
        <f aca="false">AB48/AG48</f>
        <v>-0.0111136575292036</v>
      </c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9"/>
      <c r="AV48" s="7"/>
      <c r="AW48" s="7" t="n">
        <f aca="false">workers_and_wage_high!C36</f>
        <v>11819916</v>
      </c>
      <c r="AX48" s="7"/>
      <c r="AY48" s="40" t="n">
        <f aca="false">(AW48-AW47)/AW47</f>
        <v>0.0035972679884414</v>
      </c>
      <c r="AZ48" s="12" t="n">
        <f aca="false">workers_and_wage_high!B36</f>
        <v>7026.77107332917</v>
      </c>
      <c r="BA48" s="40" t="n">
        <f aca="false">(AZ48-AZ47)/AZ47</f>
        <v>0.0103538614050402</v>
      </c>
      <c r="BB48" s="12" t="n">
        <f aca="false">BB45*1/4+BB49*3/4</f>
        <v>53</v>
      </c>
      <c r="BC48" s="39" t="n">
        <f aca="false">'Central scenario'!BC48</f>
        <v>11.3722743431335</v>
      </c>
      <c r="BD48" s="12" t="n">
        <f aca="false">BB48+BC48/2</f>
        <v>58.6861371715667</v>
      </c>
      <c r="BE48" s="40" t="n">
        <f aca="false">BD48/BD47-1</f>
        <v>0</v>
      </c>
      <c r="BF48" s="7"/>
      <c r="BG48" s="7"/>
      <c r="BH48" s="7"/>
      <c r="BI48" s="40" t="n">
        <f aca="false">T55/AG55</f>
        <v>0.0185494063313478</v>
      </c>
      <c r="BJ48" s="7"/>
      <c r="BK48" s="7"/>
      <c r="BL48" s="7"/>
      <c r="BM48" s="7"/>
      <c r="BN48" s="7"/>
      <c r="BO48" s="7"/>
      <c r="BP48" s="7"/>
    </row>
    <row r="49" customFormat="false" ht="12.8" hidden="false" customHeight="false" outlineLevel="0" collapsed="false">
      <c r="A49" s="7" t="n">
        <f aca="false">A45+1</f>
        <v>2023</v>
      </c>
      <c r="B49" s="7" t="n">
        <f aca="false">B45</f>
        <v>4</v>
      </c>
      <c r="C49" s="9"/>
      <c r="D49" s="81" t="n">
        <f aca="false">'High pensions'!Q49</f>
        <v>126508906.2479</v>
      </c>
      <c r="E49" s="9"/>
      <c r="F49" s="81" t="n">
        <f aca="false">'High pensions'!I49</f>
        <v>22994491.2249452</v>
      </c>
      <c r="G49" s="81" t="n">
        <f aca="false">'High pensions'!K49</f>
        <v>676295.002488653</v>
      </c>
      <c r="H49" s="81" t="n">
        <f aca="false">'High pensions'!V49</f>
        <v>3720775.56440756</v>
      </c>
      <c r="I49" s="81" t="n">
        <f aca="false">'High pensions'!M49</f>
        <v>20916.3402831543</v>
      </c>
      <c r="J49" s="81" t="n">
        <f aca="false">'High pensions'!W49</f>
        <v>115075.532919822</v>
      </c>
      <c r="K49" s="9"/>
      <c r="L49" s="81" t="n">
        <f aca="false">'High pensions'!N49</f>
        <v>3859922.38159348</v>
      </c>
      <c r="M49" s="67"/>
      <c r="N49" s="81" t="n">
        <f aca="false">'High pensions'!L49</f>
        <v>980180.601568636</v>
      </c>
      <c r="O49" s="9"/>
      <c r="P49" s="81" t="n">
        <f aca="false">'High pensions'!X49</f>
        <v>25421820.0571861</v>
      </c>
      <c r="Q49" s="67"/>
      <c r="R49" s="81" t="n">
        <f aca="false">'High SIPA income'!G44</f>
        <v>25679189.534466</v>
      </c>
      <c r="S49" s="67"/>
      <c r="T49" s="81" t="n">
        <f aca="false">'High SIPA income'!J44</f>
        <v>98186606.8440423</v>
      </c>
      <c r="U49" s="9"/>
      <c r="V49" s="81" t="n">
        <f aca="false">'High SIPA income'!F44</f>
        <v>112740.448365949</v>
      </c>
      <c r="W49" s="67"/>
      <c r="X49" s="81" t="n">
        <f aca="false">'High SIPA income'!M44</f>
        <v>283171.502322076</v>
      </c>
      <c r="Y49" s="9"/>
      <c r="Z49" s="9" t="n">
        <f aca="false">R49+V49-N49-L49-F49</f>
        <v>-2042664.22527534</v>
      </c>
      <c r="AA49" s="9"/>
      <c r="AB49" s="9" t="n">
        <f aca="false">T49-P49-D49</f>
        <v>-53744119.4610436</v>
      </c>
      <c r="AC49" s="50"/>
      <c r="AD49" s="9"/>
      <c r="AE49" s="9"/>
      <c r="AF49" s="9"/>
      <c r="AG49" s="9" t="n">
        <f aca="false">AG48*'Optimist macro hypothesis'!B31/'Optimist macro hypothesis'!B30</f>
        <v>5268261714.89069</v>
      </c>
      <c r="AH49" s="40" t="n">
        <f aca="false">(AG49-AG48)/AG48</f>
        <v>0.0163000691284314</v>
      </c>
      <c r="AI49" s="40" t="n">
        <f aca="false">(AG49-AG45)/AG45</f>
        <v>0.0430031541845654</v>
      </c>
      <c r="AJ49" s="40" t="n">
        <f aca="false">AB49/AG49</f>
        <v>-0.0102014900492009</v>
      </c>
      <c r="AK49" s="7"/>
      <c r="AL49" s="7"/>
      <c r="AM49" s="7"/>
      <c r="AN49" s="7"/>
      <c r="AO49" s="7"/>
      <c r="AP49" s="7"/>
      <c r="AQ49" s="7"/>
      <c r="AR49" s="7"/>
      <c r="AS49" s="7"/>
      <c r="AT49" s="7"/>
      <c r="AV49" s="7"/>
      <c r="AW49" s="7" t="n">
        <f aca="false">workers_and_wage_high!C37</f>
        <v>11884738</v>
      </c>
      <c r="AX49" s="7"/>
      <c r="AY49" s="40" t="n">
        <f aca="false">(AW49-AW48)/AW48</f>
        <v>0.00548413372819232</v>
      </c>
      <c r="AZ49" s="12" t="n">
        <f aca="false">workers_and_wage_high!B37</f>
        <v>7062.90797532913</v>
      </c>
      <c r="BA49" s="40" t="n">
        <f aca="false">(AZ49-AZ48)/AZ48</f>
        <v>0.00514274645108549</v>
      </c>
      <c r="BB49" s="12" t="n">
        <v>53</v>
      </c>
      <c r="BC49" s="39" t="n">
        <f aca="false">'Central scenario'!BC49</f>
        <v>11.3722743431335</v>
      </c>
      <c r="BD49" s="12" t="n">
        <f aca="false">BB49+BC49/2</f>
        <v>58.6861371715667</v>
      </c>
      <c r="BE49" s="40" t="n">
        <f aca="false">BD49/BD48-1</f>
        <v>0</v>
      </c>
      <c r="BF49" s="7"/>
      <c r="BG49" s="73" t="n">
        <f aca="false">(BB49-BB45)/BB45</f>
        <v>0</v>
      </c>
      <c r="BH49" s="7"/>
      <c r="BI49" s="40" t="n">
        <f aca="false">T56/AG56</f>
        <v>0.0161396533780853</v>
      </c>
      <c r="BJ49" s="7"/>
      <c r="BK49" s="7"/>
      <c r="BL49" s="7"/>
      <c r="BM49" s="7"/>
      <c r="BN49" s="7"/>
      <c r="BO49" s="7"/>
      <c r="BP49" s="7"/>
    </row>
    <row r="50" customFormat="false" ht="12.8" hidden="false" customHeight="false" outlineLevel="0" collapsed="false">
      <c r="A50" s="5" t="n">
        <f aca="false">A46+1</f>
        <v>2024</v>
      </c>
      <c r="B50" s="5" t="n">
        <f aca="false">B46</f>
        <v>1</v>
      </c>
      <c r="C50" s="6"/>
      <c r="D50" s="80" t="n">
        <f aca="false">'High pensions'!Q50</f>
        <v>123201992.695473</v>
      </c>
      <c r="E50" s="6"/>
      <c r="F50" s="80" t="n">
        <f aca="false">'High pensions'!I50</f>
        <v>22393420.5421118</v>
      </c>
      <c r="G50" s="80" t="n">
        <f aca="false">'High pensions'!K50</f>
        <v>668449.455874984</v>
      </c>
      <c r="H50" s="80" t="n">
        <f aca="false">'High pensions'!V50</f>
        <v>3677611.68174964</v>
      </c>
      <c r="I50" s="80" t="n">
        <f aca="false">'High pensions'!M50</f>
        <v>20673.6945115975</v>
      </c>
      <c r="J50" s="80" t="n">
        <f aca="false">'High pensions'!W50</f>
        <v>113740.567476793</v>
      </c>
      <c r="K50" s="6"/>
      <c r="L50" s="80" t="n">
        <f aca="false">'High pensions'!N50</f>
        <v>4432609.23466637</v>
      </c>
      <c r="M50" s="8"/>
      <c r="N50" s="80" t="n">
        <f aca="false">'High pensions'!L50</f>
        <v>957068.651027303</v>
      </c>
      <c r="O50" s="6"/>
      <c r="P50" s="80" t="n">
        <f aca="false">'High pensions'!X50</f>
        <v>28266339.7274696</v>
      </c>
      <c r="Q50" s="8"/>
      <c r="R50" s="80" t="n">
        <f aca="false">'High SIPA income'!G45</f>
        <v>22523132.0388029</v>
      </c>
      <c r="S50" s="8"/>
      <c r="T50" s="80" t="n">
        <f aca="false">'High SIPA income'!J45</f>
        <v>86119147.4685059</v>
      </c>
      <c r="U50" s="6"/>
      <c r="V50" s="80" t="n">
        <f aca="false">'High SIPA income'!F45</f>
        <v>112724.366680429</v>
      </c>
      <c r="W50" s="8"/>
      <c r="X50" s="80" t="n">
        <f aca="false">'High SIPA income'!M45</f>
        <v>283131.109764529</v>
      </c>
      <c r="Y50" s="6"/>
      <c r="Z50" s="6" t="n">
        <f aca="false">R50+V50-N50-L50-F50</f>
        <v>-5147242.02232219</v>
      </c>
      <c r="AA50" s="6"/>
      <c r="AB50" s="6" t="n">
        <f aca="false">T50-P50-D50</f>
        <v>-65349184.9544368</v>
      </c>
      <c r="AC50" s="50"/>
      <c r="AD50" s="6"/>
      <c r="AE50" s="6"/>
      <c r="AF50" s="6"/>
      <c r="AG50" s="6" t="n">
        <f aca="false">AG49*'Optimist macro hypothesis'!B32/'Optimist macro hypothesis'!B31</f>
        <v>5204854650.41958</v>
      </c>
      <c r="AH50" s="61" t="n">
        <f aca="false">(AG50-AG49)/AG49</f>
        <v>-0.0120356709485188</v>
      </c>
      <c r="AI50" s="61"/>
      <c r="AJ50" s="61" t="n">
        <f aca="false">AB50/AG50</f>
        <v>-0.012555429371917</v>
      </c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61" t="n">
        <f aca="false">AVERAGE(AH50:AH53)</f>
        <v>0.0135046667701393</v>
      </c>
      <c r="AV50" s="5"/>
      <c r="AW50" s="5" t="n">
        <f aca="false">workers_and_wage_high!C38</f>
        <v>11953018</v>
      </c>
      <c r="AX50" s="5"/>
      <c r="AY50" s="61" t="n">
        <f aca="false">(AW50-AW49)/AW49</f>
        <v>0.00574518344451514</v>
      </c>
      <c r="AZ50" s="11" t="n">
        <f aca="false">workers_and_wage_high!B38</f>
        <v>7081.59554296728</v>
      </c>
      <c r="BA50" s="61" t="n">
        <f aca="false">(AZ50-AZ49)/AZ49</f>
        <v>0.0026458744335088</v>
      </c>
      <c r="BB50" s="11" t="n">
        <f aca="false">BB49*3/4+BB53*1/4</f>
        <v>53.125</v>
      </c>
      <c r="BC50" s="66" t="n">
        <f aca="false">'Central scenario'!BC50</f>
        <v>11.3722743431335</v>
      </c>
      <c r="BD50" s="11" t="n">
        <f aca="false">BB50+BC50/2</f>
        <v>58.8111371715667</v>
      </c>
      <c r="BE50" s="61" t="n">
        <f aca="false">BD50/BD49-1</f>
        <v>0.0021299749144259</v>
      </c>
      <c r="BF50" s="5"/>
      <c r="BG50" s="5"/>
      <c r="BH50" s="5"/>
      <c r="BI50" s="61" t="n">
        <f aca="false">T57/AG57</f>
        <v>0.0186345710717095</v>
      </c>
      <c r="BJ50" s="5"/>
      <c r="BK50" s="5"/>
      <c r="BL50" s="5"/>
      <c r="BM50" s="5"/>
      <c r="BN50" s="5"/>
      <c r="BO50" s="5"/>
      <c r="BP50" s="5"/>
    </row>
    <row r="51" customFormat="false" ht="12.8" hidden="false" customHeight="false" outlineLevel="0" collapsed="false">
      <c r="A51" s="7" t="n">
        <f aca="false">A47+1</f>
        <v>2024</v>
      </c>
      <c r="B51" s="7" t="n">
        <f aca="false">B47</f>
        <v>2</v>
      </c>
      <c r="C51" s="9"/>
      <c r="D51" s="81" t="n">
        <f aca="false">'High pensions'!Q51</f>
        <v>132377550.516529</v>
      </c>
      <c r="E51" s="9"/>
      <c r="F51" s="81" t="n">
        <f aca="false">'High pensions'!I51</f>
        <v>24061186.7892313</v>
      </c>
      <c r="G51" s="81" t="n">
        <f aca="false">'High pensions'!K51</f>
        <v>727337.50589054</v>
      </c>
      <c r="H51" s="81" t="n">
        <f aca="false">'High pensions'!V51</f>
        <v>4001596.35815152</v>
      </c>
      <c r="I51" s="81" t="n">
        <f aca="false">'High pensions'!M51</f>
        <v>22494.9744089858</v>
      </c>
      <c r="J51" s="81" t="n">
        <f aca="false">'High pensions'!W51</f>
        <v>123760.712107779</v>
      </c>
      <c r="K51" s="9"/>
      <c r="L51" s="81" t="n">
        <f aca="false">'High pensions'!N51</f>
        <v>4035768.75742153</v>
      </c>
      <c r="M51" s="67"/>
      <c r="N51" s="81" t="n">
        <f aca="false">'High pensions'!L51</f>
        <v>1030456.28038747</v>
      </c>
      <c r="O51" s="9"/>
      <c r="P51" s="81" t="n">
        <f aca="false">'High pensions'!X51</f>
        <v>26610889.6884342</v>
      </c>
      <c r="Q51" s="67"/>
      <c r="R51" s="81" t="n">
        <f aca="false">'High SIPA income'!G46</f>
        <v>26462505.8190116</v>
      </c>
      <c r="S51" s="67"/>
      <c r="T51" s="81" t="n">
        <f aca="false">'High SIPA income'!J46</f>
        <v>101181684.549357</v>
      </c>
      <c r="U51" s="9"/>
      <c r="V51" s="81" t="n">
        <f aca="false">'High SIPA income'!F46</f>
        <v>114056.756452864</v>
      </c>
      <c r="W51" s="67"/>
      <c r="X51" s="81" t="n">
        <f aca="false">'High SIPA income'!M46</f>
        <v>286477.688734254</v>
      </c>
      <c r="Y51" s="9"/>
      <c r="Z51" s="9" t="n">
        <f aca="false">R51+V51-N51-L51-F51</f>
        <v>-2550849.25157581</v>
      </c>
      <c r="AA51" s="9"/>
      <c r="AB51" s="9" t="n">
        <f aca="false">T51-P51-D51</f>
        <v>-57806755.6556069</v>
      </c>
      <c r="AC51" s="50"/>
      <c r="AD51" s="9"/>
      <c r="AE51" s="9"/>
      <c r="AF51" s="9"/>
      <c r="AG51" s="9" t="n">
        <f aca="false">AG50*'Optimist macro hypothesis'!B33/'Optimist macro hypothesis'!B32</f>
        <v>5265183210.75567</v>
      </c>
      <c r="AH51" s="40" t="n">
        <f aca="false">(AG51-AG50)/AG50</f>
        <v>0.0115908251791852</v>
      </c>
      <c r="AI51" s="40"/>
      <c r="AJ51" s="40" t="n">
        <f aca="false">AB51/AG51</f>
        <v>-0.0109790587224999</v>
      </c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 t="n">
        <f aca="false">workers_and_wage_high!C39</f>
        <v>11989794</v>
      </c>
      <c r="AX51" s="7"/>
      <c r="AY51" s="40" t="n">
        <f aca="false">(AW51-AW50)/AW50</f>
        <v>0.00307671250892452</v>
      </c>
      <c r="AZ51" s="12" t="n">
        <f aca="false">workers_and_wage_high!B39</f>
        <v>7152.91357528371</v>
      </c>
      <c r="BA51" s="40" t="n">
        <f aca="false">(AZ51-AZ50)/AZ50</f>
        <v>0.0100708988368105</v>
      </c>
      <c r="BB51" s="12" t="n">
        <f aca="false">BB49*2/4+BB53*2/4</f>
        <v>53.25</v>
      </c>
      <c r="BC51" s="39" t="n">
        <f aca="false">'Central scenario'!BC51</f>
        <v>11.3722743431335</v>
      </c>
      <c r="BD51" s="12" t="n">
        <f aca="false">BB51+BC51/2</f>
        <v>58.9361371715667</v>
      </c>
      <c r="BE51" s="40" t="n">
        <f aca="false">BD51/BD50-1</f>
        <v>0.00212544776400669</v>
      </c>
      <c r="BF51" s="7"/>
      <c r="BG51" s="7"/>
      <c r="BH51" s="7"/>
      <c r="BI51" s="40" t="n">
        <f aca="false">T58/AG58</f>
        <v>0.016186962037359</v>
      </c>
      <c r="BJ51" s="7"/>
      <c r="BK51" s="7"/>
      <c r="BL51" s="7"/>
      <c r="BM51" s="7"/>
      <c r="BN51" s="7"/>
      <c r="BO51" s="7"/>
      <c r="BP51" s="7"/>
    </row>
    <row r="52" customFormat="false" ht="12.8" hidden="false" customHeight="false" outlineLevel="0" collapsed="false">
      <c r="A52" s="7" t="n">
        <f aca="false">A48+1</f>
        <v>2024</v>
      </c>
      <c r="B52" s="7" t="n">
        <f aca="false">B48</f>
        <v>3</v>
      </c>
      <c r="C52" s="9"/>
      <c r="D52" s="81" t="n">
        <f aca="false">'High pensions'!Q52</f>
        <v>129335809.495234</v>
      </c>
      <c r="E52" s="9"/>
      <c r="F52" s="81" t="n">
        <f aca="false">'High pensions'!I52</f>
        <v>23508314.3528381</v>
      </c>
      <c r="G52" s="81" t="n">
        <f aca="false">'High pensions'!K52</f>
        <v>712833.162546711</v>
      </c>
      <c r="H52" s="81" t="n">
        <f aca="false">'High pensions'!V52</f>
        <v>3921797.74054691</v>
      </c>
      <c r="I52" s="81" t="n">
        <f aca="false">'High pensions'!M52</f>
        <v>22046.3864705168</v>
      </c>
      <c r="J52" s="81" t="n">
        <f aca="false">'High pensions'!W52</f>
        <v>121292.713625162</v>
      </c>
      <c r="K52" s="9"/>
      <c r="L52" s="81" t="n">
        <f aca="false">'High pensions'!N52</f>
        <v>3796628.2724876</v>
      </c>
      <c r="M52" s="67"/>
      <c r="N52" s="81" t="n">
        <f aca="false">'High pensions'!L52</f>
        <v>1008578.46756995</v>
      </c>
      <c r="O52" s="9"/>
      <c r="P52" s="81" t="n">
        <f aca="false">'High pensions'!X52</f>
        <v>25249623.3041624</v>
      </c>
      <c r="Q52" s="67"/>
      <c r="R52" s="81" t="n">
        <f aca="false">'High SIPA income'!G47</f>
        <v>22973781.9867011</v>
      </c>
      <c r="S52" s="67"/>
      <c r="T52" s="81" t="n">
        <f aca="false">'High SIPA income'!J47</f>
        <v>87842246.6028918</v>
      </c>
      <c r="U52" s="9"/>
      <c r="V52" s="81" t="n">
        <f aca="false">'High SIPA income'!F47</f>
        <v>119469.71703211</v>
      </c>
      <c r="W52" s="67"/>
      <c r="X52" s="81" t="n">
        <f aca="false">'High SIPA income'!M47</f>
        <v>300073.485109483</v>
      </c>
      <c r="Y52" s="9"/>
      <c r="Z52" s="9" t="n">
        <f aca="false">R52+V52-N52-L52-F52</f>
        <v>-5220269.38916243</v>
      </c>
      <c r="AA52" s="9"/>
      <c r="AB52" s="9" t="n">
        <f aca="false">T52-P52-D52</f>
        <v>-66743186.196505</v>
      </c>
      <c r="AC52" s="50"/>
      <c r="AD52" s="9"/>
      <c r="AE52" s="9"/>
      <c r="AF52" s="9"/>
      <c r="AG52" s="9" t="n">
        <f aca="false">AG51*'Optimist macro hypothesis'!B34/'Optimist macro hypothesis'!B33</f>
        <v>5365197780.20679</v>
      </c>
      <c r="AH52" s="40" t="n">
        <f aca="false">(AG52-AG51)/AG51</f>
        <v>0.0189954585524792</v>
      </c>
      <c r="AI52" s="40"/>
      <c r="AJ52" s="40" t="n">
        <f aca="false">AB52/AG52</f>
        <v>-0.0124400234494119</v>
      </c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9"/>
      <c r="AV52" s="7"/>
      <c r="AW52" s="7" t="n">
        <f aca="false">workers_and_wage_high!C40</f>
        <v>12026644</v>
      </c>
      <c r="AX52" s="7"/>
      <c r="AY52" s="40" t="n">
        <f aca="false">(AW52-AW51)/AW51</f>
        <v>0.00307344730026221</v>
      </c>
      <c r="AZ52" s="12" t="n">
        <f aca="false">workers_and_wage_high!B40</f>
        <v>7154.98411172569</v>
      </c>
      <c r="BA52" s="40" t="n">
        <f aca="false">(AZ52-AZ51)/AZ51</f>
        <v>0.000289467560343149</v>
      </c>
      <c r="BB52" s="12" t="n">
        <f aca="false">BB49*1/4+BB53*3/4</f>
        <v>53.375</v>
      </c>
      <c r="BC52" s="39" t="n">
        <f aca="false">'Central scenario'!BC52</f>
        <v>11.3722743431335</v>
      </c>
      <c r="BD52" s="12" t="n">
        <f aca="false">BB52+BC52/2</f>
        <v>59.0611371715667</v>
      </c>
      <c r="BE52" s="40" t="n">
        <f aca="false">BD52/BD51-1</f>
        <v>0.00212093981721462</v>
      </c>
      <c r="BF52" s="7"/>
      <c r="BG52" s="7"/>
      <c r="BH52" s="7"/>
      <c r="BI52" s="40" t="n">
        <f aca="false">T59/AG59</f>
        <v>0.0187754171864905</v>
      </c>
      <c r="BJ52" s="7"/>
      <c r="BK52" s="7"/>
      <c r="BL52" s="7"/>
      <c r="BM52" s="7"/>
      <c r="BN52" s="7"/>
      <c r="BO52" s="7"/>
      <c r="BP52" s="7"/>
    </row>
    <row r="53" customFormat="false" ht="12.8" hidden="false" customHeight="false" outlineLevel="0" collapsed="false">
      <c r="A53" s="7" t="n">
        <f aca="false">A49+1</f>
        <v>2024</v>
      </c>
      <c r="B53" s="7" t="n">
        <f aca="false">B49</f>
        <v>4</v>
      </c>
      <c r="C53" s="9"/>
      <c r="D53" s="81" t="n">
        <f aca="false">'High pensions'!Q53</f>
        <v>136364669.151193</v>
      </c>
      <c r="E53" s="9"/>
      <c r="F53" s="81" t="n">
        <f aca="false">'High pensions'!I53</f>
        <v>24785892.7975018</v>
      </c>
      <c r="G53" s="81" t="n">
        <f aca="false">'High pensions'!K53</f>
        <v>828999.333447474</v>
      </c>
      <c r="H53" s="81" t="n">
        <f aca="false">'High pensions'!V53</f>
        <v>4560909.73828137</v>
      </c>
      <c r="I53" s="81" t="n">
        <f aca="false">'High pensions'!M53</f>
        <v>25639.1546427053</v>
      </c>
      <c r="J53" s="81" t="n">
        <f aca="false">'High pensions'!W53</f>
        <v>141059.064070558</v>
      </c>
      <c r="K53" s="9"/>
      <c r="L53" s="81" t="n">
        <f aca="false">'High pensions'!N53</f>
        <v>4113134.57694526</v>
      </c>
      <c r="M53" s="67"/>
      <c r="N53" s="81" t="n">
        <f aca="false">'High pensions'!L53</f>
        <v>1065118.53330531</v>
      </c>
      <c r="O53" s="9"/>
      <c r="P53" s="81" t="n">
        <f aca="false">'High pensions'!X53</f>
        <v>27203042.7822604</v>
      </c>
      <c r="Q53" s="67"/>
      <c r="R53" s="81" t="n">
        <f aca="false">'High SIPA income'!G48</f>
        <v>26730123.0456488</v>
      </c>
      <c r="S53" s="67"/>
      <c r="T53" s="81" t="n">
        <f aca="false">'High SIPA income'!J48</f>
        <v>102204942.210244</v>
      </c>
      <c r="U53" s="9"/>
      <c r="V53" s="81" t="n">
        <f aca="false">'High SIPA income'!F48</f>
        <v>119356.460983522</v>
      </c>
      <c r="W53" s="67"/>
      <c r="X53" s="81" t="n">
        <f aca="false">'High SIPA income'!M48</f>
        <v>299789.018568054</v>
      </c>
      <c r="Y53" s="9"/>
      <c r="Z53" s="9" t="n">
        <f aca="false">R53+V53-N53-L53-F53</f>
        <v>-3114666.40112006</v>
      </c>
      <c r="AA53" s="9"/>
      <c r="AB53" s="9" t="n">
        <f aca="false">T53-P53-D53</f>
        <v>-61362769.7232093</v>
      </c>
      <c r="AC53" s="50"/>
      <c r="AD53" s="9"/>
      <c r="AE53" s="9"/>
      <c r="AF53" s="9"/>
      <c r="AG53" s="9" t="n">
        <f aca="false">AG52*'Optimist macro hypothesis'!B35/'Optimist macro hypothesis'!B34</f>
        <v>5555490906.39151</v>
      </c>
      <c r="AH53" s="40" t="n">
        <f aca="false">(AG53-AG52)/AG52</f>
        <v>0.0354680542974118</v>
      </c>
      <c r="AI53" s="40" t="n">
        <f aca="false">(AG53-AG49)/AG49</f>
        <v>0.0545206762771437</v>
      </c>
      <c r="AJ53" s="40" t="n">
        <f aca="false">AB53/AG53</f>
        <v>-0.0110454270841506</v>
      </c>
      <c r="AK53" s="7"/>
      <c r="AL53" s="7"/>
      <c r="AM53" s="7"/>
      <c r="AN53" s="7"/>
      <c r="AO53" s="7"/>
      <c r="AP53" s="7"/>
      <c r="AQ53" s="7"/>
      <c r="AR53" s="7"/>
      <c r="AS53" s="7"/>
      <c r="AT53" s="7"/>
      <c r="AV53" s="7"/>
      <c r="AW53" s="7" t="n">
        <f aca="false">workers_and_wage_high!C41</f>
        <v>11975067</v>
      </c>
      <c r="AX53" s="7"/>
      <c r="AY53" s="40" t="n">
        <f aca="false">(AW53-AW52)/AW52</f>
        <v>-0.00428856129773194</v>
      </c>
      <c r="AZ53" s="12" t="n">
        <f aca="false">workers_and_wage_high!B41</f>
        <v>7206.018655094</v>
      </c>
      <c r="BA53" s="40" t="n">
        <f aca="false">(AZ53-AZ52)/AZ52</f>
        <v>0.00713272630258838</v>
      </c>
      <c r="BB53" s="7" t="n">
        <v>53.5</v>
      </c>
      <c r="BC53" s="39" t="n">
        <f aca="false">'Central scenario'!BC53</f>
        <v>11.3722743431335</v>
      </c>
      <c r="BD53" s="12" t="n">
        <f aca="false">BB53+BC53/2</f>
        <v>59.1861371715667</v>
      </c>
      <c r="BE53" s="40" t="n">
        <f aca="false">BD53/BD52-1</f>
        <v>0.00211645095211921</v>
      </c>
      <c r="BF53" s="7" t="n">
        <v>100</v>
      </c>
      <c r="BG53" s="73" t="n">
        <f aca="false">(BB53-BB49)/BB49</f>
        <v>0.00943396226415094</v>
      </c>
      <c r="BH53" s="7"/>
      <c r="BI53" s="40" t="n">
        <f aca="false">T60/AG60</f>
        <v>0.016385786872125</v>
      </c>
      <c r="BJ53" s="7"/>
      <c r="BK53" s="7"/>
      <c r="BL53" s="7"/>
      <c r="BM53" s="7"/>
      <c r="BN53" s="7"/>
      <c r="BO53" s="7"/>
      <c r="BP53" s="7"/>
    </row>
    <row r="54" customFormat="false" ht="12.8" hidden="false" customHeight="false" outlineLevel="0" collapsed="false">
      <c r="A54" s="5" t="n">
        <f aca="false">A50+1</f>
        <v>2025</v>
      </c>
      <c r="B54" s="5" t="n">
        <f aca="false">B50</f>
        <v>1</v>
      </c>
      <c r="C54" s="6"/>
      <c r="D54" s="80" t="n">
        <f aca="false">'High pensions'!Q54</f>
        <v>133375416.114844</v>
      </c>
      <c r="E54" s="6"/>
      <c r="F54" s="80" t="n">
        <f aca="false">'High pensions'!I54</f>
        <v>24242560.6736846</v>
      </c>
      <c r="G54" s="80" t="n">
        <f aca="false">'High pensions'!K54</f>
        <v>864279.02125801</v>
      </c>
      <c r="H54" s="80" t="n">
        <f aca="false">'High pensions'!V54</f>
        <v>4755008.17142419</v>
      </c>
      <c r="I54" s="80" t="n">
        <f aca="false">'High pensions'!M54</f>
        <v>26730.2790079796</v>
      </c>
      <c r="J54" s="80" t="n">
        <f aca="false">'High pensions'!W54</f>
        <v>147062.108394562</v>
      </c>
      <c r="K54" s="6"/>
      <c r="L54" s="80" t="n">
        <f aca="false">'High pensions'!N54</f>
        <v>4766521.7602008</v>
      </c>
      <c r="M54" s="8"/>
      <c r="N54" s="80" t="n">
        <f aca="false">'High pensions'!L54</f>
        <v>1044365.4328652</v>
      </c>
      <c r="O54" s="6"/>
      <c r="P54" s="80" t="n">
        <f aca="false">'High pensions'!X54</f>
        <v>30479294.5467785</v>
      </c>
      <c r="Q54" s="8"/>
      <c r="R54" s="80" t="n">
        <f aca="false">'High SIPA income'!G49</f>
        <v>23469982.2373807</v>
      </c>
      <c r="S54" s="8"/>
      <c r="T54" s="80" t="n">
        <f aca="false">'High SIPA income'!J49</f>
        <v>89739511.2678845</v>
      </c>
      <c r="U54" s="6"/>
      <c r="V54" s="80" t="n">
        <f aca="false">'High SIPA income'!F49</f>
        <v>119209.925259049</v>
      </c>
      <c r="W54" s="8"/>
      <c r="X54" s="80" t="n">
        <f aca="false">'High SIPA income'!M49</f>
        <v>299420.963075601</v>
      </c>
      <c r="Y54" s="6"/>
      <c r="Z54" s="6" t="n">
        <f aca="false">R54+V54-N54-L54-F54</f>
        <v>-6464255.70411086</v>
      </c>
      <c r="AA54" s="6"/>
      <c r="AB54" s="6" t="n">
        <f aca="false">T54-P54-D54</f>
        <v>-74115199.3937377</v>
      </c>
      <c r="AC54" s="50"/>
      <c r="AD54" s="6"/>
      <c r="AE54" s="6"/>
      <c r="AF54" s="6"/>
      <c r="AG54" s="6" t="n">
        <f aca="false">BF54/100*$AG$53</f>
        <v>5618078796.24405</v>
      </c>
      <c r="AH54" s="61" t="n">
        <f aca="false">(AG54-AG53)/AG53</f>
        <v>0.0112659512736368</v>
      </c>
      <c r="AI54" s="61"/>
      <c r="AJ54" s="61" t="n">
        <f aca="false">AB54/AG54</f>
        <v>-0.0131922676918108</v>
      </c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61" t="n">
        <f aca="false">AVERAGE(AH54:AH57)</f>
        <v>0.0114417578053364</v>
      </c>
      <c r="AV54" s="5"/>
      <c r="AW54" s="5" t="n">
        <f aca="false">workers_and_wage_high!C42</f>
        <v>12047106</v>
      </c>
      <c r="AX54" s="5"/>
      <c r="AY54" s="61" t="n">
        <f aca="false">(AW54-AW53)/AW53</f>
        <v>0.00601574922294798</v>
      </c>
      <c r="AZ54" s="11" t="n">
        <f aca="false">workers_and_wage_high!B42</f>
        <v>7243.62547581176</v>
      </c>
      <c r="BA54" s="61" t="n">
        <f aca="false">(AZ54-AZ53)/AZ53</f>
        <v>0.00521880701643498</v>
      </c>
      <c r="BB54" s="66"/>
      <c r="BC54" s="66"/>
      <c r="BD54" s="66"/>
      <c r="BE54" s="66"/>
      <c r="BF54" s="5" t="n">
        <f aca="false">BF53*(1+AY54)*(1+BA54)*(1-BE54)</f>
        <v>101.126595127364</v>
      </c>
      <c r="BG54" s="5"/>
      <c r="BH54" s="5"/>
      <c r="BI54" s="61" t="n">
        <f aca="false">T61/AG61</f>
        <v>0.0188287271798445</v>
      </c>
      <c r="BJ54" s="5"/>
      <c r="BK54" s="5"/>
      <c r="BL54" s="5"/>
      <c r="BM54" s="5"/>
      <c r="BN54" s="5"/>
      <c r="BO54" s="5"/>
      <c r="BP54" s="5"/>
    </row>
    <row r="55" customFormat="false" ht="12.8" hidden="false" customHeight="false" outlineLevel="0" collapsed="false">
      <c r="A55" s="7" t="n">
        <f aca="false">A51+1</f>
        <v>2025</v>
      </c>
      <c r="B55" s="7" t="n">
        <f aca="false">B51</f>
        <v>2</v>
      </c>
      <c r="C55" s="9"/>
      <c r="D55" s="81" t="n">
        <f aca="false">'High pensions'!Q55</f>
        <v>140864124.365829</v>
      </c>
      <c r="E55" s="9"/>
      <c r="F55" s="81" t="n">
        <f aca="false">'High pensions'!I55</f>
        <v>25603722.0438257</v>
      </c>
      <c r="G55" s="81" t="n">
        <f aca="false">'High pensions'!K55</f>
        <v>1039381.32794665</v>
      </c>
      <c r="H55" s="81" t="n">
        <f aca="false">'High pensions'!V55</f>
        <v>5718369.39929221</v>
      </c>
      <c r="I55" s="81" t="n">
        <f aca="false">'High pensions'!M55</f>
        <v>32145.8142663912</v>
      </c>
      <c r="J55" s="81" t="n">
        <f aca="false">'High pensions'!W55</f>
        <v>176856.785545121</v>
      </c>
      <c r="K55" s="9"/>
      <c r="L55" s="81" t="n">
        <f aca="false">'High pensions'!N55</f>
        <v>4303032.80904974</v>
      </c>
      <c r="M55" s="67"/>
      <c r="N55" s="81" t="n">
        <f aca="false">'High pensions'!L55</f>
        <v>1105081.7644357</v>
      </c>
      <c r="O55" s="9"/>
      <c r="P55" s="81" t="n">
        <f aca="false">'High pensions'!X55</f>
        <v>28408291.5180088</v>
      </c>
      <c r="Q55" s="67"/>
      <c r="R55" s="81" t="n">
        <f aca="false">'High SIPA income'!G50</f>
        <v>27525449.771856</v>
      </c>
      <c r="S55" s="67"/>
      <c r="T55" s="81" t="n">
        <f aca="false">'High SIPA income'!J50</f>
        <v>105245942.880216</v>
      </c>
      <c r="U55" s="9"/>
      <c r="V55" s="81" t="n">
        <f aca="false">'High SIPA income'!F50</f>
        <v>113151.461124744</v>
      </c>
      <c r="W55" s="67"/>
      <c r="X55" s="81" t="n">
        <f aca="false">'High SIPA income'!M50</f>
        <v>284203.847873904</v>
      </c>
      <c r="Y55" s="9"/>
      <c r="Z55" s="9" t="n">
        <f aca="false">R55+V55-N55-L55-F55</f>
        <v>-3373235.38433042</v>
      </c>
      <c r="AA55" s="9"/>
      <c r="AB55" s="9" t="n">
        <f aca="false">T55-P55-D55</f>
        <v>-64026473.003621</v>
      </c>
      <c r="AC55" s="50"/>
      <c r="AD55" s="9"/>
      <c r="AE55" s="9"/>
      <c r="AF55" s="9"/>
      <c r="AG55" s="9" t="n">
        <f aca="false">BF55/100*$AG$53</f>
        <v>5673817317.93509</v>
      </c>
      <c r="AH55" s="40" t="n">
        <f aca="false">(AG55-AG54)/AG54</f>
        <v>0.00992127802271279</v>
      </c>
      <c r="AI55" s="40"/>
      <c r="AJ55" s="40" t="n">
        <f aca="false">AB55/AG55</f>
        <v>-0.0112845496102301</v>
      </c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 t="n">
        <f aca="false">workers_and_wage_high!C43</f>
        <v>12100255</v>
      </c>
      <c r="AX55" s="7"/>
      <c r="AY55" s="40" t="n">
        <f aca="false">(AW55-AW54)/AW54</f>
        <v>0.00441176495002202</v>
      </c>
      <c r="AZ55" s="12" t="n">
        <f aca="false">workers_and_wage_high!B43</f>
        <v>7283.35902996288</v>
      </c>
      <c r="BA55" s="40" t="n">
        <f aca="false">(AZ55-AZ54)/AZ54</f>
        <v>0.00548531316035009</v>
      </c>
      <c r="BB55" s="39"/>
      <c r="BC55" s="39"/>
      <c r="BD55" s="39"/>
      <c r="BE55" s="39"/>
      <c r="BF55" s="7" t="n">
        <f aca="false">BF54*(1+AY55)*(1+BA55)*(1-BE55)</f>
        <v>102.129900193113</v>
      </c>
      <c r="BG55" s="7"/>
      <c r="BH55" s="7"/>
      <c r="BI55" s="40" t="n">
        <f aca="false">T62/AG62</f>
        <v>0.0164243536856941</v>
      </c>
      <c r="BJ55" s="7"/>
      <c r="BK55" s="7"/>
      <c r="BL55" s="7"/>
      <c r="BM55" s="7"/>
      <c r="BN55" s="7"/>
      <c r="BO55" s="7"/>
      <c r="BP55" s="7"/>
    </row>
    <row r="56" customFormat="false" ht="12.8" hidden="false" customHeight="false" outlineLevel="0" collapsed="false">
      <c r="A56" s="7" t="n">
        <f aca="false">A52+1</f>
        <v>2025</v>
      </c>
      <c r="B56" s="7" t="n">
        <f aca="false">B52</f>
        <v>3</v>
      </c>
      <c r="C56" s="9"/>
      <c r="D56" s="81" t="n">
        <f aca="false">'High pensions'!Q56</f>
        <v>138183400.751243</v>
      </c>
      <c r="E56" s="9"/>
      <c r="F56" s="81" t="n">
        <f aca="false">'High pensions'!I56</f>
        <v>25116468.7945462</v>
      </c>
      <c r="G56" s="81" t="n">
        <f aca="false">'High pensions'!K56</f>
        <v>1079629.64541493</v>
      </c>
      <c r="H56" s="81" t="n">
        <f aca="false">'High pensions'!V56</f>
        <v>5939803.76682921</v>
      </c>
      <c r="I56" s="81" t="n">
        <f aca="false">'High pensions'!M56</f>
        <v>33390.6075901524</v>
      </c>
      <c r="J56" s="81" t="n">
        <f aca="false">'High pensions'!W56</f>
        <v>183705.271139048</v>
      </c>
      <c r="K56" s="9"/>
      <c r="L56" s="81" t="n">
        <f aca="false">'High pensions'!N56</f>
        <v>4137530.25229868</v>
      </c>
      <c r="M56" s="67"/>
      <c r="N56" s="81" t="n">
        <f aca="false">'High pensions'!L56</f>
        <v>1085699.16722176</v>
      </c>
      <c r="O56" s="9"/>
      <c r="P56" s="81" t="n">
        <f aca="false">'High pensions'!X56</f>
        <v>27442860.6331811</v>
      </c>
      <c r="Q56" s="67"/>
      <c r="R56" s="81" t="n">
        <f aca="false">'High SIPA income'!G51</f>
        <v>24190029.8273018</v>
      </c>
      <c r="S56" s="67"/>
      <c r="T56" s="81" t="n">
        <f aca="false">'High SIPA income'!J51</f>
        <v>92492675.6356968</v>
      </c>
      <c r="U56" s="9"/>
      <c r="V56" s="81" t="n">
        <f aca="false">'High SIPA income'!F51</f>
        <v>112668.162699283</v>
      </c>
      <c r="W56" s="67"/>
      <c r="X56" s="81" t="n">
        <f aca="false">'High SIPA income'!M51</f>
        <v>282989.941567948</v>
      </c>
      <c r="Y56" s="9"/>
      <c r="Z56" s="9" t="n">
        <f aca="false">R56+V56-N56-L56-F56</f>
        <v>-6037000.22406551</v>
      </c>
      <c r="AA56" s="9"/>
      <c r="AB56" s="9" t="n">
        <f aca="false">T56-P56-D56</f>
        <v>-73133585.7487275</v>
      </c>
      <c r="AC56" s="50"/>
      <c r="AD56" s="9"/>
      <c r="AE56" s="9"/>
      <c r="AF56" s="9"/>
      <c r="AG56" s="9" t="n">
        <f aca="false">BF56/100*$AG$53</f>
        <v>5730772121.86507</v>
      </c>
      <c r="AH56" s="40" t="n">
        <f aca="false">(AG56-AG55)/AG55</f>
        <v>0.0100381807764483</v>
      </c>
      <c r="AI56" s="40"/>
      <c r="AJ56" s="40" t="n">
        <f aca="false">AB56/AG56</f>
        <v>-0.0127615588604012</v>
      </c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9"/>
      <c r="AV56" s="7"/>
      <c r="AW56" s="7" t="n">
        <f aca="false">workers_and_wage_high!C44</f>
        <v>12162892</v>
      </c>
      <c r="AX56" s="7"/>
      <c r="AY56" s="40" t="n">
        <f aca="false">(AW56-AW55)/AW55</f>
        <v>0.00517650247866677</v>
      </c>
      <c r="AZ56" s="12" t="n">
        <f aca="false">workers_and_wage_high!B44</f>
        <v>7318.58602586222</v>
      </c>
      <c r="BA56" s="40" t="n">
        <f aca="false">(AZ56-AZ55)/AZ55</f>
        <v>0.00483664141152673</v>
      </c>
      <c r="BB56" s="39"/>
      <c r="BC56" s="39"/>
      <c r="BD56" s="39"/>
      <c r="BE56" s="39"/>
      <c r="BF56" s="7" t="n">
        <f aca="false">BF55*(1+AY56)*(1+BA56)*(1-BE56)</f>
        <v>103.155098593932</v>
      </c>
      <c r="BG56" s="7"/>
      <c r="BH56" s="7"/>
      <c r="BI56" s="40" t="n">
        <f aca="false">T63/AG63</f>
        <v>0.0190188265642755</v>
      </c>
      <c r="BJ56" s="7"/>
      <c r="BK56" s="7"/>
      <c r="BL56" s="7"/>
      <c r="BM56" s="7"/>
      <c r="BN56" s="7"/>
      <c r="BO56" s="7"/>
      <c r="BP56" s="7"/>
    </row>
    <row r="57" customFormat="false" ht="12.8" hidden="false" customHeight="false" outlineLevel="0" collapsed="false">
      <c r="A57" s="7" t="n">
        <f aca="false">A53+1</f>
        <v>2025</v>
      </c>
      <c r="B57" s="7" t="n">
        <f aca="false">B53</f>
        <v>4</v>
      </c>
      <c r="C57" s="9"/>
      <c r="D57" s="81" t="n">
        <f aca="false">'High pensions'!Q57</f>
        <v>145998603.197112</v>
      </c>
      <c r="E57" s="9"/>
      <c r="F57" s="81" t="n">
        <f aca="false">'High pensions'!I57</f>
        <v>26536974.3493927</v>
      </c>
      <c r="G57" s="81" t="n">
        <f aca="false">'High pensions'!K57</f>
        <v>1228450.27397415</v>
      </c>
      <c r="H57" s="81" t="n">
        <f aca="false">'High pensions'!V57</f>
        <v>6758570.95597786</v>
      </c>
      <c r="I57" s="81" t="n">
        <f aca="false">'High pensions'!M57</f>
        <v>37993.3074424998</v>
      </c>
      <c r="J57" s="81" t="n">
        <f aca="false">'High pensions'!W57</f>
        <v>209027.967710658</v>
      </c>
      <c r="K57" s="9"/>
      <c r="L57" s="81" t="n">
        <f aca="false">'High pensions'!N57</f>
        <v>4420660.03318182</v>
      </c>
      <c r="M57" s="67"/>
      <c r="N57" s="81" t="n">
        <f aca="false">'High pensions'!L57</f>
        <v>1149991.66908139</v>
      </c>
      <c r="O57" s="9"/>
      <c r="P57" s="81" t="n">
        <f aca="false">'High pensions'!X57</f>
        <v>29265740.7880029</v>
      </c>
      <c r="Q57" s="67"/>
      <c r="R57" s="81" t="n">
        <f aca="false">'High SIPA income'!G52</f>
        <v>28335538.4385084</v>
      </c>
      <c r="S57" s="67"/>
      <c r="T57" s="81" t="n">
        <f aca="false">'High SIPA income'!J52</f>
        <v>108343387.108924</v>
      </c>
      <c r="U57" s="9"/>
      <c r="V57" s="81" t="n">
        <f aca="false">'High SIPA income'!F52</f>
        <v>116326.443869763</v>
      </c>
      <c r="W57" s="67"/>
      <c r="X57" s="81" t="n">
        <f aca="false">'High SIPA income'!M52</f>
        <v>292178.489156466</v>
      </c>
      <c r="Y57" s="9"/>
      <c r="Z57" s="9" t="n">
        <f aca="false">R57+V57-N57-L57-F57</f>
        <v>-3655761.1692777</v>
      </c>
      <c r="AA57" s="9"/>
      <c r="AB57" s="9" t="n">
        <f aca="false">T57-P57-D57</f>
        <v>-66920956.8761909</v>
      </c>
      <c r="AC57" s="50"/>
      <c r="AD57" s="9"/>
      <c r="AE57" s="9"/>
      <c r="AF57" s="9"/>
      <c r="AG57" s="9" t="n">
        <f aca="false">BF57/100*$AG$53</f>
        <v>5814106838.94989</v>
      </c>
      <c r="AH57" s="40" t="n">
        <f aca="false">(AG57-AG56)/AG56</f>
        <v>0.0145416211485475</v>
      </c>
      <c r="AI57" s="40" t="n">
        <f aca="false">(AG57-AG53)/AG53</f>
        <v>0.0465514095722568</v>
      </c>
      <c r="AJ57" s="40" t="n">
        <f aca="false">AB57/AG57</f>
        <v>-0.0115101009888352</v>
      </c>
      <c r="AK57" s="7"/>
      <c r="AL57" s="7"/>
      <c r="AM57" s="7"/>
      <c r="AN57" s="7"/>
      <c r="AO57" s="7"/>
      <c r="AP57" s="7"/>
      <c r="AQ57" s="7"/>
      <c r="AR57" s="7"/>
      <c r="AS57" s="7"/>
      <c r="AT57" s="7"/>
      <c r="AV57" s="7"/>
      <c r="AW57" s="7" t="n">
        <f aca="false">workers_and_wage_high!C45</f>
        <v>12285320</v>
      </c>
      <c r="AX57" s="7"/>
      <c r="AY57" s="40" t="n">
        <f aca="false">(AW57-AW56)/AW56</f>
        <v>0.0100656981908579</v>
      </c>
      <c r="AZ57" s="12" t="n">
        <f aca="false">workers_and_wage_high!B45</f>
        <v>7351.01701254918</v>
      </c>
      <c r="BA57" s="40" t="n">
        <f aca="false">(AZ57-AZ56)/AZ56</f>
        <v>0.00443131864165499</v>
      </c>
      <c r="BB57" s="39"/>
      <c r="BC57" s="39"/>
      <c r="BD57" s="39"/>
      <c r="BE57" s="39"/>
      <c r="BF57" s="7" t="n">
        <f aca="false">BF56*(1+AY57)*(1+BA57)*(1-BE57)</f>
        <v>104.655140957226</v>
      </c>
      <c r="BG57" s="73" t="n">
        <f aca="false">(BB57-BB53)/BB53</f>
        <v>-1</v>
      </c>
      <c r="BH57" s="7"/>
      <c r="BI57" s="40" t="n">
        <f aca="false">T64/AG64</f>
        <v>0.016547245006074</v>
      </c>
      <c r="BJ57" s="7"/>
      <c r="BK57" s="7"/>
      <c r="BL57" s="7"/>
      <c r="BM57" s="7"/>
      <c r="BN57" s="7"/>
      <c r="BO57" s="7"/>
      <c r="BP57" s="7"/>
    </row>
    <row r="58" customFormat="false" ht="12.8" hidden="false" customHeight="false" outlineLevel="0" collapsed="false">
      <c r="A58" s="5" t="n">
        <f aca="false">A54+1</f>
        <v>2026</v>
      </c>
      <c r="B58" s="5" t="n">
        <f aca="false">B54</f>
        <v>1</v>
      </c>
      <c r="C58" s="6"/>
      <c r="D58" s="80" t="n">
        <f aca="false">'High pensions'!Q58</f>
        <v>144159964.467329</v>
      </c>
      <c r="E58" s="6"/>
      <c r="F58" s="80" t="n">
        <f aca="false">'High pensions'!I58</f>
        <v>26202779.9958743</v>
      </c>
      <c r="G58" s="80" t="n">
        <f aca="false">'High pensions'!K58</f>
        <v>1351116.41917496</v>
      </c>
      <c r="H58" s="80" t="n">
        <f aca="false">'High pensions'!V58</f>
        <v>7433443.89450873</v>
      </c>
      <c r="I58" s="80" t="n">
        <f aca="false">'High pensions'!M58</f>
        <v>41787.1057476795</v>
      </c>
      <c r="J58" s="80" t="n">
        <f aca="false">'High pensions'!W58</f>
        <v>229900.326634292</v>
      </c>
      <c r="K58" s="6"/>
      <c r="L58" s="80" t="n">
        <f aca="false">'High pensions'!N58</f>
        <v>5243830.42886656</v>
      </c>
      <c r="M58" s="8"/>
      <c r="N58" s="80" t="n">
        <f aca="false">'High pensions'!L58</f>
        <v>1137988.01360011</v>
      </c>
      <c r="O58" s="6"/>
      <c r="P58" s="80" t="n">
        <f aca="false">'High pensions'!X58</f>
        <v>33471135.3135914</v>
      </c>
      <c r="Q58" s="8"/>
      <c r="R58" s="80" t="n">
        <f aca="false">'High SIPA income'!G53</f>
        <v>24979329.8766112</v>
      </c>
      <c r="S58" s="8"/>
      <c r="T58" s="80" t="n">
        <f aca="false">'High SIPA income'!J53</f>
        <v>95510632.7842083</v>
      </c>
      <c r="U58" s="6"/>
      <c r="V58" s="80" t="n">
        <f aca="false">'High SIPA income'!F53</f>
        <v>116955.911961383</v>
      </c>
      <c r="W58" s="8"/>
      <c r="X58" s="80" t="n">
        <f aca="false">'High SIPA income'!M53</f>
        <v>293759.53152193</v>
      </c>
      <c r="Y58" s="6"/>
      <c r="Z58" s="6" t="n">
        <f aca="false">R58+V58-N58-L58-F58</f>
        <v>-7488312.6497684</v>
      </c>
      <c r="AA58" s="6"/>
      <c r="AB58" s="6" t="n">
        <f aca="false">T58-P58-D58</f>
        <v>-82120466.9967124</v>
      </c>
      <c r="AC58" s="50"/>
      <c r="AD58" s="6"/>
      <c r="AE58" s="6"/>
      <c r="AF58" s="6"/>
      <c r="AG58" s="6" t="n">
        <f aca="false">BF58/100*$AG$53</f>
        <v>5900466842.62142</v>
      </c>
      <c r="AH58" s="61" t="n">
        <f aca="false">(AG58-AG57)/AG57</f>
        <v>0.0148535288503796</v>
      </c>
      <c r="AI58" s="61"/>
      <c r="AJ58" s="61" t="n">
        <f aca="false">AB58/AG58</f>
        <v>-0.0139176219758619</v>
      </c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61" t="n">
        <f aca="false">AVERAGE(AH58:AH61)</f>
        <v>0.0110910106944564</v>
      </c>
      <c r="AV58" s="5"/>
      <c r="AW58" s="5" t="n">
        <f aca="false">workers_and_wage_high!C46</f>
        <v>12383524</v>
      </c>
      <c r="AX58" s="5"/>
      <c r="AY58" s="61" t="n">
        <f aca="false">(AW58-AW57)/AW57</f>
        <v>0.00799360537617254</v>
      </c>
      <c r="AZ58" s="11" t="n">
        <f aca="false">workers_and_wage_high!B46</f>
        <v>7401.04452650832</v>
      </c>
      <c r="BA58" s="61" t="n">
        <f aca="false">(AZ58-AZ57)/AZ57</f>
        <v>0.00680552281048142</v>
      </c>
      <c r="BB58" s="66"/>
      <c r="BC58" s="66"/>
      <c r="BD58" s="66"/>
      <c r="BE58" s="66"/>
      <c r="BF58" s="5" t="n">
        <f aca="false">BF57*(1+AY58)*(1+BA58)*(1-BE58)</f>
        <v>106.209639112774</v>
      </c>
      <c r="BG58" s="5"/>
      <c r="BH58" s="5"/>
      <c r="BI58" s="61" t="n">
        <f aca="false">T65/AG65</f>
        <v>0.0190598213668114</v>
      </c>
      <c r="BJ58" s="5"/>
      <c r="BK58" s="5"/>
      <c r="BL58" s="5"/>
      <c r="BM58" s="5"/>
      <c r="BN58" s="5"/>
      <c r="BO58" s="5"/>
      <c r="BP58" s="5"/>
    </row>
    <row r="59" customFormat="false" ht="12.8" hidden="false" customHeight="false" outlineLevel="0" collapsed="false">
      <c r="A59" s="7" t="n">
        <f aca="false">A55+1</f>
        <v>2026</v>
      </c>
      <c r="B59" s="7" t="n">
        <f aca="false">B55</f>
        <v>2</v>
      </c>
      <c r="C59" s="9"/>
      <c r="D59" s="81" t="n">
        <f aca="false">'High pensions'!Q59</f>
        <v>151890434.091286</v>
      </c>
      <c r="E59" s="9"/>
      <c r="F59" s="81" t="n">
        <f aca="false">'High pensions'!I59</f>
        <v>27607884.3573369</v>
      </c>
      <c r="G59" s="81" t="n">
        <f aca="false">'High pensions'!K59</f>
        <v>1480698.42476185</v>
      </c>
      <c r="H59" s="81" t="n">
        <f aca="false">'High pensions'!V59</f>
        <v>8146365.85637507</v>
      </c>
      <c r="I59" s="81" t="n">
        <f aca="false">'High pensions'!M59</f>
        <v>45794.7966421186</v>
      </c>
      <c r="J59" s="81" t="n">
        <f aca="false">'High pensions'!W59</f>
        <v>251949.459475515</v>
      </c>
      <c r="K59" s="9"/>
      <c r="L59" s="81" t="n">
        <f aca="false">'High pensions'!N59</f>
        <v>4630559.62585258</v>
      </c>
      <c r="M59" s="67"/>
      <c r="N59" s="81" t="n">
        <f aca="false">'High pensions'!L59</f>
        <v>1201755.86533113</v>
      </c>
      <c r="O59" s="9"/>
      <c r="P59" s="81" t="n">
        <f aca="false">'High pensions'!X59</f>
        <v>30639702.1070513</v>
      </c>
      <c r="Q59" s="67"/>
      <c r="R59" s="81" t="n">
        <f aca="false">'High SIPA income'!G54</f>
        <v>29204021.0383537</v>
      </c>
      <c r="S59" s="67"/>
      <c r="T59" s="81" t="n">
        <f aca="false">'High SIPA income'!J54</f>
        <v>111664105.602296</v>
      </c>
      <c r="U59" s="9"/>
      <c r="V59" s="81" t="n">
        <f aca="false">'High SIPA income'!F54</f>
        <v>113804.904700561</v>
      </c>
      <c r="W59" s="67"/>
      <c r="X59" s="81" t="n">
        <f aca="false">'High SIPA income'!M54</f>
        <v>285845.109743345</v>
      </c>
      <c r="Y59" s="9"/>
      <c r="Z59" s="9" t="n">
        <f aca="false">R59+V59-N59-L59-F59</f>
        <v>-4122373.90546635</v>
      </c>
      <c r="AA59" s="9"/>
      <c r="AB59" s="9" t="n">
        <f aca="false">T59-P59-D59</f>
        <v>-70866030.5960418</v>
      </c>
      <c r="AC59" s="50"/>
      <c r="AD59" s="9"/>
      <c r="AE59" s="9"/>
      <c r="AF59" s="9"/>
      <c r="AG59" s="9" t="n">
        <f aca="false">BF59/100*$AG$53</f>
        <v>5947356827.9826</v>
      </c>
      <c r="AH59" s="40" t="n">
        <f aca="false">(AG59-AG58)/AG58</f>
        <v>0.00794682634643028</v>
      </c>
      <c r="AI59" s="40"/>
      <c r="AJ59" s="40" t="n">
        <f aca="false">AB59/AG59</f>
        <v>-0.0119155504950727</v>
      </c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 t="n">
        <f aca="false">workers_and_wage_high!C47</f>
        <v>12436099</v>
      </c>
      <c r="AX59" s="7"/>
      <c r="AY59" s="40" t="n">
        <f aca="false">(AW59-AW58)/AW58</f>
        <v>0.00424556047212409</v>
      </c>
      <c r="AZ59" s="12" t="n">
        <f aca="false">workers_and_wage_high!B47</f>
        <v>7428.32195208868</v>
      </c>
      <c r="BA59" s="40" t="n">
        <f aca="false">(AZ59-AZ58)/AZ58</f>
        <v>0.00368561835868734</v>
      </c>
      <c r="BB59" s="39"/>
      <c r="BC59" s="39"/>
      <c r="BD59" s="39"/>
      <c r="BE59" s="39"/>
      <c r="BF59" s="7" t="n">
        <f aca="false">BF58*(1+AY59)*(1+BA59)*(1-BE59)</f>
        <v>107.053668671121</v>
      </c>
      <c r="BG59" s="7"/>
      <c r="BH59" s="7"/>
      <c r="BI59" s="40" t="n">
        <f aca="false">T66/AG66</f>
        <v>0.0165969184665393</v>
      </c>
      <c r="BJ59" s="7"/>
      <c r="BK59" s="7"/>
      <c r="BL59" s="7"/>
      <c r="BM59" s="7"/>
      <c r="BN59" s="7"/>
      <c r="BO59" s="7"/>
      <c r="BP59" s="7"/>
    </row>
    <row r="60" customFormat="false" ht="12.8" hidden="false" customHeight="false" outlineLevel="0" collapsed="false">
      <c r="A60" s="7" t="n">
        <f aca="false">A56+1</f>
        <v>2026</v>
      </c>
      <c r="B60" s="7" t="n">
        <f aca="false">B56</f>
        <v>3</v>
      </c>
      <c r="C60" s="9"/>
      <c r="D60" s="81" t="n">
        <f aca="false">'High pensions'!Q60</f>
        <v>150537826.256469</v>
      </c>
      <c r="E60" s="9"/>
      <c r="F60" s="81" t="n">
        <f aca="false">'High pensions'!I60</f>
        <v>27362031.8722355</v>
      </c>
      <c r="G60" s="81" t="n">
        <f aca="false">'High pensions'!K60</f>
        <v>1558635.43419998</v>
      </c>
      <c r="H60" s="81" t="n">
        <f aca="false">'High pensions'!V60</f>
        <v>8575152.28716829</v>
      </c>
      <c r="I60" s="81" t="n">
        <f aca="false">'High pensions'!M60</f>
        <v>48205.2196144324</v>
      </c>
      <c r="J60" s="81" t="n">
        <f aca="false">'High pensions'!W60</f>
        <v>265210.895479432</v>
      </c>
      <c r="K60" s="9"/>
      <c r="L60" s="81" t="n">
        <f aca="false">'High pensions'!N60</f>
        <v>4442143.01347773</v>
      </c>
      <c r="M60" s="67"/>
      <c r="N60" s="81" t="n">
        <f aca="false">'High pensions'!L60</f>
        <v>1192955.30334317</v>
      </c>
      <c r="O60" s="9"/>
      <c r="P60" s="81" t="n">
        <f aca="false">'High pensions'!X60</f>
        <v>29613589.314271</v>
      </c>
      <c r="Q60" s="67"/>
      <c r="R60" s="81" t="n">
        <f aca="false">'High SIPA income'!G55</f>
        <v>25695233.2717128</v>
      </c>
      <c r="S60" s="67"/>
      <c r="T60" s="81" t="n">
        <f aca="false">'High SIPA income'!J55</f>
        <v>98247951.4639434</v>
      </c>
      <c r="U60" s="9"/>
      <c r="V60" s="81" t="n">
        <f aca="false">'High SIPA income'!F55</f>
        <v>112816.439806091</v>
      </c>
      <c r="W60" s="67"/>
      <c r="X60" s="81" t="n">
        <f aca="false">'High SIPA income'!M55</f>
        <v>283362.370910774</v>
      </c>
      <c r="Y60" s="9"/>
      <c r="Z60" s="9" t="n">
        <f aca="false">R60+V60-N60-L60-F60</f>
        <v>-7189080.47753753</v>
      </c>
      <c r="AA60" s="9"/>
      <c r="AB60" s="9" t="n">
        <f aca="false">T60-P60-D60</f>
        <v>-81903464.1067962</v>
      </c>
      <c r="AC60" s="50"/>
      <c r="AD60" s="9"/>
      <c r="AE60" s="9"/>
      <c r="AF60" s="9"/>
      <c r="AG60" s="9" t="n">
        <f aca="false">BF60/100*$AG$53</f>
        <v>5995925141.14045</v>
      </c>
      <c r="AH60" s="40" t="n">
        <f aca="false">(AG60-AG59)/AG59</f>
        <v>0.00816636945833334</v>
      </c>
      <c r="AI60" s="40"/>
      <c r="AJ60" s="40" t="n">
        <f aca="false">AB60/AG60</f>
        <v>-0.0136598543475507</v>
      </c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9"/>
      <c r="AV60" s="7"/>
      <c r="AW60" s="7" t="n">
        <f aca="false">workers_and_wage_high!C48</f>
        <v>12470506</v>
      </c>
      <c r="AX60" s="7"/>
      <c r="AY60" s="40" t="n">
        <f aca="false">(AW60-AW59)/AW59</f>
        <v>0.00276670361019159</v>
      </c>
      <c r="AZ60" s="12" t="n">
        <f aca="false">workers_and_wage_high!B48</f>
        <v>7468.32174088231</v>
      </c>
      <c r="BA60" s="40" t="n">
        <f aca="false">(AZ60-AZ59)/AZ59</f>
        <v>0.00538476779165276</v>
      </c>
      <c r="BB60" s="39"/>
      <c r="BC60" s="39"/>
      <c r="BD60" s="39"/>
      <c r="BE60" s="39"/>
      <c r="BF60" s="7" t="n">
        <f aca="false">BF59*(1+AY60)*(1+BA60)*(1-BE60)</f>
        <v>107.927908481359</v>
      </c>
      <c r="BG60" s="7"/>
      <c r="BH60" s="7"/>
      <c r="BI60" s="40" t="n">
        <f aca="false">T67/AG67</f>
        <v>0.0190530914080527</v>
      </c>
      <c r="BJ60" s="7"/>
      <c r="BK60" s="7"/>
      <c r="BL60" s="7"/>
      <c r="BM60" s="7"/>
      <c r="BN60" s="7"/>
      <c r="BO60" s="7"/>
      <c r="BP60" s="7"/>
    </row>
    <row r="61" customFormat="false" ht="12.8" hidden="false" customHeight="false" outlineLevel="0" collapsed="false">
      <c r="A61" s="7" t="n">
        <f aca="false">A57+1</f>
        <v>2026</v>
      </c>
      <c r="B61" s="7" t="n">
        <f aca="false">B57</f>
        <v>4</v>
      </c>
      <c r="C61" s="9"/>
      <c r="D61" s="81" t="n">
        <f aca="false">'High pensions'!Q61</f>
        <v>154645369.831059</v>
      </c>
      <c r="E61" s="9"/>
      <c r="F61" s="81" t="n">
        <f aca="false">'High pensions'!I61</f>
        <v>28108626.5388349</v>
      </c>
      <c r="G61" s="81" t="n">
        <f aca="false">'High pensions'!K61</f>
        <v>1643896.54388786</v>
      </c>
      <c r="H61" s="81" t="n">
        <f aca="false">'High pensions'!V61</f>
        <v>9044233.75657669</v>
      </c>
      <c r="I61" s="81" t="n">
        <f aca="false">'High pensions'!M61</f>
        <v>50842.161151171</v>
      </c>
      <c r="J61" s="81" t="n">
        <f aca="false">'High pensions'!W61</f>
        <v>279718.569791032</v>
      </c>
      <c r="K61" s="9"/>
      <c r="L61" s="81" t="n">
        <f aca="false">'High pensions'!N61</f>
        <v>4674281.25774832</v>
      </c>
      <c r="M61" s="67"/>
      <c r="N61" s="81" t="n">
        <f aca="false">'High pensions'!L61</f>
        <v>1227134.16299996</v>
      </c>
      <c r="O61" s="9"/>
      <c r="P61" s="81" t="n">
        <f aca="false">'High pensions'!X61</f>
        <v>31006197.7687677</v>
      </c>
      <c r="Q61" s="67"/>
      <c r="R61" s="81" t="n">
        <f aca="false">'High SIPA income'!G56</f>
        <v>29921680.1612104</v>
      </c>
      <c r="S61" s="67"/>
      <c r="T61" s="81" t="n">
        <f aca="false">'High SIPA income'!J56</f>
        <v>114408137.459274</v>
      </c>
      <c r="U61" s="9"/>
      <c r="V61" s="81" t="n">
        <f aca="false">'High SIPA income'!F56</f>
        <v>115265.265251399</v>
      </c>
      <c r="W61" s="67"/>
      <c r="X61" s="81" t="n">
        <f aca="false">'High SIPA income'!M56</f>
        <v>289513.11441342</v>
      </c>
      <c r="Y61" s="9"/>
      <c r="Z61" s="9" t="n">
        <f aca="false">R61+V61-N61-L61-F61</f>
        <v>-3973096.53312141</v>
      </c>
      <c r="AA61" s="9"/>
      <c r="AB61" s="9" t="n">
        <f aca="false">T61-P61-D61</f>
        <v>-71243430.1405525</v>
      </c>
      <c r="AC61" s="50"/>
      <c r="AD61" s="9"/>
      <c r="AE61" s="9"/>
      <c r="AF61" s="9"/>
      <c r="AG61" s="9" t="n">
        <f aca="false">BF61/100*$AG$53</f>
        <v>6076254457.6961</v>
      </c>
      <c r="AH61" s="40" t="n">
        <f aca="false">(AG61-AG60)/AG60</f>
        <v>0.0133973181226824</v>
      </c>
      <c r="AI61" s="40" t="n">
        <f aca="false">(AG61-AG57)/AG57</f>
        <v>0.0450882011644555</v>
      </c>
      <c r="AJ61" s="40" t="n">
        <f aca="false">AB61/AG61</f>
        <v>-0.0117248924706102</v>
      </c>
      <c r="AK61" s="7"/>
      <c r="AL61" s="7"/>
      <c r="AM61" s="7"/>
      <c r="AN61" s="7"/>
      <c r="AO61" s="7"/>
      <c r="AP61" s="7"/>
      <c r="AQ61" s="7"/>
      <c r="AR61" s="7"/>
      <c r="AS61" s="7"/>
      <c r="AT61" s="7"/>
      <c r="AV61" s="7"/>
      <c r="AW61" s="7" t="n">
        <f aca="false">workers_and_wage_high!C49</f>
        <v>12592792</v>
      </c>
      <c r="AX61" s="7"/>
      <c r="AY61" s="40" t="n">
        <f aca="false">(AW61-AW60)/AW60</f>
        <v>0.00980601749439838</v>
      </c>
      <c r="AZ61" s="12" t="n">
        <f aca="false">workers_and_wage_high!B49</f>
        <v>7494.88227636695</v>
      </c>
      <c r="BA61" s="40" t="n">
        <f aca="false">(AZ61-AZ60)/AZ60</f>
        <v>0.00355642625025645</v>
      </c>
      <c r="BB61" s="39"/>
      <c r="BC61" s="39"/>
      <c r="BD61" s="39"/>
      <c r="BE61" s="39"/>
      <c r="BF61" s="7" t="n">
        <f aca="false">BF60*(1+AY61)*(1+BA61)*(1-BE61)</f>
        <v>109.3738530056</v>
      </c>
      <c r="BG61" s="7"/>
      <c r="BH61" s="7"/>
      <c r="BI61" s="40" t="n">
        <f aca="false">T68/AG68</f>
        <v>0.0165926928584054</v>
      </c>
      <c r="BJ61" s="7"/>
      <c r="BK61" s="7"/>
      <c r="BL61" s="7"/>
      <c r="BM61" s="7"/>
      <c r="BN61" s="7"/>
      <c r="BO61" s="7"/>
      <c r="BP61" s="7"/>
    </row>
    <row r="62" customFormat="false" ht="12.8" hidden="false" customHeight="false" outlineLevel="0" collapsed="false">
      <c r="A62" s="5" t="n">
        <f aca="false">A58+1</f>
        <v>2027</v>
      </c>
      <c r="B62" s="5" t="n">
        <f aca="false">B58</f>
        <v>1</v>
      </c>
      <c r="C62" s="6"/>
      <c r="D62" s="80" t="n">
        <f aca="false">'High pensions'!Q62</f>
        <v>153595091.453205</v>
      </c>
      <c r="E62" s="6"/>
      <c r="F62" s="80" t="n">
        <f aca="false">'High pensions'!I62</f>
        <v>27917726.0112785</v>
      </c>
      <c r="G62" s="80" t="n">
        <f aca="false">'High pensions'!K62</f>
        <v>1704269.55630521</v>
      </c>
      <c r="H62" s="80" t="n">
        <f aca="false">'High pensions'!V62</f>
        <v>9376388.25797849</v>
      </c>
      <c r="I62" s="80" t="n">
        <f aca="false">'High pensions'!M62</f>
        <v>52709.36772078</v>
      </c>
      <c r="J62" s="80" t="n">
        <f aca="false">'High pensions'!W62</f>
        <v>289991.389422017</v>
      </c>
      <c r="K62" s="6"/>
      <c r="L62" s="80" t="n">
        <f aca="false">'High pensions'!N62</f>
        <v>5435978.7437989</v>
      </c>
      <c r="M62" s="8"/>
      <c r="N62" s="80" t="n">
        <f aca="false">'High pensions'!L62</f>
        <v>1220282.79014004</v>
      </c>
      <c r="O62" s="6"/>
      <c r="P62" s="80" t="n">
        <f aca="false">'High pensions'!X62</f>
        <v>34920955.4128481</v>
      </c>
      <c r="Q62" s="8"/>
      <c r="R62" s="80" t="n">
        <f aca="false">'High SIPA income'!G57</f>
        <v>26343216.2946888</v>
      </c>
      <c r="S62" s="8"/>
      <c r="T62" s="80" t="n">
        <f aca="false">'High SIPA income'!J57</f>
        <v>100725570.714082</v>
      </c>
      <c r="U62" s="6"/>
      <c r="V62" s="80" t="n">
        <f aca="false">'High SIPA income'!F57</f>
        <v>119926.67135936</v>
      </c>
      <c r="W62" s="8"/>
      <c r="X62" s="80" t="n">
        <f aca="false">'High SIPA income'!M57</f>
        <v>301221.222635946</v>
      </c>
      <c r="Y62" s="6"/>
      <c r="Z62" s="6" t="n">
        <f aca="false">R62+V62-N62-L62-F62</f>
        <v>-8110844.57916931</v>
      </c>
      <c r="AA62" s="6"/>
      <c r="AB62" s="6" t="n">
        <f aca="false">T62-P62-D62</f>
        <v>-87790476.1519714</v>
      </c>
      <c r="AC62" s="50"/>
      <c r="AD62" s="6"/>
      <c r="AE62" s="6"/>
      <c r="AF62" s="6"/>
      <c r="AG62" s="6" t="n">
        <f aca="false">BF62/100*$AG$53</f>
        <v>6132696156.06341</v>
      </c>
      <c r="AH62" s="61" t="n">
        <f aca="false">(AG62-AG61)/AG61</f>
        <v>0.00928889643451624</v>
      </c>
      <c r="AI62" s="61"/>
      <c r="AJ62" s="61" t="n">
        <f aca="false">AB62/AG62</f>
        <v>-0.0143151517567315</v>
      </c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61" t="n">
        <f aca="false">AVERAGE(AH62:AH65)</f>
        <v>0.00905707278787036</v>
      </c>
      <c r="AV62" s="5"/>
      <c r="AW62" s="5" t="n">
        <f aca="false">workers_and_wage_high!C50</f>
        <v>12597896</v>
      </c>
      <c r="AX62" s="5"/>
      <c r="AY62" s="61" t="n">
        <f aca="false">(AW62-AW61)/AW61</f>
        <v>0.000405311228836306</v>
      </c>
      <c r="AZ62" s="11" t="n">
        <f aca="false">workers_and_wage_high!B50</f>
        <v>7561.43672640966</v>
      </c>
      <c r="BA62" s="61" t="n">
        <f aca="false">(AZ62-AZ61)/AZ61</f>
        <v>0.00887998604762306</v>
      </c>
      <c r="BB62" s="66"/>
      <c r="BC62" s="66"/>
      <c r="BD62" s="66"/>
      <c r="BE62" s="66"/>
      <c r="BF62" s="5" t="n">
        <f aca="false">BF61*(1+AY62)*(1+BA62)*(1-BE62)</f>
        <v>110.389815398813</v>
      </c>
      <c r="BG62" s="5"/>
      <c r="BH62" s="5"/>
      <c r="BI62" s="61" t="n">
        <f aca="false">T69/AG69</f>
        <v>0.0190863338568159</v>
      </c>
      <c r="BJ62" s="5"/>
      <c r="BK62" s="5"/>
      <c r="BL62" s="5"/>
      <c r="BM62" s="5"/>
      <c r="BN62" s="5"/>
      <c r="BO62" s="5"/>
      <c r="BP62" s="5"/>
    </row>
    <row r="63" customFormat="false" ht="12.8" hidden="false" customHeight="false" outlineLevel="0" collapsed="false">
      <c r="A63" s="7" t="n">
        <f aca="false">A59+1</f>
        <v>2027</v>
      </c>
      <c r="B63" s="7" t="n">
        <f aca="false">B59</f>
        <v>2</v>
      </c>
      <c r="C63" s="9"/>
      <c r="D63" s="81" t="n">
        <f aca="false">'High pensions'!Q63</f>
        <v>156928628.005879</v>
      </c>
      <c r="E63" s="9"/>
      <c r="F63" s="81" t="n">
        <f aca="false">'High pensions'!I63</f>
        <v>28523635.7395492</v>
      </c>
      <c r="G63" s="81" t="n">
        <f aca="false">'High pensions'!K63</f>
        <v>1795264.38955425</v>
      </c>
      <c r="H63" s="81" t="n">
        <f aca="false">'High pensions'!V63</f>
        <v>9877014.98269846</v>
      </c>
      <c r="I63" s="81" t="n">
        <f aca="false">'High pensions'!M63</f>
        <v>55523.640914049</v>
      </c>
      <c r="J63" s="81" t="n">
        <f aca="false">'High pensions'!W63</f>
        <v>305474.69018655</v>
      </c>
      <c r="K63" s="9"/>
      <c r="L63" s="81" t="n">
        <f aca="false">'High pensions'!N63</f>
        <v>4684093.47199054</v>
      </c>
      <c r="M63" s="67"/>
      <c r="N63" s="81" t="n">
        <f aca="false">'High pensions'!L63</f>
        <v>1248385.90114659</v>
      </c>
      <c r="O63" s="9"/>
      <c r="P63" s="81" t="n">
        <f aca="false">'High pensions'!X63</f>
        <v>31174034.1881221</v>
      </c>
      <c r="Q63" s="67"/>
      <c r="R63" s="81" t="n">
        <f aca="false">'High SIPA income'!G58</f>
        <v>30783931.3304171</v>
      </c>
      <c r="S63" s="67"/>
      <c r="T63" s="81" t="n">
        <f aca="false">'High SIPA income'!J58</f>
        <v>117705029.537511</v>
      </c>
      <c r="U63" s="9"/>
      <c r="V63" s="81" t="n">
        <f aca="false">'High SIPA income'!F58</f>
        <v>117372.940366163</v>
      </c>
      <c r="W63" s="67"/>
      <c r="X63" s="81" t="n">
        <f aca="false">'High SIPA income'!M58</f>
        <v>294806.986642109</v>
      </c>
      <c r="Y63" s="9"/>
      <c r="Z63" s="9" t="n">
        <f aca="false">R63+V63-N63-L63-F63</f>
        <v>-3554810.84190301</v>
      </c>
      <c r="AA63" s="9"/>
      <c r="AB63" s="9" t="n">
        <f aca="false">T63-P63-D63</f>
        <v>-70397632.6564901</v>
      </c>
      <c r="AC63" s="50"/>
      <c r="AD63" s="9"/>
      <c r="AE63" s="9"/>
      <c r="AF63" s="9"/>
      <c r="AG63" s="9" t="n">
        <f aca="false">BF63/100*$AG$53</f>
        <v>6188869178.63826</v>
      </c>
      <c r="AH63" s="40" t="n">
        <f aca="false">(AG63-AG62)/AG62</f>
        <v>0.00915959655351933</v>
      </c>
      <c r="AI63" s="40"/>
      <c r="AJ63" s="40" t="n">
        <f aca="false">AB63/AG63</f>
        <v>-0.0113748781278941</v>
      </c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 t="n">
        <f aca="false">workers_and_wage_high!C51</f>
        <v>12634386</v>
      </c>
      <c r="AX63" s="7"/>
      <c r="AY63" s="40" t="n">
        <f aca="false">(AW63-AW62)/AW62</f>
        <v>0.00289651541813014</v>
      </c>
      <c r="AZ63" s="12" t="n">
        <f aca="false">workers_and_wage_high!B51</f>
        <v>7608.65784143953</v>
      </c>
      <c r="BA63" s="40" t="n">
        <f aca="false">(AZ63-AZ62)/AZ62</f>
        <v>0.00624499241856258</v>
      </c>
      <c r="BB63" s="39"/>
      <c r="BC63" s="39"/>
      <c r="BD63" s="39"/>
      <c r="BE63" s="39"/>
      <c r="BF63" s="7" t="n">
        <f aca="false">BF62*(1+AY63)*(1+BA63)*(1-BE63)</f>
        <v>111.400941571483</v>
      </c>
      <c r="BG63" s="7"/>
      <c r="BH63" s="7"/>
      <c r="BI63" s="40" t="n">
        <f aca="false">T70/AG70</f>
        <v>0.0166073091758574</v>
      </c>
      <c r="BJ63" s="7"/>
      <c r="BK63" s="7"/>
      <c r="BL63" s="7"/>
      <c r="BM63" s="7"/>
      <c r="BN63" s="7"/>
      <c r="BO63" s="7"/>
      <c r="BP63" s="7"/>
    </row>
    <row r="64" customFormat="false" ht="12.8" hidden="false" customHeight="false" outlineLevel="0" collapsed="false">
      <c r="A64" s="7" t="n">
        <f aca="false">A60+1</f>
        <v>2027</v>
      </c>
      <c r="B64" s="7" t="n">
        <f aca="false">B60</f>
        <v>3</v>
      </c>
      <c r="C64" s="9"/>
      <c r="D64" s="81" t="n">
        <f aca="false">'High pensions'!Q64</f>
        <v>155983932.043686</v>
      </c>
      <c r="E64" s="9"/>
      <c r="F64" s="81" t="n">
        <f aca="false">'High pensions'!I64</f>
        <v>28351926.0658419</v>
      </c>
      <c r="G64" s="81" t="n">
        <f aca="false">'High pensions'!K64</f>
        <v>1889915.3003941</v>
      </c>
      <c r="H64" s="81" t="n">
        <f aca="false">'High pensions'!V64</f>
        <v>10397756.3676058</v>
      </c>
      <c r="I64" s="81" t="n">
        <f aca="false">'High pensions'!M64</f>
        <v>58450.9886719827</v>
      </c>
      <c r="J64" s="81" t="n">
        <f aca="false">'High pensions'!W64</f>
        <v>321580.093843478</v>
      </c>
      <c r="K64" s="9"/>
      <c r="L64" s="81" t="n">
        <f aca="false">'High pensions'!N64</f>
        <v>4525788.35199992</v>
      </c>
      <c r="M64" s="67"/>
      <c r="N64" s="81" t="n">
        <f aca="false">'High pensions'!L64</f>
        <v>1242163.46781399</v>
      </c>
      <c r="O64" s="9"/>
      <c r="P64" s="81" t="n">
        <f aca="false">'High pensions'!X64</f>
        <v>30318354.1756586</v>
      </c>
      <c r="Q64" s="67"/>
      <c r="R64" s="81" t="n">
        <f aca="false">'High SIPA income'!G59</f>
        <v>27127204.0938812</v>
      </c>
      <c r="S64" s="67"/>
      <c r="T64" s="81" t="n">
        <f aca="false">'High SIPA income'!J59</f>
        <v>103723216.01385</v>
      </c>
      <c r="U64" s="9"/>
      <c r="V64" s="81" t="n">
        <f aca="false">'High SIPA income'!F59</f>
        <v>115705.569546782</v>
      </c>
      <c r="W64" s="67"/>
      <c r="X64" s="81" t="n">
        <f aca="false">'High SIPA income'!M59</f>
        <v>290619.031860171</v>
      </c>
      <c r="Y64" s="9"/>
      <c r="Z64" s="9" t="n">
        <f aca="false">R64+V64-N64-L64-F64</f>
        <v>-6876968.22222783</v>
      </c>
      <c r="AA64" s="9"/>
      <c r="AB64" s="9" t="n">
        <f aca="false">T64-P64-D64</f>
        <v>-82579070.2054946</v>
      </c>
      <c r="AC64" s="50"/>
      <c r="AD64" s="9"/>
      <c r="AE64" s="9"/>
      <c r="AF64" s="9"/>
      <c r="AG64" s="9" t="n">
        <f aca="false">BF64/100*$AG$53</f>
        <v>6268307260.56066</v>
      </c>
      <c r="AH64" s="40" t="n">
        <f aca="false">(AG64-AG63)/AG63</f>
        <v>0.0128356375986408</v>
      </c>
      <c r="AI64" s="40"/>
      <c r="AJ64" s="40" t="n">
        <f aca="false">AB64/AG64</f>
        <v>-0.0131740622743673</v>
      </c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9"/>
      <c r="AV64" s="7"/>
      <c r="AW64" s="7" t="n">
        <f aca="false">workers_and_wage_high!C52</f>
        <v>12747071</v>
      </c>
      <c r="AX64" s="7"/>
      <c r="AY64" s="40" t="n">
        <f aca="false">(AW64-AW63)/AW63</f>
        <v>0.00891891382770797</v>
      </c>
      <c r="AZ64" s="12" t="n">
        <f aca="false">workers_and_wage_high!B52</f>
        <v>7638.19540944824</v>
      </c>
      <c r="BA64" s="40" t="n">
        <f aca="false">(AZ64-AZ63)/AZ63</f>
        <v>0.00388209965860713</v>
      </c>
      <c r="BB64" s="39"/>
      <c r="BC64" s="39"/>
      <c r="BD64" s="39"/>
      <c r="BE64" s="39"/>
      <c r="BF64" s="7" t="n">
        <f aca="false">BF63*(1+AY64)*(1+BA64)*(1-BE64)</f>
        <v>112.830843685642</v>
      </c>
      <c r="BG64" s="7"/>
      <c r="BH64" s="7"/>
      <c r="BI64" s="40" t="n">
        <f aca="false">T71/AG71</f>
        <v>0.0191123052660534</v>
      </c>
      <c r="BJ64" s="7"/>
      <c r="BK64" s="7"/>
      <c r="BL64" s="7"/>
      <c r="BM64" s="7"/>
      <c r="BN64" s="7"/>
      <c r="BO64" s="7"/>
      <c r="BP64" s="7"/>
    </row>
    <row r="65" customFormat="false" ht="12.8" hidden="false" customHeight="false" outlineLevel="0" collapsed="false">
      <c r="A65" s="7" t="n">
        <f aca="false">A61+1</f>
        <v>2027</v>
      </c>
      <c r="B65" s="7" t="n">
        <f aca="false">B61</f>
        <v>4</v>
      </c>
      <c r="C65" s="9"/>
      <c r="D65" s="81" t="n">
        <f aca="false">'High pensions'!Q65</f>
        <v>159113921.373369</v>
      </c>
      <c r="E65" s="9"/>
      <c r="F65" s="81" t="n">
        <f aca="false">'High pensions'!I65</f>
        <v>28920838.6768998</v>
      </c>
      <c r="G65" s="81" t="n">
        <f aca="false">'High pensions'!K65</f>
        <v>2036549.52130129</v>
      </c>
      <c r="H65" s="81" t="n">
        <f aca="false">'High pensions'!V65</f>
        <v>11204494.5869475</v>
      </c>
      <c r="I65" s="81" t="n">
        <f aca="false">'High pensions'!M65</f>
        <v>62986.067669112</v>
      </c>
      <c r="J65" s="81" t="n">
        <f aca="false">'High pensions'!W65</f>
        <v>346530.760421056</v>
      </c>
      <c r="K65" s="9"/>
      <c r="L65" s="81" t="n">
        <f aca="false">'High pensions'!N65</f>
        <v>4631669.90249317</v>
      </c>
      <c r="M65" s="67"/>
      <c r="N65" s="81" t="n">
        <f aca="false">'High pensions'!L65</f>
        <v>1268289.94045137</v>
      </c>
      <c r="O65" s="9"/>
      <c r="P65" s="81" t="n">
        <f aca="false">'High pensions'!X65</f>
        <v>31011514.188403</v>
      </c>
      <c r="Q65" s="67"/>
      <c r="R65" s="81" t="n">
        <f aca="false">'High SIPA income'!G60</f>
        <v>31400755.3002275</v>
      </c>
      <c r="S65" s="67"/>
      <c r="T65" s="81" t="n">
        <f aca="false">'High SIPA income'!J60</f>
        <v>120063509.447263</v>
      </c>
      <c r="U65" s="9"/>
      <c r="V65" s="81" t="n">
        <f aca="false">'High SIPA income'!F60</f>
        <v>115226.338096452</v>
      </c>
      <c r="W65" s="67"/>
      <c r="X65" s="81" t="n">
        <f aca="false">'High SIPA income'!M60</f>
        <v>289415.340623204</v>
      </c>
      <c r="Y65" s="9"/>
      <c r="Z65" s="9" t="n">
        <f aca="false">R65+V65-N65-L65-F65</f>
        <v>-3304816.88152034</v>
      </c>
      <c r="AA65" s="9"/>
      <c r="AB65" s="9" t="n">
        <f aca="false">T65-P65-D65</f>
        <v>-70061926.1145088</v>
      </c>
      <c r="AC65" s="50"/>
      <c r="AD65" s="9"/>
      <c r="AE65" s="9"/>
      <c r="AF65" s="9"/>
      <c r="AG65" s="9" t="n">
        <f aca="false">BF65/100*$AG$53</f>
        <v>6299298778.12641</v>
      </c>
      <c r="AH65" s="40" t="n">
        <f aca="false">(AG65-AG64)/AG64</f>
        <v>0.00494416056480507</v>
      </c>
      <c r="AI65" s="40" t="n">
        <f aca="false">(AG65-AG61)/AG61</f>
        <v>0.0367075345483278</v>
      </c>
      <c r="AJ65" s="40" t="n">
        <f aca="false">AB65/AG65</f>
        <v>-0.0111221786078461</v>
      </c>
      <c r="AK65" s="7"/>
      <c r="AL65" s="7"/>
      <c r="AM65" s="7"/>
      <c r="AN65" s="7"/>
      <c r="AO65" s="7"/>
      <c r="AP65" s="7"/>
      <c r="AQ65" s="7"/>
      <c r="AR65" s="7"/>
      <c r="AS65" s="7"/>
      <c r="AT65" s="7"/>
      <c r="AV65" s="7"/>
      <c r="AW65" s="7" t="n">
        <f aca="false">workers_and_wage_high!C53</f>
        <v>12770929</v>
      </c>
      <c r="AX65" s="7"/>
      <c r="AY65" s="40" t="n">
        <f aca="false">(AW65-AW64)/AW64</f>
        <v>0.00187164565098916</v>
      </c>
      <c r="AZ65" s="12" t="n">
        <f aca="false">workers_and_wage_high!B53</f>
        <v>7661.62003615771</v>
      </c>
      <c r="BA65" s="40" t="n">
        <f aca="false">(AZ65-AZ64)/AZ64</f>
        <v>0.00306677499772885</v>
      </c>
      <c r="BB65" s="39"/>
      <c r="BC65" s="39"/>
      <c r="BD65" s="39"/>
      <c r="BE65" s="39"/>
      <c r="BF65" s="7" t="n">
        <f aca="false">BF64*(1+AY65)*(1+BA65)*(1-BE65)</f>
        <v>113.388697493486</v>
      </c>
      <c r="BG65" s="7"/>
      <c r="BH65" s="7"/>
      <c r="BI65" s="40" t="n">
        <f aca="false">T72/AG72</f>
        <v>0.016665066295556</v>
      </c>
      <c r="BJ65" s="7"/>
      <c r="BK65" s="7"/>
      <c r="BL65" s="7"/>
      <c r="BM65" s="7"/>
      <c r="BN65" s="7"/>
      <c r="BO65" s="7"/>
      <c r="BP65" s="7"/>
    </row>
    <row r="66" customFormat="false" ht="12.8" hidden="false" customHeight="false" outlineLevel="0" collapsed="false">
      <c r="A66" s="5" t="n">
        <f aca="false">A62+1</f>
        <v>2028</v>
      </c>
      <c r="B66" s="5" t="n">
        <f aca="false">B62</f>
        <v>1</v>
      </c>
      <c r="C66" s="6"/>
      <c r="D66" s="80" t="n">
        <f aca="false">'High pensions'!Q66</f>
        <v>158606821.246234</v>
      </c>
      <c r="E66" s="6"/>
      <c r="F66" s="80" t="n">
        <f aca="false">'High pensions'!I66</f>
        <v>28828667.2261348</v>
      </c>
      <c r="G66" s="80" t="n">
        <f aca="false">'High pensions'!K66</f>
        <v>2090628.47983977</v>
      </c>
      <c r="H66" s="80" t="n">
        <f aca="false">'High pensions'!V66</f>
        <v>11502021.0609539</v>
      </c>
      <c r="I66" s="80" t="n">
        <f aca="false">'High pensions'!M66</f>
        <v>64658.61277855</v>
      </c>
      <c r="J66" s="80" t="n">
        <f aca="false">'High pensions'!W66</f>
        <v>355732.610132597</v>
      </c>
      <c r="K66" s="6"/>
      <c r="L66" s="80" t="n">
        <f aca="false">'High pensions'!N66</f>
        <v>5572709.17598647</v>
      </c>
      <c r="M66" s="8"/>
      <c r="N66" s="80" t="n">
        <f aca="false">'High pensions'!L66</f>
        <v>1265435.39907054</v>
      </c>
      <c r="O66" s="6"/>
      <c r="P66" s="80" t="n">
        <f aca="false">'High pensions'!X66</f>
        <v>35878866.6076208</v>
      </c>
      <c r="Q66" s="8"/>
      <c r="R66" s="80" t="n">
        <f aca="false">'High SIPA income'!G61</f>
        <v>27589894.7053666</v>
      </c>
      <c r="S66" s="8"/>
      <c r="T66" s="80" t="n">
        <f aca="false">'High SIPA income'!J61</f>
        <v>105492353.669046</v>
      </c>
      <c r="U66" s="6"/>
      <c r="V66" s="80" t="n">
        <f aca="false">'High SIPA income'!F61</f>
        <v>116725.672552999</v>
      </c>
      <c r="W66" s="8"/>
      <c r="X66" s="80" t="n">
        <f aca="false">'High SIPA income'!M61</f>
        <v>293181.236507931</v>
      </c>
      <c r="Y66" s="6"/>
      <c r="Z66" s="6" t="n">
        <f aca="false">R66+V66-N66-L66-F66</f>
        <v>-7960191.42327219</v>
      </c>
      <c r="AA66" s="6"/>
      <c r="AB66" s="6" t="n">
        <f aca="false">T66-P66-D66</f>
        <v>-88993334.1848091</v>
      </c>
      <c r="AC66" s="50"/>
      <c r="AD66" s="6"/>
      <c r="AE66" s="6"/>
      <c r="AF66" s="6"/>
      <c r="AG66" s="6" t="n">
        <f aca="false">BF66/100*$AG$53</f>
        <v>6356140983.7451</v>
      </c>
      <c r="AH66" s="61" t="n">
        <f aca="false">(AG66-AG65)/AG65</f>
        <v>0.00902357669016596</v>
      </c>
      <c r="AI66" s="61"/>
      <c r="AJ66" s="61" t="n">
        <f aca="false">AB66/AG66</f>
        <v>-0.014001158000176</v>
      </c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61" t="n">
        <f aca="false">AVERAGE(AH66:AH69)</f>
        <v>0.00755810562808616</v>
      </c>
      <c r="AV66" s="5"/>
      <c r="AW66" s="5" t="n">
        <f aca="false">workers_and_wage_high!C54</f>
        <v>12830020</v>
      </c>
      <c r="AX66" s="5"/>
      <c r="AY66" s="61" t="n">
        <f aca="false">(AW66-AW65)/AW65</f>
        <v>0.00462699307152988</v>
      </c>
      <c r="AZ66" s="11" t="n">
        <f aca="false">workers_and_wage_high!B54</f>
        <v>7695.14984709798</v>
      </c>
      <c r="BA66" s="61" t="n">
        <f aca="false">(AZ66-AZ65)/AZ65</f>
        <v>0.00437633434992044</v>
      </c>
      <c r="BB66" s="66"/>
      <c r="BC66" s="66"/>
      <c r="BD66" s="66"/>
      <c r="BE66" s="66"/>
      <c r="BF66" s="5" t="n">
        <f aca="false">BF65*(1+AY66)*(1+BA66)*(1-BE66)</f>
        <v>114.411869101117</v>
      </c>
      <c r="BG66" s="5"/>
      <c r="BH66" s="5"/>
      <c r="BI66" s="61" t="n">
        <f aca="false">T73/AG73</f>
        <v>0.0192572046586193</v>
      </c>
      <c r="BJ66" s="5"/>
      <c r="BK66" s="5"/>
      <c r="BL66" s="5"/>
      <c r="BM66" s="5"/>
      <c r="BN66" s="5"/>
      <c r="BO66" s="5"/>
      <c r="BP66" s="5"/>
    </row>
    <row r="67" customFormat="false" ht="12.8" hidden="false" customHeight="false" outlineLevel="0" collapsed="false">
      <c r="A67" s="7" t="n">
        <f aca="false">A63+1</f>
        <v>2028</v>
      </c>
      <c r="B67" s="7" t="n">
        <f aca="false">B63</f>
        <v>2</v>
      </c>
      <c r="C67" s="9"/>
      <c r="D67" s="81" t="n">
        <f aca="false">'High pensions'!Q67</f>
        <v>161263386.127533</v>
      </c>
      <c r="E67" s="9"/>
      <c r="F67" s="81" t="n">
        <f aca="false">'High pensions'!I67</f>
        <v>29311529.3396671</v>
      </c>
      <c r="G67" s="81" t="n">
        <f aca="false">'High pensions'!K67</f>
        <v>2273467.11219027</v>
      </c>
      <c r="H67" s="81" t="n">
        <f aca="false">'High pensions'!V67</f>
        <v>12507945.2700284</v>
      </c>
      <c r="I67" s="81" t="n">
        <f aca="false">'High pensions'!M67</f>
        <v>70313.4158409364</v>
      </c>
      <c r="J67" s="81" t="n">
        <f aca="false">'High pensions'!W67</f>
        <v>386843.668145209</v>
      </c>
      <c r="K67" s="9"/>
      <c r="L67" s="81" t="n">
        <f aca="false">'High pensions'!N67</f>
        <v>4620813.8238246</v>
      </c>
      <c r="M67" s="67"/>
      <c r="N67" s="81" t="n">
        <f aca="false">'High pensions'!L67</f>
        <v>1288722.86247149</v>
      </c>
      <c r="O67" s="9"/>
      <c r="P67" s="81" t="n">
        <f aca="false">'High pensions'!X67</f>
        <v>31067597.8528522</v>
      </c>
      <c r="Q67" s="67"/>
      <c r="R67" s="81" t="n">
        <f aca="false">'High SIPA income'!G62</f>
        <v>31972586.0557625</v>
      </c>
      <c r="S67" s="67"/>
      <c r="T67" s="81" t="n">
        <f aca="false">'High SIPA income'!J62</f>
        <v>122249953.902595</v>
      </c>
      <c r="U67" s="9"/>
      <c r="V67" s="81" t="n">
        <f aca="false">'High SIPA income'!F62</f>
        <v>119830.701600746</v>
      </c>
      <c r="W67" s="67"/>
      <c r="X67" s="81" t="n">
        <f aca="false">'High SIPA income'!M62</f>
        <v>300980.174271157</v>
      </c>
      <c r="Y67" s="9"/>
      <c r="Z67" s="9" t="n">
        <f aca="false">R67+V67-N67-L67-F67</f>
        <v>-3128649.26859995</v>
      </c>
      <c r="AA67" s="9"/>
      <c r="AB67" s="9" t="n">
        <f aca="false">T67-P67-D67</f>
        <v>-70081030.0777908</v>
      </c>
      <c r="AC67" s="50"/>
      <c r="AD67" s="9"/>
      <c r="AE67" s="9"/>
      <c r="AF67" s="9"/>
      <c r="AG67" s="9" t="n">
        <f aca="false">BF67/100*$AG$53</f>
        <v>6416279189.78683</v>
      </c>
      <c r="AH67" s="40" t="n">
        <f aca="false">(AG67-AG66)/AG66</f>
        <v>0.00946143362702738</v>
      </c>
      <c r="AI67" s="40"/>
      <c r="AJ67" s="40" t="n">
        <f aca="false">AB67/AG67</f>
        <v>-0.0109223785319914</v>
      </c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 t="n">
        <f aca="false">workers_and_wage_high!C55</f>
        <v>12929940</v>
      </c>
      <c r="AX67" s="7"/>
      <c r="AY67" s="40" t="n">
        <f aca="false">(AW67-AW66)/AW66</f>
        <v>0.0077879847420347</v>
      </c>
      <c r="AZ67" s="12" t="n">
        <f aca="false">workers_and_wage_high!B55</f>
        <v>7707.92777273953</v>
      </c>
      <c r="BA67" s="40" t="n">
        <f aca="false">(AZ67-AZ66)/AZ66</f>
        <v>0.0016605168054479</v>
      </c>
      <c r="BB67" s="39"/>
      <c r="BC67" s="39"/>
      <c r="BD67" s="39"/>
      <c r="BE67" s="39"/>
      <c r="BF67" s="7" t="n">
        <f aca="false">BF66*(1+AY67)*(1+BA67)*(1-BE67)</f>
        <v>115.494369406761</v>
      </c>
      <c r="BG67" s="7"/>
      <c r="BH67" s="7"/>
      <c r="BI67" s="40" t="n">
        <f aca="false">T74/AG74</f>
        <v>0.016757815176014</v>
      </c>
      <c r="BJ67" s="7"/>
      <c r="BK67" s="7"/>
      <c r="BL67" s="7"/>
      <c r="BM67" s="7"/>
      <c r="BN67" s="7"/>
      <c r="BO67" s="7"/>
      <c r="BP67" s="7"/>
    </row>
    <row r="68" customFormat="false" ht="12.8" hidden="false" customHeight="false" outlineLevel="0" collapsed="false">
      <c r="A68" s="7" t="n">
        <f aca="false">A64+1</f>
        <v>2028</v>
      </c>
      <c r="B68" s="7" t="n">
        <f aca="false">B64</f>
        <v>3</v>
      </c>
      <c r="C68" s="9"/>
      <c r="D68" s="81" t="n">
        <f aca="false">'High pensions'!Q68</f>
        <v>159928444.586247</v>
      </c>
      <c r="E68" s="9"/>
      <c r="F68" s="81" t="n">
        <f aca="false">'High pensions'!I68</f>
        <v>29068887.912535</v>
      </c>
      <c r="G68" s="81" t="n">
        <f aca="false">'High pensions'!K68</f>
        <v>2293471.98239197</v>
      </c>
      <c r="H68" s="81" t="n">
        <f aca="false">'High pensions'!V68</f>
        <v>12618006.1634872</v>
      </c>
      <c r="I68" s="81" t="n">
        <f aca="false">'High pensions'!M68</f>
        <v>70932.1231667623</v>
      </c>
      <c r="J68" s="81" t="n">
        <f aca="false">'High pensions'!W68</f>
        <v>390247.61330373</v>
      </c>
      <c r="K68" s="9"/>
      <c r="L68" s="81" t="n">
        <f aca="false">'High pensions'!N68</f>
        <v>4487692.06550695</v>
      </c>
      <c r="M68" s="67"/>
      <c r="N68" s="81" t="n">
        <f aca="false">'High pensions'!L68</f>
        <v>1278979.91003579</v>
      </c>
      <c r="O68" s="9"/>
      <c r="P68" s="81" t="n">
        <f aca="false">'High pensions'!X68</f>
        <v>30323225.5664422</v>
      </c>
      <c r="Q68" s="67"/>
      <c r="R68" s="81" t="n">
        <f aca="false">'High SIPA income'!G63</f>
        <v>28068350.8875937</v>
      </c>
      <c r="S68" s="67"/>
      <c r="T68" s="81" t="n">
        <f aca="false">'High SIPA income'!J63</f>
        <v>107321772.350402</v>
      </c>
      <c r="U68" s="9"/>
      <c r="V68" s="81" t="n">
        <f aca="false">'High SIPA income'!F63</f>
        <v>117202.748569072</v>
      </c>
      <c r="W68" s="67"/>
      <c r="X68" s="81" t="n">
        <f aca="false">'High SIPA income'!M63</f>
        <v>294379.513915474</v>
      </c>
      <c r="Y68" s="9"/>
      <c r="Z68" s="9" t="n">
        <f aca="false">R68+V68-N68-L68-F68</f>
        <v>-6650006.25191491</v>
      </c>
      <c r="AA68" s="9"/>
      <c r="AB68" s="9" t="n">
        <f aca="false">T68-P68-D68</f>
        <v>-82929897.8022872</v>
      </c>
      <c r="AC68" s="50"/>
      <c r="AD68" s="9"/>
      <c r="AE68" s="9"/>
      <c r="AF68" s="9"/>
      <c r="AG68" s="9" t="n">
        <f aca="false">BF68/100*$AG$53</f>
        <v>6468014159.37955</v>
      </c>
      <c r="AH68" s="40" t="n">
        <f aca="false">(AG68-AG67)/AG67</f>
        <v>0.00806307956097999</v>
      </c>
      <c r="AI68" s="40"/>
      <c r="AJ68" s="40" t="n">
        <f aca="false">AB68/AG68</f>
        <v>-0.0128215393100256</v>
      </c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9"/>
      <c r="AV68" s="7"/>
      <c r="AW68" s="7" t="n">
        <f aca="false">workers_and_wage_high!C56</f>
        <v>13008780</v>
      </c>
      <c r="AX68" s="7"/>
      <c r="AY68" s="40" t="n">
        <f aca="false">(AW68-AW67)/AW67</f>
        <v>0.00609747609037629</v>
      </c>
      <c r="AZ68" s="12" t="n">
        <f aca="false">workers_and_wage_high!B56</f>
        <v>7722.9866809878</v>
      </c>
      <c r="BA68" s="40" t="n">
        <f aca="false">(AZ68-AZ67)/AZ67</f>
        <v>0.00195369088713142</v>
      </c>
      <c r="BB68" s="39"/>
      <c r="BC68" s="39"/>
      <c r="BD68" s="39"/>
      <c r="BE68" s="39"/>
      <c r="BF68" s="7" t="n">
        <f aca="false">BF67*(1+AY68)*(1+BA68)*(1-BE68)</f>
        <v>116.425609696133</v>
      </c>
      <c r="BG68" s="7"/>
      <c r="BH68" s="7"/>
      <c r="BI68" s="40" t="n">
        <f aca="false">T75/AG75</f>
        <v>0.0192792510375146</v>
      </c>
      <c r="BJ68" s="7"/>
      <c r="BK68" s="7"/>
      <c r="BL68" s="7"/>
      <c r="BM68" s="7"/>
      <c r="BN68" s="7"/>
      <c r="BO68" s="7"/>
      <c r="BP68" s="7"/>
    </row>
    <row r="69" customFormat="false" ht="12.8" hidden="false" customHeight="false" outlineLevel="0" collapsed="false">
      <c r="A69" s="7" t="n">
        <f aca="false">A65+1</f>
        <v>2028</v>
      </c>
      <c r="B69" s="7" t="n">
        <f aca="false">B65</f>
        <v>4</v>
      </c>
      <c r="C69" s="9"/>
      <c r="D69" s="81" t="n">
        <f aca="false">'High pensions'!Q69</f>
        <v>162584062.501093</v>
      </c>
      <c r="E69" s="9"/>
      <c r="F69" s="81" t="n">
        <f aca="false">'High pensions'!I69</f>
        <v>29551577.903705</v>
      </c>
      <c r="G69" s="81" t="n">
        <f aca="false">'High pensions'!K69</f>
        <v>2429234.94440156</v>
      </c>
      <c r="H69" s="81" t="n">
        <f aca="false">'High pensions'!V69</f>
        <v>13364933.9239143</v>
      </c>
      <c r="I69" s="81" t="n">
        <f aca="false">'High pensions'!M69</f>
        <v>75130.977661904</v>
      </c>
      <c r="J69" s="81" t="n">
        <f aca="false">'High pensions'!W69</f>
        <v>413348.471873638</v>
      </c>
      <c r="K69" s="9"/>
      <c r="L69" s="81" t="n">
        <f aca="false">'High pensions'!N69</f>
        <v>4609865.38335755</v>
      </c>
      <c r="M69" s="67"/>
      <c r="N69" s="81" t="n">
        <f aca="false">'High pensions'!L69</f>
        <v>1301336.31383985</v>
      </c>
      <c r="O69" s="9"/>
      <c r="P69" s="81" t="n">
        <f aca="false">'High pensions'!X69</f>
        <v>31080181.8310809</v>
      </c>
      <c r="Q69" s="67"/>
      <c r="R69" s="81" t="n">
        <f aca="false">'High SIPA income'!G64</f>
        <v>32405571.4269367</v>
      </c>
      <c r="S69" s="67"/>
      <c r="T69" s="81" t="n">
        <f aca="false">'High SIPA income'!J64</f>
        <v>123905510.996857</v>
      </c>
      <c r="U69" s="9"/>
      <c r="V69" s="81" t="n">
        <f aca="false">'High SIPA income'!F64</f>
        <v>119218.082285374</v>
      </c>
      <c r="W69" s="67"/>
      <c r="X69" s="81" t="n">
        <f aca="false">'High SIPA income'!M64</f>
        <v>299441.451173991</v>
      </c>
      <c r="Y69" s="9"/>
      <c r="Z69" s="9" t="n">
        <f aca="false">R69+V69-N69-L69-F69</f>
        <v>-2937990.09168033</v>
      </c>
      <c r="AA69" s="9"/>
      <c r="AB69" s="9" t="n">
        <f aca="false">T69-P69-D69</f>
        <v>-69758733.3353164</v>
      </c>
      <c r="AC69" s="50"/>
      <c r="AD69" s="9"/>
      <c r="AE69" s="9"/>
      <c r="AF69" s="9"/>
      <c r="AG69" s="9" t="n">
        <f aca="false">BF69/100*$AG$53</f>
        <v>6491844475.02523</v>
      </c>
      <c r="AH69" s="40" t="n">
        <f aca="false">(AG69-AG68)/AG68</f>
        <v>0.00368433263417132</v>
      </c>
      <c r="AI69" s="40" t="n">
        <f aca="false">(AG69-AG65)/AG65</f>
        <v>0.0305662112055097</v>
      </c>
      <c r="AJ69" s="40" t="n">
        <f aca="false">AB69/AG69</f>
        <v>-0.0107455952778421</v>
      </c>
      <c r="AK69" s="7"/>
      <c r="AL69" s="7"/>
      <c r="AM69" s="7"/>
      <c r="AN69" s="7"/>
      <c r="AO69" s="7"/>
      <c r="AP69" s="7"/>
      <c r="AQ69" s="7"/>
      <c r="AR69" s="7"/>
      <c r="AS69" s="7"/>
      <c r="AT69" s="7"/>
      <c r="AV69" s="7"/>
      <c r="AW69" s="7" t="n">
        <f aca="false">workers_and_wage_high!C57</f>
        <v>13030733</v>
      </c>
      <c r="AX69" s="7"/>
      <c r="AY69" s="40" t="n">
        <f aca="false">(AW69-AW68)/AW68</f>
        <v>0.00168755256065519</v>
      </c>
      <c r="AZ69" s="12" t="n">
        <f aca="false">workers_and_wage_high!B57</f>
        <v>7738.38180681641</v>
      </c>
      <c r="BA69" s="40" t="n">
        <f aca="false">(AZ69-AZ68)/AZ68</f>
        <v>0.00199341607910763</v>
      </c>
      <c r="BB69" s="39"/>
      <c r="BC69" s="39"/>
      <c r="BD69" s="39"/>
      <c r="BE69" s="39"/>
      <c r="BF69" s="7" t="n">
        <f aca="false">BF68*(1+AY69)*(1+BA69)*(1-BE69)</f>
        <v>116.85456036939</v>
      </c>
      <c r="BG69" s="7"/>
      <c r="BH69" s="7"/>
      <c r="BI69" s="40" t="n">
        <f aca="false">T76/AG76</f>
        <v>0.0167588626310947</v>
      </c>
      <c r="BJ69" s="7"/>
      <c r="BK69" s="7"/>
      <c r="BL69" s="7"/>
      <c r="BM69" s="7"/>
      <c r="BN69" s="7"/>
      <c r="BO69" s="7"/>
      <c r="BP69" s="7"/>
    </row>
    <row r="70" customFormat="false" ht="12.8" hidden="false" customHeight="false" outlineLevel="0" collapsed="false">
      <c r="A70" s="5" t="n">
        <f aca="false">A66+1</f>
        <v>2029</v>
      </c>
      <c r="B70" s="5" t="n">
        <f aca="false">B66</f>
        <v>1</v>
      </c>
      <c r="C70" s="6"/>
      <c r="D70" s="80" t="n">
        <f aca="false">'High pensions'!Q70</f>
        <v>161435792.267067</v>
      </c>
      <c r="E70" s="6"/>
      <c r="F70" s="80" t="n">
        <f aca="false">'High pensions'!I70</f>
        <v>29342866.1963376</v>
      </c>
      <c r="G70" s="80" t="n">
        <f aca="false">'High pensions'!K70</f>
        <v>2539421.91488659</v>
      </c>
      <c r="H70" s="80" t="n">
        <f aca="false">'High pensions'!V70</f>
        <v>13971150.1251107</v>
      </c>
      <c r="I70" s="80" t="n">
        <f aca="false">'High pensions'!M70</f>
        <v>78538.8221098953</v>
      </c>
      <c r="J70" s="80" t="n">
        <f aca="false">'High pensions'!W70</f>
        <v>432097.42654982</v>
      </c>
      <c r="K70" s="6"/>
      <c r="L70" s="80" t="n">
        <f aca="false">'High pensions'!N70</f>
        <v>5625166.60128605</v>
      </c>
      <c r="M70" s="8"/>
      <c r="N70" s="80" t="n">
        <f aca="false">'High pensions'!L70</f>
        <v>1295314.34481852</v>
      </c>
      <c r="O70" s="6"/>
      <c r="P70" s="80" t="n">
        <f aca="false">'High pensions'!X70</f>
        <v>36315453.5806636</v>
      </c>
      <c r="Q70" s="8"/>
      <c r="R70" s="80" t="n">
        <f aca="false">'High SIPA income'!G65</f>
        <v>28610009.1790982</v>
      </c>
      <c r="S70" s="8"/>
      <c r="T70" s="80" t="n">
        <f aca="false">'High SIPA income'!J65</f>
        <v>109392849.774415</v>
      </c>
      <c r="U70" s="6"/>
      <c r="V70" s="80" t="n">
        <f aca="false">'High SIPA income'!F65</f>
        <v>121688.900165656</v>
      </c>
      <c r="W70" s="8"/>
      <c r="X70" s="80" t="n">
        <f aca="false">'High SIPA income'!M65</f>
        <v>305647.4333327</v>
      </c>
      <c r="Y70" s="6"/>
      <c r="Z70" s="6" t="n">
        <f aca="false">R70+V70-N70-L70-F70</f>
        <v>-7531649.06317831</v>
      </c>
      <c r="AA70" s="6"/>
      <c r="AB70" s="6" t="n">
        <f aca="false">T70-P70-D70</f>
        <v>-88358396.0733159</v>
      </c>
      <c r="AC70" s="50"/>
      <c r="AD70" s="6"/>
      <c r="AE70" s="6"/>
      <c r="AF70" s="6"/>
      <c r="AG70" s="6" t="n">
        <f aca="false">BF70/100*$AG$53</f>
        <v>6587030362.11567</v>
      </c>
      <c r="AH70" s="61" t="n">
        <f aca="false">(AG70-AG69)/AG69</f>
        <v>0.0146623794603573</v>
      </c>
      <c r="AI70" s="61"/>
      <c r="AJ70" s="61" t="n">
        <f aca="false">AB70/AG70</f>
        <v>-0.0134139955664234</v>
      </c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61" t="n">
        <f aca="false">AVERAGE(AH70:AH73)</f>
        <v>0.00926775434605398</v>
      </c>
      <c r="AV70" s="5"/>
      <c r="AW70" s="5" t="n">
        <f aca="false">workers_and_wage_high!C58</f>
        <v>13118142</v>
      </c>
      <c r="AX70" s="5"/>
      <c r="AY70" s="61" t="n">
        <f aca="false">(AW70-AW69)/AW69</f>
        <v>0.00670791121266931</v>
      </c>
      <c r="AZ70" s="11" t="n">
        <f aca="false">workers_and_wage_high!B58</f>
        <v>7799.52636690699</v>
      </c>
      <c r="BA70" s="61" t="n">
        <f aca="false">(AZ70-AZ69)/AZ69</f>
        <v>0.0079014659158742</v>
      </c>
      <c r="BB70" s="66"/>
      <c r="BC70" s="66"/>
      <c r="BD70" s="66"/>
      <c r="BE70" s="66"/>
      <c r="BF70" s="5" t="n">
        <f aca="false">BF69*(1+AY70)*(1+BA70)*(1-BE70)</f>
        <v>118.567926275199</v>
      </c>
      <c r="BG70" s="5"/>
      <c r="BH70" s="5"/>
      <c r="BI70" s="61" t="n">
        <f aca="false">T77/AG77</f>
        <v>0.0193243000549225</v>
      </c>
      <c r="BJ70" s="5"/>
      <c r="BK70" s="5"/>
      <c r="BL70" s="5"/>
      <c r="BM70" s="5"/>
      <c r="BN70" s="5"/>
      <c r="BO70" s="5"/>
      <c r="BP70" s="5"/>
    </row>
    <row r="71" customFormat="false" ht="12.8" hidden="false" customHeight="false" outlineLevel="0" collapsed="false">
      <c r="A71" s="7" t="n">
        <f aca="false">A67+1</f>
        <v>2029</v>
      </c>
      <c r="B71" s="7" t="n">
        <f aca="false">B67</f>
        <v>2</v>
      </c>
      <c r="C71" s="9"/>
      <c r="D71" s="81" t="n">
        <f aca="false">'High pensions'!Q71</f>
        <v>163827560.083699</v>
      </c>
      <c r="E71" s="9"/>
      <c r="F71" s="81" t="n">
        <f aca="false">'High pensions'!I71</f>
        <v>29777598.3089043</v>
      </c>
      <c r="G71" s="81" t="n">
        <f aca="false">'High pensions'!K71</f>
        <v>2687743.22572857</v>
      </c>
      <c r="H71" s="81" t="n">
        <f aca="false">'High pensions'!V71</f>
        <v>14787170.2155017</v>
      </c>
      <c r="I71" s="81" t="n">
        <f aca="false">'High pensions'!M71</f>
        <v>83126.0791462446</v>
      </c>
      <c r="J71" s="81" t="n">
        <f aca="false">'High pensions'!W71</f>
        <v>457335.161304176</v>
      </c>
      <c r="K71" s="9"/>
      <c r="L71" s="81" t="n">
        <f aca="false">'High pensions'!N71</f>
        <v>4691767.32911556</v>
      </c>
      <c r="M71" s="67"/>
      <c r="N71" s="81" t="n">
        <f aca="false">'High pensions'!L71</f>
        <v>1315946.72300687</v>
      </c>
      <c r="O71" s="9"/>
      <c r="P71" s="81" t="n">
        <f aca="false">'High pensions'!X71</f>
        <v>31585553.577434</v>
      </c>
      <c r="Q71" s="67"/>
      <c r="R71" s="81" t="n">
        <f aca="false">'High SIPA income'!G66</f>
        <v>33118360.1452229</v>
      </c>
      <c r="S71" s="67"/>
      <c r="T71" s="81" t="n">
        <f aca="false">'High SIPA income'!J66</f>
        <v>126630920.439835</v>
      </c>
      <c r="U71" s="9"/>
      <c r="V71" s="81" t="n">
        <f aca="false">'High SIPA income'!F66</f>
        <v>122149.484997303</v>
      </c>
      <c r="W71" s="67"/>
      <c r="X71" s="81" t="n">
        <f aca="false">'High SIPA income'!M66</f>
        <v>306804.289639504</v>
      </c>
      <c r="Y71" s="9"/>
      <c r="Z71" s="9" t="n">
        <f aca="false">R71+V71-N71-L71-F71</f>
        <v>-2544802.73080656</v>
      </c>
      <c r="AA71" s="9"/>
      <c r="AB71" s="9" t="n">
        <f aca="false">T71-P71-D71</f>
        <v>-68782193.2212983</v>
      </c>
      <c r="AC71" s="50"/>
      <c r="AD71" s="9"/>
      <c r="AE71" s="9"/>
      <c r="AF71" s="9"/>
      <c r="AG71" s="9" t="n">
        <f aca="false">BF71/100*$AG$53</f>
        <v>6625622533.60156</v>
      </c>
      <c r="AH71" s="40" t="n">
        <f aca="false">(AG71-AG70)/AG70</f>
        <v>0.00585881184150064</v>
      </c>
      <c r="AI71" s="40"/>
      <c r="AJ71" s="40" t="n">
        <f aca="false">AB71/AG71</f>
        <v>-0.0103812423470357</v>
      </c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 t="n">
        <f aca="false">workers_and_wage_high!C59</f>
        <v>13163535</v>
      </c>
      <c r="AX71" s="7"/>
      <c r="AY71" s="40" t="n">
        <f aca="false">(AW71-AW70)/AW70</f>
        <v>0.00346032235357721</v>
      </c>
      <c r="AZ71" s="12" t="n">
        <f aca="false">workers_and_wage_high!B59</f>
        <v>7818.16893959779</v>
      </c>
      <c r="BA71" s="40" t="n">
        <f aca="false">(AZ71-AZ70)/AZ70</f>
        <v>0.00239021856120608</v>
      </c>
      <c r="BB71" s="39"/>
      <c r="BC71" s="39"/>
      <c r="BD71" s="39"/>
      <c r="BE71" s="39"/>
      <c r="BF71" s="7" t="n">
        <f aca="false">BF70*(1+AY71)*(1+BA71)*(1-BE71)</f>
        <v>119.262593445682</v>
      </c>
      <c r="BG71" s="7"/>
      <c r="BH71" s="7"/>
      <c r="BI71" s="40" t="n">
        <f aca="false">T78/AG78</f>
        <v>0.0167809438334429</v>
      </c>
      <c r="BJ71" s="7"/>
      <c r="BK71" s="7"/>
      <c r="BL71" s="7"/>
      <c r="BM71" s="7"/>
      <c r="BN71" s="7"/>
      <c r="BO71" s="7"/>
      <c r="BP71" s="7"/>
    </row>
    <row r="72" customFormat="false" ht="12.8" hidden="false" customHeight="false" outlineLevel="0" collapsed="false">
      <c r="A72" s="7" t="n">
        <f aca="false">A68+1</f>
        <v>2029</v>
      </c>
      <c r="B72" s="7" t="n">
        <f aca="false">B68</f>
        <v>3</v>
      </c>
      <c r="C72" s="9"/>
      <c r="D72" s="81" t="n">
        <f aca="false">'High pensions'!Q72</f>
        <v>162394310.767188</v>
      </c>
      <c r="E72" s="9"/>
      <c r="F72" s="81" t="n">
        <f aca="false">'High pensions'!I72</f>
        <v>29517088.2799338</v>
      </c>
      <c r="G72" s="81" t="n">
        <f aca="false">'High pensions'!K72</f>
        <v>2764668.51913704</v>
      </c>
      <c r="H72" s="81" t="n">
        <f aca="false">'High pensions'!V72</f>
        <v>15210390.4832042</v>
      </c>
      <c r="I72" s="81" t="n">
        <f aca="false">'High pensions'!M72</f>
        <v>85505.2119320738</v>
      </c>
      <c r="J72" s="81" t="n">
        <f aca="false">'High pensions'!W72</f>
        <v>470424.447934152</v>
      </c>
      <c r="K72" s="9"/>
      <c r="L72" s="81" t="n">
        <f aca="false">'High pensions'!N72</f>
        <v>4642837.42906935</v>
      </c>
      <c r="M72" s="67"/>
      <c r="N72" s="81" t="n">
        <f aca="false">'High pensions'!L72</f>
        <v>1306328.7642111</v>
      </c>
      <c r="O72" s="9"/>
      <c r="P72" s="81" t="n">
        <f aca="false">'High pensions'!X72</f>
        <v>31278740.9219536</v>
      </c>
      <c r="Q72" s="67"/>
      <c r="R72" s="81" t="n">
        <f aca="false">'High SIPA income'!G67</f>
        <v>29141842.0480287</v>
      </c>
      <c r="S72" s="67"/>
      <c r="T72" s="81" t="n">
        <f aca="false">'High SIPA income'!J67</f>
        <v>111426358.843629</v>
      </c>
      <c r="U72" s="9"/>
      <c r="V72" s="81" t="n">
        <f aca="false">'High SIPA income'!F67</f>
        <v>123731.442829754</v>
      </c>
      <c r="W72" s="67"/>
      <c r="X72" s="81" t="n">
        <f aca="false">'High SIPA income'!M67</f>
        <v>310777.711623524</v>
      </c>
      <c r="Y72" s="9"/>
      <c r="Z72" s="9" t="n">
        <f aca="false">R72+V72-N72-L72-F72</f>
        <v>-6200680.98235577</v>
      </c>
      <c r="AA72" s="9"/>
      <c r="AB72" s="9" t="n">
        <f aca="false">T72-P72-D72</f>
        <v>-82246692.8455124</v>
      </c>
      <c r="AC72" s="50"/>
      <c r="AD72" s="9"/>
      <c r="AE72" s="9"/>
      <c r="AF72" s="9"/>
      <c r="AG72" s="9" t="n">
        <f aca="false">BF72/100*$AG$53</f>
        <v>6686223556.95894</v>
      </c>
      <c r="AH72" s="40" t="n">
        <f aca="false">(AG72-AG71)/AG71</f>
        <v>0.00914646481142545</v>
      </c>
      <c r="AI72" s="40"/>
      <c r="AJ72" s="40" t="n">
        <f aca="false">AB72/AG72</f>
        <v>-0.012300918768998</v>
      </c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9"/>
      <c r="AV72" s="7"/>
      <c r="AW72" s="7" t="n">
        <f aca="false">workers_and_wage_high!C60</f>
        <v>13252394</v>
      </c>
      <c r="AX72" s="7"/>
      <c r="AY72" s="40" t="n">
        <f aca="false">(AW72-AW71)/AW71</f>
        <v>0.00675039037766071</v>
      </c>
      <c r="AZ72" s="12" t="n">
        <f aca="false">workers_and_wage_high!B60</f>
        <v>7836.77624771912</v>
      </c>
      <c r="BA72" s="40" t="n">
        <f aca="false">(AZ72-AZ71)/AZ71</f>
        <v>0.00238000844764111</v>
      </c>
      <c r="BB72" s="39"/>
      <c r="BC72" s="39"/>
      <c r="BD72" s="39"/>
      <c r="BE72" s="39"/>
      <c r="BF72" s="7" t="n">
        <f aca="false">BF71*(1+AY72)*(1+BA72)*(1-BE72)</f>
        <v>120.353424559953</v>
      </c>
      <c r="BG72" s="7"/>
      <c r="BH72" s="7"/>
      <c r="BI72" s="40" t="n">
        <f aca="false">T79/AG79</f>
        <v>0.0193157245479081</v>
      </c>
      <c r="BJ72" s="7"/>
      <c r="BK72" s="7"/>
      <c r="BL72" s="7"/>
      <c r="BM72" s="7"/>
      <c r="BN72" s="7"/>
      <c r="BO72" s="7"/>
      <c r="BP72" s="7"/>
    </row>
    <row r="73" customFormat="false" ht="12.8" hidden="false" customHeight="false" outlineLevel="0" collapsed="false">
      <c r="A73" s="7" t="n">
        <f aca="false">A69+1</f>
        <v>2029</v>
      </c>
      <c r="B73" s="7" t="n">
        <f aca="false">B69</f>
        <v>4</v>
      </c>
      <c r="C73" s="9"/>
      <c r="D73" s="81" t="n">
        <f aca="false">'High pensions'!Q73</f>
        <v>164214394.231478</v>
      </c>
      <c r="E73" s="9"/>
      <c r="F73" s="81" t="n">
        <f aca="false">'High pensions'!I73</f>
        <v>29847909.994306</v>
      </c>
      <c r="G73" s="81" t="n">
        <f aca="false">'High pensions'!K73</f>
        <v>2917971.9267445</v>
      </c>
      <c r="H73" s="81" t="n">
        <f aca="false">'High pensions'!V73</f>
        <v>16053820.6000426</v>
      </c>
      <c r="I73" s="81" t="n">
        <f aca="false">'High pensions'!M73</f>
        <v>90246.5544353956</v>
      </c>
      <c r="J73" s="81" t="n">
        <f aca="false">'High pensions'!W73</f>
        <v>496509.915465228</v>
      </c>
      <c r="K73" s="9"/>
      <c r="L73" s="81" t="n">
        <f aca="false">'High pensions'!N73</f>
        <v>4670913.24462497</v>
      </c>
      <c r="M73" s="67"/>
      <c r="N73" s="81" t="n">
        <f aca="false">'High pensions'!L73</f>
        <v>1322187.05992682</v>
      </c>
      <c r="O73" s="9"/>
      <c r="P73" s="81" t="n">
        <f aca="false">'High pensions'!X73</f>
        <v>31511674.1264127</v>
      </c>
      <c r="Q73" s="67"/>
      <c r="R73" s="81" t="n">
        <f aca="false">'High SIPA income'!G68</f>
        <v>33923964.1665004</v>
      </c>
      <c r="S73" s="67"/>
      <c r="T73" s="81" t="n">
        <f aca="false">'High SIPA income'!J68</f>
        <v>129711217.238259</v>
      </c>
      <c r="U73" s="9"/>
      <c r="V73" s="81" t="n">
        <f aca="false">'High SIPA income'!F68</f>
        <v>120368.258853514</v>
      </c>
      <c r="W73" s="67"/>
      <c r="X73" s="81" t="n">
        <f aca="false">'High SIPA income'!M68</f>
        <v>302330.363108054</v>
      </c>
      <c r="Y73" s="9"/>
      <c r="Z73" s="9" t="n">
        <f aca="false">R73+V73-N73-L73-F73</f>
        <v>-1796677.8735039</v>
      </c>
      <c r="AA73" s="9"/>
      <c r="AB73" s="9" t="n">
        <f aca="false">T73-P73-D73</f>
        <v>-66014851.1196315</v>
      </c>
      <c r="AC73" s="50"/>
      <c r="AD73" s="9"/>
      <c r="AE73" s="9"/>
      <c r="AF73" s="9"/>
      <c r="AG73" s="9" t="n">
        <f aca="false">BF73/100*$AG$53</f>
        <v>6735724085.48932</v>
      </c>
      <c r="AH73" s="40" t="n">
        <f aca="false">(AG73-AG72)/AG72</f>
        <v>0.00740336127093259</v>
      </c>
      <c r="AI73" s="40" t="n">
        <f aca="false">(AG73-AG69)/AG69</f>
        <v>0.0375670753361886</v>
      </c>
      <c r="AJ73" s="40" t="n">
        <f aca="false">AB73/AG73</f>
        <v>-0.00980070594961667</v>
      </c>
      <c r="AK73" s="7"/>
      <c r="AL73" s="7"/>
      <c r="AM73" s="7"/>
      <c r="AN73" s="7"/>
      <c r="AO73" s="7"/>
      <c r="AP73" s="7"/>
      <c r="AQ73" s="7"/>
      <c r="AR73" s="7"/>
      <c r="AS73" s="7"/>
      <c r="AT73" s="7"/>
      <c r="AV73" s="7"/>
      <c r="AW73" s="7" t="n">
        <f aca="false">workers_and_wage_high!C61</f>
        <v>13261506</v>
      </c>
      <c r="AX73" s="7"/>
      <c r="AY73" s="40" t="n">
        <f aca="false">(AW73-AW72)/AW72</f>
        <v>0.000687573882877313</v>
      </c>
      <c r="AZ73" s="12" t="n">
        <f aca="false">workers_and_wage_high!B61</f>
        <v>7889.37020857268</v>
      </c>
      <c r="BA73" s="40" t="n">
        <f aca="false">(AZ73-AZ72)/AZ72</f>
        <v>0.00671117296080401</v>
      </c>
      <c r="BB73" s="39"/>
      <c r="BC73" s="39"/>
      <c r="BD73" s="39"/>
      <c r="BE73" s="39"/>
      <c r="BF73" s="7" t="n">
        <f aca="false">BF72*(1+AY73)*(1+BA73)*(1-BE73)</f>
        <v>121.244444442164</v>
      </c>
      <c r="BG73" s="7"/>
      <c r="BH73" s="7"/>
      <c r="BI73" s="40" t="n">
        <f aca="false">T80/AG80</f>
        <v>0.0168266804136513</v>
      </c>
      <c r="BJ73" s="7"/>
      <c r="BK73" s="7"/>
      <c r="BL73" s="7"/>
      <c r="BM73" s="7"/>
      <c r="BN73" s="7"/>
      <c r="BO73" s="7"/>
      <c r="BP73" s="7"/>
    </row>
    <row r="74" customFormat="false" ht="12.8" hidden="false" customHeight="false" outlineLevel="0" collapsed="false">
      <c r="A74" s="5" t="n">
        <f aca="false">A70+1</f>
        <v>2030</v>
      </c>
      <c r="B74" s="5" t="n">
        <f aca="false">B70</f>
        <v>1</v>
      </c>
      <c r="C74" s="6"/>
      <c r="D74" s="80" t="n">
        <f aca="false">'High pensions'!Q74</f>
        <v>163210786.449375</v>
      </c>
      <c r="E74" s="6"/>
      <c r="F74" s="80" t="n">
        <f aca="false">'High pensions'!I74</f>
        <v>29665492.3999777</v>
      </c>
      <c r="G74" s="80" t="n">
        <f aca="false">'High pensions'!K74</f>
        <v>2986854.50420264</v>
      </c>
      <c r="H74" s="80" t="n">
        <f aca="false">'High pensions'!V74</f>
        <v>16432792.2175712</v>
      </c>
      <c r="I74" s="80" t="n">
        <f aca="false">'High pensions'!M74</f>
        <v>92376.9434289481</v>
      </c>
      <c r="J74" s="80" t="n">
        <f aca="false">'High pensions'!W74</f>
        <v>508230.68714138</v>
      </c>
      <c r="K74" s="6"/>
      <c r="L74" s="80" t="n">
        <f aca="false">'High pensions'!N74</f>
        <v>5530118.77375267</v>
      </c>
      <c r="M74" s="8"/>
      <c r="N74" s="80" t="n">
        <f aca="false">'High pensions'!L74</f>
        <v>1315414.24537207</v>
      </c>
      <c r="O74" s="6"/>
      <c r="P74" s="80" t="n">
        <f aca="false">'High pensions'!X74</f>
        <v>35932833.6741707</v>
      </c>
      <c r="Q74" s="8"/>
      <c r="R74" s="80" t="n">
        <f aca="false">'High SIPA income'!G69</f>
        <v>29748872.5724673</v>
      </c>
      <c r="S74" s="8"/>
      <c r="T74" s="80" t="n">
        <f aca="false">'High SIPA income'!J69</f>
        <v>113747392.666188</v>
      </c>
      <c r="U74" s="6"/>
      <c r="V74" s="80" t="n">
        <f aca="false">'High SIPA income'!F69</f>
        <v>124902.557252133</v>
      </c>
      <c r="W74" s="8"/>
      <c r="X74" s="80" t="n">
        <f aca="false">'High SIPA income'!M69</f>
        <v>313719.213410882</v>
      </c>
      <c r="Y74" s="6"/>
      <c r="Z74" s="6" t="n">
        <f aca="false">R74+V74-N74-L74-F74</f>
        <v>-6637250.28938306</v>
      </c>
      <c r="AA74" s="6"/>
      <c r="AB74" s="6" t="n">
        <f aca="false">T74-P74-D74</f>
        <v>-85396227.4573586</v>
      </c>
      <c r="AC74" s="50"/>
      <c r="AD74" s="6"/>
      <c r="AE74" s="6"/>
      <c r="AF74" s="6"/>
      <c r="AG74" s="6" t="n">
        <f aca="false">BF74/100*$AG$53</f>
        <v>6787722114.81353</v>
      </c>
      <c r="AH74" s="61" t="n">
        <f aca="false">(AG74-AG73)/AG73</f>
        <v>0.00771973861521878</v>
      </c>
      <c r="AI74" s="61"/>
      <c r="AJ74" s="61" t="n">
        <f aca="false">AB74/AG74</f>
        <v>-0.0125809846091062</v>
      </c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61" t="n">
        <f aca="false">AVERAGE(AH74:AH77)</f>
        <v>0.00766525255425144</v>
      </c>
      <c r="AV74" s="5"/>
      <c r="AW74" s="5" t="n">
        <f aca="false">workers_and_wage_high!C62</f>
        <v>13261077</v>
      </c>
      <c r="AX74" s="5"/>
      <c r="AY74" s="61" t="n">
        <f aca="false">(AW74-AW73)/AW73</f>
        <v>-3.23492671194357E-005</v>
      </c>
      <c r="AZ74" s="11" t="n">
        <f aca="false">workers_and_wage_high!B62</f>
        <v>7950.53127828162</v>
      </c>
      <c r="BA74" s="61" t="n">
        <f aca="false">(AZ74-AZ73)/AZ73</f>
        <v>0.00775233866481254</v>
      </c>
      <c r="BB74" s="66"/>
      <c r="BC74" s="66"/>
      <c r="BD74" s="66"/>
      <c r="BE74" s="66"/>
      <c r="BF74" s="5" t="n">
        <f aca="false">BF73*(1+AY74)*(1+BA74)*(1-BE74)</f>
        <v>122.180419861805</v>
      </c>
      <c r="BG74" s="5"/>
      <c r="BH74" s="5"/>
      <c r="BI74" s="61" t="n">
        <f aca="false">T81/AG81</f>
        <v>0.0193987692179801</v>
      </c>
      <c r="BJ74" s="5"/>
      <c r="BK74" s="5"/>
      <c r="BL74" s="5"/>
      <c r="BM74" s="5"/>
      <c r="BN74" s="5"/>
      <c r="BO74" s="5"/>
      <c r="BP74" s="5"/>
    </row>
    <row r="75" customFormat="false" ht="12.8" hidden="false" customHeight="false" outlineLevel="0" collapsed="false">
      <c r="A75" s="7" t="n">
        <f aca="false">A71+1</f>
        <v>2030</v>
      </c>
      <c r="B75" s="7" t="n">
        <f aca="false">B71</f>
        <v>2</v>
      </c>
      <c r="C75" s="9"/>
      <c r="D75" s="81" t="n">
        <f aca="false">'High pensions'!Q75</f>
        <v>166340697.335201</v>
      </c>
      <c r="E75" s="9"/>
      <c r="F75" s="81" t="n">
        <f aca="false">'High pensions'!I75</f>
        <v>30234390.752936</v>
      </c>
      <c r="G75" s="81" t="n">
        <f aca="false">'High pensions'!K75</f>
        <v>3108791.17003137</v>
      </c>
      <c r="H75" s="81" t="n">
        <f aca="false">'High pensions'!V75</f>
        <v>17103651.7758281</v>
      </c>
      <c r="I75" s="81" t="n">
        <f aca="false">'High pensions'!M75</f>
        <v>96148.1805164348</v>
      </c>
      <c r="J75" s="81" t="n">
        <f aca="false">'High pensions'!W75</f>
        <v>528978.920901904</v>
      </c>
      <c r="K75" s="9"/>
      <c r="L75" s="81" t="n">
        <f aca="false">'High pensions'!N75</f>
        <v>4697846.2403292</v>
      </c>
      <c r="M75" s="67"/>
      <c r="N75" s="81" t="n">
        <f aca="false">'High pensions'!L75</f>
        <v>1341836.94980525</v>
      </c>
      <c r="O75" s="9"/>
      <c r="P75" s="81" t="n">
        <f aca="false">'High pensions'!X75</f>
        <v>31759537.4656123</v>
      </c>
      <c r="Q75" s="67"/>
      <c r="R75" s="81" t="n">
        <f aca="false">'High SIPA income'!G70</f>
        <v>34417397.8962329</v>
      </c>
      <c r="S75" s="67"/>
      <c r="T75" s="81" t="n">
        <f aca="false">'High SIPA income'!J70</f>
        <v>131597903.870632</v>
      </c>
      <c r="U75" s="9"/>
      <c r="V75" s="81" t="n">
        <f aca="false">'High SIPA income'!F70</f>
        <v>122686.874684051</v>
      </c>
      <c r="W75" s="67"/>
      <c r="X75" s="81" t="n">
        <f aca="false">'High SIPA income'!M70</f>
        <v>308154.057598869</v>
      </c>
      <c r="Y75" s="9"/>
      <c r="Z75" s="9" t="n">
        <f aca="false">R75+V75-N75-L75-F75</f>
        <v>-1733989.17215348</v>
      </c>
      <c r="AA75" s="9"/>
      <c r="AB75" s="9" t="n">
        <f aca="false">T75-P75-D75</f>
        <v>-66502330.9301819</v>
      </c>
      <c r="AC75" s="50"/>
      <c r="AD75" s="9"/>
      <c r="AE75" s="9"/>
      <c r="AF75" s="9"/>
      <c r="AG75" s="9" t="n">
        <f aca="false">BF75/100*$AG$53</f>
        <v>6825882583.01954</v>
      </c>
      <c r="AH75" s="40" t="n">
        <f aca="false">(AG75-AG74)/AG74</f>
        <v>0.00562198445377143</v>
      </c>
      <c r="AI75" s="40"/>
      <c r="AJ75" s="40" t="n">
        <f aca="false">AB75/AG75</f>
        <v>-0.00974267138664485</v>
      </c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 t="n">
        <f aca="false">workers_and_wage_high!C63</f>
        <v>13299478</v>
      </c>
      <c r="AX75" s="7"/>
      <c r="AY75" s="40" t="n">
        <f aca="false">(AW75-AW74)/AW74</f>
        <v>0.00289576781734998</v>
      </c>
      <c r="AZ75" s="12" t="n">
        <f aca="false">workers_and_wage_high!B63</f>
        <v>7972.14356475722</v>
      </c>
      <c r="BA75" s="40" t="n">
        <f aca="false">(AZ75-AZ74)/AZ74</f>
        <v>0.00271834494062573</v>
      </c>
      <c r="BB75" s="39"/>
      <c r="BC75" s="39"/>
      <c r="BD75" s="39"/>
      <c r="BE75" s="39"/>
      <c r="BF75" s="7" t="n">
        <f aca="false">BF74*(1+AY75)*(1+BA75)*(1-BE75)</f>
        <v>122.867316282823</v>
      </c>
      <c r="BG75" s="7"/>
      <c r="BH75" s="7"/>
      <c r="BI75" s="40" t="n">
        <f aca="false">T82/AG82</f>
        <v>0.0168979320004633</v>
      </c>
      <c r="BJ75" s="7"/>
      <c r="BK75" s="7"/>
      <c r="BL75" s="7"/>
      <c r="BM75" s="7"/>
      <c r="BN75" s="7"/>
      <c r="BO75" s="7"/>
      <c r="BP75" s="7"/>
    </row>
    <row r="76" customFormat="false" ht="12.8" hidden="false" customHeight="false" outlineLevel="0" collapsed="false">
      <c r="A76" s="7" t="n">
        <f aca="false">A72+1</f>
        <v>2030</v>
      </c>
      <c r="B76" s="7" t="n">
        <f aca="false">B72</f>
        <v>3</v>
      </c>
      <c r="C76" s="9"/>
      <c r="D76" s="81" t="n">
        <f aca="false">'High pensions'!Q76</f>
        <v>164982575.930168</v>
      </c>
      <c r="E76" s="9"/>
      <c r="F76" s="81" t="n">
        <f aca="false">'High pensions'!I76</f>
        <v>29987536.1111825</v>
      </c>
      <c r="G76" s="81" t="n">
        <f aca="false">'High pensions'!K76</f>
        <v>3171217.00113606</v>
      </c>
      <c r="H76" s="81" t="n">
        <f aca="false">'High pensions'!V76</f>
        <v>17447100.2799682</v>
      </c>
      <c r="I76" s="81" t="n">
        <f aca="false">'High pensions'!M76</f>
        <v>98078.8763237945</v>
      </c>
      <c r="J76" s="81" t="n">
        <f aca="false">'High pensions'!W76</f>
        <v>539601.039586639</v>
      </c>
      <c r="K76" s="9"/>
      <c r="L76" s="81" t="n">
        <f aca="false">'High pensions'!N76</f>
        <v>4598742.1063004</v>
      </c>
      <c r="M76" s="67"/>
      <c r="N76" s="81" t="n">
        <f aca="false">'High pensions'!L76</f>
        <v>1333100.9520325</v>
      </c>
      <c r="O76" s="9"/>
      <c r="P76" s="81" t="n">
        <f aca="false">'High pensions'!X76</f>
        <v>31197222.7608061</v>
      </c>
      <c r="Q76" s="67"/>
      <c r="R76" s="81" t="n">
        <f aca="false">'High SIPA income'!G71</f>
        <v>30192489.8154297</v>
      </c>
      <c r="S76" s="67"/>
      <c r="T76" s="81" t="n">
        <f aca="false">'High SIPA income'!J71</f>
        <v>115443601.643715</v>
      </c>
      <c r="U76" s="9"/>
      <c r="V76" s="81" t="n">
        <f aca="false">'High SIPA income'!F71</f>
        <v>125515.265369842</v>
      </c>
      <c r="W76" s="67"/>
      <c r="X76" s="81" t="n">
        <f aca="false">'High SIPA income'!M71</f>
        <v>315258.159553915</v>
      </c>
      <c r="Y76" s="9"/>
      <c r="Z76" s="9" t="n">
        <f aca="false">R76+V76-N76-L76-F76</f>
        <v>-5601374.08871583</v>
      </c>
      <c r="AA76" s="9"/>
      <c r="AB76" s="9" t="n">
        <f aca="false">T76-P76-D76</f>
        <v>-80736197.0472588</v>
      </c>
      <c r="AC76" s="50"/>
      <c r="AD76" s="9"/>
      <c r="AE76" s="9"/>
      <c r="AF76" s="9"/>
      <c r="AG76" s="9" t="n">
        <f aca="false">BF76/100*$AG$53</f>
        <v>6888510526.33602</v>
      </c>
      <c r="AH76" s="40" t="n">
        <f aca="false">(AG76-AG75)/AG75</f>
        <v>0.00917506894599702</v>
      </c>
      <c r="AI76" s="40"/>
      <c r="AJ76" s="40" t="n">
        <f aca="false">AB76/AG76</f>
        <v>-0.0117204142664208</v>
      </c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9"/>
      <c r="AV76" s="7"/>
      <c r="AW76" s="7" t="n">
        <f aca="false">workers_and_wage_high!C64</f>
        <v>13356695</v>
      </c>
      <c r="AX76" s="7"/>
      <c r="AY76" s="40" t="n">
        <f aca="false">(AW76-AW75)/AW75</f>
        <v>0.00430219892840907</v>
      </c>
      <c r="AZ76" s="12" t="n">
        <f aca="false">workers_and_wage_high!B64</f>
        <v>8010.82437158415</v>
      </c>
      <c r="BA76" s="40" t="n">
        <f aca="false">(AZ76-AZ75)/AZ75</f>
        <v>0.0048519957666002</v>
      </c>
      <c r="BB76" s="39"/>
      <c r="BC76" s="39"/>
      <c r="BD76" s="39"/>
      <c r="BE76" s="39"/>
      <c r="BF76" s="7" t="n">
        <f aca="false">BF75*(1+AY76)*(1+BA76)*(1-BE76)</f>
        <v>123.994632380928</v>
      </c>
      <c r="BG76" s="7"/>
      <c r="BH76" s="7"/>
      <c r="BI76" s="40" t="n">
        <f aca="false">T83/AG83</f>
        <v>0.0194549712984519</v>
      </c>
      <c r="BJ76" s="7"/>
      <c r="BK76" s="7"/>
      <c r="BL76" s="7"/>
      <c r="BM76" s="7"/>
      <c r="BN76" s="7"/>
      <c r="BO76" s="7"/>
      <c r="BP76" s="7"/>
    </row>
    <row r="77" customFormat="false" ht="12.8" hidden="false" customHeight="false" outlineLevel="0" collapsed="false">
      <c r="A77" s="7" t="n">
        <f aca="false">A73+1</f>
        <v>2030</v>
      </c>
      <c r="B77" s="7" t="n">
        <f aca="false">B73</f>
        <v>4</v>
      </c>
      <c r="C77" s="9"/>
      <c r="D77" s="81" t="n">
        <f aca="false">'High pensions'!Q77</f>
        <v>167869736.052677</v>
      </c>
      <c r="E77" s="9"/>
      <c r="F77" s="81" t="n">
        <f aca="false">'High pensions'!I77</f>
        <v>30512311.6394126</v>
      </c>
      <c r="G77" s="81" t="n">
        <f aca="false">'High pensions'!K77</f>
        <v>3291894.38674838</v>
      </c>
      <c r="H77" s="81" t="n">
        <f aca="false">'High pensions'!V77</f>
        <v>18111031.6500221</v>
      </c>
      <c r="I77" s="81" t="n">
        <f aca="false">'High pensions'!M77</f>
        <v>101811.166600466</v>
      </c>
      <c r="J77" s="81" t="n">
        <f aca="false">'High pensions'!W77</f>
        <v>560134.999485225</v>
      </c>
      <c r="K77" s="9"/>
      <c r="L77" s="81" t="n">
        <f aca="false">'High pensions'!N77</f>
        <v>4719160.01317343</v>
      </c>
      <c r="M77" s="67"/>
      <c r="N77" s="81" t="n">
        <f aca="false">'High pensions'!L77</f>
        <v>1357643.77811806</v>
      </c>
      <c r="O77" s="9"/>
      <c r="P77" s="81" t="n">
        <f aca="false">'High pensions'!X77</f>
        <v>31957099.2398312</v>
      </c>
      <c r="Q77" s="67"/>
      <c r="R77" s="81" t="n">
        <f aca="false">'High SIPA income'!G72</f>
        <v>35097875.0368878</v>
      </c>
      <c r="S77" s="67"/>
      <c r="T77" s="81" t="n">
        <f aca="false">'High SIPA income'!J72</f>
        <v>134199767.196036</v>
      </c>
      <c r="U77" s="9"/>
      <c r="V77" s="81" t="n">
        <f aca="false">'High SIPA income'!F72</f>
        <v>123209.767191776</v>
      </c>
      <c r="W77" s="67"/>
      <c r="X77" s="81" t="n">
        <f aca="false">'High SIPA income'!M72</f>
        <v>309467.412824183</v>
      </c>
      <c r="Y77" s="9"/>
      <c r="Z77" s="9" t="n">
        <f aca="false">R77+V77-N77-L77-F77</f>
        <v>-1368030.62662448</v>
      </c>
      <c r="AA77" s="9"/>
      <c r="AB77" s="9" t="n">
        <f aca="false">T77-P77-D77</f>
        <v>-65627068.096472</v>
      </c>
      <c r="AC77" s="50"/>
      <c r="AD77" s="9"/>
      <c r="AE77" s="9"/>
      <c r="AF77" s="9"/>
      <c r="AG77" s="9" t="n">
        <f aca="false">BF77/100*$AG$53</f>
        <v>6944612059.1494</v>
      </c>
      <c r="AH77" s="40" t="n">
        <f aca="false">(AG77-AG76)/AG76</f>
        <v>0.00814421820201854</v>
      </c>
      <c r="AI77" s="40" t="n">
        <f aca="false">(AG77-AG73)/AG73</f>
        <v>0.0310119552120736</v>
      </c>
      <c r="AJ77" s="40" t="n">
        <f aca="false">AB77/AG77</f>
        <v>-0.0094500697141188</v>
      </c>
      <c r="AK77" s="7"/>
      <c r="AL77" s="7"/>
      <c r="AM77" s="7"/>
      <c r="AN77" s="7"/>
      <c r="AO77" s="7"/>
      <c r="AP77" s="7"/>
      <c r="AQ77" s="7"/>
      <c r="AR77" s="7"/>
      <c r="AS77" s="7"/>
      <c r="AT77" s="7"/>
      <c r="AV77" s="7"/>
      <c r="AW77" s="7" t="n">
        <f aca="false">workers_and_wage_high!C65</f>
        <v>13373648</v>
      </c>
      <c r="AX77" s="7"/>
      <c r="AY77" s="40" t="n">
        <f aca="false">(AW77-AW76)/AW76</f>
        <v>0.00126925111339295</v>
      </c>
      <c r="AZ77" s="12" t="n">
        <f aca="false">workers_and_wage_high!B65</f>
        <v>8065.82871117229</v>
      </c>
      <c r="BA77" s="40" t="n">
        <f aca="false">(AZ77-AZ76)/AZ76</f>
        <v>0.00686625209051492</v>
      </c>
      <c r="BB77" s="39"/>
      <c r="BC77" s="39"/>
      <c r="BD77" s="39"/>
      <c r="BE77" s="39"/>
      <c r="BF77" s="7" t="n">
        <f aca="false">BF76*(1+AY77)*(1+BA77)*(1-BE77)</f>
        <v>125.004471722917</v>
      </c>
      <c r="BG77" s="7"/>
      <c r="BH77" s="7"/>
      <c r="BI77" s="40" t="n">
        <f aca="false">T84/AG84</f>
        <v>0.0169098221839695</v>
      </c>
      <c r="BJ77" s="7"/>
      <c r="BK77" s="7"/>
      <c r="BL77" s="7"/>
      <c r="BM77" s="7"/>
      <c r="BN77" s="7"/>
      <c r="BO77" s="7"/>
      <c r="BP77" s="7"/>
    </row>
    <row r="78" customFormat="false" ht="12.8" hidden="false" customHeight="false" outlineLevel="0" collapsed="false">
      <c r="A78" s="5" t="n">
        <f aca="false">A74+1</f>
        <v>2031</v>
      </c>
      <c r="B78" s="5" t="n">
        <f aca="false">B74</f>
        <v>1</v>
      </c>
      <c r="C78" s="6"/>
      <c r="D78" s="80" t="n">
        <f aca="false">'High pensions'!Q78</f>
        <v>166189123.113273</v>
      </c>
      <c r="E78" s="6"/>
      <c r="F78" s="80" t="n">
        <f aca="false">'High pensions'!I78</f>
        <v>30206840.3438823</v>
      </c>
      <c r="G78" s="80" t="n">
        <f aca="false">'High pensions'!K78</f>
        <v>3410435.53866855</v>
      </c>
      <c r="H78" s="80" t="n">
        <f aca="false">'High pensions'!V78</f>
        <v>18763210.0925927</v>
      </c>
      <c r="I78" s="80" t="n">
        <f aca="false">'High pensions'!M78</f>
        <v>105477.387793873</v>
      </c>
      <c r="J78" s="80" t="n">
        <f aca="false">'High pensions'!W78</f>
        <v>580305.466781216</v>
      </c>
      <c r="K78" s="6"/>
      <c r="L78" s="80" t="n">
        <f aca="false">'High pensions'!N78</f>
        <v>5727974.20003908</v>
      </c>
      <c r="M78" s="8"/>
      <c r="N78" s="80" t="n">
        <f aca="false">'High pensions'!L78</f>
        <v>1345037.12799301</v>
      </c>
      <c r="O78" s="6"/>
      <c r="P78" s="80" t="n">
        <f aca="false">'High pensions'!X78</f>
        <v>37122482.781753</v>
      </c>
      <c r="Q78" s="8"/>
      <c r="R78" s="80" t="n">
        <f aca="false">'High SIPA income'!G73</f>
        <v>30703426.7451876</v>
      </c>
      <c r="S78" s="8"/>
      <c r="T78" s="80" t="n">
        <f aca="false">'High SIPA income'!J73</f>
        <v>117397213.278417</v>
      </c>
      <c r="U78" s="6"/>
      <c r="V78" s="80" t="n">
        <f aca="false">'High SIPA income'!F73</f>
        <v>127228.352424379</v>
      </c>
      <c r="W78" s="8"/>
      <c r="X78" s="80" t="n">
        <f aca="false">'High SIPA income'!M73</f>
        <v>319560.94033821</v>
      </c>
      <c r="Y78" s="6"/>
      <c r="Z78" s="6" t="n">
        <f aca="false">R78+V78-N78-L78-F78</f>
        <v>-6449196.57430242</v>
      </c>
      <c r="AA78" s="6"/>
      <c r="AB78" s="6" t="n">
        <f aca="false">T78-P78-D78</f>
        <v>-85914392.6166092</v>
      </c>
      <c r="AC78" s="50"/>
      <c r="AD78" s="6"/>
      <c r="AE78" s="6"/>
      <c r="AF78" s="6"/>
      <c r="AG78" s="6" t="n">
        <f aca="false">BF78/100*$AG$53</f>
        <v>6995864740.60267</v>
      </c>
      <c r="AH78" s="61" t="n">
        <f aca="false">(AG78-AG77)/AG77</f>
        <v>0.00738020799675062</v>
      </c>
      <c r="AI78" s="61"/>
      <c r="AJ78" s="61" t="n">
        <f aca="false">AB78/AG78</f>
        <v>-0.0122807395228753</v>
      </c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61" t="n">
        <f aca="false">AVERAGE(AH78:AH81)</f>
        <v>0.00828175287615875</v>
      </c>
      <c r="AV78" s="5"/>
      <c r="AW78" s="5" t="n">
        <f aca="false">workers_and_wage_high!C66</f>
        <v>13421474</v>
      </c>
      <c r="AX78" s="5"/>
      <c r="AY78" s="61" t="n">
        <f aca="false">(AW78-AW77)/AW77</f>
        <v>0.00357613719158752</v>
      </c>
      <c r="AZ78" s="11" t="n">
        <f aca="false">workers_and_wage_high!B66</f>
        <v>8096.40235913236</v>
      </c>
      <c r="BA78" s="61" t="n">
        <f aca="false">(AZ78-AZ77)/AZ77</f>
        <v>0.00379051540205866</v>
      </c>
      <c r="BB78" s="66"/>
      <c r="BC78" s="66"/>
      <c r="BD78" s="66"/>
      <c r="BE78" s="66"/>
      <c r="BF78" s="5" t="n">
        <f aca="false">BF77*(1+AY78)*(1+BA78)*(1-BE78)</f>
        <v>125.927030724756</v>
      </c>
      <c r="BG78" s="5"/>
      <c r="BH78" s="5"/>
      <c r="BI78" s="61" t="n">
        <f aca="false">T85/AG85</f>
        <v>0.0194671534350844</v>
      </c>
      <c r="BJ78" s="5"/>
      <c r="BK78" s="5"/>
      <c r="BL78" s="5"/>
      <c r="BM78" s="5"/>
      <c r="BN78" s="5"/>
      <c r="BO78" s="5"/>
      <c r="BP78" s="5"/>
    </row>
    <row r="79" customFormat="false" ht="12.8" hidden="false" customHeight="false" outlineLevel="0" collapsed="false">
      <c r="A79" s="7" t="n">
        <f aca="false">A75+1</f>
        <v>2031</v>
      </c>
      <c r="B79" s="7" t="n">
        <f aca="false">B75</f>
        <v>2</v>
      </c>
      <c r="C79" s="9"/>
      <c r="D79" s="81" t="n">
        <f aca="false">'High pensions'!Q79</f>
        <v>168786465.83638</v>
      </c>
      <c r="E79" s="9"/>
      <c r="F79" s="81" t="n">
        <f aca="false">'High pensions'!I79</f>
        <v>30678938.1291374</v>
      </c>
      <c r="G79" s="81" t="n">
        <f aca="false">'High pensions'!K79</f>
        <v>3549221.64293908</v>
      </c>
      <c r="H79" s="81" t="n">
        <f aca="false">'High pensions'!V79</f>
        <v>19526770.2897683</v>
      </c>
      <c r="I79" s="81" t="n">
        <f aca="false">'High pensions'!M79</f>
        <v>109769.741534199</v>
      </c>
      <c r="J79" s="81" t="n">
        <f aca="false">'High pensions'!W79</f>
        <v>603920.730611394</v>
      </c>
      <c r="K79" s="9"/>
      <c r="L79" s="81" t="n">
        <f aca="false">'High pensions'!N79</f>
        <v>4786014.87579406</v>
      </c>
      <c r="M79" s="67"/>
      <c r="N79" s="81" t="n">
        <f aca="false">'High pensions'!L79</f>
        <v>1366803.64792789</v>
      </c>
      <c r="O79" s="9"/>
      <c r="P79" s="81" t="n">
        <f aca="false">'High pensions'!X79</f>
        <v>32354404.3408795</v>
      </c>
      <c r="Q79" s="67"/>
      <c r="R79" s="81" t="n">
        <f aca="false">'High SIPA income'!G74</f>
        <v>35645777.0197163</v>
      </c>
      <c r="S79" s="67"/>
      <c r="T79" s="81" t="n">
        <f aca="false">'High SIPA income'!J74</f>
        <v>136294717.914977</v>
      </c>
      <c r="U79" s="9"/>
      <c r="V79" s="81" t="n">
        <f aca="false">'High SIPA income'!F74</f>
        <v>129825.01099772</v>
      </c>
      <c r="W79" s="67"/>
      <c r="X79" s="81" t="n">
        <f aca="false">'High SIPA income'!M74</f>
        <v>326082.998037002</v>
      </c>
      <c r="Y79" s="9"/>
      <c r="Z79" s="9" t="n">
        <f aca="false">R79+V79-N79-L79-F79</f>
        <v>-1056154.62214528</v>
      </c>
      <c r="AA79" s="9"/>
      <c r="AB79" s="9" t="n">
        <f aca="false">T79-P79-D79</f>
        <v>-64846152.2622823</v>
      </c>
      <c r="AC79" s="50"/>
      <c r="AD79" s="9"/>
      <c r="AE79" s="9"/>
      <c r="AF79" s="9"/>
      <c r="AG79" s="9" t="n">
        <f aca="false">BF79/100*$AG$53</f>
        <v>7056153528.01963</v>
      </c>
      <c r="AH79" s="40" t="n">
        <f aca="false">(AG79-AG78)/AG78</f>
        <v>0.00861777487878734</v>
      </c>
      <c r="AI79" s="40"/>
      <c r="AJ79" s="40" t="n">
        <f aca="false">AB79/AG79</f>
        <v>-0.0091900143619015</v>
      </c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 t="n">
        <f aca="false">workers_and_wage_high!C67</f>
        <v>13488441</v>
      </c>
      <c r="AX79" s="7"/>
      <c r="AY79" s="40" t="n">
        <f aca="false">(AW79-AW78)/AW78</f>
        <v>0.00498954138718296</v>
      </c>
      <c r="AZ79" s="12" t="n">
        <f aca="false">workers_and_wage_high!B67</f>
        <v>8125.63215406173</v>
      </c>
      <c r="BA79" s="40" t="n">
        <f aca="false">(AZ79-AZ78)/AZ78</f>
        <v>0.00361022014875521</v>
      </c>
      <c r="BB79" s="39"/>
      <c r="BC79" s="39"/>
      <c r="BD79" s="39"/>
      <c r="BE79" s="39"/>
      <c r="BF79" s="7" t="n">
        <f aca="false">BF78*(1+AY79)*(1+BA79)*(1-BE79)</f>
        <v>127.012241526696</v>
      </c>
      <c r="BG79" s="7"/>
      <c r="BH79" s="7"/>
      <c r="BI79" s="40" t="n">
        <f aca="false">T86/AG86</f>
        <v>0.0169958993416739</v>
      </c>
      <c r="BJ79" s="7"/>
      <c r="BK79" s="7"/>
      <c r="BL79" s="7"/>
      <c r="BM79" s="7"/>
      <c r="BN79" s="7"/>
      <c r="BO79" s="7"/>
      <c r="BP79" s="7"/>
    </row>
    <row r="80" customFormat="false" ht="12.8" hidden="false" customHeight="false" outlineLevel="0" collapsed="false">
      <c r="A80" s="7" t="n">
        <f aca="false">A76+1</f>
        <v>2031</v>
      </c>
      <c r="B80" s="7" t="n">
        <f aca="false">B76</f>
        <v>3</v>
      </c>
      <c r="C80" s="9"/>
      <c r="D80" s="81" t="n">
        <f aca="false">'High pensions'!Q80</f>
        <v>167591592.470675</v>
      </c>
      <c r="E80" s="9"/>
      <c r="F80" s="81" t="n">
        <f aca="false">'High pensions'!I80</f>
        <v>30461755.7509355</v>
      </c>
      <c r="G80" s="81" t="n">
        <f aca="false">'High pensions'!K80</f>
        <v>3603591.94372604</v>
      </c>
      <c r="H80" s="81" t="n">
        <f aca="false">'High pensions'!V80</f>
        <v>19825899.6428659</v>
      </c>
      <c r="I80" s="81" t="n">
        <f aca="false">'High pensions'!M80</f>
        <v>111451.29722864</v>
      </c>
      <c r="J80" s="81" t="n">
        <f aca="false">'High pensions'!W80</f>
        <v>613172.153903065</v>
      </c>
      <c r="K80" s="9"/>
      <c r="L80" s="81" t="n">
        <f aca="false">'High pensions'!N80</f>
        <v>4714021.8549091</v>
      </c>
      <c r="M80" s="67"/>
      <c r="N80" s="81" t="n">
        <f aca="false">'High pensions'!L80</f>
        <v>1359463.03027106</v>
      </c>
      <c r="O80" s="9"/>
      <c r="P80" s="81" t="n">
        <f aca="false">'High pensions'!X80</f>
        <v>31940446.3007515</v>
      </c>
      <c r="Q80" s="67"/>
      <c r="R80" s="81" t="n">
        <f aca="false">'High SIPA income'!G75</f>
        <v>31347311.7745203</v>
      </c>
      <c r="S80" s="67"/>
      <c r="T80" s="81" t="n">
        <f aca="false">'High SIPA income'!J75</f>
        <v>119859163.49468</v>
      </c>
      <c r="U80" s="9"/>
      <c r="V80" s="81" t="n">
        <f aca="false">'High SIPA income'!F75</f>
        <v>131878.320005247</v>
      </c>
      <c r="W80" s="67"/>
      <c r="X80" s="81" t="n">
        <f aca="false">'High SIPA income'!M75</f>
        <v>331240.318278496</v>
      </c>
      <c r="Y80" s="9"/>
      <c r="Z80" s="9" t="n">
        <f aca="false">R80+V80-N80-L80-F80</f>
        <v>-5056050.54159012</v>
      </c>
      <c r="AA80" s="9"/>
      <c r="AB80" s="9" t="n">
        <f aca="false">T80-P80-D80</f>
        <v>-79672875.2767461</v>
      </c>
      <c r="AC80" s="50"/>
      <c r="AD80" s="9"/>
      <c r="AE80" s="9"/>
      <c r="AF80" s="9"/>
      <c r="AG80" s="9" t="n">
        <f aca="false">BF80/100*$AG$53</f>
        <v>7123161583.16286</v>
      </c>
      <c r="AH80" s="40" t="n">
        <f aca="false">(AG80-AG79)/AG79</f>
        <v>0.00949639982706579</v>
      </c>
      <c r="AI80" s="40"/>
      <c r="AJ80" s="40" t="n">
        <f aca="false">AB80/AG80</f>
        <v>-0.0111850439368202</v>
      </c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9"/>
      <c r="AV80" s="7"/>
      <c r="AW80" s="7" t="n">
        <f aca="false">workers_and_wage_high!C68</f>
        <v>13553745</v>
      </c>
      <c r="AX80" s="7"/>
      <c r="AY80" s="40" t="n">
        <f aca="false">(AW80-AW79)/AW79</f>
        <v>0.00484147871499753</v>
      </c>
      <c r="AZ80" s="12" t="n">
        <f aca="false">workers_and_wage_high!B68</f>
        <v>8163.27408810212</v>
      </c>
      <c r="BA80" s="40" t="n">
        <f aca="false">(AZ80-AZ79)/AZ79</f>
        <v>0.00463249299583166</v>
      </c>
      <c r="BB80" s="39"/>
      <c r="BC80" s="39"/>
      <c r="BD80" s="39"/>
      <c r="BE80" s="39"/>
      <c r="BF80" s="7" t="n">
        <f aca="false">BF79*(1+AY80)*(1+BA80)*(1-BE80)</f>
        <v>128.218400555166</v>
      </c>
      <c r="BG80" s="7"/>
      <c r="BH80" s="7"/>
      <c r="BI80" s="40" t="n">
        <f aca="false">T87/AG87</f>
        <v>0.0196066298342192</v>
      </c>
      <c r="BJ80" s="7"/>
      <c r="BK80" s="7"/>
      <c r="BL80" s="7"/>
      <c r="BM80" s="7"/>
      <c r="BN80" s="7"/>
      <c r="BO80" s="7"/>
      <c r="BP80" s="7"/>
    </row>
    <row r="81" customFormat="false" ht="12.8" hidden="false" customHeight="false" outlineLevel="0" collapsed="false">
      <c r="A81" s="7" t="n">
        <f aca="false">A77+1</f>
        <v>2031</v>
      </c>
      <c r="B81" s="7" t="n">
        <f aca="false">B77</f>
        <v>4</v>
      </c>
      <c r="C81" s="9"/>
      <c r="D81" s="81" t="n">
        <f aca="false">'High pensions'!Q81</f>
        <v>171001936.564851</v>
      </c>
      <c r="E81" s="9"/>
      <c r="F81" s="81" t="n">
        <f aca="false">'High pensions'!I81</f>
        <v>31081626.1590624</v>
      </c>
      <c r="G81" s="81" t="n">
        <f aca="false">'High pensions'!K81</f>
        <v>3814813.79005659</v>
      </c>
      <c r="H81" s="81" t="n">
        <f aca="false">'High pensions'!V81</f>
        <v>20987979.9208566</v>
      </c>
      <c r="I81" s="81" t="n">
        <f aca="false">'High pensions'!M81</f>
        <v>117983.931651235</v>
      </c>
      <c r="J81" s="81" t="n">
        <f aca="false">'High pensions'!W81</f>
        <v>649112.781057425</v>
      </c>
      <c r="K81" s="9"/>
      <c r="L81" s="81" t="n">
        <f aca="false">'High pensions'!N81</f>
        <v>4779613.57031357</v>
      </c>
      <c r="M81" s="67"/>
      <c r="N81" s="81" t="n">
        <f aca="false">'High pensions'!L81</f>
        <v>1387763.30908846</v>
      </c>
      <c r="O81" s="9"/>
      <c r="P81" s="81" t="n">
        <f aca="false">'High pensions'!X81</f>
        <v>32436501.8079163</v>
      </c>
      <c r="Q81" s="67"/>
      <c r="R81" s="81" t="n">
        <f aca="false">'High SIPA income'!G76</f>
        <v>36414827.3832147</v>
      </c>
      <c r="S81" s="67"/>
      <c r="T81" s="81" t="n">
        <f aca="false">'High SIPA income'!J76</f>
        <v>139235248.634716</v>
      </c>
      <c r="U81" s="9"/>
      <c r="V81" s="81" t="n">
        <f aca="false">'High SIPA income'!F76</f>
        <v>127390.572523418</v>
      </c>
      <c r="W81" s="67"/>
      <c r="X81" s="81" t="n">
        <f aca="false">'High SIPA income'!M76</f>
        <v>319968.390457643</v>
      </c>
      <c r="Y81" s="9"/>
      <c r="Z81" s="9" t="n">
        <f aca="false">R81+V81-N81-L81-F81</f>
        <v>-706785.082726337</v>
      </c>
      <c r="AA81" s="9"/>
      <c r="AB81" s="9" t="n">
        <f aca="false">T81-P81-D81</f>
        <v>-64203189.7380514</v>
      </c>
      <c r="AC81" s="50"/>
      <c r="AD81" s="9"/>
      <c r="AE81" s="9"/>
      <c r="AF81" s="9"/>
      <c r="AG81" s="9" t="n">
        <f aca="false">BF81/100*$AG$53</f>
        <v>7177530031.42403</v>
      </c>
      <c r="AH81" s="40" t="n">
        <f aca="false">(AG81-AG80)/AG80</f>
        <v>0.00763262880203124</v>
      </c>
      <c r="AI81" s="40" t="n">
        <f aca="false">(AG81-AG77)/AG77</f>
        <v>0.0335393784837508</v>
      </c>
      <c r="AJ81" s="40" t="n">
        <f aca="false">AB81/AG81</f>
        <v>-0.00894502558080044</v>
      </c>
      <c r="AK81" s="7"/>
      <c r="AL81" s="7"/>
      <c r="AM81" s="7"/>
      <c r="AN81" s="7"/>
      <c r="AO81" s="7"/>
      <c r="AP81" s="7"/>
      <c r="AQ81" s="7"/>
      <c r="AR81" s="7"/>
      <c r="AS81" s="7"/>
      <c r="AT81" s="7"/>
      <c r="AV81" s="7"/>
      <c r="AW81" s="7" t="n">
        <f aca="false">workers_and_wage_high!C69</f>
        <v>13561483</v>
      </c>
      <c r="AX81" s="7"/>
      <c r="AY81" s="40" t="n">
        <f aca="false">(AW81-AW80)/AW80</f>
        <v>0.000570912319805338</v>
      </c>
      <c r="AZ81" s="12" t="n">
        <f aca="false">workers_and_wage_high!B69</f>
        <v>8220.88792283096</v>
      </c>
      <c r="BA81" s="40" t="n">
        <f aca="false">(AZ81-AZ80)/AZ80</f>
        <v>0.00705768716167577</v>
      </c>
      <c r="BB81" s="39"/>
      <c r="BC81" s="39"/>
      <c r="BD81" s="39"/>
      <c r="BE81" s="39"/>
      <c r="BF81" s="7" t="n">
        <f aca="false">BF80*(1+AY81)*(1+BA81)*(1-BE81)</f>
        <v>129.197044012193</v>
      </c>
      <c r="BG81" s="7"/>
      <c r="BH81" s="7"/>
      <c r="BI81" s="40" t="n">
        <f aca="false">T88/AG88</f>
        <v>0.017087805656727</v>
      </c>
      <c r="BJ81" s="7"/>
      <c r="BK81" s="7"/>
      <c r="BL81" s="7"/>
      <c r="BM81" s="7"/>
      <c r="BN81" s="7"/>
      <c r="BO81" s="7"/>
      <c r="BP81" s="7"/>
    </row>
    <row r="82" customFormat="false" ht="12.8" hidden="false" customHeight="false" outlineLevel="0" collapsed="false">
      <c r="A82" s="5" t="n">
        <f aca="false">A78+1</f>
        <v>2032</v>
      </c>
      <c r="B82" s="5" t="n">
        <f aca="false">B78</f>
        <v>1</v>
      </c>
      <c r="C82" s="6"/>
      <c r="D82" s="80" t="n">
        <f aca="false">'High pensions'!Q82</f>
        <v>169945102.131684</v>
      </c>
      <c r="E82" s="6"/>
      <c r="F82" s="80" t="n">
        <f aca="false">'High pensions'!I82</f>
        <v>30889533.9908474</v>
      </c>
      <c r="G82" s="80" t="n">
        <f aca="false">'High pensions'!K82</f>
        <v>3875343.00731162</v>
      </c>
      <c r="H82" s="80" t="n">
        <f aca="false">'High pensions'!V82</f>
        <v>21320993.8151875</v>
      </c>
      <c r="I82" s="80" t="n">
        <f aca="false">'High pensions'!M82</f>
        <v>119855.969298298</v>
      </c>
      <c r="J82" s="80" t="n">
        <f aca="false">'High pensions'!W82</f>
        <v>659412.17985116</v>
      </c>
      <c r="K82" s="6"/>
      <c r="L82" s="80" t="n">
        <f aca="false">'High pensions'!N82</f>
        <v>5672562.10231832</v>
      </c>
      <c r="M82" s="8"/>
      <c r="N82" s="80" t="n">
        <f aca="false">'High pensions'!L82</f>
        <v>1380502.5339839</v>
      </c>
      <c r="O82" s="6"/>
      <c r="P82" s="80" t="n">
        <f aca="false">'High pensions'!X82</f>
        <v>37030069.3430374</v>
      </c>
      <c r="Q82" s="8"/>
      <c r="R82" s="80" t="n">
        <f aca="false">'High SIPA income'!G77</f>
        <v>31759487.0304676</v>
      </c>
      <c r="S82" s="8"/>
      <c r="T82" s="80" t="n">
        <f aca="false">'High SIPA income'!J77</f>
        <v>121435151.309725</v>
      </c>
      <c r="U82" s="6"/>
      <c r="V82" s="80" t="n">
        <f aca="false">'High SIPA income'!F77</f>
        <v>125386.067849205</v>
      </c>
      <c r="W82" s="8"/>
      <c r="X82" s="80" t="n">
        <f aca="false">'High SIPA income'!M77</f>
        <v>314933.652630755</v>
      </c>
      <c r="Y82" s="6"/>
      <c r="Z82" s="6" t="n">
        <f aca="false">R82+V82-N82-L82-F82</f>
        <v>-6057725.52883283</v>
      </c>
      <c r="AA82" s="6"/>
      <c r="AB82" s="6" t="n">
        <f aca="false">T82-P82-D82</f>
        <v>-85540020.1649968</v>
      </c>
      <c r="AC82" s="50"/>
      <c r="AD82" s="6"/>
      <c r="AE82" s="6"/>
      <c r="AF82" s="6"/>
      <c r="AG82" s="6" t="n">
        <f aca="false">BF82/100*$AG$53</f>
        <v>7186391287.78572</v>
      </c>
      <c r="AH82" s="61" t="n">
        <f aca="false">(AG82-AG81)/AG81</f>
        <v>0.00123458297253906</v>
      </c>
      <c r="AI82" s="61"/>
      <c r="AJ82" s="61" t="n">
        <f aca="false">AB82/AG82</f>
        <v>-0.0119030563101099</v>
      </c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61" t="n">
        <f aca="false">AVERAGE(AH82:AH85)</f>
        <v>0.00711886439564865</v>
      </c>
      <c r="AV82" s="5"/>
      <c r="AW82" s="5" t="n">
        <f aca="false">workers_and_wage_high!C70</f>
        <v>13587057</v>
      </c>
      <c r="AX82" s="5"/>
      <c r="AY82" s="61" t="n">
        <f aca="false">(AW82-AW81)/AW81</f>
        <v>0.00188578196057172</v>
      </c>
      <c r="AZ82" s="11" t="n">
        <f aca="false">workers_and_wage_high!B70</f>
        <v>8215.54456534204</v>
      </c>
      <c r="BA82" s="61" t="n">
        <f aca="false">(AZ82-AZ81)/AZ81</f>
        <v>-0.000649973280146211</v>
      </c>
      <c r="BB82" s="66"/>
      <c r="BC82" s="66"/>
      <c r="BD82" s="66"/>
      <c r="BE82" s="66"/>
      <c r="BF82" s="5" t="n">
        <f aca="false">BF81*(1+AY82)*(1+BA82)*(1-BE82)</f>
        <v>129.356548482833</v>
      </c>
      <c r="BG82" s="5"/>
      <c r="BH82" s="5"/>
      <c r="BI82" s="61" t="n">
        <f aca="false">T89/AG89</f>
        <v>0.0196599300085343</v>
      </c>
      <c r="BJ82" s="5"/>
      <c r="BK82" s="5"/>
      <c r="BL82" s="5"/>
      <c r="BM82" s="5"/>
      <c r="BN82" s="5"/>
      <c r="BO82" s="5"/>
      <c r="BP82" s="5"/>
    </row>
    <row r="83" customFormat="false" ht="12.8" hidden="false" customHeight="false" outlineLevel="0" collapsed="false">
      <c r="A83" s="7" t="n">
        <f aca="false">A79+1</f>
        <v>2032</v>
      </c>
      <c r="B83" s="7" t="n">
        <f aca="false">B79</f>
        <v>2</v>
      </c>
      <c r="C83" s="9"/>
      <c r="D83" s="81" t="n">
        <f aca="false">'High pensions'!Q83</f>
        <v>172511683.3696</v>
      </c>
      <c r="E83" s="9"/>
      <c r="F83" s="81" t="n">
        <f aca="false">'High pensions'!I83</f>
        <v>31356040.5120381</v>
      </c>
      <c r="G83" s="81" t="n">
        <f aca="false">'High pensions'!K83</f>
        <v>4024983.41832148</v>
      </c>
      <c r="H83" s="81" t="n">
        <f aca="false">'High pensions'!V83</f>
        <v>22144271.2055047</v>
      </c>
      <c r="I83" s="81" t="n">
        <f aca="false">'High pensions'!M83</f>
        <v>124484.023247056</v>
      </c>
      <c r="J83" s="81" t="n">
        <f aca="false">'High pensions'!W83</f>
        <v>684874.367180557</v>
      </c>
      <c r="K83" s="9"/>
      <c r="L83" s="81" t="n">
        <f aca="false">'High pensions'!N83</f>
        <v>4701099.12501426</v>
      </c>
      <c r="M83" s="67"/>
      <c r="N83" s="81" t="n">
        <f aca="false">'High pensions'!L83</f>
        <v>1403066.17833313</v>
      </c>
      <c r="O83" s="9"/>
      <c r="P83" s="81" t="n">
        <f aca="false">'High pensions'!X83</f>
        <v>32113281.849524</v>
      </c>
      <c r="Q83" s="67"/>
      <c r="R83" s="81" t="n">
        <f aca="false">'High SIPA income'!G78</f>
        <v>36848237.4686808</v>
      </c>
      <c r="S83" s="67"/>
      <c r="T83" s="81" t="n">
        <f aca="false">'High SIPA income'!J78</f>
        <v>140892429.660885</v>
      </c>
      <c r="U83" s="9"/>
      <c r="V83" s="81" t="n">
        <f aca="false">'High SIPA income'!F78</f>
        <v>127436.176656516</v>
      </c>
      <c r="W83" s="67"/>
      <c r="X83" s="81" t="n">
        <f aca="false">'High SIPA income'!M78</f>
        <v>320082.934891949</v>
      </c>
      <c r="Y83" s="9"/>
      <c r="Z83" s="9" t="n">
        <f aca="false">R83+V83-N83-L83-F83</f>
        <v>-484532.170048207</v>
      </c>
      <c r="AA83" s="9"/>
      <c r="AB83" s="9" t="n">
        <f aca="false">T83-P83-D83</f>
        <v>-63732535.5582392</v>
      </c>
      <c r="AC83" s="50"/>
      <c r="AD83" s="9"/>
      <c r="AE83" s="9"/>
      <c r="AF83" s="9"/>
      <c r="AG83" s="9" t="n">
        <f aca="false">BF83/100*$AG$53</f>
        <v>7241975714.04778</v>
      </c>
      <c r="AH83" s="40" t="n">
        <f aca="false">(AG83-AG82)/AG82</f>
        <v>0.00773467851055255</v>
      </c>
      <c r="AI83" s="40"/>
      <c r="AJ83" s="40" t="n">
        <f aca="false">AB83/AG83</f>
        <v>-0.00880043486401268</v>
      </c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 t="n">
        <f aca="false">workers_and_wage_high!C71</f>
        <v>13624013</v>
      </c>
      <c r="AX83" s="7"/>
      <c r="AY83" s="40" t="n">
        <f aca="false">(AW83-AW82)/AW82</f>
        <v>0.00271994148548873</v>
      </c>
      <c r="AZ83" s="12" t="n">
        <f aca="false">workers_and_wage_high!B71</f>
        <v>8256.63160650714</v>
      </c>
      <c r="BA83" s="40" t="n">
        <f aca="false">(AZ83-AZ82)/AZ82</f>
        <v>0.00500113423259005</v>
      </c>
      <c r="BB83" s="39"/>
      <c r="BC83" s="39"/>
      <c r="BD83" s="39"/>
      <c r="BE83" s="39"/>
      <c r="BF83" s="7" t="n">
        <f aca="false">BF82*(1+AY83)*(1+BA83)*(1-BE83)</f>
        <v>130.357079798583</v>
      </c>
      <c r="BG83" s="7"/>
      <c r="BH83" s="7"/>
      <c r="BI83" s="40" t="n">
        <f aca="false">T90/AG90</f>
        <v>0.0171059098520634</v>
      </c>
      <c r="BJ83" s="7"/>
      <c r="BK83" s="7"/>
      <c r="BL83" s="7"/>
      <c r="BM83" s="7"/>
      <c r="BN83" s="7"/>
      <c r="BO83" s="7"/>
      <c r="BP83" s="7"/>
    </row>
    <row r="84" customFormat="false" ht="12.8" hidden="false" customHeight="false" outlineLevel="0" collapsed="false">
      <c r="A84" s="7" t="n">
        <f aca="false">A80+1</f>
        <v>2032</v>
      </c>
      <c r="B84" s="7" t="n">
        <f aca="false">B80</f>
        <v>3</v>
      </c>
      <c r="C84" s="9"/>
      <c r="D84" s="81" t="n">
        <f aca="false">'High pensions'!Q84</f>
        <v>171667526.124794</v>
      </c>
      <c r="E84" s="9"/>
      <c r="F84" s="81" t="n">
        <f aca="false">'High pensions'!I84</f>
        <v>31202604.9403154</v>
      </c>
      <c r="G84" s="81" t="n">
        <f aca="false">'High pensions'!K84</f>
        <v>4120141.64088612</v>
      </c>
      <c r="H84" s="81" t="n">
        <f aca="false">'High pensions'!V84</f>
        <v>22667803.6698406</v>
      </c>
      <c r="I84" s="81" t="n">
        <f aca="false">'High pensions'!M84</f>
        <v>127427.061058334</v>
      </c>
      <c r="J84" s="81" t="n">
        <f aca="false">'High pensions'!W84</f>
        <v>701066.092881668</v>
      </c>
      <c r="K84" s="9"/>
      <c r="L84" s="81" t="n">
        <f aca="false">'High pensions'!N84</f>
        <v>4657477.57526605</v>
      </c>
      <c r="M84" s="67"/>
      <c r="N84" s="81" t="n">
        <f aca="false">'High pensions'!L84</f>
        <v>1397691.60380487</v>
      </c>
      <c r="O84" s="9"/>
      <c r="P84" s="81" t="n">
        <f aca="false">'High pensions'!X84</f>
        <v>31857360.0972138</v>
      </c>
      <c r="Q84" s="67"/>
      <c r="R84" s="81" t="n">
        <f aca="false">'High SIPA income'!G79</f>
        <v>32241127.8505063</v>
      </c>
      <c r="S84" s="67"/>
      <c r="T84" s="81" t="n">
        <f aca="false">'High SIPA income'!J79</f>
        <v>123276746.729772</v>
      </c>
      <c r="U84" s="9"/>
      <c r="V84" s="81" t="n">
        <f aca="false">'High SIPA income'!F79</f>
        <v>123315.870700076</v>
      </c>
      <c r="W84" s="67"/>
      <c r="X84" s="81" t="n">
        <f aca="false">'High SIPA income'!M79</f>
        <v>309733.914246541</v>
      </c>
      <c r="Y84" s="9"/>
      <c r="Z84" s="9" t="n">
        <f aca="false">R84+V84-N84-L84-F84</f>
        <v>-4893330.39817998</v>
      </c>
      <c r="AA84" s="9"/>
      <c r="AB84" s="9" t="n">
        <f aca="false">T84-P84-D84</f>
        <v>-80248139.4922362</v>
      </c>
      <c r="AC84" s="50"/>
      <c r="AD84" s="9"/>
      <c r="AE84" s="9"/>
      <c r="AF84" s="9"/>
      <c r="AG84" s="9" t="n">
        <f aca="false">BF84/100*$AG$53</f>
        <v>7290245006.04378</v>
      </c>
      <c r="AH84" s="40" t="n">
        <f aca="false">(AG84-AG83)/AG83</f>
        <v>0.00666521042073871</v>
      </c>
      <c r="AI84" s="40"/>
      <c r="AJ84" s="40" t="n">
        <f aca="false">AB84/AG84</f>
        <v>-0.0110076052897685</v>
      </c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9"/>
      <c r="AV84" s="7"/>
      <c r="AW84" s="7" t="n">
        <f aca="false">workers_and_wage_high!C72</f>
        <v>13681810</v>
      </c>
      <c r="AX84" s="7"/>
      <c r="AY84" s="40" t="n">
        <f aca="false">(AW84-AW83)/AW83</f>
        <v>0.00424228896434553</v>
      </c>
      <c r="AZ84" s="12" t="n">
        <f aca="false">workers_and_wage_high!B72</f>
        <v>8276.55226718513</v>
      </c>
      <c r="BA84" s="40" t="n">
        <f aca="false">(AZ84-AZ83)/AZ83</f>
        <v>0.00241268614458767</v>
      </c>
      <c r="BB84" s="39"/>
      <c r="BC84" s="39"/>
      <c r="BD84" s="39"/>
      <c r="BE84" s="39"/>
      <c r="BF84" s="7" t="n">
        <f aca="false">BF83*(1+AY84)*(1+BA84)*(1-BE84)</f>
        <v>131.225937165273</v>
      </c>
      <c r="BG84" s="7"/>
      <c r="BH84" s="7"/>
      <c r="BI84" s="40" t="n">
        <f aca="false">T91/AG91</f>
        <v>0.0197112443835981</v>
      </c>
      <c r="BJ84" s="7"/>
      <c r="BK84" s="7"/>
      <c r="BL84" s="7"/>
      <c r="BM84" s="7"/>
      <c r="BN84" s="7"/>
      <c r="BO84" s="7"/>
      <c r="BP84" s="7"/>
    </row>
    <row r="85" customFormat="false" ht="12.8" hidden="false" customHeight="false" outlineLevel="0" collapsed="false">
      <c r="A85" s="7" t="n">
        <f aca="false">A81+1</f>
        <v>2032</v>
      </c>
      <c r="B85" s="7" t="n">
        <f aca="false">B81</f>
        <v>4</v>
      </c>
      <c r="C85" s="9"/>
      <c r="D85" s="81" t="n">
        <f aca="false">'High pensions'!Q85</f>
        <v>174542918.154676</v>
      </c>
      <c r="E85" s="9"/>
      <c r="F85" s="81" t="n">
        <f aca="false">'High pensions'!I85</f>
        <v>31725241.478409</v>
      </c>
      <c r="G85" s="81" t="n">
        <f aca="false">'High pensions'!K85</f>
        <v>4221941.87604661</v>
      </c>
      <c r="H85" s="81" t="n">
        <f aca="false">'High pensions'!V85</f>
        <v>23227878.5277684</v>
      </c>
      <c r="I85" s="81" t="n">
        <f aca="false">'High pensions'!M85</f>
        <v>130575.521939586</v>
      </c>
      <c r="J85" s="81" t="n">
        <f aca="false">'High pensions'!W85</f>
        <v>718387.995704177</v>
      </c>
      <c r="K85" s="9"/>
      <c r="L85" s="81" t="n">
        <f aca="false">'High pensions'!N85</f>
        <v>4668963.35754286</v>
      </c>
      <c r="M85" s="67"/>
      <c r="N85" s="81" t="n">
        <f aca="false">'High pensions'!L85</f>
        <v>1421465.62808867</v>
      </c>
      <c r="O85" s="9"/>
      <c r="P85" s="81" t="n">
        <f aca="false">'High pensions'!X85</f>
        <v>32047757.5431876</v>
      </c>
      <c r="Q85" s="67"/>
      <c r="R85" s="81" t="n">
        <f aca="false">'High SIPA income'!G80</f>
        <v>37593685.5174006</v>
      </c>
      <c r="S85" s="67"/>
      <c r="T85" s="81" t="n">
        <f aca="false">'High SIPA income'!J80</f>
        <v>143742714.884414</v>
      </c>
      <c r="U85" s="9"/>
      <c r="V85" s="81" t="n">
        <f aca="false">'High SIPA income'!F80</f>
        <v>127181.671256298</v>
      </c>
      <c r="W85" s="67"/>
      <c r="X85" s="81" t="n">
        <f aca="false">'High SIPA income'!M80</f>
        <v>319443.690702545</v>
      </c>
      <c r="Y85" s="9"/>
      <c r="Z85" s="9" t="n">
        <f aca="false">R85+V85-N85-L85-F85</f>
        <v>-94803.275383696</v>
      </c>
      <c r="AA85" s="9"/>
      <c r="AB85" s="9" t="n">
        <f aca="false">T85-P85-D85</f>
        <v>-62847960.8134498</v>
      </c>
      <c r="AC85" s="50"/>
      <c r="AD85" s="9"/>
      <c r="AE85" s="9"/>
      <c r="AF85" s="9"/>
      <c r="AG85" s="9" t="n">
        <f aca="false">BF85/100*$AG$53</f>
        <v>7383858937.76107</v>
      </c>
      <c r="AH85" s="40" t="n">
        <f aca="false">(AG85-AG84)/AG84</f>
        <v>0.0128409856787643</v>
      </c>
      <c r="AI85" s="40" t="n">
        <f aca="false">(AG85-AG81)/AG81</f>
        <v>0.0287465054738482</v>
      </c>
      <c r="AJ85" s="40" t="n">
        <f aca="false">AB85/AG85</f>
        <v>-0.00851153324341628</v>
      </c>
      <c r="AK85" s="7"/>
      <c r="AL85" s="7"/>
      <c r="AM85" s="7"/>
      <c r="AN85" s="7"/>
      <c r="AO85" s="7"/>
      <c r="AP85" s="7"/>
      <c r="AQ85" s="7"/>
      <c r="AR85" s="7"/>
      <c r="AS85" s="7"/>
      <c r="AT85" s="7"/>
      <c r="AV85" s="7"/>
      <c r="AW85" s="7" t="n">
        <f aca="false">workers_and_wage_high!C73</f>
        <v>13735927</v>
      </c>
      <c r="AX85" s="7"/>
      <c r="AY85" s="40" t="n">
        <f aca="false">(AW85-AW84)/AW84</f>
        <v>0.00395539771419132</v>
      </c>
      <c r="AZ85" s="12" t="n">
        <f aca="false">workers_and_wage_high!B73</f>
        <v>8349.80455845315</v>
      </c>
      <c r="BA85" s="40" t="n">
        <f aca="false">(AZ85-AZ84)/AZ84</f>
        <v>0.00885058039909305</v>
      </c>
      <c r="BB85" s="39"/>
      <c r="BC85" s="39"/>
      <c r="BD85" s="39"/>
      <c r="BE85" s="39"/>
      <c r="BF85" s="7" t="n">
        <f aca="false">BF84*(1+AY85)*(1+BA85)*(1-BE85)</f>
        <v>132.911007545095</v>
      </c>
      <c r="BG85" s="7"/>
      <c r="BH85" s="7"/>
      <c r="BI85" s="40" t="n">
        <f aca="false">T92/AG92</f>
        <v>0.0171958695121438</v>
      </c>
      <c r="BJ85" s="7"/>
      <c r="BK85" s="7"/>
      <c r="BL85" s="7"/>
      <c r="BM85" s="7"/>
      <c r="BN85" s="7"/>
      <c r="BO85" s="7"/>
      <c r="BP85" s="7"/>
    </row>
    <row r="86" customFormat="false" ht="12.8" hidden="false" customHeight="false" outlineLevel="0" collapsed="false">
      <c r="A86" s="5" t="n">
        <f aca="false">A82+1</f>
        <v>2033</v>
      </c>
      <c r="B86" s="5" t="n">
        <f aca="false">B82</f>
        <v>1</v>
      </c>
      <c r="C86" s="6"/>
      <c r="D86" s="80" t="n">
        <f aca="false">'High pensions'!Q86</f>
        <v>172634564.51136</v>
      </c>
      <c r="E86" s="6"/>
      <c r="F86" s="80" t="n">
        <f aca="false">'High pensions'!I86</f>
        <v>31378375.6141248</v>
      </c>
      <c r="G86" s="80" t="n">
        <f aca="false">'High pensions'!K86</f>
        <v>4240857.37731454</v>
      </c>
      <c r="H86" s="80" t="n">
        <f aca="false">'High pensions'!V86</f>
        <v>23331946.0347694</v>
      </c>
      <c r="I86" s="80" t="n">
        <f aca="false">'High pensions'!M86</f>
        <v>131160.537442719</v>
      </c>
      <c r="J86" s="80" t="n">
        <f aca="false">'High pensions'!W86</f>
        <v>721606.578394935</v>
      </c>
      <c r="K86" s="6"/>
      <c r="L86" s="80" t="n">
        <f aca="false">'High pensions'!N86</f>
        <v>5576732.73616994</v>
      </c>
      <c r="M86" s="8"/>
      <c r="N86" s="80" t="n">
        <f aca="false">'High pensions'!L86</f>
        <v>1405093.45579771</v>
      </c>
      <c r="O86" s="6"/>
      <c r="P86" s="80" t="n">
        <f aca="false">'High pensions'!X86</f>
        <v>36668102.3028644</v>
      </c>
      <c r="Q86" s="8"/>
      <c r="R86" s="80" t="n">
        <f aca="false">'High SIPA income'!G81</f>
        <v>32997557.1004602</v>
      </c>
      <c r="S86" s="8"/>
      <c r="T86" s="80" t="n">
        <f aca="false">'High SIPA income'!J81</f>
        <v>126169019.527979</v>
      </c>
      <c r="U86" s="6"/>
      <c r="V86" s="80" t="n">
        <f aca="false">'High SIPA income'!F81</f>
        <v>125230.412361973</v>
      </c>
      <c r="W86" s="8"/>
      <c r="X86" s="80" t="n">
        <f aca="false">'High SIPA income'!M81</f>
        <v>314542.690923548</v>
      </c>
      <c r="Y86" s="6"/>
      <c r="Z86" s="6" t="n">
        <f aca="false">R86+V86-N86-L86-F86</f>
        <v>-5237414.2932703</v>
      </c>
      <c r="AA86" s="6"/>
      <c r="AB86" s="6" t="n">
        <f aca="false">T86-P86-D86</f>
        <v>-83133647.2862453</v>
      </c>
      <c r="AC86" s="50"/>
      <c r="AD86" s="6"/>
      <c r="AE86" s="6"/>
      <c r="AF86" s="6"/>
      <c r="AG86" s="6" t="n">
        <f aca="false">BF86/100*$AG$53</f>
        <v>7423497691.50568</v>
      </c>
      <c r="AH86" s="61" t="n">
        <f aca="false">(AG86-AG85)/AG85</f>
        <v>0.00536829780724767</v>
      </c>
      <c r="AI86" s="61"/>
      <c r="AJ86" s="61" t="n">
        <f aca="false">AB86/AG86</f>
        <v>-0.0111987166617389</v>
      </c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61" t="n">
        <f aca="false">AVERAGE(AH86:AH89)</f>
        <v>0.00670848742260655</v>
      </c>
      <c r="AV86" s="5"/>
      <c r="AW86" s="5" t="n">
        <f aca="false">workers_and_wage_high!C74</f>
        <v>13740721</v>
      </c>
      <c r="AX86" s="5"/>
      <c r="AY86" s="61" t="n">
        <f aca="false">(AW86-AW85)/AW85</f>
        <v>0.000349011755813787</v>
      </c>
      <c r="AZ86" s="11" t="n">
        <f aca="false">workers_and_wage_high!B74</f>
        <v>8391.69999400606</v>
      </c>
      <c r="BA86" s="61" t="n">
        <f aca="false">(AZ86-AZ85)/AZ85</f>
        <v>0.0050175348727779</v>
      </c>
      <c r="BB86" s="66"/>
      <c r="BC86" s="66"/>
      <c r="BD86" s="66"/>
      <c r="BE86" s="66"/>
      <c r="BF86" s="5" t="n">
        <f aca="false">BF85*(1+AY86)*(1+BA86)*(1-BE86)</f>
        <v>133.624513415458</v>
      </c>
      <c r="BG86" s="5"/>
      <c r="BH86" s="5"/>
      <c r="BI86" s="61" t="n">
        <f aca="false">T93/AG93</f>
        <v>0.0197707456628487</v>
      </c>
      <c r="BJ86" s="5"/>
      <c r="BK86" s="5"/>
      <c r="BL86" s="5"/>
      <c r="BM86" s="5"/>
      <c r="BN86" s="5"/>
      <c r="BO86" s="5"/>
      <c r="BP86" s="5"/>
    </row>
    <row r="87" customFormat="false" ht="12.8" hidden="false" customHeight="false" outlineLevel="0" collapsed="false">
      <c r="A87" s="7" t="n">
        <f aca="false">A83+1</f>
        <v>2033</v>
      </c>
      <c r="B87" s="7" t="n">
        <f aca="false">B83</f>
        <v>2</v>
      </c>
      <c r="C87" s="9"/>
      <c r="D87" s="81" t="n">
        <f aca="false">'High pensions'!Q87</f>
        <v>175322862.233821</v>
      </c>
      <c r="E87" s="9"/>
      <c r="F87" s="81" t="n">
        <f aca="false">'High pensions'!I87</f>
        <v>31867005.5471671</v>
      </c>
      <c r="G87" s="81" t="n">
        <f aca="false">'High pensions'!K87</f>
        <v>4372210.79186452</v>
      </c>
      <c r="H87" s="81" t="n">
        <f aca="false">'High pensions'!V87</f>
        <v>24054613.7661006</v>
      </c>
      <c r="I87" s="81" t="n">
        <f aca="false">'High pensions'!M87</f>
        <v>135223.014181377</v>
      </c>
      <c r="J87" s="81" t="n">
        <f aca="false">'High pensions'!W87</f>
        <v>743957.126786617</v>
      </c>
      <c r="K87" s="9"/>
      <c r="L87" s="81" t="n">
        <f aca="false">'High pensions'!N87</f>
        <v>4678315.37360922</v>
      </c>
      <c r="M87" s="67"/>
      <c r="N87" s="81" t="n">
        <f aca="false">'High pensions'!L87</f>
        <v>1427610.24789041</v>
      </c>
      <c r="O87" s="9"/>
      <c r="P87" s="81" t="n">
        <f aca="false">'High pensions'!X87</f>
        <v>32130091.0842067</v>
      </c>
      <c r="Q87" s="67"/>
      <c r="R87" s="81" t="n">
        <f aca="false">'High SIPA income'!G82</f>
        <v>38413814.2598334</v>
      </c>
      <c r="S87" s="67"/>
      <c r="T87" s="81" t="n">
        <f aca="false">'High SIPA income'!J82</f>
        <v>146878548.213058</v>
      </c>
      <c r="U87" s="9"/>
      <c r="V87" s="81" t="n">
        <f aca="false">'High SIPA income'!F82</f>
        <v>124565.331160196</v>
      </c>
      <c r="W87" s="67"/>
      <c r="X87" s="81" t="n">
        <f aca="false">'High SIPA income'!M82</f>
        <v>312872.198692917</v>
      </c>
      <c r="Y87" s="9"/>
      <c r="Z87" s="9" t="n">
        <f aca="false">R87+V87-N87-L87-F87</f>
        <v>565448.422326885</v>
      </c>
      <c r="AA87" s="9"/>
      <c r="AB87" s="9" t="n">
        <f aca="false">T87-P87-D87</f>
        <v>-60574405.1049691</v>
      </c>
      <c r="AC87" s="50"/>
      <c r="AD87" s="9"/>
      <c r="AE87" s="9"/>
      <c r="AF87" s="9"/>
      <c r="AG87" s="9" t="n">
        <f aca="false">BF87/100*$AG$53</f>
        <v>7491269507.04772</v>
      </c>
      <c r="AH87" s="40" t="n">
        <f aca="false">(AG87-AG86)/AG86</f>
        <v>0.00912936439915442</v>
      </c>
      <c r="AI87" s="40"/>
      <c r="AJ87" s="40" t="n">
        <f aca="false">AB87/AG87</f>
        <v>-0.00808599998277745</v>
      </c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 t="n">
        <f aca="false">workers_and_wage_high!C75</f>
        <v>13819807</v>
      </c>
      <c r="AX87" s="7"/>
      <c r="AY87" s="40" t="n">
        <f aca="false">(AW87-AW86)/AW86</f>
        <v>0.00575559317447753</v>
      </c>
      <c r="AZ87" s="12" t="n">
        <f aca="false">workers_and_wage_high!B75</f>
        <v>8419.84965199259</v>
      </c>
      <c r="BA87" s="40" t="n">
        <f aca="false">(AZ87-AZ86)/AZ86</f>
        <v>0.00335446429288862</v>
      </c>
      <c r="BB87" s="39"/>
      <c r="BC87" s="39"/>
      <c r="BD87" s="39"/>
      <c r="BE87" s="39"/>
      <c r="BF87" s="7" t="n">
        <f aca="false">BF86*(1+AY87)*(1+BA87)*(1-BE87)</f>
        <v>134.844420291088</v>
      </c>
      <c r="BG87" s="7"/>
      <c r="BH87" s="7"/>
      <c r="BI87" s="40" t="n">
        <f aca="false">T94/AG94</f>
        <v>0.0171980868226575</v>
      </c>
      <c r="BJ87" s="7"/>
      <c r="BK87" s="7"/>
      <c r="BL87" s="7"/>
      <c r="BM87" s="7"/>
      <c r="BN87" s="7"/>
      <c r="BO87" s="7"/>
      <c r="BP87" s="7"/>
    </row>
    <row r="88" customFormat="false" ht="12.8" hidden="false" customHeight="false" outlineLevel="0" collapsed="false">
      <c r="A88" s="7" t="n">
        <f aca="false">A84+1</f>
        <v>2033</v>
      </c>
      <c r="B88" s="7" t="n">
        <f aca="false">B84</f>
        <v>3</v>
      </c>
      <c r="C88" s="9"/>
      <c r="D88" s="81" t="n">
        <f aca="false">'High pensions'!Q88</f>
        <v>174175161.435197</v>
      </c>
      <c r="E88" s="9"/>
      <c r="F88" s="81" t="n">
        <f aca="false">'High pensions'!I88</f>
        <v>31658397.3414247</v>
      </c>
      <c r="G88" s="81" t="n">
        <f aca="false">'High pensions'!K88</f>
        <v>4413085.39904424</v>
      </c>
      <c r="H88" s="81" t="n">
        <f aca="false">'High pensions'!V88</f>
        <v>24279493.7948445</v>
      </c>
      <c r="I88" s="81" t="n">
        <f aca="false">'High pensions'!M88</f>
        <v>136487.177290028</v>
      </c>
      <c r="J88" s="81" t="n">
        <f aca="false">'High pensions'!W88</f>
        <v>750912.179221995</v>
      </c>
      <c r="K88" s="9"/>
      <c r="L88" s="81" t="n">
        <f aca="false">'High pensions'!N88</f>
        <v>4587645.79071395</v>
      </c>
      <c r="M88" s="67"/>
      <c r="N88" s="81" t="n">
        <f aca="false">'High pensions'!L88</f>
        <v>1419596.96043896</v>
      </c>
      <c r="O88" s="9"/>
      <c r="P88" s="81" t="n">
        <f aca="false">'High pensions'!X88</f>
        <v>31615519.4442823</v>
      </c>
      <c r="Q88" s="67"/>
      <c r="R88" s="81" t="n">
        <f aca="false">'High SIPA income'!G83</f>
        <v>33711679.7619954</v>
      </c>
      <c r="S88" s="67"/>
      <c r="T88" s="81" t="n">
        <f aca="false">'High SIPA income'!J83</f>
        <v>128899529.418584</v>
      </c>
      <c r="U88" s="9"/>
      <c r="V88" s="81" t="n">
        <f aca="false">'High SIPA income'!F83</f>
        <v>123645.697999175</v>
      </c>
      <c r="W88" s="67"/>
      <c r="X88" s="81" t="n">
        <f aca="false">'High SIPA income'!M83</f>
        <v>310562.34533003</v>
      </c>
      <c r="Y88" s="9"/>
      <c r="Z88" s="9" t="n">
        <f aca="false">R88+V88-N88-L88-F88</f>
        <v>-3830314.63258307</v>
      </c>
      <c r="AA88" s="9"/>
      <c r="AB88" s="9" t="n">
        <f aca="false">T88-P88-D88</f>
        <v>-76891151.4608956</v>
      </c>
      <c r="AC88" s="50"/>
      <c r="AD88" s="9"/>
      <c r="AE88" s="9"/>
      <c r="AF88" s="9"/>
      <c r="AG88" s="9" t="n">
        <f aca="false">BF88/100*$AG$53</f>
        <v>7543363496.05194</v>
      </c>
      <c r="AH88" s="40" t="n">
        <f aca="false">(AG88-AG87)/AG87</f>
        <v>0.0069539600671433</v>
      </c>
      <c r="AI88" s="40"/>
      <c r="AJ88" s="40" t="n">
        <f aca="false">AB88/AG88</f>
        <v>-0.0101932183834359</v>
      </c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9"/>
      <c r="AV88" s="7"/>
      <c r="AW88" s="7" t="n">
        <f aca="false">workers_and_wage_high!C76</f>
        <v>13853915</v>
      </c>
      <c r="AX88" s="7"/>
      <c r="AY88" s="40" t="n">
        <f aca="false">(AW88-AW87)/AW87</f>
        <v>0.00246805183314065</v>
      </c>
      <c r="AZ88" s="12" t="n">
        <f aca="false">workers_and_wage_high!B76</f>
        <v>8457.52733440239</v>
      </c>
      <c r="BA88" s="40" t="n">
        <f aca="false">(AZ88-AZ87)/AZ87</f>
        <v>0.00447486403761156</v>
      </c>
      <c r="BB88" s="39"/>
      <c r="BC88" s="39"/>
      <c r="BD88" s="39"/>
      <c r="BE88" s="39"/>
      <c r="BF88" s="7" t="n">
        <f aca="false">BF87*(1+AY88)*(1+BA88)*(1-BE88)</f>
        <v>135.782123005069</v>
      </c>
      <c r="BG88" s="7"/>
      <c r="BH88" s="7"/>
      <c r="BI88" s="40" t="n">
        <f aca="false">T95/AG95</f>
        <v>0.0197711094569476</v>
      </c>
      <c r="BJ88" s="7"/>
      <c r="BK88" s="7"/>
      <c r="BL88" s="7"/>
      <c r="BM88" s="7"/>
      <c r="BN88" s="7"/>
      <c r="BO88" s="7"/>
      <c r="BP88" s="7"/>
    </row>
    <row r="89" customFormat="false" ht="12.8" hidden="false" customHeight="false" outlineLevel="0" collapsed="false">
      <c r="A89" s="7" t="n">
        <f aca="false">A85+1</f>
        <v>2033</v>
      </c>
      <c r="B89" s="7" t="n">
        <f aca="false">B85</f>
        <v>4</v>
      </c>
      <c r="C89" s="9"/>
      <c r="D89" s="81" t="n">
        <f aca="false">'High pensions'!Q89</f>
        <v>176853605.48822</v>
      </c>
      <c r="E89" s="9"/>
      <c r="F89" s="81" t="n">
        <f aca="false">'High pensions'!I89</f>
        <v>32145236.2534065</v>
      </c>
      <c r="G89" s="81" t="n">
        <f aca="false">'High pensions'!K89</f>
        <v>4539833.12766719</v>
      </c>
      <c r="H89" s="81" t="n">
        <f aca="false">'High pensions'!V89</f>
        <v>24976822.4011022</v>
      </c>
      <c r="I89" s="81" t="n">
        <f aca="false">'High pensions'!M89</f>
        <v>140407.210134036</v>
      </c>
      <c r="J89" s="81" t="n">
        <f aca="false">'High pensions'!W89</f>
        <v>772479.043333052</v>
      </c>
      <c r="K89" s="9"/>
      <c r="L89" s="81" t="n">
        <f aca="false">'High pensions'!N89</f>
        <v>4686415.91503307</v>
      </c>
      <c r="M89" s="67"/>
      <c r="N89" s="81" t="n">
        <f aca="false">'High pensions'!L89</f>
        <v>1441758.71693573</v>
      </c>
      <c r="O89" s="9"/>
      <c r="P89" s="81" t="n">
        <f aca="false">'High pensions'!X89</f>
        <v>32249965.5343776</v>
      </c>
      <c r="Q89" s="67"/>
      <c r="R89" s="81" t="n">
        <f aca="false">'High SIPA income'!G84</f>
        <v>38994855.1125117</v>
      </c>
      <c r="S89" s="67"/>
      <c r="T89" s="81" t="n">
        <f aca="false">'High SIPA income'!J84</f>
        <v>149100208.273072</v>
      </c>
      <c r="U89" s="9"/>
      <c r="V89" s="81" t="n">
        <f aca="false">'High SIPA income'!F84</f>
        <v>125576.78648603</v>
      </c>
      <c r="W89" s="67"/>
      <c r="X89" s="81" t="n">
        <f aca="false">'High SIPA income'!M84</f>
        <v>315412.682860749</v>
      </c>
      <c r="Y89" s="9"/>
      <c r="Z89" s="9" t="n">
        <f aca="false">R89+V89-N89-L89-F89</f>
        <v>847021.013622455</v>
      </c>
      <c r="AA89" s="9"/>
      <c r="AB89" s="9" t="n">
        <f aca="false">T89-P89-D89</f>
        <v>-60003362.7495252</v>
      </c>
      <c r="AC89" s="50"/>
      <c r="AD89" s="9"/>
      <c r="AE89" s="9"/>
      <c r="AF89" s="9"/>
      <c r="AG89" s="9" t="n">
        <f aca="false">BF89/100*$AG$53</f>
        <v>7583964348.21224</v>
      </c>
      <c r="AH89" s="40" t="n">
        <f aca="false">(AG89-AG88)/AG88</f>
        <v>0.00538232741688083</v>
      </c>
      <c r="AI89" s="40" t="n">
        <f aca="false">(AG89-AG85)/AG85</f>
        <v>0.027100383706929</v>
      </c>
      <c r="AJ89" s="40" t="n">
        <f aca="false">AB89/AG89</f>
        <v>-0.0079118729986738</v>
      </c>
      <c r="AK89" s="7"/>
      <c r="AL89" s="7"/>
      <c r="AM89" s="7"/>
      <c r="AN89" s="7"/>
      <c r="AO89" s="7"/>
      <c r="AP89" s="7"/>
      <c r="AQ89" s="7"/>
      <c r="AR89" s="7"/>
      <c r="AS89" s="7"/>
      <c r="AT89" s="7"/>
      <c r="AV89" s="7"/>
      <c r="AW89" s="7" t="n">
        <f aca="false">workers_and_wage_high!C77</f>
        <v>13942514</v>
      </c>
      <c r="AX89" s="7"/>
      <c r="AY89" s="40" t="n">
        <f aca="false">(AW89-AW88)/AW88</f>
        <v>0.00639523196150691</v>
      </c>
      <c r="AZ89" s="12" t="n">
        <f aca="false">workers_and_wage_high!B77</f>
        <v>8449.01510421563</v>
      </c>
      <c r="BA89" s="40" t="n">
        <f aca="false">(AZ89-AZ88)/AZ88</f>
        <v>-0.00100646794863275</v>
      </c>
      <c r="BB89" s="39"/>
      <c r="BC89" s="39"/>
      <c r="BD89" s="39"/>
      <c r="BE89" s="39"/>
      <c r="BF89" s="7" t="n">
        <f aca="false">BF88*(1+AY89)*(1+BA89)*(1-BE89)</f>
        <v>136.512946848441</v>
      </c>
      <c r="BG89" s="7"/>
      <c r="BH89" s="7"/>
      <c r="BI89" s="40" t="n">
        <f aca="false">T96/AG96</f>
        <v>0.0173052623930341</v>
      </c>
      <c r="BJ89" s="7"/>
      <c r="BK89" s="7"/>
      <c r="BL89" s="7"/>
      <c r="BM89" s="7"/>
      <c r="BN89" s="7"/>
      <c r="BO89" s="7"/>
      <c r="BP89" s="7"/>
    </row>
    <row r="90" customFormat="false" ht="12.8" hidden="false" customHeight="false" outlineLevel="0" collapsed="false">
      <c r="A90" s="5" t="n">
        <f aca="false">A86+1</f>
        <v>2034</v>
      </c>
      <c r="B90" s="5" t="n">
        <f aca="false">B86</f>
        <v>1</v>
      </c>
      <c r="C90" s="6"/>
      <c r="D90" s="80" t="n">
        <f aca="false">'High pensions'!Q90</f>
        <v>175551062.358681</v>
      </c>
      <c r="E90" s="6"/>
      <c r="F90" s="80" t="n">
        <f aca="false">'High pensions'!I90</f>
        <v>31908483.6211166</v>
      </c>
      <c r="G90" s="80" t="n">
        <f aca="false">'High pensions'!K90</f>
        <v>4608580.83726858</v>
      </c>
      <c r="H90" s="80" t="n">
        <f aca="false">'High pensions'!V90</f>
        <v>25355052.0154754</v>
      </c>
      <c r="I90" s="80" t="n">
        <f aca="false">'High pensions'!M90</f>
        <v>142533.42795676</v>
      </c>
      <c r="J90" s="80" t="n">
        <f aca="false">'High pensions'!W90</f>
        <v>784176.866458001</v>
      </c>
      <c r="K90" s="6"/>
      <c r="L90" s="80" t="n">
        <f aca="false">'High pensions'!N90</f>
        <v>5712081.77243053</v>
      </c>
      <c r="M90" s="8"/>
      <c r="N90" s="80" t="n">
        <f aca="false">'High pensions'!L90</f>
        <v>1432111.67508207</v>
      </c>
      <c r="O90" s="6"/>
      <c r="P90" s="80" t="n">
        <f aca="false">'High pensions'!X90</f>
        <v>37519075.366282</v>
      </c>
      <c r="Q90" s="8"/>
      <c r="R90" s="80" t="n">
        <f aca="false">'High SIPA income'!G85</f>
        <v>34055788.8801977</v>
      </c>
      <c r="S90" s="8"/>
      <c r="T90" s="80" t="n">
        <f aca="false">'High SIPA income'!J85</f>
        <v>130215260.456553</v>
      </c>
      <c r="U90" s="6"/>
      <c r="V90" s="80" t="n">
        <f aca="false">'High SIPA income'!F85</f>
        <v>130494.445207167</v>
      </c>
      <c r="W90" s="8"/>
      <c r="X90" s="80" t="n">
        <f aca="false">'High SIPA income'!M85</f>
        <v>327764.423767894</v>
      </c>
      <c r="Y90" s="6"/>
      <c r="Z90" s="6" t="n">
        <f aca="false">R90+V90-N90-L90-F90</f>
        <v>-4866393.74322432</v>
      </c>
      <c r="AA90" s="6"/>
      <c r="AB90" s="6" t="n">
        <f aca="false">T90-P90-D90</f>
        <v>-82854877.2684096</v>
      </c>
      <c r="AC90" s="50"/>
      <c r="AD90" s="6"/>
      <c r="AE90" s="6"/>
      <c r="AF90" s="6"/>
      <c r="AG90" s="6" t="n">
        <f aca="false">BF90/100*$AG$53</f>
        <v>7612296661.3697</v>
      </c>
      <c r="AH90" s="61" t="n">
        <f aca="false">(AG90-AG89)/AG89</f>
        <v>0.00373581834731869</v>
      </c>
      <c r="AI90" s="61"/>
      <c r="AJ90" s="61" t="n">
        <f aca="false">AB90/AG90</f>
        <v>-0.0108843468606361</v>
      </c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61" t="n">
        <f aca="false">AVERAGE(AH90:AH93)</f>
        <v>0.00556369230577674</v>
      </c>
      <c r="AV90" s="5"/>
      <c r="AW90" s="5" t="n">
        <f aca="false">workers_and_wage_high!C78</f>
        <v>13938887</v>
      </c>
      <c r="AX90" s="5"/>
      <c r="AY90" s="61" t="n">
        <f aca="false">(AW90-AW89)/AW89</f>
        <v>-0.000260139598927424</v>
      </c>
      <c r="AZ90" s="11" t="n">
        <f aca="false">workers_and_wage_high!B78</f>
        <v>8482.7857983541</v>
      </c>
      <c r="BA90" s="61" t="n">
        <f aca="false">(AZ90-AZ89)/AZ89</f>
        <v>0.00399699772363092</v>
      </c>
      <c r="BB90" s="66"/>
      <c r="BC90" s="66"/>
      <c r="BD90" s="66"/>
      <c r="BE90" s="66"/>
      <c r="BF90" s="5" t="n">
        <f aca="false">BF89*(1+AY90)*(1+BA90)*(1-BE90)</f>
        <v>137.022934419924</v>
      </c>
      <c r="BG90" s="5"/>
      <c r="BH90" s="5"/>
      <c r="BI90" s="61" t="n">
        <f aca="false">T97/AG97</f>
        <v>0.0198325089204445</v>
      </c>
      <c r="BJ90" s="5"/>
      <c r="BK90" s="5"/>
      <c r="BL90" s="5"/>
      <c r="BM90" s="5"/>
      <c r="BN90" s="5"/>
      <c r="BO90" s="5"/>
      <c r="BP90" s="5"/>
    </row>
    <row r="91" customFormat="false" ht="12.8" hidden="false" customHeight="false" outlineLevel="0" collapsed="false">
      <c r="A91" s="7" t="n">
        <f aca="false">A87+1</f>
        <v>2034</v>
      </c>
      <c r="B91" s="7" t="n">
        <f aca="false">B87</f>
        <v>2</v>
      </c>
      <c r="C91" s="9"/>
      <c r="D91" s="81" t="n">
        <f aca="false">'High pensions'!Q91</f>
        <v>178633773.245381</v>
      </c>
      <c r="E91" s="9"/>
      <c r="F91" s="81" t="n">
        <f aca="false">'High pensions'!I91</f>
        <v>32468802.8155168</v>
      </c>
      <c r="G91" s="81" t="n">
        <f aca="false">'High pensions'!K91</f>
        <v>4761755.8553704</v>
      </c>
      <c r="H91" s="81" t="n">
        <f aca="false">'High pensions'!V91</f>
        <v>26197775.7711349</v>
      </c>
      <c r="I91" s="81" t="n">
        <f aca="false">'High pensions'!M91</f>
        <v>147270.799650631</v>
      </c>
      <c r="J91" s="81" t="n">
        <f aca="false">'High pensions'!W91</f>
        <v>810240.487767057</v>
      </c>
      <c r="K91" s="9"/>
      <c r="L91" s="81" t="n">
        <f aca="false">'High pensions'!N91</f>
        <v>4750422.13445662</v>
      </c>
      <c r="M91" s="67"/>
      <c r="N91" s="81" t="n">
        <f aca="false">'High pensions'!L91</f>
        <v>1457185.1080488</v>
      </c>
      <c r="O91" s="9"/>
      <c r="P91" s="81" t="n">
        <f aca="false">'High pensions'!X91</f>
        <v>32666965.563622</v>
      </c>
      <c r="Q91" s="67"/>
      <c r="R91" s="81" t="n">
        <f aca="false">'High SIPA income'!G86</f>
        <v>39374648.6798535</v>
      </c>
      <c r="S91" s="67"/>
      <c r="T91" s="81" t="n">
        <f aca="false">'High SIPA income'!J86</f>
        <v>150552381.895158</v>
      </c>
      <c r="U91" s="9"/>
      <c r="V91" s="81" t="n">
        <f aca="false">'High SIPA income'!F86</f>
        <v>128902.637250559</v>
      </c>
      <c r="W91" s="67"/>
      <c r="X91" s="81" t="n">
        <f aca="false">'High SIPA income'!M86</f>
        <v>323766.261111863</v>
      </c>
      <c r="Y91" s="9"/>
      <c r="Z91" s="9" t="n">
        <f aca="false">R91+V91-N91-L91-F91</f>
        <v>827141.259081829</v>
      </c>
      <c r="AA91" s="9"/>
      <c r="AB91" s="9" t="n">
        <f aca="false">T91-P91-D91</f>
        <v>-60748356.9138452</v>
      </c>
      <c r="AC91" s="50"/>
      <c r="AD91" s="9"/>
      <c r="AE91" s="9"/>
      <c r="AF91" s="9"/>
      <c r="AG91" s="9" t="n">
        <f aca="false">BF91/100*$AG$53</f>
        <v>7637893324.50435</v>
      </c>
      <c r="AH91" s="40" t="n">
        <f aca="false">(AG91-AG90)/AG90</f>
        <v>0.00336254146065318</v>
      </c>
      <c r="AI91" s="40"/>
      <c r="AJ91" s="40" t="n">
        <f aca="false">AB91/AG91</f>
        <v>-0.0079535487513224</v>
      </c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 t="n">
        <f aca="false">workers_and_wage_high!C79</f>
        <v>13943720</v>
      </c>
      <c r="AX91" s="7"/>
      <c r="AY91" s="40" t="n">
        <f aca="false">(AW91-AW90)/AW90</f>
        <v>0.000346727826977864</v>
      </c>
      <c r="AZ91" s="12" t="n">
        <f aca="false">workers_and_wage_high!B79</f>
        <v>8508.35943232579</v>
      </c>
      <c r="BA91" s="40" t="n">
        <f aca="false">(AZ91-AZ90)/AZ90</f>
        <v>0.00301476832960365</v>
      </c>
      <c r="BB91" s="39"/>
      <c r="BC91" s="39"/>
      <c r="BD91" s="39"/>
      <c r="BE91" s="39"/>
      <c r="BF91" s="7" t="n">
        <f aca="false">BF90*(1+AY91)*(1+BA91)*(1-BE91)</f>
        <v>137.483679717972</v>
      </c>
      <c r="BG91" s="7"/>
      <c r="BH91" s="7"/>
      <c r="BI91" s="40" t="n">
        <f aca="false">T98/AG98</f>
        <v>0.017224946041226</v>
      </c>
      <c r="BJ91" s="7"/>
      <c r="BK91" s="7"/>
      <c r="BL91" s="7"/>
      <c r="BM91" s="7"/>
      <c r="BN91" s="7"/>
      <c r="BO91" s="7"/>
      <c r="BP91" s="7"/>
    </row>
    <row r="92" customFormat="false" ht="12.8" hidden="false" customHeight="false" outlineLevel="0" collapsed="false">
      <c r="A92" s="7" t="n">
        <f aca="false">A88+1</f>
        <v>2034</v>
      </c>
      <c r="B92" s="7" t="n">
        <f aca="false">B88</f>
        <v>3</v>
      </c>
      <c r="C92" s="9"/>
      <c r="D92" s="81" t="n">
        <f aca="false">'High pensions'!Q92</f>
        <v>177953929.650895</v>
      </c>
      <c r="E92" s="9"/>
      <c r="F92" s="81" t="n">
        <f aca="false">'High pensions'!I92</f>
        <v>32345233.1947574</v>
      </c>
      <c r="G92" s="81" t="n">
        <f aca="false">'High pensions'!K92</f>
        <v>4742149.20477421</v>
      </c>
      <c r="H92" s="81" t="n">
        <f aca="false">'High pensions'!V92</f>
        <v>26089905.7644518</v>
      </c>
      <c r="I92" s="81" t="n">
        <f aca="false">'High pensions'!M92</f>
        <v>146664.408395078</v>
      </c>
      <c r="J92" s="81" t="n">
        <f aca="false">'High pensions'!W92</f>
        <v>806904.30199335</v>
      </c>
      <c r="K92" s="9"/>
      <c r="L92" s="81" t="n">
        <f aca="false">'High pensions'!N92</f>
        <v>4659617.07520119</v>
      </c>
      <c r="M92" s="67"/>
      <c r="N92" s="81" t="n">
        <f aca="false">'High pensions'!L92</f>
        <v>1452207.35587678</v>
      </c>
      <c r="O92" s="9"/>
      <c r="P92" s="81" t="n">
        <f aca="false">'High pensions'!X92</f>
        <v>32168391.5557004</v>
      </c>
      <c r="Q92" s="67"/>
      <c r="R92" s="81" t="n">
        <f aca="false">'High SIPA income'!G87</f>
        <v>34584378.9497043</v>
      </c>
      <c r="S92" s="67"/>
      <c r="T92" s="81" t="n">
        <f aca="false">'High SIPA income'!J87</f>
        <v>132236370.401112</v>
      </c>
      <c r="U92" s="9"/>
      <c r="V92" s="81" t="n">
        <f aca="false">'High SIPA income'!F87</f>
        <v>127488.509031324</v>
      </c>
      <c r="W92" s="67"/>
      <c r="X92" s="81" t="n">
        <f aca="false">'High SIPA income'!M87</f>
        <v>320214.378729624</v>
      </c>
      <c r="Y92" s="9"/>
      <c r="Z92" s="9" t="n">
        <f aca="false">R92+V92-N92-L92-F92</f>
        <v>-3745190.16709972</v>
      </c>
      <c r="AA92" s="9"/>
      <c r="AB92" s="9" t="n">
        <f aca="false">T92-P92-D92</f>
        <v>-77885950.805484</v>
      </c>
      <c r="AC92" s="50"/>
      <c r="AD92" s="9"/>
      <c r="AE92" s="9"/>
      <c r="AF92" s="9"/>
      <c r="AG92" s="9" t="n">
        <f aca="false">BF92/100*$AG$53</f>
        <v>7690007784.00455</v>
      </c>
      <c r="AH92" s="40" t="n">
        <f aca="false">(AG92-AG91)/AG91</f>
        <v>0.0068231457662559</v>
      </c>
      <c r="AI92" s="40"/>
      <c r="AJ92" s="40" t="n">
        <f aca="false">AB92/AG92</f>
        <v>-0.0101282018163218</v>
      </c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9"/>
      <c r="AV92" s="7"/>
      <c r="AW92" s="7" t="n">
        <f aca="false">workers_and_wage_high!C80</f>
        <v>13980154</v>
      </c>
      <c r="AX92" s="7"/>
      <c r="AY92" s="40" t="n">
        <f aca="false">(AW92-AW91)/AW91</f>
        <v>0.00261293256032106</v>
      </c>
      <c r="AZ92" s="12" t="n">
        <f aca="false">workers_and_wage_high!B80</f>
        <v>8544.08808301389</v>
      </c>
      <c r="BA92" s="40" t="n">
        <f aca="false">(AZ92-AZ91)/AZ91</f>
        <v>0.00419924087272987</v>
      </c>
      <c r="BB92" s="39"/>
      <c r="BC92" s="39"/>
      <c r="BD92" s="39"/>
      <c r="BE92" s="39"/>
      <c r="BF92" s="7" t="n">
        <f aca="false">BF91*(1+AY92)*(1+BA92)*(1-BE92)</f>
        <v>138.421750905169</v>
      </c>
      <c r="BG92" s="7"/>
      <c r="BH92" s="7"/>
      <c r="BI92" s="40" t="n">
        <f aca="false">T99/AG99</f>
        <v>0.0198437711150787</v>
      </c>
      <c r="BJ92" s="7"/>
      <c r="BK92" s="7"/>
      <c r="BL92" s="7"/>
      <c r="BM92" s="7"/>
      <c r="BN92" s="7"/>
      <c r="BO92" s="7"/>
      <c r="BP92" s="7"/>
    </row>
    <row r="93" customFormat="false" ht="12.8" hidden="false" customHeight="false" outlineLevel="0" collapsed="false">
      <c r="A93" s="7" t="n">
        <f aca="false">A89+1</f>
        <v>2034</v>
      </c>
      <c r="B93" s="7" t="n">
        <f aca="false">B89</f>
        <v>4</v>
      </c>
      <c r="C93" s="9"/>
      <c r="D93" s="81" t="n">
        <f aca="false">'High pensions'!Q93</f>
        <v>179683495.243679</v>
      </c>
      <c r="E93" s="9"/>
      <c r="F93" s="81" t="n">
        <f aca="false">'High pensions'!I93</f>
        <v>32659602.214503</v>
      </c>
      <c r="G93" s="81" t="n">
        <f aca="false">'High pensions'!K93</f>
        <v>4875236.7916049</v>
      </c>
      <c r="H93" s="81" t="n">
        <f aca="false">'High pensions'!V93</f>
        <v>26822114.4000078</v>
      </c>
      <c r="I93" s="81" t="n">
        <f aca="false">'High pensions'!M93</f>
        <v>150780.519327985</v>
      </c>
      <c r="J93" s="81" t="n">
        <f aca="false">'High pensions'!W93</f>
        <v>829549.929897142</v>
      </c>
      <c r="K93" s="9"/>
      <c r="L93" s="81" t="n">
        <f aca="false">'High pensions'!N93</f>
        <v>4672142.80322341</v>
      </c>
      <c r="M93" s="67"/>
      <c r="N93" s="81" t="n">
        <f aca="false">'High pensions'!L93</f>
        <v>1466261.01632798</v>
      </c>
      <c r="O93" s="9"/>
      <c r="P93" s="81" t="n">
        <f aca="false">'High pensions'!X93</f>
        <v>32310706.7112548</v>
      </c>
      <c r="Q93" s="67"/>
      <c r="R93" s="81" t="n">
        <f aca="false">'High SIPA income'!G88</f>
        <v>40094332.1489076</v>
      </c>
      <c r="S93" s="67"/>
      <c r="T93" s="81" t="n">
        <f aca="false">'High SIPA income'!J88</f>
        <v>153304154.015276</v>
      </c>
      <c r="U93" s="9"/>
      <c r="V93" s="81" t="n">
        <f aca="false">'High SIPA income'!F88</f>
        <v>132902.193093965</v>
      </c>
      <c r="W93" s="67"/>
      <c r="X93" s="81" t="n">
        <f aca="false">'High SIPA income'!M88</f>
        <v>333811.992286554</v>
      </c>
      <c r="Y93" s="9"/>
      <c r="Z93" s="9" t="n">
        <f aca="false">R93+V93-N93-L93-F93</f>
        <v>1429228.30794717</v>
      </c>
      <c r="AA93" s="9"/>
      <c r="AB93" s="9" t="n">
        <f aca="false">T93-P93-D93</f>
        <v>-58690047.9396581</v>
      </c>
      <c r="AC93" s="50"/>
      <c r="AD93" s="9"/>
      <c r="AE93" s="9"/>
      <c r="AF93" s="9"/>
      <c r="AG93" s="9" t="n">
        <f aca="false">BF93/100*$AG$53</f>
        <v>7754090646.3306</v>
      </c>
      <c r="AH93" s="40" t="n">
        <f aca="false">(AG93-AG92)/AG92</f>
        <v>0.00833326364887919</v>
      </c>
      <c r="AI93" s="40" t="n">
        <f aca="false">(AG93-AG89)/AG89</f>
        <v>0.0224323705000621</v>
      </c>
      <c r="AJ93" s="40" t="n">
        <f aca="false">AB93/AG93</f>
        <v>-0.00756891434683337</v>
      </c>
      <c r="AK93" s="7"/>
      <c r="AL93" s="7"/>
      <c r="AM93" s="7"/>
      <c r="AN93" s="7"/>
      <c r="AO93" s="7"/>
      <c r="AP93" s="7"/>
      <c r="AQ93" s="7"/>
      <c r="AR93" s="7"/>
      <c r="AS93" s="7"/>
      <c r="AT93" s="7"/>
      <c r="AV93" s="7"/>
      <c r="AW93" s="7" t="n">
        <f aca="false">workers_and_wage_high!C81</f>
        <v>14007901</v>
      </c>
      <c r="AX93" s="7"/>
      <c r="AY93" s="40" t="n">
        <f aca="false">(AW93-AW92)/AW92</f>
        <v>0.00198474208510149</v>
      </c>
      <c r="AZ93" s="12" t="n">
        <f aca="false">workers_and_wage_high!B81</f>
        <v>8598.22296666986</v>
      </c>
      <c r="BA93" s="40" t="n">
        <f aca="false">(AZ93-AZ92)/AZ92</f>
        <v>0.00633594634441907</v>
      </c>
      <c r="BB93" s="39"/>
      <c r="BC93" s="39"/>
      <c r="BD93" s="39"/>
      <c r="BE93" s="39"/>
      <c r="BF93" s="7" t="n">
        <f aca="false">BF92*(1+AY93)*(1+BA93)*(1-BE93)</f>
        <v>139.575255850201</v>
      </c>
      <c r="BG93" s="7"/>
      <c r="BH93" s="7"/>
      <c r="BI93" s="40" t="n">
        <f aca="false">T100/AG100</f>
        <v>0.0172502977064524</v>
      </c>
      <c r="BJ93" s="7"/>
      <c r="BK93" s="7"/>
      <c r="BL93" s="7"/>
      <c r="BM93" s="7"/>
      <c r="BN93" s="7"/>
      <c r="BO93" s="7"/>
      <c r="BP93" s="7"/>
    </row>
    <row r="94" customFormat="false" ht="12.8" hidden="false" customHeight="false" outlineLevel="0" collapsed="false">
      <c r="A94" s="5" t="n">
        <f aca="false">A90+1</f>
        <v>2035</v>
      </c>
      <c r="B94" s="5" t="n">
        <f aca="false">B90</f>
        <v>1</v>
      </c>
      <c r="C94" s="6"/>
      <c r="D94" s="80" t="n">
        <f aca="false">'High pensions'!Q94</f>
        <v>178793114.966687</v>
      </c>
      <c r="E94" s="6"/>
      <c r="F94" s="80" t="n">
        <f aca="false">'High pensions'!I94</f>
        <v>32497765.0595279</v>
      </c>
      <c r="G94" s="80" t="n">
        <f aca="false">'High pensions'!K94</f>
        <v>4932180.54529706</v>
      </c>
      <c r="H94" s="80" t="n">
        <f aca="false">'High pensions'!V94</f>
        <v>27135402.1316986</v>
      </c>
      <c r="I94" s="80" t="n">
        <f aca="false">'High pensions'!M94</f>
        <v>152541.666349393</v>
      </c>
      <c r="J94" s="80" t="n">
        <f aca="false">'High pensions'!W94</f>
        <v>839239.241186551</v>
      </c>
      <c r="K94" s="6"/>
      <c r="L94" s="80" t="n">
        <f aca="false">'High pensions'!N94</f>
        <v>5636613.48128782</v>
      </c>
      <c r="M94" s="8"/>
      <c r="N94" s="80" t="n">
        <f aca="false">'High pensions'!L94</f>
        <v>1460239.11215652</v>
      </c>
      <c r="O94" s="6"/>
      <c r="P94" s="80" t="n">
        <f aca="false">'High pensions'!X94</f>
        <v>37282218.9046294</v>
      </c>
      <c r="Q94" s="8"/>
      <c r="R94" s="80" t="n">
        <f aca="false">'High SIPA income'!G89</f>
        <v>35155590.6935824</v>
      </c>
      <c r="S94" s="8"/>
      <c r="T94" s="80" t="n">
        <f aca="false">'High SIPA income'!J89</f>
        <v>134420448.011722</v>
      </c>
      <c r="U94" s="6"/>
      <c r="V94" s="80" t="n">
        <f aca="false">'High SIPA income'!F89</f>
        <v>138717.214900081</v>
      </c>
      <c r="W94" s="8"/>
      <c r="X94" s="80" t="n">
        <f aca="false">'High SIPA income'!M89</f>
        <v>348417.650546209</v>
      </c>
      <c r="Y94" s="6"/>
      <c r="Z94" s="6" t="n">
        <f aca="false">R94+V94-N94-L94-F94</f>
        <v>-4300309.74448981</v>
      </c>
      <c r="AA94" s="6"/>
      <c r="AB94" s="6" t="n">
        <f aca="false">T94-P94-D94</f>
        <v>-81654885.859594</v>
      </c>
      <c r="AC94" s="50"/>
      <c r="AD94" s="6"/>
      <c r="AE94" s="6"/>
      <c r="AF94" s="6"/>
      <c r="AG94" s="6" t="n">
        <f aca="false">BF94/100*$AG$53</f>
        <v>7816011710.94397</v>
      </c>
      <c r="AH94" s="61" t="n">
        <f aca="false">(AG94-AG93)/AG93</f>
        <v>0.00798559978695558</v>
      </c>
      <c r="AI94" s="61"/>
      <c r="AJ94" s="61" t="n">
        <f aca="false">AB94/AG94</f>
        <v>-0.0104471294157941</v>
      </c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61" t="n">
        <f aca="false">AVERAGE(AH94:AH97)</f>
        <v>0.00836198908424283</v>
      </c>
      <c r="AV94" s="5"/>
      <c r="AW94" s="5" t="n">
        <f aca="false">workers_and_wage_high!C82</f>
        <v>14068704</v>
      </c>
      <c r="AX94" s="5"/>
      <c r="AY94" s="61" t="n">
        <f aca="false">(AW94-AW93)/AW93</f>
        <v>0.0043406217676724</v>
      </c>
      <c r="AZ94" s="11" t="n">
        <f aca="false">workers_and_wage_high!B82</f>
        <v>8629.42785178468</v>
      </c>
      <c r="BA94" s="61" t="n">
        <f aca="false">(AZ94-AZ93)/AZ93</f>
        <v>0.00362922492656702</v>
      </c>
      <c r="BB94" s="66"/>
      <c r="BC94" s="66"/>
      <c r="BD94" s="66"/>
      <c r="BE94" s="66"/>
      <c r="BF94" s="5" t="n">
        <f aca="false">BF93*(1+AY94)*(1+BA94)*(1-BE94)</f>
        <v>140.689847983583</v>
      </c>
      <c r="BG94" s="5"/>
      <c r="BH94" s="5"/>
      <c r="BI94" s="61" t="n">
        <f aca="false">T101/AG101</f>
        <v>0.0199228999291208</v>
      </c>
      <c r="BJ94" s="5"/>
      <c r="BK94" s="5"/>
      <c r="BL94" s="5"/>
      <c r="BM94" s="5"/>
      <c r="BN94" s="5"/>
      <c r="BO94" s="5"/>
      <c r="BP94" s="5"/>
    </row>
    <row r="95" customFormat="false" ht="12.8" hidden="false" customHeight="false" outlineLevel="0" collapsed="false">
      <c r="A95" s="7" t="n">
        <f aca="false">A91+1</f>
        <v>2035</v>
      </c>
      <c r="B95" s="7" t="n">
        <f aca="false">B91</f>
        <v>2</v>
      </c>
      <c r="C95" s="9"/>
      <c r="D95" s="81" t="n">
        <f aca="false">'High pensions'!Q95</f>
        <v>181422964.972127</v>
      </c>
      <c r="E95" s="9"/>
      <c r="F95" s="81" t="n">
        <f aca="false">'High pensions'!I95</f>
        <v>32975771.4281431</v>
      </c>
      <c r="G95" s="81" t="n">
        <f aca="false">'High pensions'!K95</f>
        <v>5152377.45133435</v>
      </c>
      <c r="H95" s="81" t="n">
        <f aca="false">'High pensions'!V95</f>
        <v>28346860.540125</v>
      </c>
      <c r="I95" s="81" t="n">
        <f aca="false">'High pensions'!M95</f>
        <v>159351.879938176</v>
      </c>
      <c r="J95" s="81" t="n">
        <f aca="false">'High pensions'!W95</f>
        <v>876707.027014177</v>
      </c>
      <c r="K95" s="9"/>
      <c r="L95" s="81" t="n">
        <f aca="false">'High pensions'!N95</f>
        <v>4754073.86322207</v>
      </c>
      <c r="M95" s="67"/>
      <c r="N95" s="81" t="n">
        <f aca="false">'High pensions'!L95</f>
        <v>1482187.83379033</v>
      </c>
      <c r="O95" s="9"/>
      <c r="P95" s="81" t="n">
        <f aca="false">'High pensions'!X95</f>
        <v>32823472.0215788</v>
      </c>
      <c r="Q95" s="67"/>
      <c r="R95" s="81" t="n">
        <f aca="false">'High SIPA income'!G90</f>
        <v>40856319.0519729</v>
      </c>
      <c r="S95" s="67"/>
      <c r="T95" s="81" t="n">
        <f aca="false">'High SIPA income'!J90</f>
        <v>156217676.981846</v>
      </c>
      <c r="U95" s="9"/>
      <c r="V95" s="81" t="n">
        <f aca="false">'High SIPA income'!F90</f>
        <v>138366.394022079</v>
      </c>
      <c r="W95" s="67"/>
      <c r="X95" s="81" t="n">
        <f aca="false">'High SIPA income'!M90</f>
        <v>347536.489645134</v>
      </c>
      <c r="Y95" s="9"/>
      <c r="Z95" s="9" t="n">
        <f aca="false">R95+V95-N95-L95-F95</f>
        <v>1782652.32083951</v>
      </c>
      <c r="AA95" s="9"/>
      <c r="AB95" s="9" t="n">
        <f aca="false">T95-P95-D95</f>
        <v>-58028760.0118599</v>
      </c>
      <c r="AC95" s="50"/>
      <c r="AD95" s="9"/>
      <c r="AE95" s="9"/>
      <c r="AF95" s="9"/>
      <c r="AG95" s="9" t="n">
        <f aca="false">BF95/100*$AG$53</f>
        <v>7901310612.9434</v>
      </c>
      <c r="AH95" s="40" t="n">
        <f aca="false">(AG95-AG94)/AG94</f>
        <v>0.0109133539142467</v>
      </c>
      <c r="AI95" s="40"/>
      <c r="AJ95" s="40" t="n">
        <f aca="false">AB95/AG95</f>
        <v>-0.00734419425516585</v>
      </c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 t="n">
        <f aca="false">workers_and_wage_high!C83</f>
        <v>14131615</v>
      </c>
      <c r="AX95" s="7"/>
      <c r="AY95" s="40" t="n">
        <f aca="false">(AW95-AW94)/AW94</f>
        <v>0.00447169831705891</v>
      </c>
      <c r="AZ95" s="12" t="n">
        <f aca="false">workers_and_wage_high!B83</f>
        <v>8684.76818871514</v>
      </c>
      <c r="BA95" s="40" t="n">
        <f aca="false">(AZ95-AZ94)/AZ94</f>
        <v>0.00641297869116739</v>
      </c>
      <c r="BB95" s="39"/>
      <c r="BC95" s="39"/>
      <c r="BD95" s="39"/>
      <c r="BE95" s="39"/>
      <c r="BF95" s="7" t="n">
        <f aca="false">BF94*(1+AY95)*(1+BA95)*(1-BE95)</f>
        <v>142.225246086769</v>
      </c>
      <c r="BG95" s="7"/>
      <c r="BH95" s="7"/>
      <c r="BI95" s="40" t="n">
        <f aca="false">T102/AG102</f>
        <v>0.0173352094727946</v>
      </c>
      <c r="BJ95" s="7"/>
      <c r="BK95" s="7"/>
      <c r="BL95" s="7"/>
      <c r="BM95" s="7"/>
      <c r="BN95" s="7"/>
      <c r="BO95" s="7"/>
      <c r="BP95" s="7"/>
    </row>
    <row r="96" customFormat="false" ht="12.8" hidden="false" customHeight="false" outlineLevel="0" collapsed="false">
      <c r="A96" s="7" t="n">
        <f aca="false">A92+1</f>
        <v>2035</v>
      </c>
      <c r="B96" s="7" t="n">
        <f aca="false">B92</f>
        <v>3</v>
      </c>
      <c r="C96" s="9"/>
      <c r="D96" s="81" t="n">
        <f aca="false">'High pensions'!Q96</f>
        <v>180064180.651261</v>
      </c>
      <c r="E96" s="9"/>
      <c r="F96" s="81" t="n">
        <f aca="false">'High pensions'!I96</f>
        <v>32728796.2935899</v>
      </c>
      <c r="G96" s="81" t="n">
        <f aca="false">'High pensions'!K96</f>
        <v>5208761.57616941</v>
      </c>
      <c r="H96" s="81" t="n">
        <f aca="false">'High pensions'!V96</f>
        <v>28657069.3589612</v>
      </c>
      <c r="I96" s="81" t="n">
        <f aca="false">'High pensions'!M96</f>
        <v>161095.718850601</v>
      </c>
      <c r="J96" s="81" t="n">
        <f aca="false">'High pensions'!W96</f>
        <v>886301.114194677</v>
      </c>
      <c r="K96" s="9"/>
      <c r="L96" s="81" t="n">
        <f aca="false">'High pensions'!N96</f>
        <v>4651227.05652838</v>
      </c>
      <c r="M96" s="67"/>
      <c r="N96" s="81" t="n">
        <f aca="false">'High pensions'!L96</f>
        <v>1472298.67506582</v>
      </c>
      <c r="O96" s="9"/>
      <c r="P96" s="81" t="n">
        <f aca="false">'High pensions'!X96</f>
        <v>32235392.2192033</v>
      </c>
      <c r="Q96" s="67"/>
      <c r="R96" s="81" t="n">
        <f aca="false">'High SIPA income'!G91</f>
        <v>36090853.215049</v>
      </c>
      <c r="S96" s="67"/>
      <c r="T96" s="81" t="n">
        <f aca="false">'High SIPA income'!J91</f>
        <v>137996505.323343</v>
      </c>
      <c r="U96" s="9"/>
      <c r="V96" s="81" t="n">
        <f aca="false">'High SIPA income'!F91</f>
        <v>132263.561871104</v>
      </c>
      <c r="W96" s="67"/>
      <c r="X96" s="81" t="n">
        <f aca="false">'High SIPA income'!M91</f>
        <v>332207.934777217</v>
      </c>
      <c r="Y96" s="9"/>
      <c r="Z96" s="9" t="n">
        <f aca="false">R96+V96-N96-L96-F96</f>
        <v>-2629205.24826398</v>
      </c>
      <c r="AA96" s="9"/>
      <c r="AB96" s="9" t="n">
        <f aca="false">T96-P96-D96</f>
        <v>-74303067.5471222</v>
      </c>
      <c r="AC96" s="50"/>
      <c r="AD96" s="9"/>
      <c r="AE96" s="9"/>
      <c r="AF96" s="9"/>
      <c r="AG96" s="9" t="n">
        <f aca="false">BF96/100*$AG$53</f>
        <v>7974250964.19753</v>
      </c>
      <c r="AH96" s="40" t="n">
        <f aca="false">(AG96-AG95)/AG95</f>
        <v>0.00923142435821333</v>
      </c>
      <c r="AI96" s="40"/>
      <c r="AJ96" s="40" t="n">
        <f aca="false">AB96/AG96</f>
        <v>-0.00931787422802783</v>
      </c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9"/>
      <c r="AV96" s="7"/>
      <c r="AW96" s="7" t="n">
        <f aca="false">workers_and_wage_high!C84</f>
        <v>14170873</v>
      </c>
      <c r="AX96" s="7"/>
      <c r="AY96" s="40" t="n">
        <f aca="false">(AW96-AW95)/AW95</f>
        <v>0.00277802643222307</v>
      </c>
      <c r="AZ96" s="12" t="n">
        <f aca="false">workers_and_wage_high!B84</f>
        <v>8740.65918706117</v>
      </c>
      <c r="BA96" s="40" t="n">
        <f aca="false">(AZ96-AZ95)/AZ95</f>
        <v>0.00643551988165401</v>
      </c>
      <c r="BB96" s="39"/>
      <c r="BC96" s="39"/>
      <c r="BD96" s="39"/>
      <c r="BE96" s="39"/>
      <c r="BF96" s="7" t="n">
        <f aca="false">BF95*(1+AY96)*(1+BA96)*(1-BE96)</f>
        <v>143.538187687847</v>
      </c>
      <c r="BG96" s="7"/>
      <c r="BH96" s="7"/>
      <c r="BI96" s="40" t="n">
        <f aca="false">T103/AG103</f>
        <v>0.0199785464524173</v>
      </c>
      <c r="BJ96" s="7"/>
      <c r="BK96" s="7"/>
      <c r="BL96" s="7"/>
      <c r="BM96" s="7"/>
      <c r="BN96" s="7"/>
      <c r="BO96" s="7"/>
      <c r="BP96" s="7"/>
    </row>
    <row r="97" customFormat="false" ht="12.8" hidden="false" customHeight="false" outlineLevel="0" collapsed="false">
      <c r="A97" s="7" t="n">
        <f aca="false">A93+1</f>
        <v>2035</v>
      </c>
      <c r="B97" s="7" t="n">
        <f aca="false">B93</f>
        <v>4</v>
      </c>
      <c r="C97" s="9"/>
      <c r="D97" s="81" t="n">
        <f aca="false">'High pensions'!Q97</f>
        <v>182156860.14739</v>
      </c>
      <c r="E97" s="9"/>
      <c r="F97" s="81" t="n">
        <f aca="false">'High pensions'!I97</f>
        <v>33109165.5635293</v>
      </c>
      <c r="G97" s="81" t="n">
        <f aca="false">'High pensions'!K97</f>
        <v>5336224.19632964</v>
      </c>
      <c r="H97" s="81" t="n">
        <f aca="false">'High pensions'!V97</f>
        <v>29358331.0875299</v>
      </c>
      <c r="I97" s="81" t="n">
        <f aca="false">'High pensions'!M97</f>
        <v>165037.861742154</v>
      </c>
      <c r="J97" s="81" t="n">
        <f aca="false">'High pensions'!W97</f>
        <v>907989.62126381</v>
      </c>
      <c r="K97" s="9"/>
      <c r="L97" s="81" t="n">
        <f aca="false">'High pensions'!N97</f>
        <v>4729151.02535739</v>
      </c>
      <c r="M97" s="67"/>
      <c r="N97" s="81" t="n">
        <f aca="false">'High pensions'!L97</f>
        <v>1488347.60535787</v>
      </c>
      <c r="O97" s="9"/>
      <c r="P97" s="81" t="n">
        <f aca="false">'High pensions'!X97</f>
        <v>32728036.5431589</v>
      </c>
      <c r="Q97" s="67"/>
      <c r="R97" s="81" t="n">
        <f aca="false">'High SIPA income'!G92</f>
        <v>41581475.4220418</v>
      </c>
      <c r="S97" s="67"/>
      <c r="T97" s="81" t="n">
        <f aca="false">'High SIPA income'!J92</f>
        <v>158990375.21334</v>
      </c>
      <c r="U97" s="9"/>
      <c r="V97" s="81" t="n">
        <f aca="false">'High SIPA income'!F92</f>
        <v>135454.910818904</v>
      </c>
      <c r="W97" s="67"/>
      <c r="X97" s="81" t="n">
        <f aca="false">'High SIPA income'!M92</f>
        <v>340223.683242658</v>
      </c>
      <c r="Y97" s="9"/>
      <c r="Z97" s="9" t="n">
        <f aca="false">R97+V97-N97-L97-F97</f>
        <v>2390266.13861615</v>
      </c>
      <c r="AA97" s="9"/>
      <c r="AB97" s="9" t="n">
        <f aca="false">T97-P97-D97</f>
        <v>-55894521.4772085</v>
      </c>
      <c r="AC97" s="50"/>
      <c r="AD97" s="9"/>
      <c r="AE97" s="9"/>
      <c r="AF97" s="9"/>
      <c r="AG97" s="9" t="n">
        <f aca="false">BF97/100*$AG$53</f>
        <v>8016654667.90453</v>
      </c>
      <c r="AH97" s="40" t="n">
        <f aca="false">(AG97-AG96)/AG96</f>
        <v>0.00531757827755566</v>
      </c>
      <c r="AI97" s="40" t="n">
        <f aca="false">(AG97-AG93)/AG93</f>
        <v>0.0338613557088323</v>
      </c>
      <c r="AJ97" s="40" t="n">
        <f aca="false">AB97/AG97</f>
        <v>-0.00697230001698686</v>
      </c>
      <c r="AK97" s="7"/>
      <c r="AL97" s="7"/>
      <c r="AM97" s="7"/>
      <c r="AN97" s="7"/>
      <c r="AO97" s="7"/>
      <c r="AP97" s="7"/>
      <c r="AQ97" s="7"/>
      <c r="AR97" s="7"/>
      <c r="AS97" s="7"/>
      <c r="AT97" s="7"/>
      <c r="AV97" s="7"/>
      <c r="AW97" s="7" t="n">
        <f aca="false">workers_and_wage_high!C85</f>
        <v>14224346</v>
      </c>
      <c r="AX97" s="7"/>
      <c r="AY97" s="40" t="n">
        <f aca="false">(AW97-AW96)/AW96</f>
        <v>0.0037734443036784</v>
      </c>
      <c r="AZ97" s="12" t="n">
        <f aca="false">workers_and_wage_high!B85</f>
        <v>8754.10519809226</v>
      </c>
      <c r="BA97" s="40" t="n">
        <f aca="false">(AZ97-AZ96)/AZ96</f>
        <v>0.00153832917441698</v>
      </c>
      <c r="BB97" s="39"/>
      <c r="BC97" s="39"/>
      <c r="BD97" s="39"/>
      <c r="BE97" s="39"/>
      <c r="BF97" s="7" t="n">
        <f aca="false">BF96*(1+AY97)*(1+BA97)*(1-BE97)</f>
        <v>144.301463236696</v>
      </c>
      <c r="BG97" s="7"/>
      <c r="BH97" s="7"/>
      <c r="BI97" s="40" t="n">
        <f aca="false">T104/AG104</f>
        <v>0.017423994052504</v>
      </c>
      <c r="BJ97" s="7"/>
      <c r="BK97" s="7"/>
      <c r="BL97" s="7"/>
      <c r="BM97" s="7"/>
      <c r="BN97" s="7"/>
      <c r="BO97" s="7"/>
      <c r="BP97" s="7"/>
    </row>
    <row r="98" customFormat="false" ht="12.8" hidden="false" customHeight="false" outlineLevel="0" collapsed="false">
      <c r="A98" s="5" t="n">
        <f aca="false">A94+1</f>
        <v>2036</v>
      </c>
      <c r="B98" s="5" t="n">
        <f aca="false">B94</f>
        <v>1</v>
      </c>
      <c r="C98" s="6"/>
      <c r="D98" s="80" t="n">
        <f aca="false">'High pensions'!Q98</f>
        <v>180576328.025422</v>
      </c>
      <c r="E98" s="6"/>
      <c r="F98" s="80" t="n">
        <f aca="false">'High pensions'!I98</f>
        <v>32821885.1412473</v>
      </c>
      <c r="G98" s="80" t="n">
        <f aca="false">'High pensions'!K98</f>
        <v>5401910.95123913</v>
      </c>
      <c r="H98" s="80" t="n">
        <f aca="false">'High pensions'!V98</f>
        <v>29719720.2323159</v>
      </c>
      <c r="I98" s="80" t="n">
        <f aca="false">'High pensions'!M98</f>
        <v>167069.410863065</v>
      </c>
      <c r="J98" s="80" t="n">
        <f aca="false">'High pensions'!W98</f>
        <v>919166.605123169</v>
      </c>
      <c r="K98" s="6"/>
      <c r="L98" s="80" t="n">
        <f aca="false">'High pensions'!N98</f>
        <v>5659502.54285275</v>
      </c>
      <c r="M98" s="8"/>
      <c r="N98" s="80" t="n">
        <f aca="false">'High pensions'!L98</f>
        <v>1475462.14940533</v>
      </c>
      <c r="O98" s="6"/>
      <c r="P98" s="80" t="n">
        <f aca="false">'High pensions'!X98</f>
        <v>37484743.0133206</v>
      </c>
      <c r="Q98" s="8"/>
      <c r="R98" s="80" t="n">
        <f aca="false">'High SIPA income'!G93</f>
        <v>36159736.4968662</v>
      </c>
      <c r="S98" s="8"/>
      <c r="T98" s="80" t="n">
        <f aca="false">'High SIPA income'!J93</f>
        <v>138259886.521602</v>
      </c>
      <c r="U98" s="6"/>
      <c r="V98" s="80" t="n">
        <f aca="false">'High SIPA income'!F93</f>
        <v>140229.952762266</v>
      </c>
      <c r="W98" s="8"/>
      <c r="X98" s="80" t="n">
        <f aca="false">'High SIPA income'!M93</f>
        <v>352217.211921592</v>
      </c>
      <c r="Y98" s="6"/>
      <c r="Z98" s="6" t="n">
        <f aca="false">R98+V98-N98-L98-F98</f>
        <v>-3656883.38387685</v>
      </c>
      <c r="AA98" s="6"/>
      <c r="AB98" s="6" t="n">
        <f aca="false">T98-P98-D98</f>
        <v>-79801184.5171407</v>
      </c>
      <c r="AC98" s="50"/>
      <c r="AD98" s="6"/>
      <c r="AE98" s="6"/>
      <c r="AF98" s="6"/>
      <c r="AG98" s="6" t="n">
        <f aca="false">BF98/100*$AG$53</f>
        <v>8026723926.48966</v>
      </c>
      <c r="AH98" s="61" t="n">
        <f aca="false">(AG98-AG97)/AG97</f>
        <v>0.00125604245190301</v>
      </c>
      <c r="AI98" s="61"/>
      <c r="AJ98" s="61" t="n">
        <f aca="false">AB98/AG98</f>
        <v>-0.00994193711506412</v>
      </c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61" t="n">
        <f aca="false">AVERAGE(AH98:AH101)</f>
        <v>0.00515257053675029</v>
      </c>
      <c r="AV98" s="5"/>
      <c r="AW98" s="5" t="n">
        <f aca="false">workers_and_wage_high!C86</f>
        <v>14267843</v>
      </c>
      <c r="AX98" s="5"/>
      <c r="AY98" s="61" t="n">
        <f aca="false">(AW98-AW97)/AW97</f>
        <v>0.00305792617811743</v>
      </c>
      <c r="AZ98" s="11" t="n">
        <f aca="false">workers_and_wage_high!B86</f>
        <v>8738.3794067074</v>
      </c>
      <c r="BA98" s="61" t="n">
        <f aca="false">(AZ98-AZ97)/AZ97</f>
        <v>-0.00179639049668871</v>
      </c>
      <c r="BB98" s="66"/>
      <c r="BC98" s="66"/>
      <c r="BD98" s="66"/>
      <c r="BE98" s="66"/>
      <c r="BF98" s="5" t="n">
        <f aca="false">BF97*(1+AY98)*(1+BA98)*(1-BE98)</f>
        <v>144.482712000393</v>
      </c>
      <c r="BG98" s="5"/>
      <c r="BH98" s="5"/>
      <c r="BI98" s="61" t="n">
        <f aca="false">T105/AG105</f>
        <v>0.020028554061429</v>
      </c>
      <c r="BJ98" s="5"/>
      <c r="BK98" s="5"/>
      <c r="BL98" s="5"/>
      <c r="BM98" s="5"/>
      <c r="BN98" s="5"/>
      <c r="BO98" s="5"/>
      <c r="BP98" s="5"/>
    </row>
    <row r="99" customFormat="false" ht="12.8" hidden="false" customHeight="false" outlineLevel="0" collapsed="false">
      <c r="A99" s="7" t="n">
        <f aca="false">A95+1</f>
        <v>2036</v>
      </c>
      <c r="B99" s="7" t="n">
        <f aca="false">B95</f>
        <v>2</v>
      </c>
      <c r="C99" s="9"/>
      <c r="D99" s="81" t="n">
        <f aca="false">'High pensions'!Q99</f>
        <v>183471201.112088</v>
      </c>
      <c r="E99" s="9"/>
      <c r="F99" s="81" t="n">
        <f aca="false">'High pensions'!I99</f>
        <v>33348062.592013</v>
      </c>
      <c r="G99" s="81" t="n">
        <f aca="false">'High pensions'!K99</f>
        <v>5598717.3098366</v>
      </c>
      <c r="H99" s="81" t="n">
        <f aca="false">'High pensions'!V99</f>
        <v>30802490.7500557</v>
      </c>
      <c r="I99" s="81" t="n">
        <f aca="false">'High pensions'!M99</f>
        <v>173156.205458865</v>
      </c>
      <c r="J99" s="81" t="n">
        <f aca="false">'High pensions'!W99</f>
        <v>952654.353094511</v>
      </c>
      <c r="K99" s="9"/>
      <c r="L99" s="81" t="n">
        <f aca="false">'High pensions'!N99</f>
        <v>4788929.527066</v>
      </c>
      <c r="M99" s="67"/>
      <c r="N99" s="81" t="n">
        <f aca="false">'High pensions'!L99</f>
        <v>1499694.64812569</v>
      </c>
      <c r="O99" s="9"/>
      <c r="P99" s="81" t="n">
        <f aca="false">'High pensions'!X99</f>
        <v>33100655.5540896</v>
      </c>
      <c r="Q99" s="67"/>
      <c r="R99" s="81" t="n">
        <f aca="false">'High SIPA income'!G94</f>
        <v>41999073.1495193</v>
      </c>
      <c r="S99" s="67"/>
      <c r="T99" s="81" t="n">
        <f aca="false">'High SIPA income'!J94</f>
        <v>160587096.318255</v>
      </c>
      <c r="U99" s="9"/>
      <c r="V99" s="81" t="n">
        <f aca="false">'High SIPA income'!F94</f>
        <v>138130.48457766</v>
      </c>
      <c r="W99" s="67"/>
      <c r="X99" s="81" t="n">
        <f aca="false">'High SIPA income'!M94</f>
        <v>346943.953135334</v>
      </c>
      <c r="Y99" s="9"/>
      <c r="Z99" s="9" t="n">
        <f aca="false">R99+V99-N99-L99-F99</f>
        <v>2500516.86689225</v>
      </c>
      <c r="AA99" s="9"/>
      <c r="AB99" s="9" t="n">
        <f aca="false">T99-P99-D99</f>
        <v>-55984760.3479226</v>
      </c>
      <c r="AC99" s="50"/>
      <c r="AD99" s="9"/>
      <c r="AE99" s="9"/>
      <c r="AF99" s="9"/>
      <c r="AG99" s="9" t="n">
        <f aca="false">BF99/100*$AG$53</f>
        <v>8092569471.14399</v>
      </c>
      <c r="AH99" s="40" t="n">
        <f aca="false">(AG99-AG98)/AG98</f>
        <v>0.0082032900667012</v>
      </c>
      <c r="AI99" s="40"/>
      <c r="AJ99" s="40" t="n">
        <f aca="false">AB99/AG99</f>
        <v>-0.00691804507178466</v>
      </c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 t="n">
        <f aca="false">workers_and_wage_high!C87</f>
        <v>14300352</v>
      </c>
      <c r="AX99" s="7"/>
      <c r="AY99" s="40" t="n">
        <f aca="false">(AW99-AW98)/AW98</f>
        <v>0.00227848035614073</v>
      </c>
      <c r="AZ99" s="12" t="n">
        <f aca="false">workers_and_wage_high!B87</f>
        <v>8790.03494573985</v>
      </c>
      <c r="BA99" s="40" t="n">
        <f aca="false">(AZ99-AZ98)/AZ98</f>
        <v>0.00591134083658584</v>
      </c>
      <c r="BB99" s="39"/>
      <c r="BC99" s="39"/>
      <c r="BD99" s="39"/>
      <c r="BE99" s="39"/>
      <c r="BF99" s="7" t="n">
        <f aca="false">BF98*(1+AY99)*(1+BA99)*(1-BE99)</f>
        <v>145.667945596556</v>
      </c>
      <c r="BG99" s="7"/>
      <c r="BH99" s="7"/>
      <c r="BI99" s="40" t="n">
        <f aca="false">T106/AG106</f>
        <v>0.0174202467787531</v>
      </c>
      <c r="BJ99" s="7"/>
      <c r="BK99" s="7"/>
      <c r="BL99" s="7"/>
      <c r="BM99" s="7"/>
      <c r="BN99" s="7"/>
      <c r="BO99" s="7"/>
      <c r="BP99" s="7"/>
    </row>
    <row r="100" customFormat="false" ht="12.8" hidden="false" customHeight="false" outlineLevel="0" collapsed="false">
      <c r="A100" s="7" t="n">
        <f aca="false">A96+1</f>
        <v>2036</v>
      </c>
      <c r="B100" s="7" t="n">
        <f aca="false">B96</f>
        <v>3</v>
      </c>
      <c r="C100" s="9"/>
      <c r="D100" s="81" t="n">
        <f aca="false">'High pensions'!Q100</f>
        <v>181452597.871209</v>
      </c>
      <c r="E100" s="9"/>
      <c r="F100" s="81" t="n">
        <f aca="false">'High pensions'!I100</f>
        <v>32981157.5583223</v>
      </c>
      <c r="G100" s="81" t="n">
        <f aca="false">'High pensions'!K100</f>
        <v>5675553.51666716</v>
      </c>
      <c r="H100" s="81" t="n">
        <f aca="false">'High pensions'!V100</f>
        <v>31225220.8896914</v>
      </c>
      <c r="I100" s="81" t="n">
        <f aca="false">'High pensions'!M100</f>
        <v>175532.582989706</v>
      </c>
      <c r="J100" s="81" t="n">
        <f aca="false">'High pensions'!W100</f>
        <v>965728.481124475</v>
      </c>
      <c r="K100" s="9"/>
      <c r="L100" s="81" t="n">
        <f aca="false">'High pensions'!N100</f>
        <v>4672347.5166956</v>
      </c>
      <c r="M100" s="67"/>
      <c r="N100" s="81" t="n">
        <f aca="false">'High pensions'!L100</f>
        <v>1483963.50890304</v>
      </c>
      <c r="O100" s="9"/>
      <c r="P100" s="81" t="n">
        <f aca="false">'High pensions'!X100</f>
        <v>32409162.8615034</v>
      </c>
      <c r="Q100" s="67"/>
      <c r="R100" s="81" t="n">
        <f aca="false">'High SIPA income'!G95</f>
        <v>36663254.5184889</v>
      </c>
      <c r="S100" s="67"/>
      <c r="T100" s="81" t="n">
        <f aca="false">'High SIPA income'!J95</f>
        <v>140185131.318039</v>
      </c>
      <c r="U100" s="9"/>
      <c r="V100" s="81" t="n">
        <f aca="false">'High SIPA income'!F95</f>
        <v>139856.845960297</v>
      </c>
      <c r="W100" s="67"/>
      <c r="X100" s="81" t="n">
        <f aca="false">'High SIPA income'!M95</f>
        <v>351280.075204721</v>
      </c>
      <c r="Y100" s="9"/>
      <c r="Z100" s="9" t="n">
        <f aca="false">R100+V100-N100-L100-F100</f>
        <v>-2334357.21947178</v>
      </c>
      <c r="AA100" s="9"/>
      <c r="AB100" s="9" t="n">
        <f aca="false">T100-P100-D100</f>
        <v>-73676629.414673</v>
      </c>
      <c r="AC100" s="50"/>
      <c r="AD100" s="9"/>
      <c r="AE100" s="9"/>
      <c r="AF100" s="9"/>
      <c r="AG100" s="9" t="n">
        <f aca="false">BF100/100*$AG$53</f>
        <v>8126534028.77812</v>
      </c>
      <c r="AH100" s="40" t="n">
        <f aca="false">(AG100-AG99)/AG99</f>
        <v>0.00419700538317848</v>
      </c>
      <c r="AI100" s="40"/>
      <c r="AJ100" s="40" t="n">
        <f aca="false">AB100/AG100</f>
        <v>-0.00906618112392877</v>
      </c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9"/>
      <c r="AV100" s="7"/>
      <c r="AW100" s="7" t="n">
        <f aca="false">workers_and_wage_high!C88</f>
        <v>14390559</v>
      </c>
      <c r="AX100" s="7"/>
      <c r="AY100" s="40" t="n">
        <f aca="false">(AW100-AW99)/AW99</f>
        <v>0.00630802654368228</v>
      </c>
      <c r="AZ100" s="12" t="n">
        <f aca="false">workers_and_wage_high!B88</f>
        <v>8771.59531365646</v>
      </c>
      <c r="BA100" s="40" t="n">
        <f aca="false">(AZ100-AZ99)/AZ99</f>
        <v>-0.00209778825649885</v>
      </c>
      <c r="BB100" s="39"/>
      <c r="BC100" s="39"/>
      <c r="BD100" s="39"/>
      <c r="BE100" s="39"/>
      <c r="BF100" s="7" t="n">
        <f aca="false">BF99*(1+AY100)*(1+BA100)*(1-BE100)</f>
        <v>146.279314748381</v>
      </c>
      <c r="BG100" s="7"/>
      <c r="BH100" s="7"/>
      <c r="BI100" s="40" t="n">
        <f aca="false">T107/AG107</f>
        <v>0.0200744507353013</v>
      </c>
      <c r="BJ100" s="7"/>
      <c r="BK100" s="7"/>
      <c r="BL100" s="7"/>
      <c r="BM100" s="7"/>
      <c r="BN100" s="7"/>
      <c r="BO100" s="7"/>
      <c r="BP100" s="7"/>
    </row>
    <row r="101" customFormat="false" ht="12.8" hidden="false" customHeight="false" outlineLevel="0" collapsed="false">
      <c r="A101" s="7" t="n">
        <f aca="false">A97+1</f>
        <v>2036</v>
      </c>
      <c r="B101" s="7" t="n">
        <f aca="false">B97</f>
        <v>4</v>
      </c>
      <c r="C101" s="9"/>
      <c r="D101" s="81" t="n">
        <f aca="false">'High pensions'!Q101</f>
        <v>183766555.591352</v>
      </c>
      <c r="E101" s="9"/>
      <c r="F101" s="81" t="n">
        <f aca="false">'High pensions'!I101</f>
        <v>33401746.7647966</v>
      </c>
      <c r="G101" s="81" t="n">
        <f aca="false">'High pensions'!K101</f>
        <v>5863181.5881736</v>
      </c>
      <c r="H101" s="81" t="n">
        <f aca="false">'High pensions'!V101</f>
        <v>32257495.1798889</v>
      </c>
      <c r="I101" s="81" t="n">
        <f aca="false">'High pensions'!M101</f>
        <v>181335.513036298</v>
      </c>
      <c r="J101" s="81" t="n">
        <f aca="false">'High pensions'!W101</f>
        <v>997654.49009966</v>
      </c>
      <c r="K101" s="9"/>
      <c r="L101" s="81" t="n">
        <f aca="false">'High pensions'!N101</f>
        <v>4775222.32825783</v>
      </c>
      <c r="M101" s="67"/>
      <c r="N101" s="81" t="n">
        <f aca="false">'High pensions'!L101</f>
        <v>1503070.59848012</v>
      </c>
      <c r="O101" s="9"/>
      <c r="P101" s="81" t="n">
        <f aca="false">'High pensions'!X101</f>
        <v>33048102.3170964</v>
      </c>
      <c r="Q101" s="67"/>
      <c r="R101" s="81" t="n">
        <f aca="false">'High SIPA income'!G96</f>
        <v>42637975.9312206</v>
      </c>
      <c r="S101" s="67"/>
      <c r="T101" s="81" t="n">
        <f aca="false">'High SIPA income'!J96</f>
        <v>163029996.47888</v>
      </c>
      <c r="U101" s="9"/>
      <c r="V101" s="81" t="n">
        <f aca="false">'High SIPA income'!F96</f>
        <v>135800.441121018</v>
      </c>
      <c r="W101" s="67"/>
      <c r="X101" s="81" t="n">
        <f aca="false">'High SIPA income'!M96</f>
        <v>341091.55574242</v>
      </c>
      <c r="Y101" s="9"/>
      <c r="Z101" s="9" t="n">
        <f aca="false">R101+V101-N101-L101-F101</f>
        <v>3093736.68080709</v>
      </c>
      <c r="AA101" s="9"/>
      <c r="AB101" s="9" t="n">
        <f aca="false">T101-P101-D101</f>
        <v>-53784661.4295677</v>
      </c>
      <c r="AC101" s="50"/>
      <c r="AD101" s="9"/>
      <c r="AE101" s="9"/>
      <c r="AF101" s="9"/>
      <c r="AG101" s="9" t="n">
        <f aca="false">BF101/100*$AG$53</f>
        <v>8183045493.32112</v>
      </c>
      <c r="AH101" s="40" t="n">
        <f aca="false">(AG101-AG100)/AG100</f>
        <v>0.00695394424521845</v>
      </c>
      <c r="AI101" s="40" t="n">
        <f aca="false">(AG101-AG97)/AG97</f>
        <v>0.0207556433836115</v>
      </c>
      <c r="AJ101" s="40" t="n">
        <f aca="false">AB101/AG101</f>
        <v>-0.00657269490600608</v>
      </c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V101" s="7"/>
      <c r="AW101" s="7" t="n">
        <f aca="false">workers_and_wage_high!C89</f>
        <v>14429405</v>
      </c>
      <c r="AX101" s="7"/>
      <c r="AY101" s="40" t="n">
        <f aca="false">(AW101-AW100)/AW100</f>
        <v>0.00269940868871042</v>
      </c>
      <c r="AZ101" s="12" t="n">
        <f aca="false">workers_and_wage_high!B89</f>
        <v>8808.81390960443</v>
      </c>
      <c r="BA101" s="40" t="n">
        <f aca="false">(AZ101-AZ100)/AZ100</f>
        <v>0.00424308174477942</v>
      </c>
      <c r="BB101" s="39"/>
      <c r="BC101" s="39"/>
      <c r="BD101" s="39"/>
      <c r="BE101" s="39"/>
      <c r="BF101" s="7" t="n">
        <f aca="false">BF100*(1+AY101)*(1+BA101)*(1-BE101)</f>
        <v>147.29653294737</v>
      </c>
      <c r="BG101" s="7"/>
      <c r="BH101" s="7"/>
      <c r="BI101" s="40" t="n">
        <f aca="false">T108/AG108</f>
        <v>0.0174996265939162</v>
      </c>
      <c r="BJ101" s="7"/>
      <c r="BK101" s="7"/>
      <c r="BL101" s="7"/>
      <c r="BM101" s="7"/>
      <c r="BN101" s="7"/>
      <c r="BO101" s="7"/>
      <c r="BP101" s="7"/>
    </row>
    <row r="102" customFormat="false" ht="12.8" hidden="false" customHeight="false" outlineLevel="0" collapsed="false">
      <c r="A102" s="5" t="n">
        <f aca="false">A98+1</f>
        <v>2037</v>
      </c>
      <c r="B102" s="5" t="n">
        <f aca="false">B98</f>
        <v>1</v>
      </c>
      <c r="C102" s="6"/>
      <c r="D102" s="80" t="n">
        <f aca="false">'High pensions'!Q102</f>
        <v>182048321.966961</v>
      </c>
      <c r="E102" s="6"/>
      <c r="F102" s="80" t="n">
        <f aca="false">'High pensions'!I102</f>
        <v>33089437.4644455</v>
      </c>
      <c r="G102" s="80" t="n">
        <f aca="false">'High pensions'!K102</f>
        <v>5891536.96396522</v>
      </c>
      <c r="H102" s="80" t="n">
        <f aca="false">'High pensions'!V102</f>
        <v>32413498.091306</v>
      </c>
      <c r="I102" s="80" t="n">
        <f aca="false">'High pensions'!M102</f>
        <v>182212.483421604</v>
      </c>
      <c r="J102" s="80" t="n">
        <f aca="false">'High pensions'!W102</f>
        <v>1002479.32241152</v>
      </c>
      <c r="K102" s="6"/>
      <c r="L102" s="80" t="n">
        <f aca="false">'High pensions'!N102</f>
        <v>5691125.5286954</v>
      </c>
      <c r="M102" s="8"/>
      <c r="N102" s="80" t="n">
        <f aca="false">'High pensions'!L102</f>
        <v>1489368.69746449</v>
      </c>
      <c r="O102" s="6"/>
      <c r="P102" s="80" t="n">
        <f aca="false">'High pensions'!X102</f>
        <v>37725344.5615139</v>
      </c>
      <c r="Q102" s="8"/>
      <c r="R102" s="80" t="n">
        <f aca="false">'High SIPA income'!G97</f>
        <v>37455758.705378</v>
      </c>
      <c r="S102" s="8"/>
      <c r="T102" s="80" t="n">
        <f aca="false">'High SIPA income'!J97</f>
        <v>143215339.764295</v>
      </c>
      <c r="U102" s="6"/>
      <c r="V102" s="80" t="n">
        <f aca="false">'High SIPA income'!F97</f>
        <v>133568.397828473</v>
      </c>
      <c r="W102" s="8"/>
      <c r="X102" s="80" t="n">
        <f aca="false">'High SIPA income'!M97</f>
        <v>335485.306507482</v>
      </c>
      <c r="Y102" s="6"/>
      <c r="Z102" s="6" t="n">
        <f aca="false">R102+V102-N102-L102-F102</f>
        <v>-2680604.58739889</v>
      </c>
      <c r="AA102" s="6"/>
      <c r="AB102" s="6" t="n">
        <f aca="false">T102-P102-D102</f>
        <v>-76558326.7641802</v>
      </c>
      <c r="AC102" s="50"/>
      <c r="AD102" s="6"/>
      <c r="AE102" s="6"/>
      <c r="AF102" s="6"/>
      <c r="AG102" s="6" t="n">
        <f aca="false">BF102/100*$AG$53</f>
        <v>8261529229.80557</v>
      </c>
      <c r="AH102" s="61" t="n">
        <f aca="false">(AG102-AG101)/AG101</f>
        <v>0.00959101798328135</v>
      </c>
      <c r="AI102" s="61"/>
      <c r="AJ102" s="61" t="n">
        <f aca="false">AB102/AG102</f>
        <v>-0.00926684692804531</v>
      </c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61" t="n">
        <f aca="false">AVERAGE(AH102:AH105)</f>
        <v>0.00712809265816185</v>
      </c>
      <c r="AV102" s="5"/>
      <c r="AW102" s="5" t="n">
        <f aca="false">workers_and_wage_high!C90</f>
        <v>14444769</v>
      </c>
      <c r="AX102" s="5"/>
      <c r="AY102" s="61" t="n">
        <f aca="false">(AW102-AW101)/AW101</f>
        <v>0.00106477016897093</v>
      </c>
      <c r="AZ102" s="11" t="n">
        <f aca="false">workers_and_wage_high!B90</f>
        <v>8883.84015424068</v>
      </c>
      <c r="BA102" s="61" t="n">
        <f aca="false">(AZ102-AZ101)/AZ101</f>
        <v>0.00851717897621263</v>
      </c>
      <c r="BB102" s="66"/>
      <c r="BC102" s="66"/>
      <c r="BD102" s="66"/>
      <c r="BE102" s="66"/>
      <c r="BF102" s="5" t="n">
        <f aca="false">BF101*(1+AY102)*(1+BA102)*(1-BE102)</f>
        <v>148.709256643743</v>
      </c>
      <c r="BG102" s="5"/>
      <c r="BH102" s="5"/>
      <c r="BI102" s="61" t="n">
        <f aca="false">T109/AG109</f>
        <v>0.0201810438414</v>
      </c>
      <c r="BJ102" s="5"/>
      <c r="BK102" s="5"/>
      <c r="BL102" s="5"/>
      <c r="BM102" s="5"/>
      <c r="BN102" s="5"/>
      <c r="BO102" s="5"/>
      <c r="BP102" s="5"/>
    </row>
    <row r="103" customFormat="false" ht="12.8" hidden="false" customHeight="false" outlineLevel="0" collapsed="false">
      <c r="A103" s="7" t="n">
        <f aca="false">A99+1</f>
        <v>2037</v>
      </c>
      <c r="B103" s="7" t="n">
        <f aca="false">B99</f>
        <v>2</v>
      </c>
      <c r="C103" s="9"/>
      <c r="D103" s="81" t="n">
        <f aca="false">'High pensions'!Q103</f>
        <v>184677294.999255</v>
      </c>
      <c r="E103" s="9"/>
      <c r="F103" s="81" t="n">
        <f aca="false">'High pensions'!I103</f>
        <v>33567284.4328102</v>
      </c>
      <c r="G103" s="81" t="n">
        <f aca="false">'High pensions'!K103</f>
        <v>6098921.78178328</v>
      </c>
      <c r="H103" s="81" t="n">
        <f aca="false">'High pensions'!V103</f>
        <v>33554468.1705274</v>
      </c>
      <c r="I103" s="81" t="n">
        <f aca="false">'High pensions'!M103</f>
        <v>188626.446859275</v>
      </c>
      <c r="J103" s="81" t="n">
        <f aca="false">'High pensions'!W103</f>
        <v>1037767.05682043</v>
      </c>
      <c r="K103" s="9"/>
      <c r="L103" s="81" t="n">
        <f aca="false">'High pensions'!N103</f>
        <v>4702602.63379291</v>
      </c>
      <c r="M103" s="67"/>
      <c r="N103" s="81" t="n">
        <f aca="false">'High pensions'!L103</f>
        <v>1512320.91280302</v>
      </c>
      <c r="O103" s="9"/>
      <c r="P103" s="81" t="n">
        <f aca="false">'High pensions'!X103</f>
        <v>32722170.877419</v>
      </c>
      <c r="Q103" s="67"/>
      <c r="R103" s="81" t="n">
        <f aca="false">'High SIPA income'!G98</f>
        <v>43545216.0765392</v>
      </c>
      <c r="S103" s="67"/>
      <c r="T103" s="81" t="n">
        <f aca="false">'High SIPA income'!J98</f>
        <v>166498907.806552</v>
      </c>
      <c r="U103" s="9"/>
      <c r="V103" s="81" t="n">
        <f aca="false">'High SIPA income'!F98</f>
        <v>133036.986924577</v>
      </c>
      <c r="W103" s="67"/>
      <c r="X103" s="81" t="n">
        <f aca="false">'High SIPA income'!M98</f>
        <v>334150.555526912</v>
      </c>
      <c r="Y103" s="9"/>
      <c r="Z103" s="9" t="n">
        <f aca="false">R103+V103-N103-L103-F103</f>
        <v>3896045.08405764</v>
      </c>
      <c r="AA103" s="9"/>
      <c r="AB103" s="9" t="n">
        <f aca="false">T103-P103-D103</f>
        <v>-50900558.0701218</v>
      </c>
      <c r="AC103" s="50"/>
      <c r="AD103" s="9"/>
      <c r="AE103" s="9"/>
      <c r="AF103" s="9"/>
      <c r="AG103" s="9" t="n">
        <f aca="false">BF103/100*$AG$53</f>
        <v>8333884960.20473</v>
      </c>
      <c r="AH103" s="40" t="n">
        <f aca="false">(AG103-AG102)/AG102</f>
        <v>0.00875815219997305</v>
      </c>
      <c r="AI103" s="40"/>
      <c r="AJ103" s="40" t="n">
        <f aca="false">AB103/AG103</f>
        <v>-0.00610766267031257</v>
      </c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 t="n">
        <f aca="false">workers_and_wage_high!C91</f>
        <v>14475829</v>
      </c>
      <c r="AX103" s="7"/>
      <c r="AY103" s="40" t="n">
        <f aca="false">(AW103-AW102)/AW102</f>
        <v>0.00215025937763352</v>
      </c>
      <c r="AZ103" s="12" t="n">
        <f aca="false">workers_and_wage_high!B91</f>
        <v>8942.41766099747</v>
      </c>
      <c r="BA103" s="40" t="n">
        <f aca="false">(AZ103-AZ102)/AZ102</f>
        <v>0.00659371462563223</v>
      </c>
      <c r="BB103" s="39"/>
      <c r="BC103" s="39"/>
      <c r="BD103" s="39"/>
      <c r="BE103" s="39"/>
      <c r="BF103" s="7" t="n">
        <f aca="false">BF102*(1+AY103)*(1+BA103)*(1-BE103)</f>
        <v>150.011674946974</v>
      </c>
      <c r="BG103" s="7"/>
      <c r="BH103" s="7"/>
      <c r="BI103" s="40" t="n">
        <f aca="false">T110/AG110</f>
        <v>0.0175574898974486</v>
      </c>
      <c r="BJ103" s="7"/>
      <c r="BK103" s="7"/>
      <c r="BL103" s="7"/>
      <c r="BM103" s="7"/>
      <c r="BN103" s="7"/>
      <c r="BO103" s="7"/>
      <c r="BP103" s="7"/>
    </row>
    <row r="104" customFormat="false" ht="12.8" hidden="false" customHeight="false" outlineLevel="0" collapsed="false">
      <c r="A104" s="7" t="n">
        <f aca="false">A100+1</f>
        <v>2037</v>
      </c>
      <c r="B104" s="7" t="n">
        <f aca="false">B100</f>
        <v>3</v>
      </c>
      <c r="C104" s="9"/>
      <c r="D104" s="81" t="n">
        <f aca="false">'High pensions'!Q104</f>
        <v>182476914.492191</v>
      </c>
      <c r="E104" s="9"/>
      <c r="F104" s="81" t="n">
        <f aca="false">'High pensions'!I104</f>
        <v>33167339.2292522</v>
      </c>
      <c r="G104" s="81" t="n">
        <f aca="false">'High pensions'!K104</f>
        <v>6201869.21050102</v>
      </c>
      <c r="H104" s="81" t="n">
        <f aca="false">'High pensions'!V104</f>
        <v>34120854.5489304</v>
      </c>
      <c r="I104" s="81" t="n">
        <f aca="false">'High pensions'!M104</f>
        <v>191810.387953641</v>
      </c>
      <c r="J104" s="81" t="n">
        <f aca="false">'High pensions'!W104</f>
        <v>1055284.16130713</v>
      </c>
      <c r="K104" s="9"/>
      <c r="L104" s="81" t="n">
        <f aca="false">'High pensions'!N104</f>
        <v>4620657.47874056</v>
      </c>
      <c r="M104" s="67"/>
      <c r="N104" s="81" t="n">
        <f aca="false">'High pensions'!L104</f>
        <v>1494639.63451354</v>
      </c>
      <c r="O104" s="9"/>
      <c r="P104" s="81" t="n">
        <f aca="false">'High pensions'!X104</f>
        <v>32199679.9019733</v>
      </c>
      <c r="Q104" s="67"/>
      <c r="R104" s="81" t="n">
        <f aca="false">'High SIPA income'!G99</f>
        <v>38142139.2157442</v>
      </c>
      <c r="S104" s="67"/>
      <c r="T104" s="81" t="n">
        <f aca="false">'High SIPA income'!J99</f>
        <v>145839775.135446</v>
      </c>
      <c r="U104" s="9"/>
      <c r="V104" s="81" t="n">
        <f aca="false">'High SIPA income'!F99</f>
        <v>134570.205348736</v>
      </c>
      <c r="W104" s="67"/>
      <c r="X104" s="81" t="n">
        <f aca="false">'High SIPA income'!M99</f>
        <v>338001.55816926</v>
      </c>
      <c r="Y104" s="9"/>
      <c r="Z104" s="9" t="n">
        <f aca="false">R104+V104-N104-L104-F104</f>
        <v>-1005926.92141333</v>
      </c>
      <c r="AA104" s="9"/>
      <c r="AB104" s="9" t="n">
        <f aca="false">T104-P104-D104</f>
        <v>-68836819.2587186</v>
      </c>
      <c r="AC104" s="50"/>
      <c r="AD104" s="9"/>
      <c r="AE104" s="9"/>
      <c r="AF104" s="9"/>
      <c r="AG104" s="9" t="n">
        <f aca="false">BF104/100*$AG$53</f>
        <v>8370054230.73403</v>
      </c>
      <c r="AH104" s="40" t="n">
        <f aca="false">(AG104-AG103)/AG103</f>
        <v>0.00434002517457422</v>
      </c>
      <c r="AI104" s="40"/>
      <c r="AJ104" s="40" t="n">
        <f aca="false">AB104/AG104</f>
        <v>-0.00822417840567347</v>
      </c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9"/>
      <c r="AV104" s="7"/>
      <c r="AW104" s="7" t="n">
        <f aca="false">workers_and_wage_high!C92</f>
        <v>14493864</v>
      </c>
      <c r="AX104" s="7"/>
      <c r="AY104" s="40" t="n">
        <f aca="false">(AW104-AW103)/AW103</f>
        <v>0.00124586992565331</v>
      </c>
      <c r="AZ104" s="12" t="n">
        <f aca="false">workers_and_wage_high!B92</f>
        <v>8970.0524601761</v>
      </c>
      <c r="BA104" s="40" t="n">
        <f aca="false">(AZ104-AZ103)/AZ103</f>
        <v>0.00309030513069772</v>
      </c>
      <c r="BB104" s="39"/>
      <c r="BC104" s="39"/>
      <c r="BD104" s="39"/>
      <c r="BE104" s="39"/>
      <c r="BF104" s="7" t="n">
        <f aca="false">BF103*(1+AY104)*(1+BA104)*(1-BE104)</f>
        <v>150.662729392724</v>
      </c>
      <c r="BG104" s="7"/>
      <c r="BH104" s="7"/>
      <c r="BI104" s="40" t="n">
        <f aca="false">T111/AG111</f>
        <v>0.0202358322046957</v>
      </c>
      <c r="BJ104" s="7"/>
      <c r="BK104" s="7"/>
      <c r="BL104" s="7"/>
      <c r="BM104" s="7"/>
      <c r="BN104" s="7"/>
      <c r="BO104" s="7"/>
      <c r="BP104" s="7"/>
    </row>
    <row r="105" customFormat="false" ht="12.8" hidden="false" customHeight="false" outlineLevel="0" collapsed="false">
      <c r="A105" s="7" t="n">
        <f aca="false">A101+1</f>
        <v>2037</v>
      </c>
      <c r="B105" s="7" t="n">
        <f aca="false">B101</f>
        <v>4</v>
      </c>
      <c r="C105" s="9"/>
      <c r="D105" s="81" t="n">
        <f aca="false">'High pensions'!Q105</f>
        <v>184946895.570349</v>
      </c>
      <c r="E105" s="9"/>
      <c r="F105" s="81" t="n">
        <f aca="false">'High pensions'!I105</f>
        <v>33616287.5279292</v>
      </c>
      <c r="G105" s="81" t="n">
        <f aca="false">'High pensions'!K105</f>
        <v>6438762.65211121</v>
      </c>
      <c r="H105" s="81" t="n">
        <f aca="false">'High pensions'!V105</f>
        <v>35424172.3698045</v>
      </c>
      <c r="I105" s="81" t="n">
        <f aca="false">'High pensions'!M105</f>
        <v>199136.989240554</v>
      </c>
      <c r="J105" s="81" t="n">
        <f aca="false">'High pensions'!W105</f>
        <v>1095592.95989087</v>
      </c>
      <c r="K105" s="9"/>
      <c r="L105" s="81" t="n">
        <f aca="false">'High pensions'!N105</f>
        <v>4658730.13095976</v>
      </c>
      <c r="M105" s="67"/>
      <c r="N105" s="81" t="n">
        <f aca="false">'High pensions'!L105</f>
        <v>1517214.28148078</v>
      </c>
      <c r="O105" s="9"/>
      <c r="P105" s="81" t="n">
        <f aca="false">'High pensions'!X105</f>
        <v>32521438.1223446</v>
      </c>
      <c r="Q105" s="67"/>
      <c r="R105" s="81" t="n">
        <f aca="false">'High SIPA income'!G100</f>
        <v>44098982.3757815</v>
      </c>
      <c r="S105" s="67"/>
      <c r="T105" s="81" t="n">
        <f aca="false">'High SIPA income'!J100</f>
        <v>168616281.247571</v>
      </c>
      <c r="U105" s="9"/>
      <c r="V105" s="81" t="n">
        <f aca="false">'High SIPA income'!F100</f>
        <v>139228.135271383</v>
      </c>
      <c r="W105" s="67"/>
      <c r="X105" s="81" t="n">
        <f aca="false">'High SIPA income'!M100</f>
        <v>349700.93521649</v>
      </c>
      <c r="Y105" s="9"/>
      <c r="Z105" s="9" t="n">
        <f aca="false">R105+V105-N105-L105-F105</f>
        <v>4445978.57068314</v>
      </c>
      <c r="AA105" s="9"/>
      <c r="AB105" s="9" t="n">
        <f aca="false">T105-P105-D105</f>
        <v>-48852052.445122</v>
      </c>
      <c r="AC105" s="50"/>
      <c r="AD105" s="9"/>
      <c r="AE105" s="9"/>
      <c r="AF105" s="9"/>
      <c r="AG105" s="9" t="n">
        <f aca="false">BF105/100*$AG$53</f>
        <v>8418794523.57933</v>
      </c>
      <c r="AH105" s="40" t="n">
        <f aca="false">(AG105-AG104)/AG104</f>
        <v>0.00582317527481877</v>
      </c>
      <c r="AI105" s="40" t="n">
        <f aca="false">(AG105-AG101)/AG101</f>
        <v>0.0288094488110358</v>
      </c>
      <c r="AJ105" s="40" t="n">
        <f aca="false">AB105/AG105</f>
        <v>-0.00580273723373309</v>
      </c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V105" s="7"/>
      <c r="AW105" s="7" t="n">
        <f aca="false">workers_and_wage_high!C93</f>
        <v>14531352</v>
      </c>
      <c r="AX105" s="7"/>
      <c r="AY105" s="40" t="n">
        <f aca="false">(AW105-AW104)/AW104</f>
        <v>0.00258647383472068</v>
      </c>
      <c r="AZ105" s="12" t="n">
        <f aca="false">workers_and_wage_high!B93</f>
        <v>8999.01094153737</v>
      </c>
      <c r="BA105" s="40" t="n">
        <f aca="false">(AZ105-AZ104)/AZ104</f>
        <v>0.00322835139368898</v>
      </c>
      <c r="BB105" s="39"/>
      <c r="BC105" s="39"/>
      <c r="BD105" s="39"/>
      <c r="BE105" s="39"/>
      <c r="BF105" s="7" t="n">
        <f aca="false">BF104*(1+AY105)*(1+BA105)*(1-BE105)</f>
        <v>151.54006487336</v>
      </c>
      <c r="BG105" s="7"/>
      <c r="BH105" s="7"/>
      <c r="BI105" s="40" t="n">
        <f aca="false">T112/AG112</f>
        <v>0.0176153867366227</v>
      </c>
      <c r="BJ105" s="7"/>
      <c r="BK105" s="7"/>
      <c r="BL105" s="7"/>
      <c r="BM105" s="7"/>
      <c r="BN105" s="7"/>
      <c r="BO105" s="7"/>
      <c r="BP105" s="7"/>
    </row>
    <row r="106" customFormat="false" ht="12.8" hidden="false" customHeight="false" outlineLevel="0" collapsed="false">
      <c r="A106" s="5" t="n">
        <f aca="false">A102+1</f>
        <v>2038</v>
      </c>
      <c r="B106" s="5" t="n">
        <f aca="false">B102</f>
        <v>1</v>
      </c>
      <c r="C106" s="6"/>
      <c r="D106" s="80" t="n">
        <f aca="false">'High pensions'!Q106</f>
        <v>183511552.791763</v>
      </c>
      <c r="E106" s="6"/>
      <c r="F106" s="80" t="n">
        <f aca="false">'High pensions'!I106</f>
        <v>33355396.9874458</v>
      </c>
      <c r="G106" s="80" t="n">
        <f aca="false">'High pensions'!K106</f>
        <v>6415504.41258984</v>
      </c>
      <c r="H106" s="80" t="n">
        <f aca="false">'High pensions'!V106</f>
        <v>35296212.398248</v>
      </c>
      <c r="I106" s="80" t="n">
        <f aca="false">'High pensions'!M106</f>
        <v>198417.662245047</v>
      </c>
      <c r="J106" s="80" t="n">
        <f aca="false">'High pensions'!W106</f>
        <v>1091635.43499737</v>
      </c>
      <c r="K106" s="6"/>
      <c r="L106" s="80" t="n">
        <f aca="false">'High pensions'!N106</f>
        <v>5663056.85912843</v>
      </c>
      <c r="M106" s="8"/>
      <c r="N106" s="80" t="n">
        <f aca="false">'High pensions'!L106</f>
        <v>1503200.00523738</v>
      </c>
      <c r="O106" s="6"/>
      <c r="P106" s="80" t="n">
        <f aca="false">'High pensions'!X106</f>
        <v>37655791.876169</v>
      </c>
      <c r="Q106" s="8"/>
      <c r="R106" s="80" t="n">
        <f aca="false">'High SIPA income'!G101</f>
        <v>38643466.0121491</v>
      </c>
      <c r="S106" s="8"/>
      <c r="T106" s="80" t="n">
        <f aca="false">'High SIPA income'!J101</f>
        <v>147756641.592345</v>
      </c>
      <c r="U106" s="6"/>
      <c r="V106" s="80" t="n">
        <f aca="false">'High SIPA income'!F101</f>
        <v>139108.643681948</v>
      </c>
      <c r="W106" s="8"/>
      <c r="X106" s="80" t="n">
        <f aca="false">'High SIPA income'!M101</f>
        <v>349400.806794211</v>
      </c>
      <c r="Y106" s="6"/>
      <c r="Z106" s="6" t="n">
        <f aca="false">R106+V106-N106-L106-F106</f>
        <v>-1739079.19598055</v>
      </c>
      <c r="AA106" s="6"/>
      <c r="AB106" s="6" t="n">
        <f aca="false">T106-P106-D106</f>
        <v>-73410703.0755868</v>
      </c>
      <c r="AC106" s="50"/>
      <c r="AD106" s="6"/>
      <c r="AE106" s="6"/>
      <c r="AF106" s="6"/>
      <c r="AG106" s="6" t="n">
        <f aca="false">BF106/100*$AG$53</f>
        <v>8481891414.56705</v>
      </c>
      <c r="AH106" s="61" t="n">
        <f aca="false">(AG106-AG105)/AG105</f>
        <v>0.00749476552860365</v>
      </c>
      <c r="AI106" s="61"/>
      <c r="AJ106" s="61" t="n">
        <f aca="false">AB106/AG106</f>
        <v>-0.00865499208696648</v>
      </c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61" t="n">
        <f aca="false">AVERAGE(AH106:AH109)</f>
        <v>0.00685626922107884</v>
      </c>
      <c r="AV106" s="5"/>
      <c r="AW106" s="5" t="n">
        <f aca="false">workers_and_wage_high!C94</f>
        <v>14598404</v>
      </c>
      <c r="AX106" s="5"/>
      <c r="AY106" s="61" t="n">
        <f aca="false">(AW106-AW105)/AW105</f>
        <v>0.00461429879339514</v>
      </c>
      <c r="AZ106" s="11" t="n">
        <f aca="false">workers_and_wage_high!B94</f>
        <v>9024.81323371857</v>
      </c>
      <c r="BA106" s="61" t="n">
        <f aca="false">(AZ106-AZ105)/AZ105</f>
        <v>0.0028672364495193</v>
      </c>
      <c r="BB106" s="66"/>
      <c r="BC106" s="66"/>
      <c r="BD106" s="66"/>
      <c r="BE106" s="66"/>
      <c r="BF106" s="5" t="n">
        <f aca="false">BF105*(1+AY106)*(1+BA106)*(1-BE106)</f>
        <v>152.675822127776</v>
      </c>
      <c r="BG106" s="5"/>
      <c r="BH106" s="5"/>
      <c r="BI106" s="61" t="n">
        <f aca="false">T113/AG113</f>
        <v>0.0202424477987582</v>
      </c>
      <c r="BJ106" s="5"/>
      <c r="BK106" s="5"/>
      <c r="BL106" s="5"/>
      <c r="BM106" s="5"/>
      <c r="BN106" s="5"/>
      <c r="BO106" s="5"/>
      <c r="BP106" s="5"/>
    </row>
    <row r="107" customFormat="false" ht="12.8" hidden="false" customHeight="false" outlineLevel="0" collapsed="false">
      <c r="A107" s="7" t="n">
        <f aca="false">A103+1</f>
        <v>2038</v>
      </c>
      <c r="B107" s="7" t="n">
        <f aca="false">B103</f>
        <v>2</v>
      </c>
      <c r="C107" s="9"/>
      <c r="D107" s="81" t="n">
        <f aca="false">'High pensions'!Q107</f>
        <v>185378920.213235</v>
      </c>
      <c r="E107" s="9"/>
      <c r="F107" s="81" t="n">
        <f aca="false">'High pensions'!I107</f>
        <v>33694813.1207466</v>
      </c>
      <c r="G107" s="81" t="n">
        <f aca="false">'High pensions'!K107</f>
        <v>6574636.37442166</v>
      </c>
      <c r="H107" s="81" t="n">
        <f aca="false">'High pensions'!V107</f>
        <v>36171709.5007273</v>
      </c>
      <c r="I107" s="81" t="n">
        <f aca="false">'High pensions'!M107</f>
        <v>203339.269312011</v>
      </c>
      <c r="J107" s="81" t="n">
        <f aca="false">'High pensions'!W107</f>
        <v>1118712.66497095</v>
      </c>
      <c r="K107" s="9"/>
      <c r="L107" s="81" t="n">
        <f aca="false">'High pensions'!N107</f>
        <v>4733909.61553752</v>
      </c>
      <c r="M107" s="67"/>
      <c r="N107" s="81" t="n">
        <f aca="false">'High pensions'!L107</f>
        <v>1518033.67649776</v>
      </c>
      <c r="O107" s="9"/>
      <c r="P107" s="81" t="n">
        <f aca="false">'High pensions'!X107</f>
        <v>32916052.8948296</v>
      </c>
      <c r="Q107" s="67"/>
      <c r="R107" s="81" t="n">
        <f aca="false">'High SIPA income'!G102</f>
        <v>44822111.2892166</v>
      </c>
      <c r="S107" s="67"/>
      <c r="T107" s="81" t="n">
        <f aca="false">'High SIPA income'!J102</f>
        <v>171381227.322903</v>
      </c>
      <c r="U107" s="9"/>
      <c r="V107" s="81" t="n">
        <f aca="false">'High SIPA income'!F102</f>
        <v>135970.126930004</v>
      </c>
      <c r="W107" s="67"/>
      <c r="X107" s="81" t="n">
        <f aca="false">'High SIPA income'!M102</f>
        <v>341517.757572814</v>
      </c>
      <c r="Y107" s="9"/>
      <c r="Z107" s="9" t="n">
        <f aca="false">R107+V107-N107-L107-F107</f>
        <v>5011325.00336465</v>
      </c>
      <c r="AA107" s="9"/>
      <c r="AB107" s="9" t="n">
        <f aca="false">T107-P107-D107</f>
        <v>-46913745.7851619</v>
      </c>
      <c r="AC107" s="50"/>
      <c r="AD107" s="9"/>
      <c r="AE107" s="9"/>
      <c r="AF107" s="9"/>
      <c r="AG107" s="9" t="n">
        <f aca="false">BF107/100*$AG$53</f>
        <v>8537281023.66087</v>
      </c>
      <c r="AH107" s="40" t="n">
        <f aca="false">(AG107-AG106)/AG106</f>
        <v>0.00653033697162084</v>
      </c>
      <c r="AI107" s="40"/>
      <c r="AJ107" s="40" t="n">
        <f aca="false">AB107/AG107</f>
        <v>-0.00549516241238183</v>
      </c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 t="n">
        <f aca="false">workers_and_wage_high!C95</f>
        <v>14612756</v>
      </c>
      <c r="AX107" s="7"/>
      <c r="AY107" s="40" t="n">
        <f aca="false">(AW107-AW106)/AW106</f>
        <v>0.000983121168588018</v>
      </c>
      <c r="AZ107" s="12" t="n">
        <f aca="false">workers_and_wage_high!B95</f>
        <v>9074.82665105877</v>
      </c>
      <c r="BA107" s="40" t="n">
        <f aca="false">(AZ107-AZ106)/AZ106</f>
        <v>0.00554176757401933</v>
      </c>
      <c r="BB107" s="39"/>
      <c r="BC107" s="39"/>
      <c r="BD107" s="39"/>
      <c r="BE107" s="39"/>
      <c r="BF107" s="7" t="n">
        <f aca="false">BF106*(1+AY107)*(1+BA107)*(1-BE107)</f>
        <v>153.672846693689</v>
      </c>
      <c r="BG107" s="7"/>
      <c r="BH107" s="7"/>
      <c r="BI107" s="40" t="n">
        <f aca="false">T114/AG114</f>
        <v>0.0175794154163681</v>
      </c>
      <c r="BJ107" s="7"/>
      <c r="BK107" s="7"/>
      <c r="BL107" s="7"/>
      <c r="BM107" s="7"/>
      <c r="BN107" s="7"/>
      <c r="BO107" s="7"/>
      <c r="BP107" s="7"/>
    </row>
    <row r="108" customFormat="false" ht="12.8" hidden="false" customHeight="false" outlineLevel="0" collapsed="false">
      <c r="A108" s="7" t="n">
        <f aca="false">A104+1</f>
        <v>2038</v>
      </c>
      <c r="B108" s="7" t="n">
        <f aca="false">B104</f>
        <v>3</v>
      </c>
      <c r="C108" s="9"/>
      <c r="D108" s="81" t="n">
        <f aca="false">'High pensions'!Q108</f>
        <v>183888190.590652</v>
      </c>
      <c r="E108" s="9"/>
      <c r="F108" s="81" t="n">
        <f aca="false">'High pensions'!I108</f>
        <v>33423855.3657403</v>
      </c>
      <c r="G108" s="81" t="n">
        <f aca="false">'High pensions'!K108</f>
        <v>6588185.04652892</v>
      </c>
      <c r="H108" s="81" t="n">
        <f aca="false">'High pensions'!V108</f>
        <v>36246250.297157</v>
      </c>
      <c r="I108" s="81" t="n">
        <f aca="false">'High pensions'!M108</f>
        <v>203758.300408109</v>
      </c>
      <c r="J108" s="81" t="n">
        <f aca="false">'High pensions'!W108</f>
        <v>1121018.05042752</v>
      </c>
      <c r="K108" s="9"/>
      <c r="L108" s="81" t="n">
        <f aca="false">'High pensions'!N108</f>
        <v>4660068.29223917</v>
      </c>
      <c r="M108" s="67"/>
      <c r="N108" s="81" t="n">
        <f aca="false">'High pensions'!L108</f>
        <v>1506595.7808266</v>
      </c>
      <c r="O108" s="9"/>
      <c r="P108" s="81" t="n">
        <f aca="false">'High pensions'!X108</f>
        <v>32469961.9899497</v>
      </c>
      <c r="Q108" s="67"/>
      <c r="R108" s="81" t="n">
        <f aca="false">'High SIPA income'!G103</f>
        <v>39323699.2195501</v>
      </c>
      <c r="S108" s="67"/>
      <c r="T108" s="81" t="n">
        <f aca="false">'High SIPA income'!J103</f>
        <v>150357572.217811</v>
      </c>
      <c r="U108" s="9"/>
      <c r="V108" s="81" t="n">
        <f aca="false">'High SIPA income'!F103</f>
        <v>135610.32877791</v>
      </c>
      <c r="W108" s="67"/>
      <c r="X108" s="81" t="n">
        <f aca="false">'High SIPA income'!M103</f>
        <v>340614.04834744</v>
      </c>
      <c r="Y108" s="9"/>
      <c r="Z108" s="9" t="n">
        <f aca="false">R108+V108-N108-L108-F108</f>
        <v>-131209.890478086</v>
      </c>
      <c r="AA108" s="9"/>
      <c r="AB108" s="9" t="n">
        <f aca="false">T108-P108-D108</f>
        <v>-66000580.3627906</v>
      </c>
      <c r="AC108" s="50"/>
      <c r="AD108" s="9"/>
      <c r="AE108" s="9"/>
      <c r="AF108" s="9"/>
      <c r="AG108" s="9" t="n">
        <f aca="false">BF108/100*$AG$53</f>
        <v>8592044602.25929</v>
      </c>
      <c r="AH108" s="40" t="n">
        <f aca="false">(AG108-AG107)/AG107</f>
        <v>0.0064146393268127</v>
      </c>
      <c r="AI108" s="40"/>
      <c r="AJ108" s="40" t="n">
        <f aca="false">AB108/AG108</f>
        <v>-0.00768159191648466</v>
      </c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9"/>
      <c r="AV108" s="7"/>
      <c r="AW108" s="7" t="n">
        <f aca="false">workers_and_wage_high!C96</f>
        <v>14664775</v>
      </c>
      <c r="AX108" s="7"/>
      <c r="AY108" s="40" t="n">
        <f aca="false">(AW108-AW107)/AW107</f>
        <v>0.0035598349825317</v>
      </c>
      <c r="AZ108" s="12" t="n">
        <f aca="false">workers_and_wage_high!B96</f>
        <v>9100.64160861682</v>
      </c>
      <c r="BA108" s="40" t="n">
        <f aca="false">(AZ108-AZ107)/AZ107</f>
        <v>0.00284467776087362</v>
      </c>
      <c r="BB108" s="39"/>
      <c r="BC108" s="39"/>
      <c r="BD108" s="39"/>
      <c r="BE108" s="39"/>
      <c r="BF108" s="7" t="n">
        <f aca="false">BF107*(1+AY108)*(1+BA108)*(1-BE108)</f>
        <v>154.658602579554</v>
      </c>
      <c r="BG108" s="7"/>
      <c r="BH108" s="7"/>
      <c r="BI108" s="40" t="n">
        <f aca="false">T115/AG115</f>
        <v>0.0202491570390935</v>
      </c>
      <c r="BJ108" s="7"/>
      <c r="BK108" s="7"/>
      <c r="BL108" s="7"/>
      <c r="BM108" s="7"/>
      <c r="BN108" s="7"/>
      <c r="BO108" s="7"/>
      <c r="BP108" s="7"/>
    </row>
    <row r="109" customFormat="false" ht="12.8" hidden="false" customHeight="false" outlineLevel="0" collapsed="false">
      <c r="A109" s="7" t="n">
        <f aca="false">A105+1</f>
        <v>2038</v>
      </c>
      <c r="B109" s="7" t="n">
        <f aca="false">B105</f>
        <v>4</v>
      </c>
      <c r="C109" s="9"/>
      <c r="D109" s="81" t="n">
        <f aca="false">'High pensions'!Q109</f>
        <v>187059412.586195</v>
      </c>
      <c r="E109" s="9"/>
      <c r="F109" s="81" t="n">
        <f aca="false">'High pensions'!I109</f>
        <v>34000262.5018985</v>
      </c>
      <c r="G109" s="81" t="n">
        <f aca="false">'High pensions'!K109</f>
        <v>6729221.51803278</v>
      </c>
      <c r="H109" s="81" t="n">
        <f aca="false">'High pensions'!V109</f>
        <v>37022191.3508847</v>
      </c>
      <c r="I109" s="81" t="n">
        <f aca="false">'High pensions'!M109</f>
        <v>208120.253135034</v>
      </c>
      <c r="J109" s="81" t="n">
        <f aca="false">'High pensions'!W109</f>
        <v>1145016.22734695</v>
      </c>
      <c r="K109" s="9"/>
      <c r="L109" s="81" t="n">
        <f aca="false">'High pensions'!N109</f>
        <v>4666201.19015027</v>
      </c>
      <c r="M109" s="67"/>
      <c r="N109" s="81" t="n">
        <f aca="false">'High pensions'!L109</f>
        <v>1533824.29953086</v>
      </c>
      <c r="O109" s="9"/>
      <c r="P109" s="81" t="n">
        <f aca="false">'High pensions'!X109</f>
        <v>32651588.902564</v>
      </c>
      <c r="Q109" s="67"/>
      <c r="R109" s="81" t="n">
        <f aca="false">'High SIPA income'!G104</f>
        <v>45665935.1416687</v>
      </c>
      <c r="S109" s="67"/>
      <c r="T109" s="81" t="n">
        <f aca="false">'High SIPA income'!J104</f>
        <v>174607660.958401</v>
      </c>
      <c r="U109" s="9"/>
      <c r="V109" s="81" t="n">
        <f aca="false">'High SIPA income'!F104</f>
        <v>133750.02192526</v>
      </c>
      <c r="W109" s="67"/>
      <c r="X109" s="81" t="n">
        <f aca="false">'High SIPA income'!M104</f>
        <v>335941.493874932</v>
      </c>
      <c r="Y109" s="9"/>
      <c r="Z109" s="9" t="n">
        <f aca="false">R109+V109-N109-L109-F109</f>
        <v>5599397.17201427</v>
      </c>
      <c r="AA109" s="9"/>
      <c r="AB109" s="9" t="n">
        <f aca="false">T109-P109-D109</f>
        <v>-45103340.5303581</v>
      </c>
      <c r="AC109" s="50"/>
      <c r="AD109" s="9"/>
      <c r="AE109" s="9"/>
      <c r="AF109" s="9"/>
      <c r="AG109" s="9" t="n">
        <f aca="false">BF109/100*$AG$53</f>
        <v>8652062912.63315</v>
      </c>
      <c r="AH109" s="40" t="n">
        <f aca="false">(AG109-AG108)/AG108</f>
        <v>0.00698533505727816</v>
      </c>
      <c r="AI109" s="40" t="n">
        <f aca="false">(AG109-AG105)/AG105</f>
        <v>0.0277080511230544</v>
      </c>
      <c r="AJ109" s="40" t="n">
        <f aca="false">AB109/AG109</f>
        <v>-0.00521301578430518</v>
      </c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V109" s="7"/>
      <c r="AW109" s="7" t="n">
        <f aca="false">workers_and_wage_high!C97</f>
        <v>14717342</v>
      </c>
      <c r="AX109" s="7"/>
      <c r="AY109" s="40" t="n">
        <f aca="false">(AW109-AW108)/AW108</f>
        <v>0.00358457596519551</v>
      </c>
      <c r="AZ109" s="12" t="n">
        <f aca="false">workers_and_wage_high!B97</f>
        <v>9131.48015519823</v>
      </c>
      <c r="BA109" s="40" t="n">
        <f aca="false">(AZ109-AZ108)/AZ108</f>
        <v>0.00338861235368443</v>
      </c>
      <c r="BB109" s="39"/>
      <c r="BC109" s="39"/>
      <c r="BD109" s="39"/>
      <c r="BE109" s="39"/>
      <c r="BF109" s="7" t="n">
        <f aca="false">BF108*(1+AY109)*(1+BA109)*(1-BE109)</f>
        <v>155.738944738062</v>
      </c>
      <c r="BG109" s="7"/>
      <c r="BH109" s="7"/>
      <c r="BI109" s="40" t="n">
        <f aca="false">T116/AG116</f>
        <v>0.0176323243489173</v>
      </c>
      <c r="BJ109" s="7"/>
      <c r="BK109" s="7"/>
      <c r="BL109" s="7"/>
      <c r="BM109" s="7"/>
      <c r="BN109" s="7"/>
      <c r="BO109" s="7"/>
      <c r="BP109" s="7"/>
    </row>
    <row r="110" customFormat="false" ht="12.8" hidden="false" customHeight="false" outlineLevel="0" collapsed="false">
      <c r="A110" s="5" t="n">
        <f aca="false">A106+1</f>
        <v>2039</v>
      </c>
      <c r="B110" s="5" t="n">
        <f aca="false">B106</f>
        <v>1</v>
      </c>
      <c r="C110" s="6"/>
      <c r="D110" s="80" t="n">
        <f aca="false">'High pensions'!Q110</f>
        <v>186741952.794329</v>
      </c>
      <c r="E110" s="6"/>
      <c r="F110" s="80" t="n">
        <f aca="false">'High pensions'!I110</f>
        <v>33942560.4268839</v>
      </c>
      <c r="G110" s="80" t="n">
        <f aca="false">'High pensions'!K110</f>
        <v>6808834.4165108</v>
      </c>
      <c r="H110" s="80" t="n">
        <f aca="false">'High pensions'!V110</f>
        <v>37460198.0287082</v>
      </c>
      <c r="I110" s="80" t="n">
        <f aca="false">'High pensions'!M110</f>
        <v>210582.507727138</v>
      </c>
      <c r="J110" s="80" t="n">
        <f aca="false">'High pensions'!W110</f>
        <v>1158562.82563015</v>
      </c>
      <c r="K110" s="6"/>
      <c r="L110" s="80" t="n">
        <f aca="false">'High pensions'!N110</f>
        <v>5698410.48417413</v>
      </c>
      <c r="M110" s="8"/>
      <c r="N110" s="80" t="n">
        <f aca="false">'High pensions'!L110</f>
        <v>1530979.18180349</v>
      </c>
      <c r="O110" s="6"/>
      <c r="P110" s="80" t="n">
        <f aca="false">'High pensions'!X110</f>
        <v>37992074.8378798</v>
      </c>
      <c r="Q110" s="8"/>
      <c r="R110" s="80" t="n">
        <f aca="false">'High SIPA income'!G105</f>
        <v>40007614.5979661</v>
      </c>
      <c r="S110" s="8"/>
      <c r="T110" s="80" t="n">
        <f aca="false">'High SIPA income'!J105</f>
        <v>152972581.943293</v>
      </c>
      <c r="U110" s="6"/>
      <c r="V110" s="80" t="n">
        <f aca="false">'High SIPA income'!F105</f>
        <v>136030.636783193</v>
      </c>
      <c r="W110" s="8"/>
      <c r="X110" s="80" t="n">
        <f aca="false">'High SIPA income'!M105</f>
        <v>341669.740878551</v>
      </c>
      <c r="Y110" s="6"/>
      <c r="Z110" s="6" t="n">
        <f aca="false">R110+V110-N110-L110-F110</f>
        <v>-1028304.85811222</v>
      </c>
      <c r="AA110" s="6"/>
      <c r="AB110" s="6" t="n">
        <f aca="false">T110-P110-D110</f>
        <v>-71761445.6889153</v>
      </c>
      <c r="AC110" s="50"/>
      <c r="AD110" s="6"/>
      <c r="AE110" s="6"/>
      <c r="AF110" s="6"/>
      <c r="AG110" s="6" t="n">
        <f aca="false">BF110/100*$AG$53</f>
        <v>8712668088.47899</v>
      </c>
      <c r="AH110" s="61" t="n">
        <f aca="false">(AG110-AG109)/AG109</f>
        <v>0.00700470817859396</v>
      </c>
      <c r="AI110" s="61"/>
      <c r="AJ110" s="61" t="n">
        <f aca="false">AB110/AG110</f>
        <v>-0.0082364489224383</v>
      </c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61" t="n">
        <f aca="false">AVERAGE(AH110:AH113)</f>
        <v>0.00723146060140179</v>
      </c>
      <c r="AV110" s="5"/>
      <c r="AW110" s="5" t="n">
        <f aca="false">workers_and_wage_high!C98</f>
        <v>14756738</v>
      </c>
      <c r="AX110" s="5"/>
      <c r="AY110" s="61" t="n">
        <f aca="false">(AW110-AW109)/AW109</f>
        <v>0.00267684205476777</v>
      </c>
      <c r="AZ110" s="11" t="n">
        <f aca="false">workers_and_wage_high!B98</f>
        <v>9170.89447291907</v>
      </c>
      <c r="BA110" s="61" t="n">
        <f aca="false">(AZ110-AZ109)/AZ109</f>
        <v>0.00431631203824058</v>
      </c>
      <c r="BB110" s="66"/>
      <c r="BC110" s="66"/>
      <c r="BD110" s="66"/>
      <c r="BE110" s="66"/>
      <c r="BF110" s="5" t="n">
        <f aca="false">BF109*(1+AY110)*(1+BA110)*(1-BE110)</f>
        <v>156.829850597995</v>
      </c>
      <c r="BG110" s="5"/>
      <c r="BH110" s="5"/>
      <c r="BI110" s="61" t="n">
        <f aca="false">T117/AG117</f>
        <v>0.0203161713488149</v>
      </c>
      <c r="BJ110" s="5"/>
      <c r="BK110" s="5"/>
      <c r="BL110" s="5"/>
      <c r="BM110" s="5"/>
      <c r="BN110" s="5"/>
      <c r="BO110" s="5"/>
      <c r="BP110" s="5"/>
    </row>
    <row r="111" customFormat="false" ht="12.8" hidden="false" customHeight="false" outlineLevel="0" collapsed="false">
      <c r="A111" s="7" t="n">
        <f aca="false">A107+1</f>
        <v>2039</v>
      </c>
      <c r="B111" s="7" t="n">
        <f aca="false">B107</f>
        <v>2</v>
      </c>
      <c r="C111" s="9"/>
      <c r="D111" s="81" t="n">
        <f aca="false">'High pensions'!Q111</f>
        <v>190440113.337658</v>
      </c>
      <c r="E111" s="9"/>
      <c r="F111" s="81" t="n">
        <f aca="false">'High pensions'!I111</f>
        <v>34614744.8815924</v>
      </c>
      <c r="G111" s="81" t="n">
        <f aca="false">'High pensions'!K111</f>
        <v>6929934.34997107</v>
      </c>
      <c r="H111" s="81" t="n">
        <f aca="false">'High pensions'!V111</f>
        <v>38126454.1323497</v>
      </c>
      <c r="I111" s="81" t="n">
        <f aca="false">'High pensions'!M111</f>
        <v>214327.866493951</v>
      </c>
      <c r="J111" s="81" t="n">
        <f aca="false">'High pensions'!W111</f>
        <v>1179168.68450566</v>
      </c>
      <c r="K111" s="9"/>
      <c r="L111" s="81" t="n">
        <f aca="false">'High pensions'!N111</f>
        <v>4781513.01083593</v>
      </c>
      <c r="M111" s="67"/>
      <c r="N111" s="81" t="n">
        <f aca="false">'High pensions'!L111</f>
        <v>1560327.84681599</v>
      </c>
      <c r="O111" s="9"/>
      <c r="P111" s="81" t="n">
        <f aca="false">'High pensions'!X111</f>
        <v>33395757.1856233</v>
      </c>
      <c r="Q111" s="67"/>
      <c r="R111" s="81" t="n">
        <f aca="false">'High SIPA income'!G106</f>
        <v>46389831.3230036</v>
      </c>
      <c r="S111" s="67"/>
      <c r="T111" s="81" t="n">
        <f aca="false">'High SIPA income'!J106</f>
        <v>177375540.749048</v>
      </c>
      <c r="U111" s="9"/>
      <c r="V111" s="81" t="n">
        <f aca="false">'High SIPA income'!F106</f>
        <v>133947.287438544</v>
      </c>
      <c r="W111" s="67"/>
      <c r="X111" s="81" t="n">
        <f aca="false">'High SIPA income'!M106</f>
        <v>336436.967971076</v>
      </c>
      <c r="Y111" s="9"/>
      <c r="Z111" s="9" t="n">
        <f aca="false">R111+V111-N111-L111-F111</f>
        <v>5567192.87119785</v>
      </c>
      <c r="AA111" s="9"/>
      <c r="AB111" s="9" t="n">
        <f aca="false">T111-P111-D111</f>
        <v>-46460329.7742334</v>
      </c>
      <c r="AC111" s="50"/>
      <c r="AD111" s="9"/>
      <c r="AE111" s="9"/>
      <c r="AF111" s="9"/>
      <c r="AG111" s="9" t="n">
        <f aca="false">BF111/100*$AG$53</f>
        <v>8765418637.33622</v>
      </c>
      <c r="AH111" s="40" t="n">
        <f aca="false">(AG111-AG110)/AG110</f>
        <v>0.00605446555768518</v>
      </c>
      <c r="AI111" s="40"/>
      <c r="AJ111" s="40" t="n">
        <f aca="false">AB111/AG111</f>
        <v>-0.00530041195937135</v>
      </c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 t="n">
        <f aca="false">workers_and_wage_high!C99</f>
        <v>14805749</v>
      </c>
      <c r="AX111" s="7"/>
      <c r="AY111" s="40" t="n">
        <f aca="false">(AW111-AW110)/AW110</f>
        <v>0.00332126246328965</v>
      </c>
      <c r="AZ111" s="12" t="n">
        <f aca="false">workers_and_wage_high!B99</f>
        <v>9195.87741516253</v>
      </c>
      <c r="BA111" s="40" t="n">
        <f aca="false">(AZ111-AZ110)/AZ110</f>
        <v>0.00272415545912495</v>
      </c>
      <c r="BB111" s="39"/>
      <c r="BC111" s="39"/>
      <c r="BD111" s="39"/>
      <c r="BE111" s="39"/>
      <c r="BF111" s="7" t="n">
        <f aca="false">BF110*(1+AY111)*(1+BA111)*(1-BE111)</f>
        <v>157.779371526857</v>
      </c>
      <c r="BG111" s="7"/>
      <c r="BH111" s="7"/>
      <c r="BI111" s="40" t="e">
        <f aca="false">T118/AG118</f>
        <v>#DIV/0!</v>
      </c>
      <c r="BJ111" s="7"/>
      <c r="BK111" s="7"/>
      <c r="BL111" s="7"/>
      <c r="BM111" s="7"/>
      <c r="BN111" s="7"/>
      <c r="BO111" s="7"/>
      <c r="BP111" s="7"/>
    </row>
    <row r="112" customFormat="false" ht="12.8" hidden="false" customHeight="false" outlineLevel="0" collapsed="false">
      <c r="A112" s="7" t="n">
        <f aca="false">A108+1</f>
        <v>2039</v>
      </c>
      <c r="B112" s="7" t="n">
        <f aca="false">B108</f>
        <v>3</v>
      </c>
      <c r="C112" s="9"/>
      <c r="D112" s="81" t="n">
        <f aca="false">'High pensions'!Q112</f>
        <v>189312174.791493</v>
      </c>
      <c r="E112" s="9"/>
      <c r="F112" s="81" t="n">
        <f aca="false">'High pensions'!I112</f>
        <v>34409728.6991646</v>
      </c>
      <c r="G112" s="81" t="n">
        <f aca="false">'High pensions'!K112</f>
        <v>6994219.47571489</v>
      </c>
      <c r="H112" s="81" t="n">
        <f aca="false">'High pensions'!V112</f>
        <v>38480131.9270137</v>
      </c>
      <c r="I112" s="81" t="n">
        <f aca="false">'High pensions'!M112</f>
        <v>216316.066259224</v>
      </c>
      <c r="J112" s="81" t="n">
        <f aca="false">'High pensions'!W112</f>
        <v>1190107.17300043</v>
      </c>
      <c r="K112" s="9"/>
      <c r="L112" s="81" t="n">
        <f aca="false">'High pensions'!N112</f>
        <v>4777472.34093709</v>
      </c>
      <c r="M112" s="67"/>
      <c r="N112" s="81" t="n">
        <f aca="false">'High pensions'!L112</f>
        <v>1551757.3930932</v>
      </c>
      <c r="O112" s="9"/>
      <c r="P112" s="81" t="n">
        <f aca="false">'High pensions'!X112</f>
        <v>33327638.0226196</v>
      </c>
      <c r="Q112" s="67"/>
      <c r="R112" s="81" t="n">
        <f aca="false">'High SIPA income'!G107</f>
        <v>40801111.788004</v>
      </c>
      <c r="S112" s="67"/>
      <c r="T112" s="81" t="n">
        <f aca="false">'High SIPA income'!J107</f>
        <v>156006587.223154</v>
      </c>
      <c r="U112" s="9"/>
      <c r="V112" s="81" t="n">
        <f aca="false">'High SIPA income'!F107</f>
        <v>135146.079937537</v>
      </c>
      <c r="W112" s="67"/>
      <c r="X112" s="81" t="n">
        <f aca="false">'High SIPA income'!M107</f>
        <v>339447.989107079</v>
      </c>
      <c r="Y112" s="9"/>
      <c r="Z112" s="9" t="n">
        <f aca="false">R112+V112-N112-L112-F112</f>
        <v>197299.434746631</v>
      </c>
      <c r="AA112" s="9"/>
      <c r="AB112" s="9" t="n">
        <f aca="false">T112-P112-D112</f>
        <v>-66633225.5909591</v>
      </c>
      <c r="AC112" s="50"/>
      <c r="AD112" s="9"/>
      <c r="AE112" s="9"/>
      <c r="AF112" s="9"/>
      <c r="AG112" s="9" t="n">
        <f aca="false">BF112/100*$AG$53</f>
        <v>8856268077.20399</v>
      </c>
      <c r="AH112" s="40" t="n">
        <f aca="false">(AG112-AG111)/AG111</f>
        <v>0.0103645294796065</v>
      </c>
      <c r="AI112" s="40"/>
      <c r="AJ112" s="40" t="n">
        <f aca="false">AB112/AG112</f>
        <v>-0.00752384921166432</v>
      </c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9"/>
      <c r="AV112" s="7"/>
      <c r="AW112" s="7" t="n">
        <f aca="false">workers_and_wage_high!C100</f>
        <v>14880248</v>
      </c>
      <c r="AX112" s="7"/>
      <c r="AY112" s="40" t="n">
        <f aca="false">(AW112-AW111)/AW111</f>
        <v>0.00503176164880277</v>
      </c>
      <c r="AZ112" s="12" t="n">
        <f aca="false">workers_and_wage_high!B100</f>
        <v>9244.67137484311</v>
      </c>
      <c r="BA112" s="40" t="n">
        <f aca="false">(AZ112-AZ111)/AZ111</f>
        <v>0.00530606895652257</v>
      </c>
      <c r="BB112" s="39"/>
      <c r="BC112" s="39"/>
      <c r="BD112" s="39"/>
      <c r="BE112" s="39"/>
      <c r="BF112" s="7" t="n">
        <f aca="false">BF111*(1+AY112)*(1+BA112)*(1-BE112)</f>
        <v>159.414680474321</v>
      </c>
      <c r="BG112" s="7"/>
      <c r="BH112" s="7"/>
      <c r="BI112" s="40" t="e">
        <f aca="false">T119/AG119</f>
        <v>#DIV/0!</v>
      </c>
      <c r="BJ112" s="7"/>
      <c r="BK112" s="7"/>
      <c r="BL112" s="7"/>
      <c r="BM112" s="7"/>
      <c r="BN112" s="7"/>
      <c r="BO112" s="7"/>
      <c r="BP112" s="7"/>
    </row>
    <row r="113" customFormat="false" ht="12.8" hidden="false" customHeight="false" outlineLevel="0" collapsed="false">
      <c r="A113" s="7" t="n">
        <f aca="false">A109+1</f>
        <v>2039</v>
      </c>
      <c r="B113" s="7" t="n">
        <f aca="false">B109</f>
        <v>4</v>
      </c>
      <c r="C113" s="9"/>
      <c r="D113" s="81" t="n">
        <f aca="false">'High pensions'!Q113</f>
        <v>191571685.495586</v>
      </c>
      <c r="E113" s="9"/>
      <c r="F113" s="81" t="n">
        <f aca="false">'High pensions'!I113</f>
        <v>34820421.51597</v>
      </c>
      <c r="G113" s="81" t="n">
        <f aca="false">'High pensions'!K113</f>
        <v>7260592.53160047</v>
      </c>
      <c r="H113" s="81" t="n">
        <f aca="false">'High pensions'!V113</f>
        <v>39945637.8877387</v>
      </c>
      <c r="I113" s="81" t="n">
        <f aca="false">'High pensions'!M113</f>
        <v>224554.408193829</v>
      </c>
      <c r="J113" s="81" t="n">
        <f aca="false">'High pensions'!W113</f>
        <v>1235432.09962078</v>
      </c>
      <c r="K113" s="9"/>
      <c r="L113" s="81" t="n">
        <f aca="false">'High pensions'!N113</f>
        <v>4885431.44629927</v>
      </c>
      <c r="M113" s="67"/>
      <c r="N113" s="81" t="n">
        <f aca="false">'High pensions'!L113</f>
        <v>1570913.07469798</v>
      </c>
      <c r="O113" s="9"/>
      <c r="P113" s="81" t="n">
        <f aca="false">'High pensions'!X113</f>
        <v>33993227.2419096</v>
      </c>
      <c r="Q113" s="67"/>
      <c r="R113" s="81" t="n">
        <f aca="false">'High SIPA income'!G108</f>
        <v>47143936.3648046</v>
      </c>
      <c r="S113" s="67"/>
      <c r="T113" s="81" t="n">
        <f aca="false">'High SIPA income'!J108</f>
        <v>180258926.73594</v>
      </c>
      <c r="U113" s="9"/>
      <c r="V113" s="81" t="n">
        <f aca="false">'High SIPA income'!F108</f>
        <v>136833.651198802</v>
      </c>
      <c r="W113" s="67"/>
      <c r="X113" s="81" t="n">
        <f aca="false">'High SIPA income'!M108</f>
        <v>343686.681575081</v>
      </c>
      <c r="Y113" s="9"/>
      <c r="Z113" s="9" t="n">
        <f aca="false">R113+V113-N113-L113-F113</f>
        <v>6004003.97903616</v>
      </c>
      <c r="AA113" s="9"/>
      <c r="AB113" s="9" t="n">
        <f aca="false">T113-P113-D113</f>
        <v>-45305986.0015554</v>
      </c>
      <c r="AC113" s="50"/>
      <c r="AD113" s="9"/>
      <c r="AE113" s="9"/>
      <c r="AF113" s="9"/>
      <c r="AG113" s="9" t="n">
        <f aca="false">BF113/100*$AG$53</f>
        <v>8904996496.86625</v>
      </c>
      <c r="AH113" s="40" t="n">
        <f aca="false">(AG113-AG112)/AG112</f>
        <v>0.00550213918972154</v>
      </c>
      <c r="AI113" s="40" t="n">
        <f aca="false">(AG113-AG109)/AG109</f>
        <v>0.0292339048833985</v>
      </c>
      <c r="AJ113" s="40" t="n">
        <f aca="false">AB113/AG113</f>
        <v>-0.00508770396681223</v>
      </c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V113" s="7"/>
      <c r="AW113" s="7" t="n">
        <f aca="false">workers_and_wage_high!C101</f>
        <v>14919865</v>
      </c>
      <c r="AX113" s="7"/>
      <c r="AY113" s="40" t="n">
        <f aca="false">(AW113-AW112)/AW112</f>
        <v>0.00266238842255855</v>
      </c>
      <c r="AZ113" s="12" t="n">
        <f aca="false">workers_and_wage_high!B101</f>
        <v>9270.85422854543</v>
      </c>
      <c r="BA113" s="40" t="n">
        <f aca="false">(AZ113-AZ112)/AZ112</f>
        <v>0.00283221032318828</v>
      </c>
      <c r="BB113" s="39"/>
      <c r="BC113" s="39"/>
      <c r="BD113" s="39"/>
      <c r="BE113" s="39"/>
      <c r="BF113" s="7" t="n">
        <f aca="false">BF112*(1+AY113)*(1+BA113)*(1-BE113)</f>
        <v>160.291802235176</v>
      </c>
      <c r="BG113" s="7"/>
      <c r="BH113" s="7"/>
      <c r="BI113" s="40" t="e">
        <f aca="false">T120/AG120</f>
        <v>#DIV/0!</v>
      </c>
      <c r="BJ113" s="7"/>
      <c r="BK113" s="7"/>
      <c r="BL113" s="7"/>
      <c r="BM113" s="7"/>
      <c r="BN113" s="7"/>
      <c r="BO113" s="7"/>
      <c r="BP113" s="7"/>
    </row>
    <row r="114" customFormat="false" ht="12.8" hidden="false" customHeight="false" outlineLevel="0" collapsed="false">
      <c r="A114" s="5" t="n">
        <f aca="false">A110+1</f>
        <v>2040</v>
      </c>
      <c r="B114" s="5" t="n">
        <f aca="false">B110</f>
        <v>1</v>
      </c>
      <c r="C114" s="6"/>
      <c r="D114" s="80" t="n">
        <f aca="false">'High pensions'!Q114</f>
        <v>190544762.448715</v>
      </c>
      <c r="E114" s="6"/>
      <c r="F114" s="80" t="n">
        <f aca="false">'High pensions'!I114</f>
        <v>34633766.0962821</v>
      </c>
      <c r="G114" s="80" t="n">
        <f aca="false">'High pensions'!K114</f>
        <v>7330855.32666911</v>
      </c>
      <c r="H114" s="80" t="n">
        <f aca="false">'High pensions'!V114</f>
        <v>40332203.0553303</v>
      </c>
      <c r="I114" s="80" t="n">
        <f aca="false">'High pensions'!M114</f>
        <v>226727.484329972</v>
      </c>
      <c r="J114" s="80" t="n">
        <f aca="false">'High pensions'!W114</f>
        <v>1247387.72336073</v>
      </c>
      <c r="K114" s="6"/>
      <c r="L114" s="80" t="n">
        <f aca="false">'High pensions'!N114</f>
        <v>5907311.45926504</v>
      </c>
      <c r="M114" s="8"/>
      <c r="N114" s="80" t="n">
        <f aca="false">'High pensions'!L114</f>
        <v>1563235.58867995</v>
      </c>
      <c r="O114" s="6"/>
      <c r="P114" s="80" t="n">
        <f aca="false">'High pensions'!X114</f>
        <v>39253528.2241556</v>
      </c>
      <c r="Q114" s="8"/>
      <c r="R114" s="80" t="n">
        <f aca="false">'High SIPA income'!G109</f>
        <v>41087639.4556329</v>
      </c>
      <c r="S114" s="8"/>
      <c r="T114" s="80" t="n">
        <f aca="false">'High SIPA income'!J109</f>
        <v>157102150.594173</v>
      </c>
      <c r="U114" s="6"/>
      <c r="V114" s="80" t="n">
        <f aca="false">'High SIPA income'!F109</f>
        <v>138395.192063653</v>
      </c>
      <c r="W114" s="8"/>
      <c r="X114" s="80" t="n">
        <f aca="false">'High SIPA income'!M109</f>
        <v>347608.822022862</v>
      </c>
      <c r="Y114" s="6"/>
      <c r="Z114" s="6" t="n">
        <f aca="false">R114+V114-N114-L114-F114</f>
        <v>-878278.496530585</v>
      </c>
      <c r="AA114" s="6"/>
      <c r="AB114" s="6" t="n">
        <f aca="false">T114-P114-D114</f>
        <v>-72696140.0786979</v>
      </c>
      <c r="AC114" s="50"/>
      <c r="AD114" s="6"/>
      <c r="AE114" s="6"/>
      <c r="AF114" s="6"/>
      <c r="AG114" s="6" t="n">
        <f aca="false">BF114/100*$AG$53</f>
        <v>8936710742.26371</v>
      </c>
      <c r="AH114" s="61" t="n">
        <f aca="false">(AG114-AG113)/AG113</f>
        <v>0.00356139897512834</v>
      </c>
      <c r="AI114" s="61"/>
      <c r="AJ114" s="61" t="n">
        <f aca="false">AB114/AG114</f>
        <v>-0.00813455220553369</v>
      </c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61" t="n">
        <f aca="false">AVERAGE(AH114:AH117)</f>
        <v>0.00443266667393979</v>
      </c>
      <c r="AV114" s="5"/>
      <c r="AW114" s="5" t="n">
        <f aca="false">workers_and_wage_high!C102</f>
        <v>14981497</v>
      </c>
      <c r="AX114" s="5"/>
      <c r="AY114" s="61" t="n">
        <f aca="false">(AW114-AW113)/AW113</f>
        <v>0.00413086847635686</v>
      </c>
      <c r="AZ114" s="11" t="n">
        <f aca="false">workers_and_wage_high!B102</f>
        <v>9265.59647888427</v>
      </c>
      <c r="BA114" s="61" t="n">
        <f aca="false">(AZ114-AZ113)/AZ113</f>
        <v>-0.000567126775111019</v>
      </c>
      <c r="BB114" s="66"/>
      <c r="BC114" s="66"/>
      <c r="BD114" s="66"/>
      <c r="BE114" s="66"/>
      <c r="BF114" s="5" t="n">
        <f aca="false">BF113*(1+AY114)*(1+BA114)*(1-BE114)</f>
        <v>160.862665295378</v>
      </c>
      <c r="BG114" s="5"/>
      <c r="BH114" s="5"/>
      <c r="BI114" s="61" t="e">
        <f aca="false">T121/AG121</f>
        <v>#DIV/0!</v>
      </c>
      <c r="BJ114" s="5"/>
      <c r="BK114" s="5"/>
      <c r="BL114" s="5"/>
      <c r="BM114" s="5"/>
      <c r="BN114" s="5"/>
      <c r="BO114" s="5"/>
      <c r="BP114" s="5"/>
    </row>
    <row r="115" customFormat="false" ht="12.8" hidden="false" customHeight="false" outlineLevel="0" collapsed="false">
      <c r="A115" s="7" t="n">
        <f aca="false">A111+1</f>
        <v>2040</v>
      </c>
      <c r="B115" s="7" t="n">
        <f aca="false">B111</f>
        <v>2</v>
      </c>
      <c r="C115" s="9"/>
      <c r="D115" s="81" t="n">
        <f aca="false">'High pensions'!Q115</f>
        <v>192809372.432249</v>
      </c>
      <c r="E115" s="9"/>
      <c r="F115" s="81" t="n">
        <f aca="false">'High pensions'!I115</f>
        <v>35045385.7674873</v>
      </c>
      <c r="G115" s="81" t="n">
        <f aca="false">'High pensions'!K115</f>
        <v>7522973.05458531</v>
      </c>
      <c r="H115" s="81" t="n">
        <f aca="false">'High pensions'!V115</f>
        <v>41389178.1104315</v>
      </c>
      <c r="I115" s="81" t="n">
        <f aca="false">'High pensions'!M115</f>
        <v>232669.269729442</v>
      </c>
      <c r="J115" s="81" t="n">
        <f aca="false">'High pensions'!W115</f>
        <v>1280077.6735185</v>
      </c>
      <c r="K115" s="9"/>
      <c r="L115" s="81" t="n">
        <f aca="false">'High pensions'!N115</f>
        <v>4897344.88698882</v>
      </c>
      <c r="M115" s="67"/>
      <c r="N115" s="81" t="n">
        <f aca="false">'High pensions'!L115</f>
        <v>1582044.45924934</v>
      </c>
      <c r="O115" s="9"/>
      <c r="P115" s="81" t="n">
        <f aca="false">'High pensions'!X115</f>
        <v>34116287.735794</v>
      </c>
      <c r="Q115" s="67"/>
      <c r="R115" s="81" t="n">
        <f aca="false">'High SIPA income'!G110</f>
        <v>47684380.6260177</v>
      </c>
      <c r="S115" s="67"/>
      <c r="T115" s="81" t="n">
        <f aca="false">'High SIPA income'!J110</f>
        <v>182325362.209911</v>
      </c>
      <c r="U115" s="9"/>
      <c r="V115" s="81" t="n">
        <f aca="false">'High SIPA income'!F110</f>
        <v>137656.024419871</v>
      </c>
      <c r="W115" s="67"/>
      <c r="X115" s="81" t="n">
        <f aca="false">'High SIPA income'!M110</f>
        <v>345752.246009628</v>
      </c>
      <c r="Y115" s="9"/>
      <c r="Z115" s="9" t="n">
        <f aca="false">R115+V115-N115-L115-F115</f>
        <v>6297261.53671207</v>
      </c>
      <c r="AA115" s="9"/>
      <c r="AB115" s="9" t="n">
        <f aca="false">T115-P115-D115</f>
        <v>-44600297.958132</v>
      </c>
      <c r="AC115" s="50"/>
      <c r="AD115" s="9"/>
      <c r="AE115" s="9"/>
      <c r="AF115" s="9"/>
      <c r="AG115" s="9" t="n">
        <f aca="false">BF115/100*$AG$53</f>
        <v>9004096410.42881</v>
      </c>
      <c r="AH115" s="40" t="n">
        <f aca="false">(AG115-AG114)/AG114</f>
        <v>0.00754032105419056</v>
      </c>
      <c r="AI115" s="40"/>
      <c r="AJ115" s="40" t="n">
        <f aca="false">AB115/AG115</f>
        <v>-0.0049533341187323</v>
      </c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 t="n">
        <f aca="false">workers_and_wage_high!C103</f>
        <v>15021484</v>
      </c>
      <c r="AX115" s="7"/>
      <c r="AY115" s="40" t="n">
        <f aca="false">(AW115-AW114)/AW114</f>
        <v>0.00266909241446299</v>
      </c>
      <c r="AZ115" s="12" t="n">
        <f aca="false">workers_and_wage_high!B103</f>
        <v>9310.61116944725</v>
      </c>
      <c r="BA115" s="40" t="n">
        <f aca="false">(AZ115-AZ114)/AZ114</f>
        <v>0.00485826149083511</v>
      </c>
      <c r="BB115" s="39"/>
      <c r="BC115" s="39"/>
      <c r="BD115" s="39"/>
      <c r="BE115" s="39"/>
      <c r="BF115" s="7" t="n">
        <f aca="false">BF114*(1+AY115)*(1+BA115)*(1-BE115)</f>
        <v>162.075621437338</v>
      </c>
      <c r="BG115" s="7"/>
      <c r="BH115" s="7"/>
      <c r="BI115" s="40" t="e">
        <f aca="false">T122/AG122</f>
        <v>#DIV/0!</v>
      </c>
      <c r="BJ115" s="7"/>
      <c r="BK115" s="7"/>
      <c r="BL115" s="7"/>
      <c r="BM115" s="7"/>
      <c r="BN115" s="7"/>
      <c r="BO115" s="7"/>
      <c r="BP115" s="7"/>
    </row>
    <row r="116" customFormat="false" ht="12.8" hidden="false" customHeight="false" outlineLevel="0" collapsed="false">
      <c r="A116" s="7" t="n">
        <f aca="false">A112+1</f>
        <v>2040</v>
      </c>
      <c r="B116" s="7" t="n">
        <f aca="false">B112</f>
        <v>3</v>
      </c>
      <c r="C116" s="9"/>
      <c r="D116" s="81" t="n">
        <f aca="false">'High pensions'!Q116</f>
        <v>192077761.635321</v>
      </c>
      <c r="E116" s="9"/>
      <c r="F116" s="81" t="n">
        <f aca="false">'High pensions'!I116</f>
        <v>34912406.844904</v>
      </c>
      <c r="G116" s="81" t="n">
        <f aca="false">'High pensions'!K116</f>
        <v>7534427.69095279</v>
      </c>
      <c r="H116" s="81" t="n">
        <f aca="false">'High pensions'!V116</f>
        <v>41452198.1400612</v>
      </c>
      <c r="I116" s="81" t="n">
        <f aca="false">'High pensions'!M116</f>
        <v>233023.536833592</v>
      </c>
      <c r="J116" s="81" t="n">
        <f aca="false">'High pensions'!W116</f>
        <v>1282026.74659983</v>
      </c>
      <c r="K116" s="9"/>
      <c r="L116" s="81" t="n">
        <f aca="false">'High pensions'!N116</f>
        <v>4842851.61609755</v>
      </c>
      <c r="M116" s="67"/>
      <c r="N116" s="81" t="n">
        <f aca="false">'High pensions'!L116</f>
        <v>1575146.01360939</v>
      </c>
      <c r="O116" s="9"/>
      <c r="P116" s="81" t="n">
        <f aca="false">'High pensions'!X116</f>
        <v>33795568.6815486</v>
      </c>
      <c r="Q116" s="67"/>
      <c r="R116" s="81" t="n">
        <f aca="false">'High SIPA income'!G111</f>
        <v>41565751.6648371</v>
      </c>
      <c r="S116" s="67"/>
      <c r="T116" s="81" t="n">
        <f aca="false">'High SIPA income'!J111</f>
        <v>158930254.064863</v>
      </c>
      <c r="U116" s="9"/>
      <c r="V116" s="81" t="n">
        <f aca="false">'High SIPA income'!F111</f>
        <v>141157.001900769</v>
      </c>
      <c r="W116" s="67"/>
      <c r="X116" s="81" t="n">
        <f aca="false">'High SIPA income'!M111</f>
        <v>354545.692081828</v>
      </c>
      <c r="Y116" s="9"/>
      <c r="Z116" s="9" t="n">
        <f aca="false">R116+V116-N116-L116-F116</f>
        <v>376504.192126855</v>
      </c>
      <c r="AA116" s="9"/>
      <c r="AB116" s="9" t="n">
        <f aca="false">T116-P116-D116</f>
        <v>-66943076.2520064</v>
      </c>
      <c r="AC116" s="50"/>
      <c r="AD116" s="9"/>
      <c r="AE116" s="9"/>
      <c r="AF116" s="9"/>
      <c r="AG116" s="9" t="n">
        <f aca="false">BF116/100*$AG$53</f>
        <v>9013573645.75828</v>
      </c>
      <c r="AH116" s="40" t="n">
        <f aca="false">(AG116-AG115)/AG115</f>
        <v>0.00105254707385085</v>
      </c>
      <c r="AI116" s="40"/>
      <c r="AJ116" s="40" t="n">
        <f aca="false">AB116/AG116</f>
        <v>-0.00742691843245873</v>
      </c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9"/>
      <c r="AV116" s="7"/>
      <c r="AW116" s="7" t="n">
        <f aca="false">workers_and_wage_high!C104</f>
        <v>15024603</v>
      </c>
      <c r="AX116" s="7"/>
      <c r="AY116" s="40" t="n">
        <f aca="false">(AW116-AW115)/AW115</f>
        <v>0.000207635943292953</v>
      </c>
      <c r="AZ116" s="12" t="n">
        <f aca="false">workers_and_wage_high!B104</f>
        <v>9318.47617539868</v>
      </c>
      <c r="BA116" s="40" t="n">
        <f aca="false">(AZ116-AZ115)/AZ115</f>
        <v>0.00084473573305694</v>
      </c>
      <c r="BB116" s="39"/>
      <c r="BC116" s="39"/>
      <c r="BD116" s="39"/>
      <c r="BE116" s="39"/>
      <c r="BF116" s="7" t="n">
        <f aca="false">BF115*(1+AY116)*(1+BA116)*(1-BE116)</f>
        <v>162.246213658424</v>
      </c>
      <c r="BG116" s="7"/>
      <c r="BH116" s="7"/>
      <c r="BI116" s="40" t="e">
        <f aca="false">T123/AG123</f>
        <v>#DIV/0!</v>
      </c>
      <c r="BJ116" s="7"/>
      <c r="BK116" s="7"/>
      <c r="BL116" s="7"/>
      <c r="BM116" s="7"/>
      <c r="BN116" s="7"/>
      <c r="BO116" s="7"/>
      <c r="BP116" s="7"/>
    </row>
    <row r="117" customFormat="false" ht="12.8" hidden="false" customHeight="false" outlineLevel="0" collapsed="false">
      <c r="A117" s="7" t="n">
        <f aca="false">A113+1</f>
        <v>2040</v>
      </c>
      <c r="B117" s="7" t="n">
        <f aca="false">B113</f>
        <v>4</v>
      </c>
      <c r="C117" s="9"/>
      <c r="D117" s="81" t="n">
        <f aca="false">'High pensions'!Q117</f>
        <v>195264037.117122</v>
      </c>
      <c r="E117" s="9"/>
      <c r="F117" s="81" t="n">
        <f aca="false">'High pensions'!I117</f>
        <v>35491550.1303812</v>
      </c>
      <c r="G117" s="81" t="n">
        <f aca="false">'High pensions'!K117</f>
        <v>7725371.50560906</v>
      </c>
      <c r="H117" s="81" t="n">
        <f aca="false">'High pensions'!V117</f>
        <v>42502714.6707667</v>
      </c>
      <c r="I117" s="81" t="n">
        <f aca="false">'High pensions'!M117</f>
        <v>238929.015637392</v>
      </c>
      <c r="J117" s="81" t="n">
        <f aca="false">'High pensions'!W117</f>
        <v>1314516.9485804</v>
      </c>
      <c r="K117" s="9"/>
      <c r="L117" s="81" t="n">
        <f aca="false">'High pensions'!N117</f>
        <v>4906722.7740095</v>
      </c>
      <c r="M117" s="67"/>
      <c r="N117" s="81" t="n">
        <f aca="false">'High pensions'!L117</f>
        <v>1600198.55254619</v>
      </c>
      <c r="O117" s="9"/>
      <c r="P117" s="81" t="n">
        <f aca="false">'High pensions'!X117</f>
        <v>34264828.1011207</v>
      </c>
      <c r="Q117" s="67"/>
      <c r="R117" s="81" t="n">
        <f aca="false">'High SIPA income'!G112</f>
        <v>48159615.5764208</v>
      </c>
      <c r="S117" s="67"/>
      <c r="T117" s="81" t="n">
        <f aca="false">'High SIPA income'!J112</f>
        <v>184142464.232198</v>
      </c>
      <c r="U117" s="9"/>
      <c r="V117" s="81" t="n">
        <f aca="false">'High SIPA income'!F112</f>
        <v>138845.570874519</v>
      </c>
      <c r="W117" s="67"/>
      <c r="X117" s="81" t="n">
        <f aca="false">'High SIPA income'!M112</f>
        <v>348740.043747945</v>
      </c>
      <c r="Y117" s="9"/>
      <c r="Z117" s="9" t="n">
        <f aca="false">R117+V117-N117-L117-F117</f>
        <v>6299989.6903584</v>
      </c>
      <c r="AA117" s="9"/>
      <c r="AB117" s="9" t="n">
        <f aca="false">T117-P117-D117</f>
        <v>-45386400.9860445</v>
      </c>
      <c r="AC117" s="50"/>
      <c r="AD117" s="9"/>
      <c r="AE117" s="9"/>
      <c r="AF117" s="9"/>
      <c r="AG117" s="9" t="n">
        <f aca="false">BF117/100*$AG$53</f>
        <v>9063836934.16426</v>
      </c>
      <c r="AH117" s="40" t="n">
        <f aca="false">(AG117-AG116)/AG116</f>
        <v>0.0055763995925894</v>
      </c>
      <c r="AI117" s="40" t="n">
        <f aca="false">(AG117-AG113)/AG113</f>
        <v>0.0178372262531388</v>
      </c>
      <c r="AJ117" s="40" t="n">
        <f aca="false">AB117/AG117</f>
        <v>-0.0050074158786959</v>
      </c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V117" s="7"/>
      <c r="AW117" s="7" t="n">
        <f aca="false">workers_and_wage_high!C105</f>
        <v>15014686</v>
      </c>
      <c r="AX117" s="7"/>
      <c r="AY117" s="40" t="n">
        <f aca="false">(AW117-AW116)/AW116</f>
        <v>-0.000660050718145431</v>
      </c>
      <c r="AZ117" s="12" t="n">
        <f aca="false">workers_and_wage_high!B105</f>
        <v>9376.62877270193</v>
      </c>
      <c r="BA117" s="40" t="n">
        <f aca="false">(AZ117-AZ116)/AZ116</f>
        <v>0.00624056940305104</v>
      </c>
      <c r="BB117" s="39"/>
      <c r="BC117" s="39"/>
      <c r="BD117" s="39"/>
      <c r="BE117" s="39"/>
      <c r="BF117" s="7" t="n">
        <f aca="false">BF116*(1+AY117)*(1+BA117)*(1-BE117)</f>
        <v>163.150963378168</v>
      </c>
      <c r="BG117" s="7"/>
      <c r="BH117" s="7"/>
      <c r="BI117" s="40" t="e">
        <f aca="false">T124/AG124</f>
        <v>#DIV/0!</v>
      </c>
      <c r="BJ117" s="7"/>
      <c r="BK117" s="7"/>
      <c r="BL117" s="7"/>
      <c r="BM117" s="7"/>
      <c r="BN117" s="7"/>
      <c r="BO117" s="7"/>
      <c r="BP117" s="7"/>
    </row>
    <row r="118" customFormat="false" ht="12.8" hidden="false" customHeight="false" outlineLevel="0" collapsed="false">
      <c r="AZ118" s="0" t="n">
        <f aca="false">AZ117/AZ14*100</f>
        <v>146.172051863404</v>
      </c>
    </row>
    <row r="119" customFormat="false" ht="12.8" hidden="false" customHeight="false" outlineLevel="0" collapsed="false">
      <c r="AI119" s="32" t="n">
        <f aca="false">AVERAGE(AI29:AI117)</f>
        <v>0.0274287345600482</v>
      </c>
      <c r="BF119" s="0" t="s">
        <v>113</v>
      </c>
    </row>
    <row r="120" customFormat="false" ht="12.8" hidden="false" customHeight="false" outlineLevel="0" collapsed="false">
      <c r="AI120" s="32" t="n">
        <f aca="false">'Central scenario'!AI119</f>
        <v>0.0205866139908276</v>
      </c>
      <c r="AJ120" s="32" t="n">
        <f aca="false">AI119-AI120</f>
        <v>0.00684212056922056</v>
      </c>
    </row>
    <row r="121" customFormat="false" ht="12.8" hidden="false" customHeight="false" outlineLevel="0" collapsed="false">
      <c r="AI121" s="32" t="n">
        <f aca="false">'Low scenario'!AI119</f>
        <v>0.0130388582885333</v>
      </c>
      <c r="AJ121" s="32" t="n">
        <f aca="false">AI120-AI121</f>
        <v>0.00754775570229434</v>
      </c>
    </row>
  </sheetData>
  <mergeCells count="3">
    <mergeCell ref="AM1:AN1"/>
    <mergeCell ref="AQ1:AR1"/>
    <mergeCell ref="AS1:AT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97"/>
  <sheetViews>
    <sheetView showFormulas="false" showGridLines="true" showRowColHeaders="true" showZeros="true" rightToLeft="false" tabSelected="false" showOutlineSymbols="true" defaultGridColor="true" view="normal" topLeftCell="A7" colorId="64" zoomScale="85" zoomScaleNormal="85" zoomScalePageLayoutView="100" workbookViewId="0">
      <selection pane="topLeft" activeCell="D13" activeCellId="1" sqref="B120:G146 D13"/>
    </sheetView>
  </sheetViews>
  <sheetFormatPr defaultColWidth="9.1640625" defaultRowHeight="12.8" zeroHeight="false" outlineLevelRow="0" outlineLevelCol="0"/>
  <sheetData>
    <row r="1" customFormat="false" ht="12.8" hidden="false" customHeight="false" outlineLevel="0" collapsed="false">
      <c r="B1" s="0" t="s">
        <v>114</v>
      </c>
      <c r="E1" s="0" t="s">
        <v>115</v>
      </c>
      <c r="G1" s="0" t="s">
        <v>116</v>
      </c>
    </row>
    <row r="3" customFormat="false" ht="58.75" hidden="false" customHeight="true" outlineLevel="0" collapsed="false">
      <c r="B3" s="46" t="s">
        <v>117</v>
      </c>
      <c r="C3" s="46" t="s">
        <v>118</v>
      </c>
      <c r="D3" s="46" t="s">
        <v>119</v>
      </c>
      <c r="E3" s="46" t="s">
        <v>120</v>
      </c>
      <c r="F3" s="46" t="s">
        <v>121</v>
      </c>
      <c r="G3" s="46" t="s">
        <v>122</v>
      </c>
    </row>
    <row r="4" customFormat="false" ht="12.8" hidden="false" customHeight="false" outlineLevel="0" collapsed="false">
      <c r="A4" s="48"/>
      <c r="B4" s="48"/>
      <c r="C4" s="48"/>
    </row>
    <row r="5" customFormat="false" ht="12.8" hidden="false" customHeight="false" outlineLevel="0" collapsed="false">
      <c r="A5" s="48" t="n">
        <v>2014</v>
      </c>
      <c r="B5" s="52" t="n">
        <f aca="false">'Central scenario'!AL3</f>
        <v>-0.0196925047215125</v>
      </c>
      <c r="C5" s="52" t="n">
        <f aca="false">'Central scenario'!BO3</f>
        <v>-0.0196925047215125</v>
      </c>
      <c r="D5" s="32" t="n">
        <f aca="false">'Low scenario'!AL3</f>
        <v>-0.0196925047215125</v>
      </c>
      <c r="E5" s="32" t="n">
        <f aca="false">'Low scenario'!BO3</f>
        <v>-0.0196925047215125</v>
      </c>
      <c r="F5" s="32" t="n">
        <f aca="false">'High scenario'!AL3</f>
        <v>-0.0196925047215125</v>
      </c>
      <c r="G5" s="32" t="n">
        <f aca="false">'High scenario'!BO3</f>
        <v>-0.0196925047215125</v>
      </c>
    </row>
    <row r="6" customFormat="false" ht="12.8" hidden="false" customHeight="false" outlineLevel="0" collapsed="false">
      <c r="A6" s="48" t="n">
        <v>2015</v>
      </c>
      <c r="B6" s="52" t="n">
        <f aca="false">'Central scenario'!AL4</f>
        <v>-0.0329216410935525</v>
      </c>
      <c r="C6" s="52" t="n">
        <f aca="false">'Central scenario'!BO4</f>
        <v>-0.0329216410935525</v>
      </c>
      <c r="D6" s="32" t="n">
        <f aca="false">'Low scenario'!AL4</f>
        <v>-0.0328930718673194</v>
      </c>
      <c r="E6" s="32" t="n">
        <f aca="false">'Low scenario'!BO4</f>
        <v>-0.0328930718673194</v>
      </c>
      <c r="F6" s="32" t="n">
        <f aca="false">'High scenario'!AL4</f>
        <v>-0.0328930718673194</v>
      </c>
      <c r="G6" s="32" t="n">
        <f aca="false">'High scenario'!BO4</f>
        <v>-0.0328930718673194</v>
      </c>
    </row>
    <row r="7" customFormat="false" ht="12.8" hidden="false" customHeight="false" outlineLevel="0" collapsed="false">
      <c r="A7" s="48" t="n">
        <v>2016</v>
      </c>
      <c r="B7" s="52" t="n">
        <f aca="false">'Central scenario'!AL5</f>
        <v>-0.0328035834082181</v>
      </c>
      <c r="C7" s="52" t="n">
        <f aca="false">'Central scenario'!BO5</f>
        <v>-0.0328435514213561</v>
      </c>
      <c r="D7" s="32" t="n">
        <f aca="false">'Low scenario'!AL5</f>
        <v>-0.0327968849329026</v>
      </c>
      <c r="E7" s="32" t="n">
        <f aca="false">'Low scenario'!BO5</f>
        <v>-0.0328368529053519</v>
      </c>
      <c r="F7" s="32" t="n">
        <f aca="false">'High scenario'!AL5</f>
        <v>-0.0327968849329026</v>
      </c>
      <c r="G7" s="32" t="n">
        <f aca="false">'High scenario'!BO5</f>
        <v>-0.0328368529053519</v>
      </c>
    </row>
    <row r="8" customFormat="false" ht="12.8" hidden="false" customHeight="false" outlineLevel="0" collapsed="false">
      <c r="A8" s="48" t="n">
        <v>2017</v>
      </c>
      <c r="B8" s="52" t="n">
        <f aca="false">'Central scenario'!AL6</f>
        <v>-0.0364606376304176</v>
      </c>
      <c r="C8" s="52" t="n">
        <f aca="false">'Central scenario'!BO6</f>
        <v>-0.0369966710524054</v>
      </c>
      <c r="D8" s="32" t="n">
        <f aca="false">'Low scenario'!AL6</f>
        <v>-0.0365372181621095</v>
      </c>
      <c r="E8" s="32" t="n">
        <f aca="false">'Low scenario'!BO6</f>
        <v>-0.0370800402140634</v>
      </c>
      <c r="F8" s="32" t="n">
        <f aca="false">'High scenario'!AL6</f>
        <v>-0.0365372181621095</v>
      </c>
      <c r="G8" s="32" t="n">
        <f aca="false">'High scenario'!BO6</f>
        <v>-0.0370800402140634</v>
      </c>
    </row>
    <row r="9" customFormat="false" ht="12.8" hidden="false" customHeight="false" outlineLevel="0" collapsed="false">
      <c r="A9" s="48" t="n">
        <f aca="false">A8+1</f>
        <v>2018</v>
      </c>
      <c r="B9" s="52" t="n">
        <f aca="false">'Central scenario'!AL7</f>
        <v>0.183556021759364</v>
      </c>
      <c r="C9" s="52" t="n">
        <f aca="false">'Central scenario'!BO7</f>
        <v>-0.0373861329595968</v>
      </c>
      <c r="D9" s="32" t="n">
        <f aca="false">'Low scenario'!AL7</f>
        <v>-0.0368373483724276</v>
      </c>
      <c r="E9" s="32" t="n">
        <f aca="false">'Low scenario'!BO7</f>
        <v>-0.0377885224575695</v>
      </c>
      <c r="F9" s="32" t="n">
        <f aca="false">'High scenario'!AL7</f>
        <v>-0.0368373483724276</v>
      </c>
      <c r="G9" s="32" t="n">
        <f aca="false">'High scenario'!BO7</f>
        <v>-0.0377885224575695</v>
      </c>
    </row>
    <row r="10" customFormat="false" ht="12.8" hidden="false" customHeight="false" outlineLevel="0" collapsed="false">
      <c r="A10" s="48" t="n">
        <f aca="false">A9+1</f>
        <v>2019</v>
      </c>
      <c r="B10" s="52" t="n">
        <f aca="false">'Central scenario'!AL8</f>
        <v>-0.0376907704962474</v>
      </c>
      <c r="C10" s="52" t="n">
        <f aca="false">'Central scenario'!BO8</f>
        <v>-0.0386158795946962</v>
      </c>
      <c r="D10" s="32" t="n">
        <f aca="false">'Low scenario'!AL8</f>
        <v>-0.0378595109211102</v>
      </c>
      <c r="E10" s="32" t="n">
        <f aca="false">'Low scenario'!BO8</f>
        <v>-0.0387246759545038</v>
      </c>
      <c r="F10" s="32" t="n">
        <f aca="false">'High scenario'!AL8</f>
        <v>-0.0378593662635754</v>
      </c>
      <c r="G10" s="32" t="n">
        <f aca="false">'High scenario'!BO8</f>
        <v>-0.038724531296969</v>
      </c>
    </row>
    <row r="11" customFormat="false" ht="12.8" hidden="false" customHeight="false" outlineLevel="0" collapsed="false">
      <c r="A11" s="48" t="n">
        <f aca="false">A10+1</f>
        <v>2020</v>
      </c>
      <c r="B11" s="52" t="n">
        <f aca="false">'Central scenario'!AL9</f>
        <v>0.269932524530913</v>
      </c>
      <c r="C11" s="52" t="n">
        <f aca="false">'Central scenario'!BO9</f>
        <v>-0.0484603985836752</v>
      </c>
      <c r="D11" s="32" t="n">
        <f aca="false">'Low scenario'!AL9</f>
        <v>-0.0466026987213428</v>
      </c>
      <c r="E11" s="32" t="n">
        <f aca="false">'Low scenario'!BO9</f>
        <v>-0.0479727542943235</v>
      </c>
      <c r="F11" s="32" t="n">
        <f aca="false">'High scenario'!AL9</f>
        <v>-0.0472709302147546</v>
      </c>
      <c r="G11" s="32" t="n">
        <f aca="false">'High scenario'!BO9</f>
        <v>-0.048652765156163</v>
      </c>
    </row>
    <row r="12" customFormat="false" ht="12.8" hidden="false" customHeight="false" outlineLevel="0" collapsed="false">
      <c r="A12" s="48" t="n">
        <f aca="false">A11+1</f>
        <v>2021</v>
      </c>
      <c r="B12" s="52" t="n">
        <f aca="false">'Central scenario'!AL10</f>
        <v>-0.0368373410323259</v>
      </c>
      <c r="C12" s="52" t="n">
        <f aca="false">'Central scenario'!BO10</f>
        <v>-0.0387270003758979</v>
      </c>
      <c r="D12" s="32" t="n">
        <f aca="false">'Low scenario'!AL10</f>
        <v>-0.0384819235218304</v>
      </c>
      <c r="E12" s="32" t="n">
        <f aca="false">'Low scenario'!BO10</f>
        <v>-0.0401941403991634</v>
      </c>
      <c r="F12" s="32" t="n">
        <f aca="false">'High scenario'!AL10</f>
        <v>-0.0409040039792974</v>
      </c>
      <c r="G12" s="32" t="n">
        <f aca="false">'High scenario'!BO10</f>
        <v>-0.0427090774134468</v>
      </c>
    </row>
    <row r="13" customFormat="false" ht="12.8" hidden="false" customHeight="false" outlineLevel="0" collapsed="false">
      <c r="A13" s="48" t="n">
        <f aca="false">A12+1</f>
        <v>2022</v>
      </c>
      <c r="B13" s="52" t="n">
        <f aca="false">'Central scenario'!AL11</f>
        <v>-0.0403813567954013</v>
      </c>
      <c r="C13" s="52" t="n">
        <f aca="false">'Central scenario'!BO11</f>
        <v>-0.0427480714937184</v>
      </c>
      <c r="D13" s="32" t="n">
        <f aca="false">'Low scenario'!AL11</f>
        <v>-0.0394856268463968</v>
      </c>
      <c r="E13" s="32" t="n">
        <f aca="false">'Low scenario'!BO11</f>
        <v>-0.0415837233035988</v>
      </c>
      <c r="F13" s="32" t="n">
        <f aca="false">'High scenario'!AL11</f>
        <v>-0.0426046834420754</v>
      </c>
      <c r="G13" s="32" t="n">
        <f aca="false">'High scenario'!BO11</f>
        <v>-0.0448663810946941</v>
      </c>
    </row>
    <row r="14" customFormat="false" ht="12.8" hidden="false" customHeight="false" outlineLevel="0" collapsed="false">
      <c r="A14" s="48" t="n">
        <f aca="false">A13+1</f>
        <v>2023</v>
      </c>
      <c r="B14" s="52" t="n">
        <f aca="false">'Central scenario'!AL12</f>
        <v>-0.0428432326227358</v>
      </c>
      <c r="C14" s="52" t="n">
        <f aca="false">'Central scenario'!BO12</f>
        <v>-0.0455671704187063</v>
      </c>
      <c r="D14" s="32" t="n">
        <f aca="false">'Low scenario'!AL12</f>
        <v>-0.0417963281365541</v>
      </c>
      <c r="E14" s="32" t="n">
        <f aca="false">'Low scenario'!BO12</f>
        <v>-0.0442923194407899</v>
      </c>
      <c r="F14" s="32" t="n">
        <f aca="false">'High scenario'!AL12</f>
        <v>-0.043141023894952</v>
      </c>
      <c r="G14" s="32" t="n">
        <f aca="false">'High scenario'!BO12</f>
        <v>-0.0458074535083644</v>
      </c>
    </row>
    <row r="15" customFormat="false" ht="12.8" hidden="false" customHeight="false" outlineLevel="0" collapsed="false">
      <c r="A15" s="58" t="n">
        <f aca="false">A14+1</f>
        <v>2024</v>
      </c>
      <c r="B15" s="59" t="n">
        <f aca="false">'Central scenario'!AL13</f>
        <v>0.853334530715591</v>
      </c>
      <c r="C15" s="59" t="n">
        <f aca="false">'Central scenario'!BO13</f>
        <v>-0.050164294144583</v>
      </c>
      <c r="D15" s="32" t="n">
        <f aca="false">'Low scenario'!AL13</f>
        <v>-0.0463378231849205</v>
      </c>
      <c r="E15" s="32" t="n">
        <f aca="false">'Low scenario'!BO13</f>
        <v>-0.04933298014567</v>
      </c>
      <c r="F15" s="32" t="n">
        <f aca="false">'High scenario'!AL13</f>
        <v>-0.0469852009876514</v>
      </c>
      <c r="G15" s="32" t="n">
        <f aca="false">'High scenario'!BO13</f>
        <v>-0.0501009004079208</v>
      </c>
    </row>
    <row r="16" customFormat="false" ht="12.8" hidden="false" customHeight="false" outlineLevel="0" collapsed="false">
      <c r="A16" s="62" t="n">
        <f aca="false">A15+1</f>
        <v>2025</v>
      </c>
      <c r="B16" s="63" t="n">
        <f aca="false">'Central scenario'!AL14</f>
        <v>-0.0508571610535307</v>
      </c>
      <c r="C16" s="63" t="n">
        <f aca="false">'Central scenario'!BO14</f>
        <v>-0.0553866769933849</v>
      </c>
      <c r="D16" s="32" t="n">
        <f aca="false">'Low scenario'!AL14</f>
        <v>-0.0496624759345077</v>
      </c>
      <c r="E16" s="32" t="n">
        <f aca="false">'Low scenario'!BO14</f>
        <v>-0.0538846028307831</v>
      </c>
      <c r="F16" s="32" t="n">
        <f aca="false">'High scenario'!AL14</f>
        <v>-0.0487277584700473</v>
      </c>
      <c r="G16" s="32" t="n">
        <f aca="false">'High scenario'!BO14</f>
        <v>-0.0529119577447462</v>
      </c>
    </row>
    <row r="17" customFormat="false" ht="12.8" hidden="false" customHeight="false" outlineLevel="0" collapsed="false">
      <c r="A17" s="68" t="n">
        <f aca="false">A16+1</f>
        <v>2026</v>
      </c>
      <c r="B17" s="69" t="n">
        <f aca="false">'Central scenario'!AL15</f>
        <v>-0.053394950167106</v>
      </c>
      <c r="C17" s="69" t="n">
        <f aca="false">'Central scenario'!BO15</f>
        <v>-0.0595577570833042</v>
      </c>
      <c r="D17" s="32" t="n">
        <f aca="false">'Low scenario'!AL15</f>
        <v>-0.0550301350768226</v>
      </c>
      <c r="E17" s="32" t="n">
        <f aca="false">'Low scenario'!BO15</f>
        <v>-0.0609352180270265</v>
      </c>
      <c r="F17" s="32" t="n">
        <f aca="false">'High scenario'!AL15</f>
        <v>-0.0511928678924905</v>
      </c>
      <c r="G17" s="32" t="n">
        <f aca="false">'High scenario'!BO15</f>
        <v>-0.0569162743085314</v>
      </c>
    </row>
    <row r="18" customFormat="false" ht="12.8" hidden="false" customHeight="false" outlineLevel="0" collapsed="false">
      <c r="A18" s="68" t="n">
        <f aca="false">A17+1</f>
        <v>2027</v>
      </c>
      <c r="B18" s="69" t="n">
        <f aca="false">'Central scenario'!AL16</f>
        <v>-0.05319499219303</v>
      </c>
      <c r="C18" s="69" t="n">
        <f aca="false">'Central scenario'!BO16</f>
        <v>-0.0606807763851686</v>
      </c>
      <c r="D18" s="32" t="n">
        <f aca="false">'Low scenario'!AL16</f>
        <v>-0.055454011080372</v>
      </c>
      <c r="E18" s="32" t="n">
        <f aca="false">'Low scenario'!BO16</f>
        <v>-0.0626376733575839</v>
      </c>
      <c r="F18" s="32" t="n">
        <f aca="false">'High scenario'!AL16</f>
        <v>-0.0499541106395853</v>
      </c>
      <c r="G18" s="32" t="n">
        <f aca="false">'High scenario'!BO16</f>
        <v>-0.0567231959574093</v>
      </c>
    </row>
    <row r="19" customFormat="false" ht="12.8" hidden="false" customHeight="false" outlineLevel="0" collapsed="false">
      <c r="A19" s="68" t="n">
        <f aca="false">A18+1</f>
        <v>2028</v>
      </c>
      <c r="B19" s="69" t="n">
        <f aca="false">'Central scenario'!AL17</f>
        <v>-0.0509570070215885</v>
      </c>
      <c r="C19" s="69" t="n">
        <f aca="false">'Central scenario'!BO17</f>
        <v>-0.0598511156894801</v>
      </c>
      <c r="D19" s="32" t="n">
        <f aca="false">'Low scenario'!AL17</f>
        <v>-0.0541131660869417</v>
      </c>
      <c r="E19" s="32" t="n">
        <f aca="false">'Low scenario'!BO17</f>
        <v>-0.0622638076720916</v>
      </c>
      <c r="F19" s="32" t="n">
        <f aca="false">'High scenario'!AL17</f>
        <v>-0.0484625551786024</v>
      </c>
      <c r="G19" s="32" t="n">
        <f aca="false">'High scenario'!BO17</f>
        <v>-0.0564741392542331</v>
      </c>
    </row>
    <row r="20" customFormat="false" ht="12.8" hidden="false" customHeight="false" outlineLevel="0" collapsed="false">
      <c r="A20" s="62" t="n">
        <f aca="false">A19+1</f>
        <v>2029</v>
      </c>
      <c r="B20" s="63" t="n">
        <f aca="false">'Central scenario'!AL18</f>
        <v>-0.050369954746476</v>
      </c>
      <c r="C20" s="63" t="n">
        <f aca="false">'Central scenario'!BO18</f>
        <v>-0.0604497388938452</v>
      </c>
      <c r="D20" s="32" t="n">
        <f aca="false">'Low scenario'!AL18</f>
        <v>-0.0544012415518929</v>
      </c>
      <c r="E20" s="32" t="n">
        <f aca="false">'Low scenario'!BO18</f>
        <v>-0.0637485269660773</v>
      </c>
      <c r="F20" s="32" t="n">
        <f aca="false">'High scenario'!AL18</f>
        <v>-0.0458654722937764</v>
      </c>
      <c r="G20" s="32" t="n">
        <f aca="false">'High scenario'!BO18</f>
        <v>-0.0551584817063178</v>
      </c>
    </row>
    <row r="21" customFormat="false" ht="12.8" hidden="false" customHeight="false" outlineLevel="0" collapsed="false">
      <c r="A21" s="68" t="n">
        <f aca="false">A20+1</f>
        <v>2030</v>
      </c>
      <c r="B21" s="69" t="n">
        <f aca="false">'Central scenario'!AL19</f>
        <v>-0.0484711164996719</v>
      </c>
      <c r="C21" s="69" t="n">
        <f aca="false">'Central scenario'!BO19</f>
        <v>-0.0594851115199262</v>
      </c>
      <c r="D21" s="32" t="n">
        <f aca="false">'Low scenario'!AL19</f>
        <v>-0.0534075020341889</v>
      </c>
      <c r="E21" s="32" t="n">
        <f aca="false">'Low scenario'!BO19</f>
        <v>-0.0636184048356162</v>
      </c>
      <c r="F21" s="32" t="n">
        <f aca="false">'High scenario'!AL19</f>
        <v>-0.043467743232549</v>
      </c>
      <c r="G21" s="32" t="n">
        <f aca="false">'High scenario'!BO19</f>
        <v>-0.053848801904531</v>
      </c>
    </row>
    <row r="22" customFormat="false" ht="12.8" hidden="false" customHeight="false" outlineLevel="0" collapsed="false">
      <c r="A22" s="68" t="n">
        <f aca="false">A21+1</f>
        <v>2031</v>
      </c>
      <c r="B22" s="69" t="n">
        <f aca="false">'Central scenario'!AL20</f>
        <v>-0.0474349754708913</v>
      </c>
      <c r="C22" s="69" t="n">
        <f aca="false">'Central scenario'!BO20</f>
        <v>-0.059441551249848</v>
      </c>
      <c r="D22" s="32" t="n">
        <f aca="false">'Low scenario'!AL20</f>
        <v>-0.0513595653008811</v>
      </c>
      <c r="E22" s="32" t="n">
        <f aca="false">'Low scenario'!BO20</f>
        <v>-0.0623414181775487</v>
      </c>
      <c r="F22" s="32" t="n">
        <f aca="false">'High scenario'!AL20</f>
        <v>-0.0415673296989754</v>
      </c>
      <c r="G22" s="32" t="n">
        <f aca="false">'High scenario'!BO20</f>
        <v>-0.0530724551581446</v>
      </c>
      <c r="H22" s="32" t="n">
        <f aca="false">B31-D31</f>
        <v>0.0101035127418873</v>
      </c>
      <c r="I22" s="32" t="n">
        <f aca="false">C31-E31</f>
        <v>0.0104115351442149</v>
      </c>
    </row>
    <row r="23" customFormat="false" ht="12.8" hidden="false" customHeight="false" outlineLevel="0" collapsed="false">
      <c r="A23" s="68" t="n">
        <f aca="false">A22+1</f>
        <v>2032</v>
      </c>
      <c r="B23" s="69" t="n">
        <f aca="false">'Central scenario'!AL21</f>
        <v>-0.0458834299043777</v>
      </c>
      <c r="C23" s="69" t="n">
        <f aca="false">'Central scenario'!BO21</f>
        <v>-0.059290098988549</v>
      </c>
      <c r="D23" s="32" t="n">
        <f aca="false">'Low scenario'!AL21</f>
        <v>-0.0505190702635519</v>
      </c>
      <c r="E23" s="32" t="n">
        <f aca="false">'Low scenario'!BO21</f>
        <v>-0.062450731422322</v>
      </c>
      <c r="F23" s="32" t="n">
        <f aca="false">'High scenario'!AL21</f>
        <v>-0.0401847192391394</v>
      </c>
      <c r="G23" s="32" t="n">
        <f aca="false">'High scenario'!BO21</f>
        <v>-0.0528468314049417</v>
      </c>
      <c r="H23" s="32" t="n">
        <f aca="false">B31-F31</f>
        <v>-0.00670844331516958</v>
      </c>
      <c r="I23" s="32" t="n">
        <f aca="false">C31-G31</f>
        <v>-0.00729001731368487</v>
      </c>
    </row>
    <row r="24" customFormat="false" ht="12.8" hidden="false" customHeight="false" outlineLevel="0" collapsed="false">
      <c r="A24" s="62" t="n">
        <f aca="false">A23+1</f>
        <v>2033</v>
      </c>
      <c r="B24" s="63" t="n">
        <f aca="false">'Central scenario'!AL22</f>
        <v>-0.042104550624925</v>
      </c>
      <c r="C24" s="63" t="n">
        <f aca="false">'Central scenario'!BO22</f>
        <v>-0.0564574731896866</v>
      </c>
      <c r="D24" s="32" t="n">
        <f aca="false">'Low scenario'!AL22</f>
        <v>-0.0501198064909279</v>
      </c>
      <c r="E24" s="32" t="n">
        <f aca="false">'Low scenario'!BO22</f>
        <v>-0.0630744435790523</v>
      </c>
      <c r="F24" s="32" t="n">
        <f aca="false">'High scenario'!AL22</f>
        <v>-0.0373612514309279</v>
      </c>
      <c r="G24" s="32" t="n">
        <f aca="false">'High scenario'!BO22</f>
        <v>-0.0506268816451394</v>
      </c>
      <c r="H24" s="32" t="n">
        <f aca="false">H22-I22</f>
        <v>-0.0003080224023276</v>
      </c>
    </row>
    <row r="25" customFormat="false" ht="12.8" hidden="false" customHeight="false" outlineLevel="0" collapsed="false">
      <c r="A25" s="68" t="n">
        <f aca="false">A24+1</f>
        <v>2034</v>
      </c>
      <c r="B25" s="69" t="n">
        <f aca="false">'Central scenario'!AL23</f>
        <v>-0.0403070125061584</v>
      </c>
      <c r="C25" s="69" t="n">
        <f aca="false">'Central scenario'!BO23</f>
        <v>-0.0553836577033192</v>
      </c>
      <c r="D25" s="32" t="n">
        <f aca="false">'Low scenario'!AL23</f>
        <v>-0.0478727771611881</v>
      </c>
      <c r="E25" s="32" t="n">
        <f aca="false">'Low scenario'!BO23</f>
        <v>-0.0618383791541315</v>
      </c>
      <c r="F25" s="32" t="n">
        <f aca="false">'High scenario'!AL23</f>
        <v>-0.0365122304356062</v>
      </c>
      <c r="G25" s="32" t="n">
        <f aca="false">'High scenario'!BO23</f>
        <v>-0.0505468570836458</v>
      </c>
      <c r="H25" s="32" t="n">
        <f aca="false">H23-I23</f>
        <v>0.000581573998515297</v>
      </c>
    </row>
    <row r="26" customFormat="false" ht="12.8" hidden="false" customHeight="false" outlineLevel="0" collapsed="false">
      <c r="A26" s="68" t="n">
        <f aca="false">A25+1</f>
        <v>2035</v>
      </c>
      <c r="B26" s="69" t="n">
        <f aca="false">'Central scenario'!AL24</f>
        <v>-0.0391968069121341</v>
      </c>
      <c r="C26" s="69" t="n">
        <f aca="false">'Central scenario'!BO24</f>
        <v>-0.0552264286279767</v>
      </c>
      <c r="D26" s="32" t="n">
        <f aca="false">'Low scenario'!AL24</f>
        <v>-0.0466728133413824</v>
      </c>
      <c r="E26" s="32" t="n">
        <f aca="false">'Low scenario'!BO24</f>
        <v>-0.0617225791320617</v>
      </c>
      <c r="F26" s="32" t="n">
        <f aca="false">'High scenario'!AL24</f>
        <v>-0.0340455777308497</v>
      </c>
      <c r="G26" s="32" t="n">
        <f aca="false">'High scenario'!BO24</f>
        <v>-0.0488061503222135</v>
      </c>
    </row>
    <row r="27" customFormat="false" ht="12.8" hidden="false" customHeight="false" outlineLevel="0" collapsed="false">
      <c r="A27" s="68" t="n">
        <f aca="false">A26+1</f>
        <v>2036</v>
      </c>
      <c r="B27" s="69" t="n">
        <f aca="false">'Central scenario'!AL25</f>
        <v>-0.0378259070715837</v>
      </c>
      <c r="C27" s="69" t="n">
        <f aca="false">'Central scenario'!BO25</f>
        <v>-0.0546100941088102</v>
      </c>
      <c r="D27" s="32" t="n">
        <f aca="false">'Low scenario'!AL25</f>
        <v>-0.0466772812581748</v>
      </c>
      <c r="E27" s="32" t="n">
        <f aca="false">'Low scenario'!BO25</f>
        <v>-0.0627536976445452</v>
      </c>
      <c r="F27" s="32" t="n">
        <f aca="false">'High scenario'!AL25</f>
        <v>-0.0324707227859429</v>
      </c>
      <c r="G27" s="32" t="n">
        <f aca="false">'High scenario'!BO25</f>
        <v>-0.0482394029121773</v>
      </c>
    </row>
    <row r="28" customFormat="false" ht="12.8" hidden="false" customHeight="false" outlineLevel="0" collapsed="false">
      <c r="A28" s="62" t="n">
        <f aca="false">A27+1</f>
        <v>2037</v>
      </c>
      <c r="B28" s="63" t="n">
        <f aca="false">'Central scenario'!AL26</f>
        <v>-0.0367874704096033</v>
      </c>
      <c r="C28" s="63" t="n">
        <f aca="false">'Central scenario'!BO26</f>
        <v>-0.054398084798534</v>
      </c>
      <c r="D28" s="32" t="n">
        <f aca="false">'Low scenario'!AL26</f>
        <v>-0.0453015118384574</v>
      </c>
      <c r="E28" s="32" t="n">
        <f aca="false">'Low scenario'!BO26</f>
        <v>-0.0624763980496405</v>
      </c>
      <c r="F28" s="32" t="n">
        <f aca="false">'High scenario'!AL26</f>
        <v>-0.029372852346267</v>
      </c>
      <c r="G28" s="32" t="n">
        <f aca="false">'High scenario'!BO26</f>
        <v>-0.0461117711492957</v>
      </c>
    </row>
    <row r="29" customFormat="false" ht="12.8" hidden="false" customHeight="false" outlineLevel="0" collapsed="false">
      <c r="A29" s="68" t="n">
        <f aca="false">A28+1</f>
        <v>2038</v>
      </c>
      <c r="B29" s="69" t="n">
        <f aca="false">'Central scenario'!AL27</f>
        <v>-0.0344559018073392</v>
      </c>
      <c r="C29" s="69" t="n">
        <f aca="false">'Central scenario'!BO27</f>
        <v>-0.0525869619314167</v>
      </c>
      <c r="D29" s="32" t="n">
        <f aca="false">'Low scenario'!AL27</f>
        <v>-0.043698866937234</v>
      </c>
      <c r="E29" s="32" t="n">
        <f aca="false">'Low scenario'!BO27</f>
        <v>-0.0616307521193328</v>
      </c>
      <c r="F29" s="32" t="n">
        <f aca="false">'High scenario'!AL27</f>
        <v>-0.0270176550605245</v>
      </c>
      <c r="G29" s="32" t="n">
        <f aca="false">'High scenario'!BO27</f>
        <v>-0.0444372069690301</v>
      </c>
      <c r="I29" s="32" t="n">
        <f aca="false">C31-E31</f>
        <v>0.0104115351442149</v>
      </c>
    </row>
    <row r="30" customFormat="false" ht="12.8" hidden="false" customHeight="false" outlineLevel="0" collapsed="false">
      <c r="A30" s="68" t="n">
        <f aca="false">A29+1</f>
        <v>2039</v>
      </c>
      <c r="B30" s="69" t="n">
        <f aca="false">'Central scenario'!AL28</f>
        <v>-0.0331358267115371</v>
      </c>
      <c r="C30" s="69" t="n">
        <f aca="false">'Central scenario'!BO28</f>
        <v>-0.0522149982481401</v>
      </c>
      <c r="D30" s="32" t="n">
        <f aca="false">'Low scenario'!AL28</f>
        <v>-0.0429701878849147</v>
      </c>
      <c r="E30" s="32" t="n">
        <f aca="false">'Low scenario'!BO28</f>
        <v>-0.0618179350491841</v>
      </c>
      <c r="F30" s="32" t="n">
        <f aca="false">'High scenario'!AL28</f>
        <v>-0.0261254510728081</v>
      </c>
      <c r="G30" s="32" t="n">
        <f aca="false">'High scenario'!BO28</f>
        <v>-0.044147995404841</v>
      </c>
      <c r="I30" s="32" t="n">
        <f aca="false">C31-G31</f>
        <v>-0.00729001731368487</v>
      </c>
    </row>
    <row r="31" customFormat="false" ht="12.8" hidden="false" customHeight="false" outlineLevel="0" collapsed="false">
      <c r="A31" s="68" t="n">
        <f aca="false">A30+1</f>
        <v>2040</v>
      </c>
      <c r="B31" s="69" t="n">
        <f aca="false">'Central scenario'!AL29</f>
        <v>-0.0322095291245267</v>
      </c>
      <c r="C31" s="69" t="n">
        <f aca="false">'Central scenario'!BO29</f>
        <v>-0.0517593157466207</v>
      </c>
      <c r="D31" s="32" t="n">
        <f aca="false">'Low scenario'!AL29</f>
        <v>-0.042313041866414</v>
      </c>
      <c r="E31" s="32" t="n">
        <f aca="false">'Low scenario'!BO29</f>
        <v>-0.0621708508908356</v>
      </c>
      <c r="F31" s="32" t="n">
        <f aca="false">'High scenario'!AL29</f>
        <v>-0.0255010858093571</v>
      </c>
      <c r="G31" s="32" t="n">
        <f aca="false">'High scenario'!BO29</f>
        <v>-0.0444692984329358</v>
      </c>
    </row>
    <row r="33" customFormat="false" ht="57.85" hidden="false" customHeight="false" outlineLevel="0" collapsed="false">
      <c r="B33" s="91" t="s">
        <v>123</v>
      </c>
      <c r="C33" s="46" t="s">
        <v>0</v>
      </c>
      <c r="D33" s="46" t="s">
        <v>124</v>
      </c>
      <c r="E33" s="46" t="s">
        <v>125</v>
      </c>
      <c r="F33" s="46" t="s">
        <v>126</v>
      </c>
      <c r="G33" s="46" t="s">
        <v>127</v>
      </c>
      <c r="H33" s="46" t="s">
        <v>128</v>
      </c>
    </row>
    <row r="34" customFormat="false" ht="12.8" hidden="false" customHeight="false" outlineLevel="0" collapsed="false">
      <c r="B34" s="91"/>
    </row>
    <row r="35" customFormat="false" ht="12.8" hidden="false" customHeight="false" outlineLevel="0" collapsed="false">
      <c r="A35" s="0" t="n">
        <v>1993</v>
      </c>
      <c r="B35" s="92" t="n">
        <v>-0.0177</v>
      </c>
    </row>
    <row r="36" customFormat="false" ht="12.8" hidden="false" customHeight="false" outlineLevel="0" collapsed="false">
      <c r="A36" s="0" t="n">
        <f aca="false">A35+1</f>
        <v>1994</v>
      </c>
      <c r="B36" s="93" t="n">
        <v>-0.0266</v>
      </c>
    </row>
    <row r="37" customFormat="false" ht="12.8" hidden="false" customHeight="false" outlineLevel="0" collapsed="false">
      <c r="A37" s="0" t="n">
        <f aca="false">A36+1</f>
        <v>1995</v>
      </c>
      <c r="B37" s="92" t="n">
        <v>-0.0223</v>
      </c>
    </row>
    <row r="38" customFormat="false" ht="12.8" hidden="false" customHeight="false" outlineLevel="0" collapsed="false">
      <c r="A38" s="0" t="n">
        <f aca="false">A37+1</f>
        <v>1996</v>
      </c>
      <c r="B38" s="93" t="n">
        <v>-0.0233</v>
      </c>
    </row>
    <row r="39" customFormat="false" ht="12.8" hidden="false" customHeight="false" outlineLevel="0" collapsed="false">
      <c r="A39" s="0" t="n">
        <f aca="false">A38+1</f>
        <v>1997</v>
      </c>
      <c r="B39" s="92" t="n">
        <v>-0.0208</v>
      </c>
    </row>
    <row r="40" customFormat="false" ht="12.8" hidden="false" customHeight="false" outlineLevel="0" collapsed="false">
      <c r="A40" s="0" t="n">
        <f aca="false">A39+1</f>
        <v>1998</v>
      </c>
      <c r="B40" s="93" t="n">
        <v>-0.0271</v>
      </c>
    </row>
    <row r="41" customFormat="false" ht="12.8" hidden="false" customHeight="false" outlineLevel="0" collapsed="false">
      <c r="A41" s="0" t="n">
        <f aca="false">A40+1</f>
        <v>1999</v>
      </c>
      <c r="B41" s="92" t="n">
        <v>-0.0322</v>
      </c>
    </row>
    <row r="42" customFormat="false" ht="12.8" hidden="false" customHeight="false" outlineLevel="0" collapsed="false">
      <c r="A42" s="0" t="n">
        <f aca="false">A41+1</f>
        <v>2000</v>
      </c>
      <c r="B42" s="93" t="n">
        <v>-0.0338</v>
      </c>
    </row>
    <row r="43" customFormat="false" ht="12.8" hidden="false" customHeight="false" outlineLevel="0" collapsed="false">
      <c r="A43" s="0" t="n">
        <f aca="false">A42+1</f>
        <v>2001</v>
      </c>
      <c r="B43" s="92" t="n">
        <v>-0.0343</v>
      </c>
    </row>
    <row r="44" customFormat="false" ht="12.8" hidden="false" customHeight="false" outlineLevel="0" collapsed="false">
      <c r="A44" s="0" t="n">
        <f aca="false">A43+1</f>
        <v>2002</v>
      </c>
      <c r="B44" s="93" t="n">
        <v>-0.0297</v>
      </c>
    </row>
    <row r="45" customFormat="false" ht="12.8" hidden="false" customHeight="false" outlineLevel="0" collapsed="false">
      <c r="A45" s="0" t="n">
        <f aca="false">A44+1</f>
        <v>2003</v>
      </c>
      <c r="B45" s="92" t="n">
        <v>-0.0278</v>
      </c>
    </row>
    <row r="46" customFormat="false" ht="12.8" hidden="false" customHeight="false" outlineLevel="0" collapsed="false">
      <c r="A46" s="0" t="n">
        <f aca="false">A45+1</f>
        <v>2004</v>
      </c>
      <c r="B46" s="93" t="n">
        <v>-0.0219</v>
      </c>
    </row>
    <row r="47" customFormat="false" ht="12.8" hidden="false" customHeight="false" outlineLevel="0" collapsed="false">
      <c r="A47" s="0" t="n">
        <f aca="false">A46+1</f>
        <v>2005</v>
      </c>
      <c r="B47" s="92" t="n">
        <v>-0.0179</v>
      </c>
    </row>
    <row r="48" customFormat="false" ht="12.8" hidden="false" customHeight="false" outlineLevel="0" collapsed="false">
      <c r="A48" s="0" t="n">
        <f aca="false">A47+1</f>
        <v>2006</v>
      </c>
      <c r="B48" s="93" t="n">
        <v>-0.0165</v>
      </c>
    </row>
    <row r="49" customFormat="false" ht="12.8" hidden="false" customHeight="false" outlineLevel="0" collapsed="false">
      <c r="A49" s="0" t="n">
        <f aca="false">A48+1</f>
        <v>2007</v>
      </c>
      <c r="B49" s="92" t="n">
        <v>-0.0159</v>
      </c>
    </row>
    <row r="50" customFormat="false" ht="12.8" hidden="false" customHeight="false" outlineLevel="0" collapsed="false">
      <c r="A50" s="0" t="n">
        <f aca="false">A49+1</f>
        <v>2008</v>
      </c>
      <c r="B50" s="93" t="n">
        <v>-0.0183</v>
      </c>
    </row>
    <row r="51" customFormat="false" ht="12.8" hidden="false" customHeight="false" outlineLevel="0" collapsed="false">
      <c r="A51" s="0" t="n">
        <f aca="false">A50+1</f>
        <v>2009</v>
      </c>
      <c r="B51" s="92" t="n">
        <v>-0.0157</v>
      </c>
    </row>
    <row r="52" customFormat="false" ht="12.8" hidden="false" customHeight="false" outlineLevel="0" collapsed="false">
      <c r="A52" s="0" t="n">
        <f aca="false">A51+1</f>
        <v>2010</v>
      </c>
      <c r="B52" s="93" t="n">
        <v>-0.0158</v>
      </c>
    </row>
    <row r="53" customFormat="false" ht="12.8" hidden="false" customHeight="false" outlineLevel="0" collapsed="false">
      <c r="A53" s="0" t="n">
        <f aca="false">A52+1</f>
        <v>2011</v>
      </c>
      <c r="B53" s="92" t="n">
        <v>-0.0162</v>
      </c>
    </row>
    <row r="54" customFormat="false" ht="12.8" hidden="false" customHeight="false" outlineLevel="0" collapsed="false">
      <c r="A54" s="0" t="n">
        <f aca="false">A53+1</f>
        <v>2012</v>
      </c>
      <c r="B54" s="93" t="n">
        <v>-0.0195</v>
      </c>
    </row>
    <row r="55" customFormat="false" ht="12.8" hidden="false" customHeight="false" outlineLevel="0" collapsed="false">
      <c r="A55" s="0" t="n">
        <f aca="false">A54+1</f>
        <v>2013</v>
      </c>
      <c r="B55" s="92" t="n">
        <v>-0.0211</v>
      </c>
    </row>
    <row r="56" customFormat="false" ht="12.8" hidden="false" customHeight="false" outlineLevel="0" collapsed="false">
      <c r="A56" s="0" t="n">
        <f aca="false">A55+1</f>
        <v>2014</v>
      </c>
      <c r="B56" s="93" t="n">
        <v>-0.0217</v>
      </c>
      <c r="C56" s="52" t="n">
        <v>-0.0204610062724093</v>
      </c>
      <c r="D56" s="52"/>
      <c r="E56" s="32"/>
      <c r="F56" s="32"/>
      <c r="G56" s="32"/>
      <c r="H56" s="32"/>
    </row>
    <row r="57" customFormat="false" ht="12.8" hidden="false" customHeight="false" outlineLevel="0" collapsed="false">
      <c r="A57" s="0" t="n">
        <f aca="false">A56+1</f>
        <v>2015</v>
      </c>
      <c r="B57" s="92" t="n">
        <v>-0.0288</v>
      </c>
      <c r="C57" s="52" t="n">
        <v>-0.0330446382603628</v>
      </c>
      <c r="D57" s="52"/>
      <c r="E57" s="32"/>
      <c r="F57" s="32"/>
      <c r="G57" s="32"/>
      <c r="H57" s="32"/>
    </row>
    <row r="58" customFormat="false" ht="12.8" hidden="false" customHeight="false" outlineLevel="0" collapsed="false">
      <c r="A58" s="0" t="n">
        <f aca="false">A57+1</f>
        <v>2016</v>
      </c>
      <c r="B58" s="93" t="n">
        <v>-0.0337</v>
      </c>
      <c r="C58" s="52" t="n">
        <v>-0.0320699980328446</v>
      </c>
      <c r="D58" s="52" t="n">
        <v>-0.0321032250996477</v>
      </c>
      <c r="E58" s="32"/>
      <c r="F58" s="32"/>
      <c r="G58" s="32"/>
      <c r="H58" s="32"/>
    </row>
    <row r="59" customFormat="false" ht="12.8" hidden="false" customHeight="false" outlineLevel="0" collapsed="false">
      <c r="A59" s="0" t="n">
        <f aca="false">A58+1</f>
        <v>2017</v>
      </c>
      <c r="B59" s="92" t="n">
        <v>-0.0406</v>
      </c>
      <c r="C59" s="52" t="n">
        <v>-0.0374038527856204</v>
      </c>
      <c r="D59" s="52" t="n">
        <v>-0.0379961132519919</v>
      </c>
      <c r="E59" s="32" t="n">
        <v>-0.0376077782939136</v>
      </c>
      <c r="F59" s="32" t="n">
        <v>-0.0382000387602851</v>
      </c>
      <c r="G59" s="32" t="n">
        <v>-0.0373415222108777</v>
      </c>
      <c r="H59" s="32" t="n">
        <v>-0.0379337826772492</v>
      </c>
    </row>
    <row r="60" customFormat="false" ht="12.8" hidden="false" customHeight="false" outlineLevel="0" collapsed="false">
      <c r="A60" s="0" t="n">
        <f aca="false">A59+1</f>
        <v>2018</v>
      </c>
      <c r="C60" s="52" t="n">
        <v>-0.0373929613246554</v>
      </c>
      <c r="D60" s="52" t="n">
        <v>-0.0384525136714927</v>
      </c>
      <c r="E60" s="32" t="n">
        <v>-0.0386403639641776</v>
      </c>
      <c r="F60" s="32" t="n">
        <v>-0.0397056041299793</v>
      </c>
      <c r="G60" s="32" t="n">
        <v>-0.0363078603080157</v>
      </c>
      <c r="H60" s="32" t="n">
        <v>-0.0373615054714437</v>
      </c>
    </row>
    <row r="61" customFormat="false" ht="12.8" hidden="false" customHeight="false" outlineLevel="0" collapsed="false">
      <c r="A61" s="0" t="n">
        <f aca="false">A60+1</f>
        <v>2019</v>
      </c>
      <c r="C61" s="52" t="n">
        <v>-0.0409383594403069</v>
      </c>
      <c r="D61" s="52" t="n">
        <v>-0.04245369280166</v>
      </c>
      <c r="E61" s="32" t="n">
        <v>-0.043475443742129</v>
      </c>
      <c r="F61" s="32" t="n">
        <v>-0.0450108497150175</v>
      </c>
      <c r="G61" s="32" t="n">
        <v>-0.0387666181259384</v>
      </c>
      <c r="H61" s="32" t="n">
        <v>-0.0402618113455339</v>
      </c>
    </row>
    <row r="62" customFormat="false" ht="12.8" hidden="false" customHeight="false" outlineLevel="0" collapsed="false">
      <c r="A62" s="0" t="n">
        <f aca="false">A61+1</f>
        <v>2020</v>
      </c>
      <c r="C62" s="52" t="n">
        <v>-0.0438282105343072</v>
      </c>
      <c r="D62" s="52" t="n">
        <v>-0.0458505671389831</v>
      </c>
      <c r="E62" s="32" t="n">
        <v>-0.0474454684221555</v>
      </c>
      <c r="F62" s="32" t="n">
        <v>-0.0495102950710981</v>
      </c>
      <c r="G62" s="32" t="n">
        <v>-0.0406980206307754</v>
      </c>
      <c r="H62" s="32" t="n">
        <v>-0.0426828025034131</v>
      </c>
    </row>
    <row r="63" customFormat="false" ht="12.8" hidden="false" customHeight="false" outlineLevel="0" collapsed="false">
      <c r="A63" s="0" t="n">
        <f aca="false">A62+1</f>
        <v>2021</v>
      </c>
      <c r="C63" s="52" t="n">
        <v>-0.0448411650186807</v>
      </c>
      <c r="D63" s="52" t="n">
        <v>-0.0473273786694441</v>
      </c>
      <c r="E63" s="32" t="n">
        <v>-0.0491760423378644</v>
      </c>
      <c r="F63" s="32" t="n">
        <v>-0.0517191664308293</v>
      </c>
      <c r="G63" s="32" t="n">
        <v>-0.0402797930914584</v>
      </c>
      <c r="H63" s="32" t="n">
        <v>-0.0427137453668518</v>
      </c>
    </row>
    <row r="64" customFormat="false" ht="12.8" hidden="false" customHeight="false" outlineLevel="0" collapsed="false">
      <c r="A64" s="0" t="n">
        <f aca="false">A63+1</f>
        <v>2022</v>
      </c>
      <c r="C64" s="52" t="n">
        <v>-0.0447708650920272</v>
      </c>
      <c r="D64" s="52" t="n">
        <v>-0.0478243493010391</v>
      </c>
      <c r="E64" s="32" t="n">
        <v>-0.0506935587242372</v>
      </c>
      <c r="F64" s="32" t="n">
        <v>-0.0538113524625579</v>
      </c>
      <c r="G64" s="32" t="n">
        <v>-0.0399413969028234</v>
      </c>
      <c r="H64" s="32" t="n">
        <v>-0.042868603716032</v>
      </c>
    </row>
    <row r="65" customFormat="false" ht="12.8" hidden="false" customHeight="false" outlineLevel="0" collapsed="false">
      <c r="A65" s="0" t="n">
        <f aca="false">A64+1</f>
        <v>2023</v>
      </c>
      <c r="C65" s="52" t="n">
        <v>-0.0432474424424217</v>
      </c>
      <c r="D65" s="52" t="n">
        <v>-0.0468031617223973</v>
      </c>
      <c r="E65" s="32" t="n">
        <v>-0.0502813077901995</v>
      </c>
      <c r="F65" s="32" t="n">
        <v>-0.0538445675385018</v>
      </c>
      <c r="G65" s="32" t="n">
        <v>-0.0369823891921761</v>
      </c>
      <c r="H65" s="32" t="n">
        <v>-0.0402913649953486</v>
      </c>
    </row>
    <row r="66" customFormat="false" ht="12.8" hidden="false" customHeight="false" outlineLevel="0" collapsed="false">
      <c r="A66" s="0" t="n">
        <f aca="false">A65+1</f>
        <v>2024</v>
      </c>
      <c r="C66" s="59" t="n">
        <v>-0.0407053581128047</v>
      </c>
      <c r="D66" s="59" t="n">
        <v>-0.0448736930498427</v>
      </c>
      <c r="E66" s="32" t="n">
        <v>-0.0491978690669384</v>
      </c>
      <c r="F66" s="32" t="n">
        <v>-0.0533503083682397</v>
      </c>
      <c r="G66" s="32" t="n">
        <v>-0.034357169997021</v>
      </c>
      <c r="H66" s="32" t="n">
        <v>-0.0381781939954783</v>
      </c>
    </row>
    <row r="67" customFormat="false" ht="12.8" hidden="false" customHeight="false" outlineLevel="0" collapsed="false">
      <c r="A67" s="0" t="n">
        <f aca="false">A66+1</f>
        <v>2025</v>
      </c>
      <c r="C67" s="63" t="n">
        <v>-0.0384373888357271</v>
      </c>
      <c r="D67" s="63" t="n">
        <v>-0.0438390133565703</v>
      </c>
      <c r="E67" s="32" t="n">
        <v>-0.0483171619735341</v>
      </c>
      <c r="F67" s="32" t="n">
        <v>-0.0537956697994875</v>
      </c>
      <c r="G67" s="32" t="n">
        <v>-0.0314464623231193</v>
      </c>
      <c r="H67" s="32" t="n">
        <v>-0.0364478091859152</v>
      </c>
    </row>
    <row r="68" customFormat="false" ht="12.8" hidden="false" customHeight="false" outlineLevel="0" collapsed="false">
      <c r="A68" s="0" t="n">
        <f aca="false">A67+1</f>
        <v>2026</v>
      </c>
      <c r="C68" s="69" t="n">
        <v>-0.0358333614797038</v>
      </c>
      <c r="D68" s="69" t="n">
        <v>-0.0425189159959425</v>
      </c>
      <c r="E68" s="32" t="n">
        <v>-0.0471101721898914</v>
      </c>
      <c r="F68" s="32" t="n">
        <v>-0.0539224093496101</v>
      </c>
      <c r="G68" s="32" t="n">
        <v>-0.028543145589423</v>
      </c>
      <c r="H68" s="32" t="n">
        <v>-0.0347059854669037</v>
      </c>
    </row>
    <row r="69" customFormat="false" ht="12.8" hidden="false" customHeight="false" outlineLevel="0" collapsed="false">
      <c r="A69" s="0" t="n">
        <f aca="false">A68+1</f>
        <v>2027</v>
      </c>
      <c r="C69" s="69" t="n">
        <v>-0.0335559985720395</v>
      </c>
      <c r="D69" s="69" t="n">
        <v>-0.0416711328187213</v>
      </c>
      <c r="E69" s="32" t="n">
        <v>-0.0444999022775352</v>
      </c>
      <c r="F69" s="32" t="n">
        <v>-0.0529308403260635</v>
      </c>
      <c r="G69" s="32" t="n">
        <v>-0.0246350258213394</v>
      </c>
      <c r="H69" s="32" t="n">
        <v>-0.0320646085674623</v>
      </c>
    </row>
    <row r="70" customFormat="false" ht="12.8" hidden="false" customHeight="false" outlineLevel="0" collapsed="false">
      <c r="A70" s="0" t="n">
        <f aca="false">A69+1</f>
        <v>2028</v>
      </c>
      <c r="B70" s="48"/>
      <c r="C70" s="69" t="n">
        <v>-0.0315098585025888</v>
      </c>
      <c r="D70" s="69" t="n">
        <v>-0.0410056250740558</v>
      </c>
      <c r="E70" s="32" t="n">
        <v>-0.0427561364711711</v>
      </c>
      <c r="F70" s="32" t="n">
        <v>-0.0526627103492831</v>
      </c>
      <c r="G70" s="32" t="n">
        <v>-0.0215076695017689</v>
      </c>
      <c r="H70" s="32" t="n">
        <v>-0.030161045341475</v>
      </c>
    </row>
    <row r="71" customFormat="false" ht="12.8" hidden="false" customHeight="false" outlineLevel="0" collapsed="false">
      <c r="A71" s="0" t="n">
        <f aca="false">A70+1</f>
        <v>2029</v>
      </c>
      <c r="B71" s="52"/>
      <c r="C71" s="63" t="n">
        <v>-0.0293502546836776</v>
      </c>
      <c r="D71" s="63" t="n">
        <v>-0.0400278417992508</v>
      </c>
      <c r="E71" s="32" t="n">
        <v>-0.0419262211314313</v>
      </c>
      <c r="F71" s="32" t="n">
        <v>-0.0532050074663445</v>
      </c>
      <c r="G71" s="32" t="n">
        <v>-0.0177299347081778</v>
      </c>
      <c r="H71" s="32" t="n">
        <v>-0.0274936711441096</v>
      </c>
    </row>
    <row r="72" customFormat="false" ht="12.8" hidden="false" customHeight="false" outlineLevel="0" collapsed="false">
      <c r="A72" s="0" t="n">
        <f aca="false">A71+1</f>
        <v>2030</v>
      </c>
      <c r="B72" s="52"/>
      <c r="C72" s="69" t="n">
        <v>-0.0275110441600482</v>
      </c>
      <c r="D72" s="69" t="n">
        <v>-0.0390830751566264</v>
      </c>
      <c r="E72" s="32" t="n">
        <v>-0.0412160077772183</v>
      </c>
      <c r="F72" s="32" t="n">
        <v>-0.0537519990268602</v>
      </c>
      <c r="G72" s="32" t="n">
        <v>-0.0152009619822014</v>
      </c>
      <c r="H72" s="32" t="n">
        <v>-0.0258699201755879</v>
      </c>
    </row>
    <row r="73" customFormat="false" ht="12.8" hidden="false" customHeight="false" outlineLevel="0" collapsed="false">
      <c r="A73" s="0" t="n">
        <f aca="false">A72+1</f>
        <v>2031</v>
      </c>
      <c r="B73" s="52"/>
      <c r="C73" s="69" t="n">
        <v>-0.0250237011514879</v>
      </c>
      <c r="D73" s="69" t="n">
        <v>-0.0376364338615586</v>
      </c>
      <c r="E73" s="32" t="n">
        <v>-0.0390044038696693</v>
      </c>
      <c r="F73" s="32" t="n">
        <v>-0.0527439418247547</v>
      </c>
      <c r="G73" s="32" t="n">
        <v>-0.0127195302993086</v>
      </c>
      <c r="H73" s="32" t="n">
        <v>-0.0241512089028821</v>
      </c>
    </row>
    <row r="74" customFormat="false" ht="12.8" hidden="false" customHeight="false" outlineLevel="0" collapsed="false">
      <c r="A74" s="0" t="n">
        <f aca="false">A73+1</f>
        <v>2032</v>
      </c>
      <c r="B74" s="52"/>
      <c r="C74" s="69" t="n">
        <v>-0.0236624962419754</v>
      </c>
      <c r="D74" s="69" t="n">
        <v>-0.0373739552155568</v>
      </c>
      <c r="E74" s="32" t="n">
        <v>-0.037203827708454</v>
      </c>
      <c r="F74" s="32" t="n">
        <v>-0.0523481451309193</v>
      </c>
      <c r="G74" s="32" t="n">
        <v>-0.00997912897839578</v>
      </c>
      <c r="H74" s="32" t="n">
        <v>-0.0224162026356837</v>
      </c>
    </row>
    <row r="75" customFormat="false" ht="12.8" hidden="false" customHeight="false" outlineLevel="0" collapsed="false">
      <c r="A75" s="0" t="n">
        <f aca="false">A74+1</f>
        <v>2033</v>
      </c>
      <c r="B75" s="52"/>
      <c r="C75" s="63" t="n">
        <v>-0.0211892288381244</v>
      </c>
      <c r="D75" s="63" t="n">
        <v>-0.03583671292832</v>
      </c>
      <c r="E75" s="32" t="n">
        <v>-0.0352482069847661</v>
      </c>
      <c r="F75" s="32" t="n">
        <v>-0.0516568298564333</v>
      </c>
      <c r="G75" s="32" t="n">
        <v>-0.00716633020583441</v>
      </c>
      <c r="H75" s="32" t="n">
        <v>-0.0203870041464871</v>
      </c>
    </row>
    <row r="76" customFormat="false" ht="12.8" hidden="false" customHeight="false" outlineLevel="0" collapsed="false">
      <c r="A76" s="0" t="n">
        <f aca="false">A75+1</f>
        <v>2034</v>
      </c>
      <c r="B76" s="52"/>
      <c r="C76" s="69" t="n">
        <v>-0.0197720290629055</v>
      </c>
      <c r="D76" s="69" t="n">
        <v>-0.0353918960189126</v>
      </c>
      <c r="E76" s="32" t="n">
        <v>-0.0345458264840886</v>
      </c>
      <c r="F76" s="32" t="n">
        <v>-0.0521983980484141</v>
      </c>
      <c r="G76" s="32" t="n">
        <v>-0.00525913285479715</v>
      </c>
      <c r="H76" s="32" t="n">
        <v>-0.0192070127073764</v>
      </c>
    </row>
    <row r="77" customFormat="false" ht="12.8" hidden="false" customHeight="false" outlineLevel="0" collapsed="false">
      <c r="A77" s="0" t="n">
        <f aca="false">A76+1</f>
        <v>2035</v>
      </c>
      <c r="B77" s="52"/>
      <c r="C77" s="69" t="n">
        <v>-0.0181150845513351</v>
      </c>
      <c r="D77" s="69" t="n">
        <v>-0.0346789214741994</v>
      </c>
      <c r="E77" s="32" t="n">
        <v>-0.0334258454902035</v>
      </c>
      <c r="F77" s="32" t="n">
        <v>-0.0523619318281197</v>
      </c>
      <c r="G77" s="32" t="n">
        <v>-0.0035417840712153</v>
      </c>
      <c r="H77" s="32" t="n">
        <v>-0.0182066664363193</v>
      </c>
    </row>
    <row r="78" customFormat="false" ht="12.8" hidden="false" customHeight="false" outlineLevel="0" collapsed="false">
      <c r="A78" s="0" t="n">
        <f aca="false">A77+1</f>
        <v>2036</v>
      </c>
      <c r="B78" s="52"/>
      <c r="C78" s="69" t="n">
        <v>-0.0165379779749596</v>
      </c>
      <c r="D78" s="69" t="n">
        <v>-0.03407846173714</v>
      </c>
      <c r="E78" s="32" t="n">
        <v>-0.032063325189906</v>
      </c>
      <c r="F78" s="32" t="n">
        <v>-0.0522221045716853</v>
      </c>
      <c r="G78" s="32" t="n">
        <v>-0.00188583595423482</v>
      </c>
      <c r="H78" s="32" t="n">
        <v>-0.0173638742663802</v>
      </c>
    </row>
    <row r="79" customFormat="false" ht="12.8" hidden="false" customHeight="false" outlineLevel="0" collapsed="false">
      <c r="A79" s="0" t="n">
        <f aca="false">A78+1</f>
        <v>2037</v>
      </c>
      <c r="B79" s="52"/>
      <c r="C79" s="63" t="n">
        <v>-0.0155509752335555</v>
      </c>
      <c r="D79" s="63" t="n">
        <v>-0.034099803431488</v>
      </c>
      <c r="E79" s="32" t="n">
        <v>-0.0306064418243413</v>
      </c>
      <c r="F79" s="32" t="n">
        <v>-0.0521689157220568</v>
      </c>
      <c r="G79" s="32" t="n">
        <v>0.00017017956259122</v>
      </c>
      <c r="H79" s="32" t="n">
        <v>-0.01590415073763</v>
      </c>
    </row>
    <row r="80" customFormat="false" ht="12.8" hidden="false" customHeight="false" outlineLevel="0" collapsed="false">
      <c r="A80" s="0" t="n">
        <f aca="false">A79+1</f>
        <v>2038</v>
      </c>
      <c r="B80" s="52"/>
      <c r="C80" s="69" t="n">
        <v>-0.0145018192110957</v>
      </c>
      <c r="D80" s="69" t="n">
        <v>-0.03408777570155</v>
      </c>
      <c r="E80" s="32" t="n">
        <v>-0.0292541441802</v>
      </c>
      <c r="F80" s="32" t="n">
        <v>-0.0521679509577505</v>
      </c>
      <c r="G80" s="32" t="n">
        <v>0.00142985621154989</v>
      </c>
      <c r="H80" s="32" t="n">
        <v>-0.0153200107411763</v>
      </c>
    </row>
    <row r="81" customFormat="false" ht="12.8" hidden="false" customHeight="false" outlineLevel="0" collapsed="false">
      <c r="A81" s="0" t="n">
        <f aca="false">A80+1</f>
        <v>2039</v>
      </c>
      <c r="B81" s="59"/>
      <c r="C81" s="69" t="n">
        <v>-0.0134972399103032</v>
      </c>
      <c r="D81" s="69" t="n">
        <v>-0.0339682331787172</v>
      </c>
      <c r="E81" s="32" t="n">
        <v>-0.0277373383666853</v>
      </c>
      <c r="F81" s="32" t="n">
        <v>-0.0521665053479258</v>
      </c>
      <c r="G81" s="32" t="n">
        <v>0.00227289823088215</v>
      </c>
      <c r="H81" s="32" t="n">
        <v>-0.0152825999760684</v>
      </c>
    </row>
    <row r="82" customFormat="false" ht="12.8" hidden="false" customHeight="false" outlineLevel="0" collapsed="false">
      <c r="A82" s="0" t="n">
        <f aca="false">A81+1</f>
        <v>2040</v>
      </c>
      <c r="B82" s="63"/>
      <c r="C82" s="69" t="n">
        <v>-0.0132561175472251</v>
      </c>
      <c r="D82" s="69" t="n">
        <v>-0.0347109965182293</v>
      </c>
      <c r="E82" s="32" t="n">
        <v>-0.0276257733975593</v>
      </c>
      <c r="F82" s="32" t="n">
        <v>-0.0533668979244751</v>
      </c>
      <c r="G82" s="32" t="n">
        <v>0.00295901714450528</v>
      </c>
      <c r="H82" s="32" t="n">
        <v>-0.0154309710792054</v>
      </c>
    </row>
    <row r="83" customFormat="false" ht="12.8" hidden="false" customHeight="false" outlineLevel="0" collapsed="false">
      <c r="A83" s="68"/>
      <c r="B83" s="69"/>
      <c r="C83" s="69"/>
      <c r="D83" s="32"/>
      <c r="E83" s="32"/>
      <c r="F83" s="32"/>
      <c r="G83" s="32"/>
    </row>
    <row r="84" customFormat="false" ht="12.8" hidden="false" customHeight="false" outlineLevel="0" collapsed="false">
      <c r="A84" s="68"/>
      <c r="B84" s="69"/>
      <c r="C84" s="69"/>
      <c r="D84" s="32"/>
      <c r="E84" s="32"/>
      <c r="F84" s="32"/>
      <c r="G84" s="32"/>
    </row>
    <row r="85" customFormat="false" ht="12.8" hidden="false" customHeight="false" outlineLevel="0" collapsed="false">
      <c r="A85" s="68"/>
      <c r="B85" s="69"/>
      <c r="C85" s="69"/>
      <c r="D85" s="32"/>
      <c r="E85" s="32"/>
      <c r="F85" s="32"/>
      <c r="G85" s="32"/>
    </row>
    <row r="86" customFormat="false" ht="12.8" hidden="false" customHeight="false" outlineLevel="0" collapsed="false">
      <c r="A86" s="62"/>
      <c r="B86" s="63"/>
      <c r="C86" s="63"/>
      <c r="D86" s="32"/>
      <c r="E86" s="32"/>
      <c r="F86" s="32"/>
      <c r="G86" s="32"/>
    </row>
    <row r="87" customFormat="false" ht="12.8" hidden="false" customHeight="false" outlineLevel="0" collapsed="false">
      <c r="A87" s="68"/>
      <c r="B87" s="69"/>
      <c r="C87" s="69"/>
      <c r="D87" s="32"/>
      <c r="E87" s="32"/>
      <c r="F87" s="32"/>
      <c r="G87" s="32"/>
    </row>
    <row r="88" customFormat="false" ht="12.8" hidden="false" customHeight="false" outlineLevel="0" collapsed="false">
      <c r="A88" s="68"/>
      <c r="B88" s="69"/>
      <c r="C88" s="69"/>
      <c r="D88" s="32"/>
      <c r="E88" s="32"/>
      <c r="F88" s="32"/>
      <c r="G88" s="32"/>
    </row>
    <row r="89" customFormat="false" ht="12.8" hidden="false" customHeight="false" outlineLevel="0" collapsed="false">
      <c r="A89" s="68"/>
      <c r="B89" s="69"/>
      <c r="C89" s="69"/>
      <c r="D89" s="32"/>
      <c r="E89" s="32"/>
      <c r="F89" s="32"/>
      <c r="G89" s="32"/>
    </row>
    <row r="90" customFormat="false" ht="12.8" hidden="false" customHeight="false" outlineLevel="0" collapsed="false">
      <c r="A90" s="62"/>
      <c r="B90" s="63"/>
      <c r="C90" s="63"/>
      <c r="D90" s="32"/>
      <c r="E90" s="32"/>
      <c r="F90" s="32"/>
      <c r="G90" s="32"/>
    </row>
    <row r="91" customFormat="false" ht="12.8" hidden="false" customHeight="false" outlineLevel="0" collapsed="false">
      <c r="A91" s="68"/>
      <c r="B91" s="69"/>
      <c r="C91" s="69"/>
      <c r="D91" s="32"/>
      <c r="E91" s="32"/>
      <c r="F91" s="32"/>
      <c r="G91" s="32"/>
    </row>
    <row r="92" customFormat="false" ht="12.8" hidden="false" customHeight="false" outlineLevel="0" collapsed="false">
      <c r="A92" s="68"/>
      <c r="B92" s="69"/>
      <c r="C92" s="69"/>
      <c r="D92" s="32"/>
      <c r="E92" s="32"/>
      <c r="F92" s="32"/>
      <c r="G92" s="32"/>
    </row>
    <row r="93" customFormat="false" ht="12.8" hidden="false" customHeight="false" outlineLevel="0" collapsed="false">
      <c r="A93" s="68"/>
      <c r="B93" s="69"/>
      <c r="C93" s="69"/>
      <c r="D93" s="32"/>
      <c r="E93" s="32"/>
      <c r="F93" s="32"/>
      <c r="G93" s="32"/>
    </row>
    <row r="94" customFormat="false" ht="12.8" hidden="false" customHeight="false" outlineLevel="0" collapsed="false">
      <c r="A94" s="62"/>
      <c r="B94" s="63"/>
      <c r="C94" s="63"/>
      <c r="D94" s="32"/>
      <c r="E94" s="32"/>
      <c r="F94" s="32"/>
      <c r="G94" s="32"/>
    </row>
    <row r="95" customFormat="false" ht="12.8" hidden="false" customHeight="false" outlineLevel="0" collapsed="false">
      <c r="A95" s="68"/>
      <c r="B95" s="69"/>
      <c r="C95" s="69"/>
      <c r="D95" s="32"/>
      <c r="E95" s="32"/>
      <c r="F95" s="32"/>
      <c r="G95" s="32"/>
    </row>
    <row r="96" customFormat="false" ht="12.8" hidden="false" customHeight="false" outlineLevel="0" collapsed="false">
      <c r="A96" s="68"/>
      <c r="B96" s="69"/>
      <c r="C96" s="69"/>
      <c r="D96" s="32"/>
      <c r="E96" s="32"/>
      <c r="F96" s="32"/>
      <c r="G96" s="32"/>
    </row>
    <row r="97" customFormat="false" ht="12.8" hidden="false" customHeight="false" outlineLevel="0" collapsed="false">
      <c r="A97" s="68"/>
      <c r="B97" s="69"/>
      <c r="C97" s="69"/>
      <c r="D97" s="32"/>
      <c r="E97" s="32"/>
      <c r="F97" s="32"/>
      <c r="G97" s="3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0"/>
  <sheetViews>
    <sheetView showFormulas="false" showGridLines="true" showRowColHeaders="true" showZeros="true" rightToLeft="false" tabSelected="false" showOutlineSymbols="true" defaultGridColor="true" view="normal" topLeftCell="D28" colorId="64" zoomScale="85" zoomScaleNormal="85" zoomScalePageLayoutView="100" workbookViewId="0">
      <selection pane="topLeft" activeCell="E35" activeCellId="1" sqref="B120:G146 E35"/>
    </sheetView>
  </sheetViews>
  <sheetFormatPr defaultColWidth="11.6875" defaultRowHeight="12.8" zeroHeight="false" outlineLevelRow="0" outlineLevelCol="0"/>
  <sheetData>
    <row r="1" customFormat="false" ht="57.85" hidden="false" customHeight="false" outlineLevel="0" collapsed="false">
      <c r="A1" s="94"/>
      <c r="B1" s="95" t="s">
        <v>123</v>
      </c>
      <c r="C1" s="96" t="s">
        <v>0</v>
      </c>
      <c r="D1" s="96" t="s">
        <v>124</v>
      </c>
      <c r="E1" s="96" t="s">
        <v>125</v>
      </c>
      <c r="F1" s="96" t="s">
        <v>126</v>
      </c>
      <c r="G1" s="96" t="s">
        <v>127</v>
      </c>
      <c r="H1" s="96" t="s">
        <v>128</v>
      </c>
    </row>
    <row r="2" customFormat="false" ht="12.8" hidden="false" customHeight="false" outlineLevel="0" collapsed="false">
      <c r="A2" s="94"/>
      <c r="B2" s="95"/>
      <c r="C2" s="94"/>
      <c r="D2" s="94"/>
      <c r="E2" s="94"/>
      <c r="F2" s="94"/>
      <c r="G2" s="94"/>
      <c r="H2" s="94"/>
    </row>
    <row r="3" customFormat="false" ht="15" hidden="false" customHeight="false" outlineLevel="0" collapsed="false">
      <c r="A3" s="97" t="n">
        <v>1993</v>
      </c>
      <c r="B3" s="98" t="n">
        <v>-0.0176975770327058</v>
      </c>
      <c r="C3" s="94"/>
      <c r="D3" s="94"/>
      <c r="E3" s="94"/>
      <c r="F3" s="94"/>
      <c r="G3" s="94"/>
      <c r="H3" s="94"/>
    </row>
    <row r="4" customFormat="false" ht="15" hidden="false" customHeight="false" outlineLevel="0" collapsed="false">
      <c r="A4" s="97" t="n">
        <v>1994</v>
      </c>
      <c r="B4" s="99" t="n">
        <v>-0.0265706733334723</v>
      </c>
      <c r="C4" s="94"/>
      <c r="D4" s="94"/>
      <c r="E4" s="94"/>
      <c r="F4" s="94"/>
      <c r="G4" s="94"/>
      <c r="H4" s="94"/>
    </row>
    <row r="5" customFormat="false" ht="15" hidden="false" customHeight="false" outlineLevel="0" collapsed="false">
      <c r="A5" s="97" t="n">
        <v>1995</v>
      </c>
      <c r="B5" s="98" t="n">
        <v>-0.0223256780195043</v>
      </c>
      <c r="C5" s="94"/>
      <c r="D5" s="94"/>
      <c r="E5" s="94"/>
      <c r="F5" s="94"/>
      <c r="G5" s="94"/>
      <c r="H5" s="94"/>
    </row>
    <row r="6" customFormat="false" ht="15" hidden="false" customHeight="false" outlineLevel="0" collapsed="false">
      <c r="A6" s="97" t="n">
        <v>1996</v>
      </c>
      <c r="B6" s="99" t="n">
        <v>-0.0232748001171907</v>
      </c>
      <c r="C6" s="94"/>
      <c r="D6" s="94"/>
      <c r="E6" s="94"/>
      <c r="F6" s="94"/>
      <c r="G6" s="94"/>
      <c r="H6" s="94"/>
    </row>
    <row r="7" customFormat="false" ht="15" hidden="false" customHeight="false" outlineLevel="0" collapsed="false">
      <c r="A7" s="97" t="n">
        <v>1997</v>
      </c>
      <c r="B7" s="98" t="n">
        <v>-0.0208020897656273</v>
      </c>
      <c r="C7" s="94"/>
      <c r="D7" s="94"/>
      <c r="E7" s="94"/>
      <c r="F7" s="94"/>
      <c r="G7" s="94"/>
      <c r="H7" s="94"/>
    </row>
    <row r="8" customFormat="false" ht="15" hidden="false" customHeight="false" outlineLevel="0" collapsed="false">
      <c r="A8" s="97" t="n">
        <v>1998</v>
      </c>
      <c r="B8" s="99" t="n">
        <v>-0.0271450823041349</v>
      </c>
      <c r="C8" s="94"/>
      <c r="D8" s="94"/>
      <c r="E8" s="94"/>
      <c r="F8" s="94"/>
      <c r="G8" s="94"/>
      <c r="H8" s="94"/>
    </row>
    <row r="9" customFormat="false" ht="15" hidden="false" customHeight="false" outlineLevel="0" collapsed="false">
      <c r="A9" s="97" t="n">
        <v>1999</v>
      </c>
      <c r="B9" s="98" t="n">
        <v>-0.0321516368666459</v>
      </c>
      <c r="C9" s="94"/>
      <c r="D9" s="94"/>
      <c r="E9" s="94"/>
      <c r="F9" s="94"/>
      <c r="G9" s="94"/>
      <c r="H9" s="94"/>
    </row>
    <row r="10" customFormat="false" ht="15" hidden="false" customHeight="false" outlineLevel="0" collapsed="false">
      <c r="A10" s="97" t="n">
        <v>2000</v>
      </c>
      <c r="B10" s="99" t="n">
        <v>-0.0337754965366008</v>
      </c>
      <c r="C10" s="94"/>
      <c r="D10" s="94"/>
      <c r="E10" s="94"/>
      <c r="F10" s="94"/>
      <c r="G10" s="94"/>
      <c r="H10" s="94"/>
    </row>
    <row r="11" customFormat="false" ht="15" hidden="false" customHeight="false" outlineLevel="0" collapsed="false">
      <c r="A11" s="97" t="n">
        <v>2001</v>
      </c>
      <c r="B11" s="98" t="n">
        <v>-0.0343324976529175</v>
      </c>
      <c r="C11" s="94"/>
      <c r="D11" s="94"/>
      <c r="E11" s="94"/>
      <c r="F11" s="94"/>
      <c r="G11" s="94"/>
      <c r="H11" s="94"/>
    </row>
    <row r="12" customFormat="false" ht="15" hidden="false" customHeight="false" outlineLevel="0" collapsed="false">
      <c r="A12" s="97" t="n">
        <v>2002</v>
      </c>
      <c r="B12" s="99" t="n">
        <v>-0.0297003395722639</v>
      </c>
      <c r="C12" s="94"/>
      <c r="D12" s="94"/>
      <c r="E12" s="94"/>
      <c r="F12" s="94"/>
      <c r="G12" s="94"/>
      <c r="H12" s="94"/>
    </row>
    <row r="13" customFormat="false" ht="15" hidden="false" customHeight="false" outlineLevel="0" collapsed="false">
      <c r="A13" s="97" t="n">
        <v>2003</v>
      </c>
      <c r="B13" s="98" t="n">
        <v>-0.0277579380361316</v>
      </c>
      <c r="C13" s="94"/>
      <c r="D13" s="94"/>
      <c r="E13" s="94"/>
      <c r="F13" s="94"/>
      <c r="G13" s="94"/>
      <c r="H13" s="94"/>
    </row>
    <row r="14" customFormat="false" ht="15" hidden="false" customHeight="false" outlineLevel="0" collapsed="false">
      <c r="A14" s="97" t="n">
        <v>2004</v>
      </c>
      <c r="B14" s="99" t="n">
        <v>-0.0218853689158177</v>
      </c>
      <c r="C14" s="94"/>
      <c r="D14" s="94"/>
      <c r="E14" s="94"/>
      <c r="F14" s="94"/>
      <c r="G14" s="94"/>
      <c r="H14" s="94"/>
    </row>
    <row r="15" customFormat="false" ht="15" hidden="false" customHeight="false" outlineLevel="0" collapsed="false">
      <c r="A15" s="97" t="n">
        <v>2005</v>
      </c>
      <c r="B15" s="98" t="n">
        <v>-0.0179040572743257</v>
      </c>
      <c r="C15" s="94"/>
      <c r="D15" s="94"/>
      <c r="E15" s="94"/>
      <c r="F15" s="94"/>
      <c r="G15" s="94"/>
      <c r="H15" s="94"/>
    </row>
    <row r="16" customFormat="false" ht="15" hidden="false" customHeight="false" outlineLevel="0" collapsed="false">
      <c r="A16" s="97" t="n">
        <v>2006</v>
      </c>
      <c r="B16" s="99" t="n">
        <v>-0.0165135934957867</v>
      </c>
      <c r="C16" s="94"/>
      <c r="D16" s="94"/>
      <c r="E16" s="94"/>
      <c r="F16" s="94"/>
      <c r="G16" s="94"/>
      <c r="H16" s="94"/>
    </row>
    <row r="17" customFormat="false" ht="15" hidden="false" customHeight="false" outlineLevel="0" collapsed="false">
      <c r="A17" s="97" t="n">
        <v>2007</v>
      </c>
      <c r="B17" s="98" t="n">
        <v>-0.0158656512635353</v>
      </c>
      <c r="C17" s="94"/>
      <c r="D17" s="94"/>
      <c r="E17" s="94"/>
      <c r="F17" s="94"/>
      <c r="G17" s="94"/>
      <c r="H17" s="94"/>
    </row>
    <row r="18" customFormat="false" ht="15" hidden="false" customHeight="false" outlineLevel="0" collapsed="false">
      <c r="A18" s="97" t="n">
        <v>2008</v>
      </c>
      <c r="B18" s="99" t="n">
        <v>-0.0183013371636907</v>
      </c>
      <c r="C18" s="94"/>
      <c r="D18" s="94"/>
      <c r="E18" s="94"/>
      <c r="F18" s="94"/>
      <c r="G18" s="94"/>
      <c r="H18" s="94"/>
    </row>
    <row r="19" customFormat="false" ht="15" hidden="false" customHeight="false" outlineLevel="0" collapsed="false">
      <c r="A19" s="97" t="n">
        <v>2009</v>
      </c>
      <c r="B19" s="98" t="n">
        <v>-0.0156710909032578</v>
      </c>
      <c r="C19" s="94"/>
      <c r="D19" s="94"/>
      <c r="E19" s="94"/>
      <c r="F19" s="94"/>
      <c r="G19" s="94"/>
      <c r="H19" s="94"/>
    </row>
    <row r="20" customFormat="false" ht="15" hidden="false" customHeight="false" outlineLevel="0" collapsed="false">
      <c r="A20" s="97" t="n">
        <v>2010</v>
      </c>
      <c r="B20" s="99" t="n">
        <v>-0.0158039957303612</v>
      </c>
      <c r="C20" s="94"/>
      <c r="D20" s="94"/>
      <c r="E20" s="94"/>
      <c r="F20" s="94"/>
      <c r="G20" s="94"/>
      <c r="H20" s="94"/>
    </row>
    <row r="21" customFormat="false" ht="15" hidden="false" customHeight="false" outlineLevel="0" collapsed="false">
      <c r="A21" s="97" t="n">
        <v>2011</v>
      </c>
      <c r="B21" s="98" t="n">
        <v>-0.0158943271566621</v>
      </c>
      <c r="C21" s="94"/>
      <c r="D21" s="94"/>
      <c r="E21" s="94"/>
      <c r="F21" s="94"/>
      <c r="G21" s="94"/>
      <c r="H21" s="94"/>
    </row>
    <row r="22" customFormat="false" ht="15" hidden="false" customHeight="false" outlineLevel="0" collapsed="false">
      <c r="A22" s="97" t="n">
        <v>2012</v>
      </c>
      <c r="B22" s="99" t="n">
        <v>-0.0195335859314802</v>
      </c>
      <c r="C22" s="94"/>
      <c r="D22" s="94"/>
      <c r="E22" s="94"/>
      <c r="F22" s="94"/>
      <c r="G22" s="94"/>
      <c r="H22" s="94"/>
    </row>
    <row r="23" customFormat="false" ht="15" hidden="false" customHeight="false" outlineLevel="0" collapsed="false">
      <c r="A23" s="97" t="n">
        <v>2013</v>
      </c>
      <c r="B23" s="98" t="n">
        <v>-0.02109912849421</v>
      </c>
      <c r="C23" s="94"/>
      <c r="D23" s="94"/>
      <c r="E23" s="94"/>
      <c r="F23" s="94"/>
      <c r="G23" s="94"/>
      <c r="H23" s="94"/>
    </row>
    <row r="24" customFormat="false" ht="15" hidden="false" customHeight="false" outlineLevel="0" collapsed="false">
      <c r="A24" s="97" t="n">
        <v>2014</v>
      </c>
      <c r="B24" s="99" t="n">
        <v>-0.0217418594917814</v>
      </c>
      <c r="C24" s="100" t="n">
        <f aca="false">'Central scenario'!AL3</f>
        <v>-0.0196925047215125</v>
      </c>
      <c r="D24" s="101"/>
      <c r="E24" s="94"/>
      <c r="F24" s="94"/>
      <c r="G24" s="94"/>
      <c r="H24" s="94"/>
    </row>
    <row r="25" customFormat="false" ht="15" hidden="false" customHeight="false" outlineLevel="0" collapsed="false">
      <c r="A25" s="97" t="n">
        <v>2015</v>
      </c>
      <c r="B25" s="98" t="n">
        <v>-0.02830905931782</v>
      </c>
      <c r="C25" s="100" t="n">
        <f aca="false">'Central scenario'!AL4</f>
        <v>-0.0329216410935525</v>
      </c>
      <c r="D25" s="101"/>
      <c r="E25" s="94"/>
      <c r="F25" s="94"/>
      <c r="G25" s="94"/>
      <c r="H25" s="94"/>
    </row>
    <row r="26" customFormat="false" ht="15" hidden="false" customHeight="false" outlineLevel="0" collapsed="false">
      <c r="A26" s="97" t="n">
        <v>2016</v>
      </c>
      <c r="B26" s="99" t="n">
        <v>-0.031163226932361</v>
      </c>
      <c r="C26" s="100" t="n">
        <f aca="false">'Central scenario'!AL5</f>
        <v>-0.0328035834082181</v>
      </c>
      <c r="D26" s="100" t="n">
        <f aca="false">'Central scenario'!BO5</f>
        <v>-0.0328435514213561</v>
      </c>
      <c r="E26" s="94"/>
      <c r="F26" s="94"/>
      <c r="G26" s="94"/>
      <c r="H26" s="94"/>
    </row>
    <row r="27" customFormat="false" ht="15" hidden="false" customHeight="false" outlineLevel="0" collapsed="false">
      <c r="A27" s="97" t="n">
        <v>2017</v>
      </c>
      <c r="B27" s="98" t="n">
        <v>-0.031311152517781</v>
      </c>
      <c r="C27" s="100" t="n">
        <f aca="false">'Central scenario'!AL6</f>
        <v>-0.0364606376304176</v>
      </c>
      <c r="D27" s="100" t="n">
        <f aca="false">'Central scenario'!BO6</f>
        <v>-0.0369966710524054</v>
      </c>
      <c r="E27" s="102" t="n">
        <f aca="false">'Low scenario'!AL6</f>
        <v>-0.0365372181621095</v>
      </c>
      <c r="F27" s="102" t="n">
        <f aca="false">'Low scenario'!BO6</f>
        <v>-0.0370800402140634</v>
      </c>
      <c r="G27" s="102" t="n">
        <f aca="false">'High scenario'!AL6</f>
        <v>-0.0365372181621095</v>
      </c>
      <c r="H27" s="102" t="n">
        <f aca="false">'High scenario'!BO6</f>
        <v>-0.0370800402140634</v>
      </c>
    </row>
    <row r="28" customFormat="false" ht="15" hidden="false" customHeight="false" outlineLevel="0" collapsed="false">
      <c r="A28" s="97" t="n">
        <v>2018</v>
      </c>
      <c r="B28" s="99" t="n">
        <v>-0.033240002411513</v>
      </c>
      <c r="C28" s="100" t="n">
        <f aca="false">'Central scenario'!AL7</f>
        <v>0.183556021759364</v>
      </c>
      <c r="D28" s="100" t="n">
        <f aca="false">'Central scenario'!BO7</f>
        <v>-0.0373861329595968</v>
      </c>
      <c r="E28" s="102" t="n">
        <f aca="false">'Low scenario'!AL7</f>
        <v>-0.0368373483724276</v>
      </c>
      <c r="F28" s="102" t="n">
        <f aca="false">'Low scenario'!BO7</f>
        <v>-0.0377885224575695</v>
      </c>
      <c r="G28" s="102" t="n">
        <f aca="false">'High scenario'!AL7</f>
        <v>-0.0368373483724276</v>
      </c>
      <c r="H28" s="102" t="n">
        <f aca="false">'High scenario'!BO7</f>
        <v>-0.0377885224575695</v>
      </c>
    </row>
    <row r="29" customFormat="false" ht="12.8" hidden="false" customHeight="false" outlineLevel="0" collapsed="false">
      <c r="A29" s="97" t="n">
        <v>2019</v>
      </c>
      <c r="B29" s="94"/>
      <c r="C29" s="100" t="n">
        <f aca="false">'Central scenario'!AL8</f>
        <v>-0.0376907704962474</v>
      </c>
      <c r="D29" s="100" t="n">
        <f aca="false">'Central scenario'!BO8</f>
        <v>-0.0386158795946962</v>
      </c>
      <c r="E29" s="102" t="n">
        <f aca="false">'Low scenario'!AL8</f>
        <v>-0.0378595109211102</v>
      </c>
      <c r="F29" s="102" t="n">
        <f aca="false">'Low scenario'!BO8</f>
        <v>-0.0387246759545038</v>
      </c>
      <c r="G29" s="102" t="n">
        <f aca="false">'High scenario'!AL8</f>
        <v>-0.0378593662635754</v>
      </c>
      <c r="H29" s="102" t="n">
        <f aca="false">'High scenario'!BO8</f>
        <v>-0.038724531296969</v>
      </c>
    </row>
    <row r="30" customFormat="false" ht="12.8" hidden="false" customHeight="false" outlineLevel="0" collapsed="false">
      <c r="A30" s="97" t="n">
        <v>2020</v>
      </c>
      <c r="B30" s="94"/>
      <c r="C30" s="100" t="n">
        <f aca="false">'Central scenario'!AL9</f>
        <v>0.269932524530913</v>
      </c>
      <c r="D30" s="100" t="n">
        <f aca="false">'Central scenario'!BO9</f>
        <v>-0.0484603985836752</v>
      </c>
      <c r="E30" s="102" t="n">
        <f aca="false">'Low scenario'!AL9</f>
        <v>-0.0466026987213428</v>
      </c>
      <c r="F30" s="102" t="n">
        <f aca="false">'Low scenario'!BO9</f>
        <v>-0.0479727542943235</v>
      </c>
      <c r="G30" s="102" t="n">
        <f aca="false">'High scenario'!AL9</f>
        <v>-0.0472709302147546</v>
      </c>
      <c r="H30" s="102" t="n">
        <f aca="false">'High scenario'!BO9</f>
        <v>-0.048652765156163</v>
      </c>
    </row>
    <row r="31" customFormat="false" ht="12.8" hidden="false" customHeight="false" outlineLevel="0" collapsed="false">
      <c r="A31" s="97" t="n">
        <v>2021</v>
      </c>
      <c r="B31" s="94"/>
      <c r="C31" s="100" t="n">
        <f aca="false">'Central scenario'!AL10</f>
        <v>-0.0368373410323259</v>
      </c>
      <c r="D31" s="100" t="n">
        <f aca="false">'Central scenario'!BO10</f>
        <v>-0.0387270003758979</v>
      </c>
      <c r="E31" s="102" t="n">
        <f aca="false">'Low scenario'!AL10</f>
        <v>-0.0384819235218304</v>
      </c>
      <c r="F31" s="102" t="n">
        <f aca="false">'Low scenario'!BO10</f>
        <v>-0.0401941403991634</v>
      </c>
      <c r="G31" s="102" t="n">
        <f aca="false">'High scenario'!AL10</f>
        <v>-0.0409040039792974</v>
      </c>
      <c r="H31" s="102" t="n">
        <f aca="false">'High scenario'!BO10</f>
        <v>-0.0427090774134468</v>
      </c>
    </row>
    <row r="32" customFormat="false" ht="12.8" hidden="false" customHeight="false" outlineLevel="0" collapsed="false">
      <c r="A32" s="97" t="n">
        <v>2022</v>
      </c>
      <c r="B32" s="94"/>
      <c r="C32" s="100" t="n">
        <f aca="false">'Central scenario'!AL11</f>
        <v>-0.0403813567954013</v>
      </c>
      <c r="D32" s="100" t="n">
        <f aca="false">'Central scenario'!BO11</f>
        <v>-0.0427480714937184</v>
      </c>
      <c r="E32" s="102" t="n">
        <f aca="false">'Low scenario'!AL11</f>
        <v>-0.0394856268463968</v>
      </c>
      <c r="F32" s="102" t="n">
        <f aca="false">'Low scenario'!BO11</f>
        <v>-0.0415837233035988</v>
      </c>
      <c r="G32" s="102" t="n">
        <f aca="false">'High scenario'!AL11</f>
        <v>-0.0426046834420754</v>
      </c>
      <c r="H32" s="102" t="n">
        <f aca="false">'High scenario'!BO11</f>
        <v>-0.0448663810946941</v>
      </c>
    </row>
    <row r="33" customFormat="false" ht="12.8" hidden="false" customHeight="false" outlineLevel="0" collapsed="false">
      <c r="A33" s="97" t="n">
        <v>2023</v>
      </c>
      <c r="B33" s="94"/>
      <c r="C33" s="100" t="n">
        <f aca="false">'Central scenario'!AL12</f>
        <v>-0.0428432326227358</v>
      </c>
      <c r="D33" s="100" t="n">
        <f aca="false">'Central scenario'!BO12</f>
        <v>-0.0455671704187063</v>
      </c>
      <c r="E33" s="102" t="n">
        <f aca="false">'Low scenario'!AL12</f>
        <v>-0.0417963281365541</v>
      </c>
      <c r="F33" s="102" t="n">
        <f aca="false">'Low scenario'!BO12</f>
        <v>-0.0442923194407899</v>
      </c>
      <c r="G33" s="102" t="n">
        <f aca="false">'High scenario'!AL12</f>
        <v>-0.043141023894952</v>
      </c>
      <c r="H33" s="102" t="n">
        <f aca="false">'High scenario'!BO12</f>
        <v>-0.0458074535083644</v>
      </c>
    </row>
    <row r="34" customFormat="false" ht="12.8" hidden="false" customHeight="false" outlineLevel="0" collapsed="false">
      <c r="A34" s="97" t="n">
        <v>2024</v>
      </c>
      <c r="B34" s="94"/>
      <c r="C34" s="103" t="n">
        <f aca="false">'Central scenario'!AL13</f>
        <v>0.853334530715591</v>
      </c>
      <c r="D34" s="103" t="n">
        <f aca="false">'Central scenario'!BO13</f>
        <v>-0.050164294144583</v>
      </c>
      <c r="E34" s="102" t="n">
        <f aca="false">'Low scenario'!AL13</f>
        <v>-0.0463378231849205</v>
      </c>
      <c r="F34" s="102" t="n">
        <f aca="false">'Low scenario'!BO13</f>
        <v>-0.04933298014567</v>
      </c>
      <c r="G34" s="102" t="n">
        <f aca="false">'High scenario'!AL13</f>
        <v>-0.0469852009876514</v>
      </c>
      <c r="H34" s="102" t="n">
        <f aca="false">'High scenario'!BO13</f>
        <v>-0.0501009004079208</v>
      </c>
    </row>
    <row r="35" customFormat="false" ht="12.8" hidden="false" customHeight="false" outlineLevel="0" collapsed="false">
      <c r="A35" s="97" t="n">
        <v>2025</v>
      </c>
      <c r="B35" s="94"/>
      <c r="C35" s="104" t="n">
        <f aca="false">'Central scenario'!AL14</f>
        <v>-0.0508571610535307</v>
      </c>
      <c r="D35" s="104" t="n">
        <f aca="false">'Central scenario'!BO14</f>
        <v>-0.0553866769933849</v>
      </c>
      <c r="E35" s="102" t="n">
        <f aca="false">'Low scenario'!AL14</f>
        <v>-0.0496624759345077</v>
      </c>
      <c r="F35" s="102" t="n">
        <f aca="false">'Low scenario'!BO14</f>
        <v>-0.0538846028307831</v>
      </c>
      <c r="G35" s="102" t="n">
        <f aca="false">'High scenario'!AL14</f>
        <v>-0.0487277584700473</v>
      </c>
      <c r="H35" s="102" t="n">
        <f aca="false">'High scenario'!BO14</f>
        <v>-0.0529119577447462</v>
      </c>
    </row>
    <row r="36" customFormat="false" ht="12.8" hidden="false" customHeight="false" outlineLevel="0" collapsed="false">
      <c r="A36" s="97" t="n">
        <v>2026</v>
      </c>
      <c r="B36" s="94"/>
      <c r="C36" s="105" t="n">
        <f aca="false">'Central scenario'!AL15</f>
        <v>-0.053394950167106</v>
      </c>
      <c r="D36" s="105" t="n">
        <f aca="false">'Central scenario'!BO15</f>
        <v>-0.0595577570833042</v>
      </c>
      <c r="E36" s="102" t="n">
        <f aca="false">'Low scenario'!AL15</f>
        <v>-0.0550301350768226</v>
      </c>
      <c r="F36" s="102" t="n">
        <f aca="false">'Low scenario'!BO15</f>
        <v>-0.0609352180270265</v>
      </c>
      <c r="G36" s="102" t="n">
        <f aca="false">'High scenario'!AL15</f>
        <v>-0.0511928678924905</v>
      </c>
      <c r="H36" s="102" t="n">
        <f aca="false">'High scenario'!BO15</f>
        <v>-0.0569162743085314</v>
      </c>
    </row>
    <row r="37" customFormat="false" ht="12.8" hidden="false" customHeight="false" outlineLevel="0" collapsed="false">
      <c r="A37" s="97" t="n">
        <v>2027</v>
      </c>
      <c r="B37" s="94"/>
      <c r="C37" s="105" t="n">
        <f aca="false">'Central scenario'!AL16</f>
        <v>-0.05319499219303</v>
      </c>
      <c r="D37" s="105" t="n">
        <f aca="false">'Central scenario'!BO16</f>
        <v>-0.0606807763851686</v>
      </c>
      <c r="E37" s="102" t="n">
        <f aca="false">'Low scenario'!AL16</f>
        <v>-0.055454011080372</v>
      </c>
      <c r="F37" s="102" t="n">
        <f aca="false">'Low scenario'!BO16</f>
        <v>-0.0626376733575839</v>
      </c>
      <c r="G37" s="102" t="n">
        <f aca="false">'High scenario'!AL16</f>
        <v>-0.0499541106395853</v>
      </c>
      <c r="H37" s="102" t="n">
        <f aca="false">'High scenario'!BO16</f>
        <v>-0.0567231959574093</v>
      </c>
    </row>
    <row r="38" customFormat="false" ht="12.8" hidden="false" customHeight="false" outlineLevel="0" collapsed="false">
      <c r="A38" s="97" t="n">
        <v>2028</v>
      </c>
      <c r="B38" s="101"/>
      <c r="C38" s="105" t="n">
        <f aca="false">'Central scenario'!AL17</f>
        <v>-0.0509570070215885</v>
      </c>
      <c r="D38" s="105" t="n">
        <f aca="false">'Central scenario'!BO17</f>
        <v>-0.0598511156894801</v>
      </c>
      <c r="E38" s="102" t="n">
        <f aca="false">'Low scenario'!AL17</f>
        <v>-0.0541131660869417</v>
      </c>
      <c r="F38" s="102" t="n">
        <f aca="false">'Low scenario'!BO17</f>
        <v>-0.0622638076720916</v>
      </c>
      <c r="G38" s="102" t="n">
        <f aca="false">'High scenario'!AL17</f>
        <v>-0.0484625551786024</v>
      </c>
      <c r="H38" s="102" t="n">
        <f aca="false">'High scenario'!BO17</f>
        <v>-0.0564741392542331</v>
      </c>
    </row>
    <row r="39" customFormat="false" ht="12.8" hidden="false" customHeight="false" outlineLevel="0" collapsed="false">
      <c r="A39" s="97" t="n">
        <v>2029</v>
      </c>
      <c r="B39" s="101"/>
      <c r="C39" s="104" t="n">
        <f aca="false">'Central scenario'!AL18</f>
        <v>-0.050369954746476</v>
      </c>
      <c r="D39" s="104" t="n">
        <f aca="false">'Central scenario'!BO18</f>
        <v>-0.0604497388938452</v>
      </c>
      <c r="E39" s="102" t="n">
        <f aca="false">'Low scenario'!AL18</f>
        <v>-0.0544012415518929</v>
      </c>
      <c r="F39" s="102" t="n">
        <f aca="false">'Low scenario'!BO18</f>
        <v>-0.0637485269660773</v>
      </c>
      <c r="G39" s="102" t="n">
        <f aca="false">'High scenario'!AL18</f>
        <v>-0.0458654722937764</v>
      </c>
      <c r="H39" s="102" t="n">
        <f aca="false">'High scenario'!BO18</f>
        <v>-0.0551584817063178</v>
      </c>
    </row>
    <row r="40" customFormat="false" ht="12.8" hidden="false" customHeight="false" outlineLevel="0" collapsed="false">
      <c r="A40" s="97" t="n">
        <v>2030</v>
      </c>
      <c r="B40" s="101"/>
      <c r="C40" s="105" t="n">
        <f aca="false">'Central scenario'!AL19</f>
        <v>-0.0484711164996719</v>
      </c>
      <c r="D40" s="105" t="n">
        <f aca="false">'Central scenario'!BO19</f>
        <v>-0.0594851115199262</v>
      </c>
      <c r="E40" s="102" t="n">
        <f aca="false">'Low scenario'!AL19</f>
        <v>-0.0534075020341889</v>
      </c>
      <c r="F40" s="102" t="n">
        <f aca="false">'Low scenario'!BO19</f>
        <v>-0.0636184048356162</v>
      </c>
      <c r="G40" s="102" t="n">
        <f aca="false">'High scenario'!AL19</f>
        <v>-0.043467743232549</v>
      </c>
      <c r="H40" s="102" t="n">
        <f aca="false">'High scenario'!BO19</f>
        <v>-0.053848801904531</v>
      </c>
    </row>
    <row r="41" customFormat="false" ht="12.8" hidden="false" customHeight="false" outlineLevel="0" collapsed="false">
      <c r="A41" s="97" t="n">
        <v>2031</v>
      </c>
      <c r="B41" s="101"/>
      <c r="C41" s="105" t="n">
        <f aca="false">'Central scenario'!AL20</f>
        <v>-0.0474349754708913</v>
      </c>
      <c r="D41" s="105" t="n">
        <f aca="false">'Central scenario'!BO20</f>
        <v>-0.059441551249848</v>
      </c>
      <c r="E41" s="102" t="n">
        <f aca="false">'Low scenario'!AL20</f>
        <v>-0.0513595653008811</v>
      </c>
      <c r="F41" s="102" t="n">
        <f aca="false">'Low scenario'!BO20</f>
        <v>-0.0623414181775487</v>
      </c>
      <c r="G41" s="102" t="n">
        <f aca="false">'High scenario'!AL20</f>
        <v>-0.0415673296989754</v>
      </c>
      <c r="H41" s="102" t="n">
        <f aca="false">'High scenario'!BO20</f>
        <v>-0.0530724551581446</v>
      </c>
    </row>
    <row r="42" customFormat="false" ht="12.8" hidden="false" customHeight="false" outlineLevel="0" collapsed="false">
      <c r="A42" s="97" t="n">
        <v>2032</v>
      </c>
      <c r="B42" s="101"/>
      <c r="C42" s="105" t="n">
        <f aca="false">'Central scenario'!AL21</f>
        <v>-0.0458834299043777</v>
      </c>
      <c r="D42" s="105" t="n">
        <f aca="false">'Central scenario'!BO21</f>
        <v>-0.059290098988549</v>
      </c>
      <c r="E42" s="102" t="n">
        <f aca="false">'Low scenario'!AL21</f>
        <v>-0.0505190702635519</v>
      </c>
      <c r="F42" s="102" t="n">
        <f aca="false">'Low scenario'!BO21</f>
        <v>-0.062450731422322</v>
      </c>
      <c r="G42" s="102" t="n">
        <f aca="false">'High scenario'!AL21</f>
        <v>-0.0401847192391394</v>
      </c>
      <c r="H42" s="102" t="n">
        <f aca="false">'High scenario'!BO21</f>
        <v>-0.0528468314049417</v>
      </c>
    </row>
    <row r="43" customFormat="false" ht="12.8" hidden="false" customHeight="false" outlineLevel="0" collapsed="false">
      <c r="A43" s="97" t="n">
        <v>2033</v>
      </c>
      <c r="B43" s="101"/>
      <c r="C43" s="104" t="n">
        <f aca="false">'Central scenario'!AL22</f>
        <v>-0.042104550624925</v>
      </c>
      <c r="D43" s="104" t="n">
        <f aca="false">'Central scenario'!BO22</f>
        <v>-0.0564574731896866</v>
      </c>
      <c r="E43" s="102" t="n">
        <f aca="false">'Low scenario'!AL22</f>
        <v>-0.0501198064909279</v>
      </c>
      <c r="F43" s="102" t="n">
        <f aca="false">'Low scenario'!BO22</f>
        <v>-0.0630744435790523</v>
      </c>
      <c r="G43" s="102" t="n">
        <f aca="false">'High scenario'!AL22</f>
        <v>-0.0373612514309279</v>
      </c>
      <c r="H43" s="102" t="n">
        <f aca="false">'High scenario'!BO22</f>
        <v>-0.0506268816451394</v>
      </c>
    </row>
    <row r="44" customFormat="false" ht="12.8" hidden="false" customHeight="false" outlineLevel="0" collapsed="false">
      <c r="A44" s="97" t="n">
        <v>2034</v>
      </c>
      <c r="B44" s="101"/>
      <c r="C44" s="105" t="n">
        <f aca="false">'Central scenario'!AL23</f>
        <v>-0.0403070125061584</v>
      </c>
      <c r="D44" s="105" t="n">
        <f aca="false">'Central scenario'!BO23</f>
        <v>-0.0553836577033192</v>
      </c>
      <c r="E44" s="102" t="n">
        <f aca="false">'Low scenario'!AL23</f>
        <v>-0.0478727771611881</v>
      </c>
      <c r="F44" s="102" t="n">
        <f aca="false">'Low scenario'!BO23</f>
        <v>-0.0618383791541315</v>
      </c>
      <c r="G44" s="102" t="n">
        <f aca="false">'High scenario'!AL23</f>
        <v>-0.0365122304356062</v>
      </c>
      <c r="H44" s="102" t="n">
        <f aca="false">'High scenario'!BO23</f>
        <v>-0.0505468570836458</v>
      </c>
    </row>
    <row r="45" customFormat="false" ht="12.8" hidden="false" customHeight="false" outlineLevel="0" collapsed="false">
      <c r="A45" s="97" t="n">
        <v>2035</v>
      </c>
      <c r="B45" s="101"/>
      <c r="C45" s="105" t="n">
        <f aca="false">'Central scenario'!AL24</f>
        <v>-0.0391968069121341</v>
      </c>
      <c r="D45" s="105" t="n">
        <f aca="false">'Central scenario'!BO24</f>
        <v>-0.0552264286279767</v>
      </c>
      <c r="E45" s="102" t="n">
        <f aca="false">'Low scenario'!AL24</f>
        <v>-0.0466728133413824</v>
      </c>
      <c r="F45" s="102" t="n">
        <f aca="false">'Low scenario'!BO24</f>
        <v>-0.0617225791320617</v>
      </c>
      <c r="G45" s="102" t="n">
        <f aca="false">'High scenario'!AL24</f>
        <v>-0.0340455777308497</v>
      </c>
      <c r="H45" s="102" t="n">
        <f aca="false">'High scenario'!BO24</f>
        <v>-0.0488061503222135</v>
      </c>
    </row>
    <row r="46" customFormat="false" ht="12.8" hidden="false" customHeight="false" outlineLevel="0" collapsed="false">
      <c r="A46" s="97" t="n">
        <v>2036</v>
      </c>
      <c r="B46" s="101"/>
      <c r="C46" s="105" t="n">
        <f aca="false">'Central scenario'!AL25</f>
        <v>-0.0378259070715837</v>
      </c>
      <c r="D46" s="105" t="n">
        <f aca="false">'Central scenario'!BO25</f>
        <v>-0.0546100941088102</v>
      </c>
      <c r="E46" s="102" t="n">
        <f aca="false">'Low scenario'!AL25</f>
        <v>-0.0466772812581748</v>
      </c>
      <c r="F46" s="102" t="n">
        <f aca="false">'Low scenario'!BO25</f>
        <v>-0.0627536976445452</v>
      </c>
      <c r="G46" s="102" t="n">
        <f aca="false">'High scenario'!AL25</f>
        <v>-0.0324707227859429</v>
      </c>
      <c r="H46" s="102" t="n">
        <f aca="false">'High scenario'!BO25</f>
        <v>-0.0482394029121773</v>
      </c>
    </row>
    <row r="47" customFormat="false" ht="12.8" hidden="false" customHeight="false" outlineLevel="0" collapsed="false">
      <c r="A47" s="97" t="n">
        <v>2037</v>
      </c>
      <c r="B47" s="101"/>
      <c r="C47" s="104" t="n">
        <f aca="false">'Central scenario'!AL26</f>
        <v>-0.0367874704096033</v>
      </c>
      <c r="D47" s="104" t="n">
        <f aca="false">'Central scenario'!BO26</f>
        <v>-0.054398084798534</v>
      </c>
      <c r="E47" s="102" t="n">
        <f aca="false">'Low scenario'!AL26</f>
        <v>-0.0453015118384574</v>
      </c>
      <c r="F47" s="102" t="n">
        <f aca="false">'Low scenario'!BO26</f>
        <v>-0.0624763980496405</v>
      </c>
      <c r="G47" s="102" t="n">
        <f aca="false">'High scenario'!AL26</f>
        <v>-0.029372852346267</v>
      </c>
      <c r="H47" s="102" t="n">
        <f aca="false">'High scenario'!BO26</f>
        <v>-0.0461117711492957</v>
      </c>
    </row>
    <row r="48" customFormat="false" ht="12.8" hidden="false" customHeight="false" outlineLevel="0" collapsed="false">
      <c r="A48" s="97" t="n">
        <v>2038</v>
      </c>
      <c r="B48" s="101"/>
      <c r="C48" s="105" t="n">
        <f aca="false">'Central scenario'!AL27</f>
        <v>-0.0344559018073392</v>
      </c>
      <c r="D48" s="105" t="n">
        <f aca="false">'Central scenario'!BO27</f>
        <v>-0.0525869619314167</v>
      </c>
      <c r="E48" s="102" t="n">
        <f aca="false">'Low scenario'!AL27</f>
        <v>-0.043698866937234</v>
      </c>
      <c r="F48" s="102" t="n">
        <f aca="false">'Low scenario'!BO27</f>
        <v>-0.0616307521193328</v>
      </c>
      <c r="G48" s="102" t="n">
        <f aca="false">'High scenario'!AL27</f>
        <v>-0.0270176550605245</v>
      </c>
      <c r="H48" s="102" t="n">
        <f aca="false">'High scenario'!BO27</f>
        <v>-0.0444372069690301</v>
      </c>
    </row>
    <row r="49" customFormat="false" ht="12.8" hidden="false" customHeight="false" outlineLevel="0" collapsed="false">
      <c r="A49" s="97" t="n">
        <v>2039</v>
      </c>
      <c r="B49" s="106"/>
      <c r="C49" s="105" t="n">
        <f aca="false">'Central scenario'!AL28</f>
        <v>-0.0331358267115371</v>
      </c>
      <c r="D49" s="105" t="n">
        <f aca="false">'Central scenario'!BO28</f>
        <v>-0.0522149982481401</v>
      </c>
      <c r="E49" s="102" t="n">
        <f aca="false">'Low scenario'!AL28</f>
        <v>-0.0429701878849147</v>
      </c>
      <c r="F49" s="102" t="n">
        <f aca="false">'Low scenario'!BO28</f>
        <v>-0.0618179350491841</v>
      </c>
      <c r="G49" s="102" t="n">
        <f aca="false">'High scenario'!AL28</f>
        <v>-0.0261254510728081</v>
      </c>
      <c r="H49" s="102" t="n">
        <f aca="false">'High scenario'!BO28</f>
        <v>-0.044147995404841</v>
      </c>
    </row>
    <row r="50" customFormat="false" ht="12.8" hidden="false" customHeight="false" outlineLevel="0" collapsed="false">
      <c r="A50" s="97" t="n">
        <v>2040</v>
      </c>
      <c r="B50" s="107"/>
      <c r="C50" s="105" t="n">
        <f aca="false">'Central scenario'!AL29</f>
        <v>-0.0322095291245267</v>
      </c>
      <c r="D50" s="105" t="n">
        <f aca="false">'Central scenario'!BO29</f>
        <v>-0.0517593157466207</v>
      </c>
      <c r="E50" s="102" t="n">
        <f aca="false">'Low scenario'!AL29</f>
        <v>-0.042313041866414</v>
      </c>
      <c r="F50" s="102" t="n">
        <f aca="false">'Low scenario'!BO29</f>
        <v>-0.0621708508908356</v>
      </c>
      <c r="G50" s="102" t="n">
        <f aca="false">'High scenario'!AL29</f>
        <v>-0.0255010858093571</v>
      </c>
      <c r="H50" s="102" t="n">
        <f aca="false">'High scenario'!BO29</f>
        <v>-0.0444692984329358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728</TotalTime>
  <Application>LibreOffice/6.3.3.2$Windows_X86_64 LibreOffice_project/a64200df03143b798afd1ec74a12ab50359878ed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2018-03-19T16:55:05Z</dcterms:created>
  <dc:creator>Leonardo Calcagno</dc:creator>
  <dc:description/>
  <dc:language>en-US</dc:language>
  <cp:lastModifiedBy>Leonardo Calcagno</cp:lastModifiedBy>
  <cp:lastPrinted>2018-07-09T16:45:56Z</cp:lastPrinted>
  <dcterms:modified xsi:type="dcterms:W3CDTF">2020-10-21T19:58:30Z</dcterms:modified>
  <cp:revision>308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